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207"/>
  <workbookPr/>
  <mc:AlternateContent xmlns:mc="http://schemas.openxmlformats.org/markup-compatibility/2006">
    <mc:Choice Requires="x15">
      <x15ac:absPath xmlns:x15ac="http://schemas.microsoft.com/office/spreadsheetml/2010/11/ac" url="Z:\CI2021_DPS_409_2021\2021_610_CARMENDEVIBORAL\DISEÑO\ENTIDAD\SUBSANACIONES\PRESUPUESTO FINAL\"/>
    </mc:Choice>
  </mc:AlternateContent>
  <xr:revisionPtr revIDLastSave="0" documentId="11_B5F4BE13EC78F27D07FD00663E4CADAEE6348DFA" xr6:coauthVersionLast="47" xr6:coauthVersionMax="47" xr10:uidLastSave="{00000000-0000-0000-0000-000000000000}"/>
  <bookViews>
    <workbookView xWindow="0" yWindow="0" windowWidth="11910" windowHeight="5835" xr2:uid="{00000000-000D-0000-FFFF-FFFF00000000}"/>
  </bookViews>
  <sheets>
    <sheet name="APUS 3.1" sheetId="30" r:id="rId1"/>
    <sheet name="APUS 3.2" sheetId="31" r:id="rId2"/>
    <sheet name="APUS 3.5" sheetId="32" r:id="rId3"/>
    <sheet name="APUS 3.6" sheetId="33" r:id="rId4"/>
    <sheet name="APUS 3.7" sheetId="165" r:id="rId5"/>
    <sheet name="APUS 4.1" sheetId="34" r:id="rId6"/>
    <sheet name="APUS 4.2" sheetId="35" r:id="rId7"/>
    <sheet name="APUS 5.1" sheetId="36" r:id="rId8"/>
    <sheet name="APUS 5.2" sheetId="37" r:id="rId9"/>
    <sheet name="APUS 5.3" sheetId="38" r:id="rId10"/>
    <sheet name="APUS 5.4" sheetId="39" r:id="rId11"/>
    <sheet name="APUS 5.5" sheetId="40" r:id="rId12"/>
    <sheet name="APUS 6.1" sheetId="41" r:id="rId13"/>
    <sheet name="APUS 6.2" sheetId="42" r:id="rId14"/>
    <sheet name="APUS 6.3" sheetId="43" r:id="rId15"/>
    <sheet name="APUS 6.4" sheetId="44" r:id="rId16"/>
    <sheet name="APUS 7.1" sheetId="45" r:id="rId17"/>
    <sheet name="APUS 7.2" sheetId="46" r:id="rId18"/>
    <sheet name="APUS 7.3" sheetId="47" r:id="rId19"/>
    <sheet name="APUS 7.4" sheetId="48" r:id="rId20"/>
    <sheet name="APUS 7.5" sheetId="49" r:id="rId21"/>
    <sheet name="APUS 7.6" sheetId="50" r:id="rId22"/>
    <sheet name="APUS 7.7" sheetId="51" r:id="rId23"/>
    <sheet name="APU 7.8" sheetId="52" r:id="rId24"/>
    <sheet name="APUS 7.9" sheetId="53" r:id="rId25"/>
    <sheet name="APUS 7.10" sheetId="54" r:id="rId26"/>
    <sheet name="APUS 7.11" sheetId="55" r:id="rId27"/>
    <sheet name="APUS 1.12" sheetId="56" r:id="rId28"/>
    <sheet name="APUS 7.13" sheetId="57" r:id="rId29"/>
    <sheet name="APUS 7.14" sheetId="58" r:id="rId30"/>
    <sheet name="APUS 7.15" sheetId="59" r:id="rId31"/>
    <sheet name="APUS 7.16" sheetId="60" r:id="rId32"/>
    <sheet name="APUS 7.17" sheetId="61" r:id="rId33"/>
    <sheet name="APUS 7.18" sheetId="62" r:id="rId34"/>
    <sheet name="APUS 7.19" sheetId="63" r:id="rId35"/>
    <sheet name="APUS 7.20" sheetId="64" r:id="rId36"/>
    <sheet name="APUS 7.21" sheetId="65" r:id="rId37"/>
    <sheet name="APUS 7.22" sheetId="66" r:id="rId38"/>
    <sheet name="APUS 7.23" sheetId="67" r:id="rId39"/>
    <sheet name="APUS 7.24" sheetId="68" r:id="rId40"/>
    <sheet name="APUS 8.1" sheetId="69" r:id="rId41"/>
    <sheet name="APUS 8.2" sheetId="70" r:id="rId42"/>
    <sheet name="APUS 8.3" sheetId="71" r:id="rId43"/>
    <sheet name="APUS 8.4" sheetId="72" r:id="rId44"/>
    <sheet name="APUS 8.5" sheetId="73" r:id="rId45"/>
    <sheet name="APUS 8.6" sheetId="74" r:id="rId46"/>
    <sheet name="APUS 8.7" sheetId="75" r:id="rId47"/>
    <sheet name="APUS 8.8" sheetId="76" r:id="rId48"/>
    <sheet name="APUS 9.1" sheetId="77" r:id="rId49"/>
    <sheet name="APUS 9.2" sheetId="79" r:id="rId50"/>
    <sheet name="APUS 9.3" sheetId="80" r:id="rId51"/>
    <sheet name="APUS 9.4" sheetId="81" r:id="rId52"/>
    <sheet name="APUS 9,5" sheetId="82" r:id="rId53"/>
    <sheet name="APUS 9.6" sheetId="83" r:id="rId54"/>
    <sheet name="APUS 11.1" sheetId="84" r:id="rId55"/>
    <sheet name="APUS 11,2" sheetId="85" r:id="rId56"/>
    <sheet name="APUS 11.8" sheetId="86" r:id="rId57"/>
    <sheet name="APUS 12.1" sheetId="87" r:id="rId58"/>
    <sheet name="APUS 12.2" sheetId="88" r:id="rId59"/>
    <sheet name="APUS 12.3" sheetId="90" r:id="rId60"/>
    <sheet name="APUS 3.3" sheetId="91" r:id="rId61"/>
    <sheet name="APUS 12.4" sheetId="92" r:id="rId62"/>
    <sheet name="APUS 13.1" sheetId="93" r:id="rId63"/>
    <sheet name="APUS 13.4" sheetId="96" r:id="rId64"/>
    <sheet name="APUS 13.5" sheetId="97" r:id="rId65"/>
    <sheet name="APUS 13.6" sheetId="98" r:id="rId66"/>
    <sheet name="APUS 13.7" sheetId="163" r:id="rId67"/>
    <sheet name="APUS 13.8" sheetId="164" r:id="rId68"/>
    <sheet name="APUS 14.1" sheetId="100" r:id="rId69"/>
    <sheet name="APUS 14.2" sheetId="101" r:id="rId70"/>
    <sheet name="APUS 14.3" sheetId="102" r:id="rId71"/>
    <sheet name="APUS 14.4" sheetId="103" r:id="rId72"/>
    <sheet name="APUS 14.5" sheetId="104" r:id="rId73"/>
    <sheet name="APUS 14.6" sheetId="105" r:id="rId74"/>
    <sheet name="APUS 14.7" sheetId="109" r:id="rId75"/>
    <sheet name="APUS 14,8" sheetId="110" r:id="rId76"/>
    <sheet name="APUS 14,9" sheetId="111" r:id="rId77"/>
    <sheet name="APUS 14.10" sheetId="112" r:id="rId78"/>
    <sheet name="APUS 14,11" sheetId="113" r:id="rId79"/>
    <sheet name="APUS 14,12" sheetId="114" r:id="rId80"/>
    <sheet name="APUS 14,13" sheetId="115" r:id="rId81"/>
    <sheet name="APUS 14,14" sheetId="116" r:id="rId82"/>
    <sheet name="APUS 14,15" sheetId="117" r:id="rId83"/>
    <sheet name="APUS 14,16" sheetId="118" r:id="rId84"/>
    <sheet name="APUS 14,17" sheetId="119" r:id="rId85"/>
    <sheet name="APUS 14,18" sheetId="120" r:id="rId86"/>
    <sheet name="APUS 14,19" sheetId="121" r:id="rId87"/>
    <sheet name="APUS 14,20" sheetId="122" r:id="rId88"/>
    <sheet name="APUS 14,21" sheetId="123" r:id="rId89"/>
    <sheet name="APUS 14,22" sheetId="124" r:id="rId90"/>
    <sheet name="APUS 14,23" sheetId="125" r:id="rId91"/>
    <sheet name="APUS 14,24" sheetId="126" r:id="rId92"/>
    <sheet name="APUS 14,25" sheetId="127" r:id="rId93"/>
    <sheet name="APUS 14,26" sheetId="128" r:id="rId94"/>
    <sheet name="APUS 14,27" sheetId="129" r:id="rId95"/>
    <sheet name="APUS 14,28" sheetId="106" r:id="rId96"/>
    <sheet name="APUS 14,29" sheetId="107" r:id="rId97"/>
    <sheet name="APUS 14,30" sheetId="131" r:id="rId98"/>
    <sheet name="APUS 14,31" sheetId="132" r:id="rId99"/>
    <sheet name="APUS 14,32" sheetId="133" r:id="rId100"/>
    <sheet name="APUS 14,33" sheetId="134" r:id="rId101"/>
    <sheet name="APUS 14,34" sheetId="135" r:id="rId102"/>
    <sheet name="APUS 14,35" sheetId="136" r:id="rId103"/>
    <sheet name="APUS 14,36" sheetId="137" r:id="rId104"/>
    <sheet name="APUS 14,37" sheetId="138" r:id="rId105"/>
    <sheet name="APUS 14,38" sheetId="139" r:id="rId106"/>
    <sheet name="APUS 14,39" sheetId="140" r:id="rId107"/>
    <sheet name="APUS 14,40" sheetId="141" r:id="rId108"/>
    <sheet name="APUS 14,41" sheetId="142" r:id="rId109"/>
    <sheet name="APUS 14,42" sheetId="143" r:id="rId110"/>
    <sheet name="APUS 14,43" sheetId="144" r:id="rId111"/>
    <sheet name="APUS 14,44" sheetId="145" r:id="rId112"/>
    <sheet name="APUS 14,45" sheetId="146" r:id="rId113"/>
    <sheet name="APUS 14,46" sheetId="147" r:id="rId114"/>
    <sheet name="APUS 14,47" sheetId="148" r:id="rId115"/>
    <sheet name="APUS 14,48" sheetId="149" r:id="rId116"/>
    <sheet name="APUS 14,49" sheetId="150" r:id="rId117"/>
    <sheet name="APUS 14,50" sheetId="151" r:id="rId118"/>
    <sheet name="APUS 14,51" sheetId="152" r:id="rId119"/>
    <sheet name="APUS 14,52" sheetId="153" r:id="rId120"/>
    <sheet name="APUS 14,53" sheetId="154" r:id="rId121"/>
    <sheet name="APUS 15,1" sheetId="155" r:id="rId122"/>
    <sheet name="APUS 15,2" sheetId="156" r:id="rId123"/>
    <sheet name="APUS 15,3" sheetId="157" r:id="rId124"/>
    <sheet name="APUS 15,4" sheetId="158" r:id="rId125"/>
    <sheet name="APUS 15,5" sheetId="159" r:id="rId126"/>
    <sheet name="APUS 15,6" sheetId="160" r:id="rId127"/>
    <sheet name="APUS 15,7" sheetId="161" r:id="rId128"/>
    <sheet name="APUS 15,8" sheetId="162" r:id="rId129"/>
    <sheet name="DESGLOSE DEL AIU" sheetId="29" r:id="rId130"/>
    <sheet name="PRESUPUESTO PLAZA ET V29032022" sheetId="2" state="hidden" r:id="rId131"/>
  </sheets>
  <externalReferences>
    <externalReference r:id="rId132"/>
    <externalReference r:id="rId133"/>
    <externalReference r:id="rId134"/>
    <externalReference r:id="rId135"/>
    <externalReference r:id="rId136"/>
    <externalReference r:id="rId137"/>
    <externalReference r:id="rId138"/>
  </externalReferences>
  <definedNames>
    <definedName name="\a" localSheetId="0">#REF!</definedName>
    <definedName name="\a" localSheetId="1">#REF!</definedName>
    <definedName name="\a" localSheetId="2">#REF!</definedName>
    <definedName name="\a" localSheetId="3">#REF!</definedName>
    <definedName name="\a" localSheetId="5">#REF!</definedName>
    <definedName name="\a" localSheetId="6">#REF!</definedName>
    <definedName name="\a" localSheetId="7">#REF!</definedName>
    <definedName name="\a" localSheetId="8">#REF!</definedName>
    <definedName name="\a" localSheetId="9">#REF!</definedName>
    <definedName name="\a" localSheetId="10">#REF!</definedName>
    <definedName name="\a" localSheetId="11">#REF!</definedName>
    <definedName name="\a" localSheetId="12">#REF!</definedName>
    <definedName name="\a" localSheetId="13">#REF!</definedName>
    <definedName name="\a" localSheetId="14">#REF!</definedName>
    <definedName name="\a" localSheetId="15">#REF!</definedName>
    <definedName name="\a" localSheetId="16">#REF!</definedName>
    <definedName name="\a" localSheetId="17">#REF!</definedName>
    <definedName name="\a" localSheetId="18">#REF!</definedName>
    <definedName name="\a" localSheetId="19">#REF!</definedName>
    <definedName name="\a" localSheetId="20">#REF!</definedName>
    <definedName name="\a" localSheetId="21">#REF!</definedName>
    <definedName name="\a" localSheetId="22">#REF!</definedName>
    <definedName name="\a" localSheetId="129">#REF!</definedName>
    <definedName name="\a">#REF!</definedName>
    <definedName name="\b" localSheetId="0">#REF!</definedName>
    <definedName name="\b" localSheetId="1">#REF!</definedName>
    <definedName name="\b" localSheetId="2">#REF!</definedName>
    <definedName name="\b" localSheetId="3">#REF!</definedName>
    <definedName name="\b" localSheetId="5">#REF!</definedName>
    <definedName name="\b" localSheetId="6">#REF!</definedName>
    <definedName name="\b" localSheetId="7">#REF!</definedName>
    <definedName name="\b" localSheetId="8">#REF!</definedName>
    <definedName name="\b" localSheetId="9">#REF!</definedName>
    <definedName name="\b" localSheetId="10">#REF!</definedName>
    <definedName name="\b" localSheetId="11">#REF!</definedName>
    <definedName name="\b" localSheetId="12">#REF!</definedName>
    <definedName name="\b" localSheetId="13">#REF!</definedName>
    <definedName name="\b" localSheetId="14">#REF!</definedName>
    <definedName name="\b" localSheetId="15">#REF!</definedName>
    <definedName name="\b" localSheetId="16">#REF!</definedName>
    <definedName name="\b" localSheetId="17">#REF!</definedName>
    <definedName name="\b" localSheetId="18">#REF!</definedName>
    <definedName name="\b" localSheetId="19">#REF!</definedName>
    <definedName name="\b" localSheetId="20">#REF!</definedName>
    <definedName name="\b" localSheetId="21">#REF!</definedName>
    <definedName name="\b" localSheetId="22">#REF!</definedName>
    <definedName name="\b" localSheetId="129">#REF!</definedName>
    <definedName name="\b">#REF!</definedName>
    <definedName name="\c" localSheetId="0">#REF!</definedName>
    <definedName name="\c" localSheetId="1">#REF!</definedName>
    <definedName name="\c" localSheetId="2">#REF!</definedName>
    <definedName name="\c" localSheetId="3">#REF!</definedName>
    <definedName name="\c" localSheetId="5">#REF!</definedName>
    <definedName name="\c" localSheetId="6">#REF!</definedName>
    <definedName name="\c" localSheetId="7">#REF!</definedName>
    <definedName name="\c" localSheetId="8">#REF!</definedName>
    <definedName name="\c" localSheetId="9">#REF!</definedName>
    <definedName name="\c" localSheetId="10">#REF!</definedName>
    <definedName name="\c" localSheetId="11">#REF!</definedName>
    <definedName name="\c" localSheetId="12">#REF!</definedName>
    <definedName name="\c" localSheetId="13">#REF!</definedName>
    <definedName name="\c" localSheetId="14">#REF!</definedName>
    <definedName name="\c" localSheetId="15">#REF!</definedName>
    <definedName name="\c" localSheetId="16">#REF!</definedName>
    <definedName name="\c" localSheetId="17">#REF!</definedName>
    <definedName name="\c" localSheetId="18">#REF!</definedName>
    <definedName name="\c" localSheetId="19">#REF!</definedName>
    <definedName name="\c" localSheetId="20">#REF!</definedName>
    <definedName name="\c" localSheetId="21">#REF!</definedName>
    <definedName name="\c" localSheetId="22">#REF!</definedName>
    <definedName name="\c" localSheetId="129">#REF!</definedName>
    <definedName name="\c">#REF!</definedName>
    <definedName name="\l" localSheetId="0">#REF!</definedName>
    <definedName name="\l" localSheetId="1">#REF!</definedName>
    <definedName name="\l" localSheetId="2">#REF!</definedName>
    <definedName name="\l" localSheetId="3">#REF!</definedName>
    <definedName name="\l" localSheetId="5">#REF!</definedName>
    <definedName name="\l" localSheetId="6">#REF!</definedName>
    <definedName name="\l" localSheetId="7">#REF!</definedName>
    <definedName name="\l" localSheetId="8">#REF!</definedName>
    <definedName name="\l" localSheetId="9">#REF!</definedName>
    <definedName name="\l" localSheetId="10">#REF!</definedName>
    <definedName name="\l" localSheetId="11">#REF!</definedName>
    <definedName name="\l" localSheetId="12">#REF!</definedName>
    <definedName name="\l" localSheetId="13">#REF!</definedName>
    <definedName name="\l" localSheetId="14">#REF!</definedName>
    <definedName name="\l" localSheetId="15">#REF!</definedName>
    <definedName name="\l" localSheetId="16">#REF!</definedName>
    <definedName name="\l" localSheetId="17">#REF!</definedName>
    <definedName name="\l" localSheetId="18">#REF!</definedName>
    <definedName name="\l" localSheetId="19">#REF!</definedName>
    <definedName name="\l" localSheetId="20">#REF!</definedName>
    <definedName name="\l" localSheetId="21">#REF!</definedName>
    <definedName name="\l" localSheetId="22">#REF!</definedName>
    <definedName name="\l" localSheetId="129">#REF!</definedName>
    <definedName name="\l">#REF!</definedName>
    <definedName name="_Fill" localSheetId="0" hidden="1">#REF!</definedName>
    <definedName name="_Fill" localSheetId="1" hidden="1">#REF!</definedName>
    <definedName name="_Fill" localSheetId="2" hidden="1">#REF!</definedName>
    <definedName name="_Fill" localSheetId="3" hidden="1">#REF!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15" hidden="1">#REF!</definedName>
    <definedName name="_Fill" localSheetId="16" hidden="1">#REF!</definedName>
    <definedName name="_Fill" localSheetId="17" hidden="1">#REF!</definedName>
    <definedName name="_Fill" localSheetId="18" hidden="1">#REF!</definedName>
    <definedName name="_Fill" localSheetId="19" hidden="1">#REF!</definedName>
    <definedName name="_Fill" localSheetId="20" hidden="1">#REF!</definedName>
    <definedName name="_Fill" localSheetId="21" hidden="1">#REF!</definedName>
    <definedName name="_Fill" localSheetId="22" hidden="1">#REF!</definedName>
    <definedName name="_Fill" localSheetId="129" hidden="1">#REF!</definedName>
    <definedName name="_Fill" hidden="1">#REF!</definedName>
    <definedName name="_Order1" hidden="1">255</definedName>
    <definedName name="_Sort" localSheetId="0" hidden="1">#REF!</definedName>
    <definedName name="_Sort" localSheetId="1" hidden="1">#REF!</definedName>
    <definedName name="_Sort" localSheetId="2" hidden="1">#REF!</definedName>
    <definedName name="_Sort" localSheetId="3" hidden="1">#REF!</definedName>
    <definedName name="_Sort" localSheetId="5" hidden="1">#REF!</definedName>
    <definedName name="_Sort" localSheetId="6" hidden="1">#REF!</definedName>
    <definedName name="_Sort" localSheetId="7" hidden="1">#REF!</definedName>
    <definedName name="_Sort" localSheetId="8" hidden="1">#REF!</definedName>
    <definedName name="_Sort" localSheetId="9" hidden="1">#REF!</definedName>
    <definedName name="_Sort" localSheetId="10" hidden="1">#REF!</definedName>
    <definedName name="_Sort" localSheetId="11" hidden="1">#REF!</definedName>
    <definedName name="_Sort" localSheetId="12" hidden="1">#REF!</definedName>
    <definedName name="_Sort" localSheetId="13" hidden="1">#REF!</definedName>
    <definedName name="_Sort" localSheetId="14" hidden="1">#REF!</definedName>
    <definedName name="_Sort" localSheetId="15" hidden="1">#REF!</definedName>
    <definedName name="_Sort" localSheetId="16" hidden="1">#REF!</definedName>
    <definedName name="_Sort" localSheetId="17" hidden="1">#REF!</definedName>
    <definedName name="_Sort" localSheetId="18" hidden="1">#REF!</definedName>
    <definedName name="_Sort" localSheetId="19" hidden="1">#REF!</definedName>
    <definedName name="_Sort" localSheetId="20" hidden="1">#REF!</definedName>
    <definedName name="_Sort" localSheetId="21" hidden="1">#REF!</definedName>
    <definedName name="_Sort" localSheetId="22" hidden="1">#REF!</definedName>
    <definedName name="_Sort" localSheetId="129" hidden="1">#REF!</definedName>
    <definedName name="_Sort" hidden="1">#REF!</definedName>
    <definedName name="a" localSheetId="0">#REF!</definedName>
    <definedName name="a" localSheetId="1">#REF!</definedName>
    <definedName name="a" localSheetId="2">#REF!</definedName>
    <definedName name="a" localSheetId="3">#REF!</definedName>
    <definedName name="a" localSheetId="5">#REF!</definedName>
    <definedName name="a" localSheetId="6">#REF!</definedName>
    <definedName name="a" localSheetId="7">#REF!</definedName>
    <definedName name="a" localSheetId="8">#REF!</definedName>
    <definedName name="a" localSheetId="9">#REF!</definedName>
    <definedName name="a" localSheetId="10">#REF!</definedName>
    <definedName name="a" localSheetId="11">#REF!</definedName>
    <definedName name="a" localSheetId="12">#REF!</definedName>
    <definedName name="a" localSheetId="13">#REF!</definedName>
    <definedName name="a" localSheetId="14">#REF!</definedName>
    <definedName name="a" localSheetId="15">#REF!</definedName>
    <definedName name="a" localSheetId="16">#REF!</definedName>
    <definedName name="a" localSheetId="17">#REF!</definedName>
    <definedName name="a" localSheetId="18">#REF!</definedName>
    <definedName name="a" localSheetId="19">#REF!</definedName>
    <definedName name="a" localSheetId="20">#REF!</definedName>
    <definedName name="a" localSheetId="21">#REF!</definedName>
    <definedName name="a" localSheetId="22">#REF!</definedName>
    <definedName name="a" localSheetId="129">#REF!</definedName>
    <definedName name="a">#REF!</definedName>
    <definedName name="A_impresión_IM" localSheetId="0">#REF!</definedName>
    <definedName name="A_impresión_IM" localSheetId="1">#REF!</definedName>
    <definedName name="A_impresión_IM" localSheetId="2">#REF!</definedName>
    <definedName name="A_impresión_IM" localSheetId="3">#REF!</definedName>
    <definedName name="A_impresión_IM" localSheetId="5">#REF!</definedName>
    <definedName name="A_impresión_IM" localSheetId="6">#REF!</definedName>
    <definedName name="A_impresión_IM" localSheetId="7">#REF!</definedName>
    <definedName name="A_impresión_IM" localSheetId="8">#REF!</definedName>
    <definedName name="A_impresión_IM" localSheetId="9">#REF!</definedName>
    <definedName name="A_impresión_IM" localSheetId="10">#REF!</definedName>
    <definedName name="A_impresión_IM" localSheetId="11">#REF!</definedName>
    <definedName name="A_impresión_IM" localSheetId="12">#REF!</definedName>
    <definedName name="A_impresión_IM" localSheetId="13">#REF!</definedName>
    <definedName name="A_impresión_IM" localSheetId="14">#REF!</definedName>
    <definedName name="A_impresión_IM" localSheetId="15">#REF!</definedName>
    <definedName name="A_impresión_IM" localSheetId="16">#REF!</definedName>
    <definedName name="A_impresión_IM" localSheetId="17">#REF!</definedName>
    <definedName name="A_impresión_IM" localSheetId="18">#REF!</definedName>
    <definedName name="A_impresión_IM" localSheetId="19">#REF!</definedName>
    <definedName name="A_impresión_IM" localSheetId="20">#REF!</definedName>
    <definedName name="A_impresión_IM" localSheetId="21">#REF!</definedName>
    <definedName name="A_impresión_IM" localSheetId="22">#REF!</definedName>
    <definedName name="A_impresión_IM" localSheetId="129">#REF!</definedName>
    <definedName name="A_impresión_IM">#REF!</definedName>
    <definedName name="AccessDatabase" hidden="1">"C:\C-314\VOLUMENES\volfin4.mdb"</definedName>
    <definedName name="aiu_mat" localSheetId="129">[1]PRESUPUESTO!$AD$891</definedName>
    <definedName name="aiu_mat">[2]PRESUPUESTO!$AD$891</definedName>
    <definedName name="_xlnm.Print_Area" localSheetId="129">'DESGLOSE DEL AIU'!$A$10:$G$85</definedName>
    <definedName name="campamentos" localSheetId="129">[1]PRESUPUESTO!$AD$883</definedName>
    <definedName name="campamentos">[2]PRESUPUESTO!$AD$883</definedName>
    <definedName name="CUAESTRUCT" localSheetId="0">#REF!</definedName>
    <definedName name="CUAESTRUCT" localSheetId="1">#REF!</definedName>
    <definedName name="CUAESTRUCT" localSheetId="2">#REF!</definedName>
    <definedName name="CUAESTRUCT" localSheetId="3">#REF!</definedName>
    <definedName name="CUAESTRUCT" localSheetId="5">#REF!</definedName>
    <definedName name="CUAESTRUCT" localSheetId="6">#REF!</definedName>
    <definedName name="CUAESTRUCT" localSheetId="7">#REF!</definedName>
    <definedName name="CUAESTRUCT" localSheetId="8">#REF!</definedName>
    <definedName name="CUAESTRUCT" localSheetId="9">#REF!</definedName>
    <definedName name="CUAESTRUCT" localSheetId="10">#REF!</definedName>
    <definedName name="CUAESTRUCT" localSheetId="11">#REF!</definedName>
    <definedName name="CUAESTRUCT" localSheetId="12">#REF!</definedName>
    <definedName name="CUAESTRUCT" localSheetId="13">#REF!</definedName>
    <definedName name="CUAESTRUCT" localSheetId="14">#REF!</definedName>
    <definedName name="CUAESTRUCT" localSheetId="15">#REF!</definedName>
    <definedName name="CUAESTRUCT" localSheetId="16">#REF!</definedName>
    <definedName name="CUAESTRUCT" localSheetId="17">#REF!</definedName>
    <definedName name="CUAESTRUCT" localSheetId="18">#REF!</definedName>
    <definedName name="CUAESTRUCT" localSheetId="19">#REF!</definedName>
    <definedName name="CUAESTRUCT" localSheetId="20">#REF!</definedName>
    <definedName name="CUAESTRUCT" localSheetId="21">#REF!</definedName>
    <definedName name="CUAESTRUCT" localSheetId="22">#REF!</definedName>
    <definedName name="CUAESTRUCT" localSheetId="129">#REF!</definedName>
    <definedName name="CUAESTRUCT">#REF!</definedName>
    <definedName name="CUAPRUEBAS" localSheetId="0">#REF!</definedName>
    <definedName name="CUAPRUEBAS" localSheetId="1">#REF!</definedName>
    <definedName name="CUAPRUEBAS" localSheetId="2">#REF!</definedName>
    <definedName name="CUAPRUEBAS" localSheetId="3">#REF!</definedName>
    <definedName name="CUAPRUEBAS" localSheetId="5">#REF!</definedName>
    <definedName name="CUAPRUEBAS" localSheetId="6">#REF!</definedName>
    <definedName name="CUAPRUEBAS" localSheetId="7">#REF!</definedName>
    <definedName name="CUAPRUEBAS" localSheetId="8">#REF!</definedName>
    <definedName name="CUAPRUEBAS" localSheetId="9">#REF!</definedName>
    <definedName name="CUAPRUEBAS" localSheetId="10">#REF!</definedName>
    <definedName name="CUAPRUEBAS" localSheetId="11">#REF!</definedName>
    <definedName name="CUAPRUEBAS" localSheetId="12">#REF!</definedName>
    <definedName name="CUAPRUEBAS" localSheetId="13">#REF!</definedName>
    <definedName name="CUAPRUEBAS" localSheetId="14">#REF!</definedName>
    <definedName name="CUAPRUEBAS" localSheetId="15">#REF!</definedName>
    <definedName name="CUAPRUEBAS" localSheetId="16">#REF!</definedName>
    <definedName name="CUAPRUEBAS" localSheetId="17">#REF!</definedName>
    <definedName name="CUAPRUEBAS" localSheetId="18">#REF!</definedName>
    <definedName name="CUAPRUEBAS" localSheetId="19">#REF!</definedName>
    <definedName name="CUAPRUEBAS" localSheetId="20">#REF!</definedName>
    <definedName name="CUAPRUEBAS" localSheetId="21">#REF!</definedName>
    <definedName name="CUAPRUEBAS" localSheetId="22">#REF!</definedName>
    <definedName name="CUAPRUEBAS" localSheetId="129">#REF!</definedName>
    <definedName name="CUAPRUEBAS">#REF!</definedName>
    <definedName name="equipos" localSheetId="129">[1]PRESUPUESTO!$AD$876</definedName>
    <definedName name="equipos">[2]PRESUPUESTO!$AD$876</definedName>
    <definedName name="FM" localSheetId="0">#REF!</definedName>
    <definedName name="FM" localSheetId="1">#REF!</definedName>
    <definedName name="FM" localSheetId="2">#REF!</definedName>
    <definedName name="FM" localSheetId="3">#REF!</definedName>
    <definedName name="FM" localSheetId="5">#REF!</definedName>
    <definedName name="FM" localSheetId="6">#REF!</definedName>
    <definedName name="FM" localSheetId="7">#REF!</definedName>
    <definedName name="FM" localSheetId="8">#REF!</definedName>
    <definedName name="FM" localSheetId="9">#REF!</definedName>
    <definedName name="FM" localSheetId="10">#REF!</definedName>
    <definedName name="FM" localSheetId="11">#REF!</definedName>
    <definedName name="FM" localSheetId="12">#REF!</definedName>
    <definedName name="FM" localSheetId="13">#REF!</definedName>
    <definedName name="FM" localSheetId="14">#REF!</definedName>
    <definedName name="FM" localSheetId="15">#REF!</definedName>
    <definedName name="FM" localSheetId="16">#REF!</definedName>
    <definedName name="FM" localSheetId="17">#REF!</definedName>
    <definedName name="FM" localSheetId="18">#REF!</definedName>
    <definedName name="FM" localSheetId="19">#REF!</definedName>
    <definedName name="FM" localSheetId="20">#REF!</definedName>
    <definedName name="FM" localSheetId="21">#REF!</definedName>
    <definedName name="FM" localSheetId="22">#REF!</definedName>
    <definedName name="FM" localSheetId="129">#REF!</definedName>
    <definedName name="FM">#REF!</definedName>
    <definedName name="FMA" localSheetId="0">#REF!</definedName>
    <definedName name="FMA" localSheetId="1">#REF!</definedName>
    <definedName name="FMA" localSheetId="2">#REF!</definedName>
    <definedName name="FMA" localSheetId="3">#REF!</definedName>
    <definedName name="FMA" localSheetId="5">#REF!</definedName>
    <definedName name="FMA" localSheetId="6">#REF!</definedName>
    <definedName name="FMA" localSheetId="7">#REF!</definedName>
    <definedName name="FMA" localSheetId="8">#REF!</definedName>
    <definedName name="FMA" localSheetId="9">#REF!</definedName>
    <definedName name="FMA" localSheetId="10">#REF!</definedName>
    <definedName name="FMA" localSheetId="11">#REF!</definedName>
    <definedName name="FMA" localSheetId="12">#REF!</definedName>
    <definedName name="FMA" localSheetId="13">#REF!</definedName>
    <definedName name="FMA" localSheetId="14">#REF!</definedName>
    <definedName name="FMA" localSheetId="15">#REF!</definedName>
    <definedName name="FMA" localSheetId="16">#REF!</definedName>
    <definedName name="FMA" localSheetId="17">#REF!</definedName>
    <definedName name="FMA" localSheetId="18">#REF!</definedName>
    <definedName name="FMA" localSheetId="19">#REF!</definedName>
    <definedName name="FMA" localSheetId="20">#REF!</definedName>
    <definedName name="FMA" localSheetId="21">#REF!</definedName>
    <definedName name="FMA" localSheetId="22">#REF!</definedName>
    <definedName name="FMA" localSheetId="129">#REF!</definedName>
    <definedName name="FMA">#REF!</definedName>
    <definedName name="FMB" localSheetId="0">#REF!</definedName>
    <definedName name="FMB" localSheetId="1">#REF!</definedName>
    <definedName name="FMB" localSheetId="2">#REF!</definedName>
    <definedName name="FMB" localSheetId="3">#REF!</definedName>
    <definedName name="FMB" localSheetId="5">#REF!</definedName>
    <definedName name="FMB" localSheetId="6">#REF!</definedName>
    <definedName name="FMB" localSheetId="7">#REF!</definedName>
    <definedName name="FMB" localSheetId="8">#REF!</definedName>
    <definedName name="FMB" localSheetId="9">#REF!</definedName>
    <definedName name="FMB" localSheetId="10">#REF!</definedName>
    <definedName name="FMB" localSheetId="11">#REF!</definedName>
    <definedName name="FMB" localSheetId="12">#REF!</definedName>
    <definedName name="FMB" localSheetId="13">#REF!</definedName>
    <definedName name="FMB" localSheetId="14">#REF!</definedName>
    <definedName name="FMB" localSheetId="15">#REF!</definedName>
    <definedName name="FMB" localSheetId="16">#REF!</definedName>
    <definedName name="FMB" localSheetId="17">#REF!</definedName>
    <definedName name="FMB" localSheetId="18">#REF!</definedName>
    <definedName name="FMB" localSheetId="19">#REF!</definedName>
    <definedName name="FMB" localSheetId="20">#REF!</definedName>
    <definedName name="FMB" localSheetId="21">#REF!</definedName>
    <definedName name="FMB" localSheetId="22">#REF!</definedName>
    <definedName name="FMB" localSheetId="129">#REF!</definedName>
    <definedName name="FMB">#REF!</definedName>
    <definedName name="FMC" localSheetId="0">#REF!</definedName>
    <definedName name="FMC" localSheetId="1">#REF!</definedName>
    <definedName name="FMC" localSheetId="2">#REF!</definedName>
    <definedName name="FMC" localSheetId="3">#REF!</definedName>
    <definedName name="FMC" localSheetId="5">#REF!</definedName>
    <definedName name="FMC" localSheetId="6">#REF!</definedName>
    <definedName name="FMC" localSheetId="7">#REF!</definedName>
    <definedName name="FMC" localSheetId="8">#REF!</definedName>
    <definedName name="FMC" localSheetId="9">#REF!</definedName>
    <definedName name="FMC" localSheetId="10">#REF!</definedName>
    <definedName name="FMC" localSheetId="11">#REF!</definedName>
    <definedName name="FMC" localSheetId="12">#REF!</definedName>
    <definedName name="FMC" localSheetId="13">#REF!</definedName>
    <definedName name="FMC" localSheetId="14">#REF!</definedName>
    <definedName name="FMC" localSheetId="15">#REF!</definedName>
    <definedName name="FMC" localSheetId="16">#REF!</definedName>
    <definedName name="FMC" localSheetId="17">#REF!</definedName>
    <definedName name="FMC" localSheetId="18">#REF!</definedName>
    <definedName name="FMC" localSheetId="19">#REF!</definedName>
    <definedName name="FMC" localSheetId="20">#REF!</definedName>
    <definedName name="FMC" localSheetId="21">#REF!</definedName>
    <definedName name="FMC" localSheetId="22">#REF!</definedName>
    <definedName name="FMC" localSheetId="129">#REF!</definedName>
    <definedName name="FMC">#REF!</definedName>
    <definedName name="FMD" localSheetId="0">#REF!</definedName>
    <definedName name="FMD" localSheetId="1">#REF!</definedName>
    <definedName name="FMD" localSheetId="2">#REF!</definedName>
    <definedName name="FMD" localSheetId="3">#REF!</definedName>
    <definedName name="FMD" localSheetId="5">#REF!</definedName>
    <definedName name="FMD" localSheetId="6">#REF!</definedName>
    <definedName name="FMD" localSheetId="7">#REF!</definedName>
    <definedName name="FMD" localSheetId="8">#REF!</definedName>
    <definedName name="FMD" localSheetId="9">#REF!</definedName>
    <definedName name="FMD" localSheetId="10">#REF!</definedName>
    <definedName name="FMD" localSheetId="11">#REF!</definedName>
    <definedName name="FMD" localSheetId="12">#REF!</definedName>
    <definedName name="FMD" localSheetId="13">#REF!</definedName>
    <definedName name="FMD" localSheetId="14">#REF!</definedName>
    <definedName name="FMD" localSheetId="15">#REF!</definedName>
    <definedName name="FMD" localSheetId="16">#REF!</definedName>
    <definedName name="FMD" localSheetId="17">#REF!</definedName>
    <definedName name="FMD" localSheetId="18">#REF!</definedName>
    <definedName name="FMD" localSheetId="19">#REF!</definedName>
    <definedName name="FMD" localSheetId="20">#REF!</definedName>
    <definedName name="FMD" localSheetId="21">#REF!</definedName>
    <definedName name="FMD" localSheetId="22">#REF!</definedName>
    <definedName name="FMD" localSheetId="129">#REF!</definedName>
    <definedName name="FMD">#REF!</definedName>
    <definedName name="FME" localSheetId="0">#REF!</definedName>
    <definedName name="FME" localSheetId="1">#REF!</definedName>
    <definedName name="FME" localSheetId="2">#REF!</definedName>
    <definedName name="FME" localSheetId="3">#REF!</definedName>
    <definedName name="FME" localSheetId="5">#REF!</definedName>
    <definedName name="FME" localSheetId="6">#REF!</definedName>
    <definedName name="FME" localSheetId="7">#REF!</definedName>
    <definedName name="FME" localSheetId="8">#REF!</definedName>
    <definedName name="FME" localSheetId="9">#REF!</definedName>
    <definedName name="FME" localSheetId="10">#REF!</definedName>
    <definedName name="FME" localSheetId="11">#REF!</definedName>
    <definedName name="FME" localSheetId="12">#REF!</definedName>
    <definedName name="FME" localSheetId="13">#REF!</definedName>
    <definedName name="FME" localSheetId="14">#REF!</definedName>
    <definedName name="FME" localSheetId="15">#REF!</definedName>
    <definedName name="FME" localSheetId="16">#REF!</definedName>
    <definedName name="FME" localSheetId="17">#REF!</definedName>
    <definedName name="FME" localSheetId="18">#REF!</definedName>
    <definedName name="FME" localSheetId="19">#REF!</definedName>
    <definedName name="FME" localSheetId="20">#REF!</definedName>
    <definedName name="FME" localSheetId="21">#REF!</definedName>
    <definedName name="FME" localSheetId="22">#REF!</definedName>
    <definedName name="FME" localSheetId="129">#REF!</definedName>
    <definedName name="FME">#REF!</definedName>
    <definedName name="fmr" localSheetId="0">#REF!</definedName>
    <definedName name="fmr" localSheetId="1">#REF!</definedName>
    <definedName name="fmr" localSheetId="2">#REF!</definedName>
    <definedName name="fmr" localSheetId="3">#REF!</definedName>
    <definedName name="fmr" localSheetId="5">#REF!</definedName>
    <definedName name="fmr" localSheetId="6">#REF!</definedName>
    <definedName name="fmr" localSheetId="7">#REF!</definedName>
    <definedName name="fmr" localSheetId="8">#REF!</definedName>
    <definedName name="fmr" localSheetId="9">#REF!</definedName>
    <definedName name="fmr" localSheetId="10">#REF!</definedName>
    <definedName name="fmr" localSheetId="11">#REF!</definedName>
    <definedName name="fmr" localSheetId="12">#REF!</definedName>
    <definedName name="fmr" localSheetId="13">#REF!</definedName>
    <definedName name="fmr" localSheetId="14">#REF!</definedName>
    <definedName name="fmr" localSheetId="15">#REF!</definedName>
    <definedName name="fmr" localSheetId="16">#REF!</definedName>
    <definedName name="fmr" localSheetId="17">#REF!</definedName>
    <definedName name="fmr" localSheetId="18">#REF!</definedName>
    <definedName name="fmr" localSheetId="19">#REF!</definedName>
    <definedName name="fmr" localSheetId="20">#REF!</definedName>
    <definedName name="fmr" localSheetId="21">#REF!</definedName>
    <definedName name="fmr" localSheetId="22">#REF!</definedName>
    <definedName name="fmr" localSheetId="129">#REF!</definedName>
    <definedName name="fmr">#REF!</definedName>
    <definedName name="g" localSheetId="0">#REF!</definedName>
    <definedName name="g" localSheetId="1">#REF!</definedName>
    <definedName name="g" localSheetId="2">#REF!</definedName>
    <definedName name="g" localSheetId="3">#REF!</definedName>
    <definedName name="g" localSheetId="5">#REF!</definedName>
    <definedName name="g" localSheetId="6">#REF!</definedName>
    <definedName name="g" localSheetId="7">#REF!</definedName>
    <definedName name="g" localSheetId="8">#REF!</definedName>
    <definedName name="g" localSheetId="9">#REF!</definedName>
    <definedName name="g" localSheetId="10">#REF!</definedName>
    <definedName name="g" localSheetId="11">#REF!</definedName>
    <definedName name="g" localSheetId="12">#REF!</definedName>
    <definedName name="g" localSheetId="13">#REF!</definedName>
    <definedName name="g" localSheetId="14">#REF!</definedName>
    <definedName name="g" localSheetId="15">#REF!</definedName>
    <definedName name="g" localSheetId="16">#REF!</definedName>
    <definedName name="g" localSheetId="17">#REF!</definedName>
    <definedName name="g" localSheetId="18">#REF!</definedName>
    <definedName name="g" localSheetId="19">#REF!</definedName>
    <definedName name="g" localSheetId="20">#REF!</definedName>
    <definedName name="g" localSheetId="21">#REF!</definedName>
    <definedName name="g" localSheetId="22">#REF!</definedName>
    <definedName name="g" localSheetId="129">#REF!</definedName>
    <definedName name="g">#REF!</definedName>
    <definedName name="gastos_contrato" localSheetId="129">[1]PRESUPUESTO!$AD$885</definedName>
    <definedName name="gastos_contrato">[2]PRESUPUESTO!$AD$885</definedName>
    <definedName name="herramientas" localSheetId="129">[1]PRESUPUESTO!$AD$878</definedName>
    <definedName name="herramientas">[2]PRESUPUESTO!$AD$878</definedName>
    <definedName name="INDI1" localSheetId="0">#REF!</definedName>
    <definedName name="INDI1" localSheetId="1">#REF!</definedName>
    <definedName name="INDI1" localSheetId="2">#REF!</definedName>
    <definedName name="INDI1" localSheetId="3">#REF!</definedName>
    <definedName name="INDI1" localSheetId="5">#REF!</definedName>
    <definedName name="INDI1" localSheetId="6">#REF!</definedName>
    <definedName name="INDI1" localSheetId="7">#REF!</definedName>
    <definedName name="INDI1" localSheetId="8">#REF!</definedName>
    <definedName name="INDI1" localSheetId="9">#REF!</definedName>
    <definedName name="INDI1" localSheetId="10">#REF!</definedName>
    <definedName name="INDI1" localSheetId="11">#REF!</definedName>
    <definedName name="INDI1" localSheetId="12">#REF!</definedName>
    <definedName name="INDI1" localSheetId="13">#REF!</definedName>
    <definedName name="INDI1" localSheetId="14">#REF!</definedName>
    <definedName name="INDI1" localSheetId="15">#REF!</definedName>
    <definedName name="INDI1" localSheetId="16">#REF!</definedName>
    <definedName name="INDI1" localSheetId="17">#REF!</definedName>
    <definedName name="INDI1" localSheetId="18">#REF!</definedName>
    <definedName name="INDI1" localSheetId="19">#REF!</definedName>
    <definedName name="INDI1" localSheetId="20">#REF!</definedName>
    <definedName name="INDI1" localSheetId="21">#REF!</definedName>
    <definedName name="INDI1" localSheetId="22">#REF!</definedName>
    <definedName name="INDI1" localSheetId="129">#REF!</definedName>
    <definedName name="INDI1">#REF!</definedName>
    <definedName name="inst_provis" localSheetId="129">[1]PRESUPUESTO!$AD$882</definedName>
    <definedName name="inst_provis">[2]PRESUPUESTO!$AD$882</definedName>
    <definedName name="mano_obra_apoyo" localSheetId="129">[1]PRESUPUESTO!$AD$881</definedName>
    <definedName name="mano_obra_apoyo">[2]PRESUPUESTO!$AD$881</definedName>
    <definedName name="mano_obra_direccion" localSheetId="129">[1]PRESUPUESTO!$AD$880</definedName>
    <definedName name="mano_obra_direccion">[2]PRESUPUESTO!$AD$880</definedName>
    <definedName name="mano_obra_directa" localSheetId="129">[1]PRESUPUESTO!$AD$872</definedName>
    <definedName name="mano_obra_directa">[2]PRESUPUESTO!$AD$872</definedName>
    <definedName name="materiales" localSheetId="129">[1]PRESUPUESTO!$AD$873</definedName>
    <definedName name="materiales">[2]PRESUPUESTO!$AD$873</definedName>
    <definedName name="MOD" localSheetId="0">#REF!</definedName>
    <definedName name="MOD" localSheetId="1">#REF!</definedName>
    <definedName name="MOD" localSheetId="2">#REF!</definedName>
    <definedName name="MOD" localSheetId="3">#REF!</definedName>
    <definedName name="MOD" localSheetId="5">#REF!</definedName>
    <definedName name="MOD" localSheetId="6">#REF!</definedName>
    <definedName name="MOD" localSheetId="7">#REF!</definedName>
    <definedName name="MOD" localSheetId="8">#REF!</definedName>
    <definedName name="MOD" localSheetId="9">#REF!</definedName>
    <definedName name="MOD" localSheetId="10">#REF!</definedName>
    <definedName name="MOD" localSheetId="11">#REF!</definedName>
    <definedName name="MOD" localSheetId="12">#REF!</definedName>
    <definedName name="MOD" localSheetId="13">#REF!</definedName>
    <definedName name="MOD" localSheetId="14">#REF!</definedName>
    <definedName name="MOD" localSheetId="15">#REF!</definedName>
    <definedName name="MOD" localSheetId="16">#REF!</definedName>
    <definedName name="MOD" localSheetId="17">#REF!</definedName>
    <definedName name="MOD" localSheetId="18">#REF!</definedName>
    <definedName name="MOD" localSheetId="19">#REF!</definedName>
    <definedName name="MOD" localSheetId="20">#REF!</definedName>
    <definedName name="MOD" localSheetId="21">#REF!</definedName>
    <definedName name="MOD" localSheetId="22">#REF!</definedName>
    <definedName name="MOD" localSheetId="129">#REF!</definedName>
    <definedName name="MOD">#REF!</definedName>
    <definedName name="obser" localSheetId="129">[3]BD_SITP_08!$AP:$AV</definedName>
    <definedName name="obser">[4]BD_SITP_08!$AP:$AV</definedName>
    <definedName name="s" localSheetId="0">#REF!</definedName>
    <definedName name="s" localSheetId="1">#REF!</definedName>
    <definedName name="s" localSheetId="2">#REF!</definedName>
    <definedName name="s" localSheetId="3">#REF!</definedName>
    <definedName name="s" localSheetId="5">#REF!</definedName>
    <definedName name="s" localSheetId="6">#REF!</definedName>
    <definedName name="s" localSheetId="7">#REF!</definedName>
    <definedName name="s" localSheetId="8">#REF!</definedName>
    <definedName name="s" localSheetId="9">#REF!</definedName>
    <definedName name="s" localSheetId="10">#REF!</definedName>
    <definedName name="s" localSheetId="11">#REF!</definedName>
    <definedName name="s" localSheetId="12">#REF!</definedName>
    <definedName name="s" localSheetId="13">#REF!</definedName>
    <definedName name="s" localSheetId="14">#REF!</definedName>
    <definedName name="s" localSheetId="15">#REF!</definedName>
    <definedName name="s" localSheetId="16">#REF!</definedName>
    <definedName name="s" localSheetId="17">#REF!</definedName>
    <definedName name="s" localSheetId="18">#REF!</definedName>
    <definedName name="s" localSheetId="19">#REF!</definedName>
    <definedName name="s" localSheetId="20">#REF!</definedName>
    <definedName name="s" localSheetId="21">#REF!</definedName>
    <definedName name="s" localSheetId="22">#REF!</definedName>
    <definedName name="s" localSheetId="129">#REF!</definedName>
    <definedName name="s">#REF!</definedName>
    <definedName name="SEM_02">#N/A</definedName>
    <definedName name="servicios" localSheetId="129">[1]PRESUPUESTO!$AD$884</definedName>
    <definedName name="servicios">[2]PRESUPUESTO!$AD$884</definedName>
    <definedName name="SMLMV" localSheetId="0">#REF!</definedName>
    <definedName name="SMLMV" localSheetId="1">#REF!</definedName>
    <definedName name="SMLMV" localSheetId="2">#REF!</definedName>
    <definedName name="SMLMV" localSheetId="3">#REF!</definedName>
    <definedName name="SMLMV" localSheetId="5">#REF!</definedName>
    <definedName name="SMLMV" localSheetId="6">#REF!</definedName>
    <definedName name="SMLMV" localSheetId="7">#REF!</definedName>
    <definedName name="SMLMV" localSheetId="8">#REF!</definedName>
    <definedName name="SMLMV" localSheetId="9">#REF!</definedName>
    <definedName name="SMLMV" localSheetId="10">#REF!</definedName>
    <definedName name="SMLMV" localSheetId="11">#REF!</definedName>
    <definedName name="SMLMV" localSheetId="12">#REF!</definedName>
    <definedName name="SMLMV" localSheetId="13">#REF!</definedName>
    <definedName name="SMLMV" localSheetId="14">#REF!</definedName>
    <definedName name="SMLMV" localSheetId="15">#REF!</definedName>
    <definedName name="SMLMV" localSheetId="16">#REF!</definedName>
    <definedName name="SMLMV" localSheetId="17">#REF!</definedName>
    <definedName name="SMLMV" localSheetId="18">#REF!</definedName>
    <definedName name="SMLMV" localSheetId="19">#REF!</definedName>
    <definedName name="SMLMV" localSheetId="20">#REF!</definedName>
    <definedName name="SMLMV" localSheetId="21">#REF!</definedName>
    <definedName name="SMLMV" localSheetId="22">#REF!</definedName>
    <definedName name="SMLMV" localSheetId="129">#REF!</definedName>
    <definedName name="SMLMV">#REF!</definedName>
    <definedName name="subcontratos" localSheetId="129">[1]PRESUPUESTO!$AD$877</definedName>
    <definedName name="subcontratos">[2]PRESUPUESTO!$AD$877</definedName>
    <definedName name="_xlnm.Print_Titles" localSheetId="129">'DESGLOSE DEL AIU'!$10:$10</definedName>
    <definedName name="total_hh" localSheetId="129">[1]PRESUPUESTO!$AC$327</definedName>
    <definedName name="total_hh">[2]PRESUPUESTO!$AC$327</definedName>
    <definedName name="valor_final" localSheetId="0">#REF!</definedName>
    <definedName name="valor_final" localSheetId="1">#REF!</definedName>
    <definedName name="valor_final" localSheetId="2">#REF!</definedName>
    <definedName name="valor_final" localSheetId="3">#REF!</definedName>
    <definedName name="valor_final" localSheetId="5">#REF!</definedName>
    <definedName name="valor_final" localSheetId="6">#REF!</definedName>
    <definedName name="valor_final" localSheetId="7">#REF!</definedName>
    <definedName name="valor_final" localSheetId="8">#REF!</definedName>
    <definedName name="valor_final" localSheetId="9">#REF!</definedName>
    <definedName name="valor_final" localSheetId="10">#REF!</definedName>
    <definedName name="valor_final" localSheetId="11">#REF!</definedName>
    <definedName name="valor_final" localSheetId="12">#REF!</definedName>
    <definedName name="valor_final" localSheetId="13">#REF!</definedName>
    <definedName name="valor_final" localSheetId="14">#REF!</definedName>
    <definedName name="valor_final" localSheetId="15">#REF!</definedName>
    <definedName name="valor_final" localSheetId="16">#REF!</definedName>
    <definedName name="valor_final" localSheetId="17">#REF!</definedName>
    <definedName name="valor_final" localSheetId="18">#REF!</definedName>
    <definedName name="valor_final" localSheetId="19">#REF!</definedName>
    <definedName name="valor_final" localSheetId="20">#REF!</definedName>
    <definedName name="valor_final" localSheetId="21">#REF!</definedName>
    <definedName name="valor_final" localSheetId="22">#REF!</definedName>
    <definedName name="valor_final" localSheetId="129">#REF!</definedName>
    <definedName name="valor_final">#REF!</definedName>
    <definedName name="wef" localSheetId="0">#REF!</definedName>
    <definedName name="wef" localSheetId="1">#REF!</definedName>
    <definedName name="wef" localSheetId="2">#REF!</definedName>
    <definedName name="wef" localSheetId="3">#REF!</definedName>
    <definedName name="wef" localSheetId="5">#REF!</definedName>
    <definedName name="wef" localSheetId="6">#REF!</definedName>
    <definedName name="wef" localSheetId="7">#REF!</definedName>
    <definedName name="wef" localSheetId="8">#REF!</definedName>
    <definedName name="wef" localSheetId="9">#REF!</definedName>
    <definedName name="wef" localSheetId="10">#REF!</definedName>
    <definedName name="wef" localSheetId="11">#REF!</definedName>
    <definedName name="wef" localSheetId="12">#REF!</definedName>
    <definedName name="wef" localSheetId="13">#REF!</definedName>
    <definedName name="wef" localSheetId="14">#REF!</definedName>
    <definedName name="wef" localSheetId="15">#REF!</definedName>
    <definedName name="wef" localSheetId="16">#REF!</definedName>
    <definedName name="wef" localSheetId="17">#REF!</definedName>
    <definedName name="wef" localSheetId="18">#REF!</definedName>
    <definedName name="wef" localSheetId="19">#REF!</definedName>
    <definedName name="wef" localSheetId="20">#REF!</definedName>
    <definedName name="wef" localSheetId="21">#REF!</definedName>
    <definedName name="wef" localSheetId="22">#REF!</definedName>
    <definedName name="wef" localSheetId="129">#REF!</definedName>
    <definedName name="wef">#REF!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7" i="165" l="1"/>
  <c r="L60" i="165" l="1"/>
  <c r="T60" i="165" s="1"/>
  <c r="T63" i="165" s="1"/>
  <c r="H60" i="165"/>
  <c r="T55" i="165"/>
  <c r="T54" i="165"/>
  <c r="T53" i="165"/>
  <c r="T52" i="165"/>
  <c r="T45" i="165"/>
  <c r="T44" i="165"/>
  <c r="T43" i="165"/>
  <c r="T42" i="165"/>
  <c r="T41" i="165"/>
  <c r="T35" i="165"/>
  <c r="Q43" i="164"/>
  <c r="T43" i="164"/>
  <c r="D26" i="164"/>
  <c r="R65" i="164"/>
  <c r="T59" i="164"/>
  <c r="T62" i="164" s="1"/>
  <c r="L59" i="164"/>
  <c r="T53" i="164"/>
  <c r="T52" i="164"/>
  <c r="T51" i="164"/>
  <c r="T54" i="164" s="1"/>
  <c r="T45" i="164"/>
  <c r="T44" i="164"/>
  <c r="T42" i="164"/>
  <c r="T41" i="164"/>
  <c r="T40" i="164"/>
  <c r="T34" i="164"/>
  <c r="Q26" i="164"/>
  <c r="B26" i="164"/>
  <c r="R65" i="163"/>
  <c r="L59" i="163"/>
  <c r="T59" i="163" s="1"/>
  <c r="T62" i="163" s="1"/>
  <c r="T53" i="163"/>
  <c r="T52" i="163"/>
  <c r="T51" i="163"/>
  <c r="T54" i="163" s="1"/>
  <c r="T45" i="163"/>
  <c r="T44" i="163"/>
  <c r="T43" i="163"/>
  <c r="T42" i="163"/>
  <c r="T41" i="163"/>
  <c r="T40" i="163"/>
  <c r="T34" i="163"/>
  <c r="T26" i="163"/>
  <c r="Q26" i="163"/>
  <c r="B26" i="163"/>
  <c r="L59" i="98"/>
  <c r="L59" i="97"/>
  <c r="L59" i="96"/>
  <c r="T59" i="93"/>
  <c r="T51" i="93"/>
  <c r="L59" i="93"/>
  <c r="Q41" i="93"/>
  <c r="Q40" i="93"/>
  <c r="L59" i="92"/>
  <c r="T59" i="92" s="1"/>
  <c r="T58" i="91"/>
  <c r="L58" i="91"/>
  <c r="B59" i="84"/>
  <c r="T47" i="165" l="1"/>
  <c r="L34" i="165"/>
  <c r="T34" i="165" s="1"/>
  <c r="T36" i="165" s="1"/>
  <c r="T46" i="164"/>
  <c r="L33" i="164"/>
  <c r="T33" i="164" s="1"/>
  <c r="T35" i="164" s="1"/>
  <c r="T46" i="163"/>
  <c r="T64" i="163" s="1"/>
  <c r="T66" i="163" s="1"/>
  <c r="L33" i="163"/>
  <c r="T33" i="163" s="1"/>
  <c r="T35" i="163" s="1"/>
  <c r="L59" i="90"/>
  <c r="T65" i="165" l="1"/>
  <c r="T66" i="165" s="1"/>
  <c r="T67" i="165" s="1"/>
  <c r="T64" i="164"/>
  <c r="T66" i="164" s="1"/>
  <c r="T59" i="90"/>
  <c r="E25" i="162" l="1"/>
  <c r="G25" i="162" s="1"/>
  <c r="D25" i="162"/>
  <c r="D24" i="162"/>
  <c r="G24" i="162" s="1"/>
  <c r="D23" i="162"/>
  <c r="G23" i="162" s="1"/>
  <c r="G19" i="162"/>
  <c r="G10" i="162"/>
  <c r="G9" i="162"/>
  <c r="G15" i="162" s="1"/>
  <c r="G8" i="162"/>
  <c r="G7" i="162"/>
  <c r="G4" i="162"/>
  <c r="E32" i="161"/>
  <c r="G32" i="161" s="1"/>
  <c r="D32" i="161"/>
  <c r="D31" i="161"/>
  <c r="G31" i="161" s="1"/>
  <c r="G30" i="161"/>
  <c r="D30" i="161"/>
  <c r="G26" i="161"/>
  <c r="G17" i="161"/>
  <c r="G16" i="161"/>
  <c r="G15" i="161"/>
  <c r="G14" i="161"/>
  <c r="G13" i="161"/>
  <c r="G12" i="161"/>
  <c r="G11" i="161"/>
  <c r="G10" i="161"/>
  <c r="G9" i="161"/>
  <c r="G8" i="161"/>
  <c r="G7" i="161"/>
  <c r="G4" i="161"/>
  <c r="D28" i="160"/>
  <c r="G28" i="160" s="1"/>
  <c r="D27" i="160"/>
  <c r="G27" i="160" s="1"/>
  <c r="D26" i="160"/>
  <c r="G26" i="160" s="1"/>
  <c r="G16" i="160"/>
  <c r="G15" i="160"/>
  <c r="G14" i="160"/>
  <c r="G13" i="160"/>
  <c r="G12" i="160"/>
  <c r="G11" i="160"/>
  <c r="G10" i="160"/>
  <c r="G9" i="160"/>
  <c r="G8" i="160"/>
  <c r="G7" i="160"/>
  <c r="G4" i="160"/>
  <c r="D28" i="159"/>
  <c r="G28" i="159" s="1"/>
  <c r="D27" i="159"/>
  <c r="G27" i="159" s="1"/>
  <c r="D26" i="159"/>
  <c r="G26" i="159" s="1"/>
  <c r="G16" i="159"/>
  <c r="G15" i="159"/>
  <c r="G14" i="159"/>
  <c r="G13" i="159"/>
  <c r="G12" i="159"/>
  <c r="G11" i="159"/>
  <c r="G10" i="159"/>
  <c r="G9" i="159"/>
  <c r="G8" i="159"/>
  <c r="G7" i="159"/>
  <c r="G18" i="159" s="1"/>
  <c r="G4" i="159"/>
  <c r="D42" i="158"/>
  <c r="G42" i="158" s="1"/>
  <c r="D41" i="158"/>
  <c r="G41" i="158" s="1"/>
  <c r="D40" i="158"/>
  <c r="G40" i="158" s="1"/>
  <c r="G30" i="158"/>
  <c r="G29" i="158"/>
  <c r="G28" i="158"/>
  <c r="G27" i="158"/>
  <c r="G26" i="158"/>
  <c r="G25" i="158"/>
  <c r="G24" i="158"/>
  <c r="G23" i="158"/>
  <c r="G22" i="158"/>
  <c r="G21" i="158"/>
  <c r="G20" i="158"/>
  <c r="G19" i="158"/>
  <c r="G18" i="158"/>
  <c r="G17" i="158"/>
  <c r="G16" i="158"/>
  <c r="G15" i="158"/>
  <c r="G14" i="158"/>
  <c r="G13" i="158"/>
  <c r="G12" i="158"/>
  <c r="G11" i="158"/>
  <c r="G10" i="158"/>
  <c r="G9" i="158"/>
  <c r="G8" i="158"/>
  <c r="G7" i="158"/>
  <c r="G4" i="158"/>
  <c r="D33" i="157"/>
  <c r="G33" i="157" s="1"/>
  <c r="D32" i="157"/>
  <c r="G32" i="157" s="1"/>
  <c r="D31" i="157"/>
  <c r="G31" i="157" s="1"/>
  <c r="G34" i="157" s="1"/>
  <c r="G37" i="157" s="1"/>
  <c r="G38" i="157" s="1"/>
  <c r="G21" i="157"/>
  <c r="G20" i="157"/>
  <c r="G19" i="157"/>
  <c r="G18" i="157"/>
  <c r="G17" i="157"/>
  <c r="G16" i="157"/>
  <c r="G15" i="157"/>
  <c r="G14" i="157"/>
  <c r="G13" i="157"/>
  <c r="G12" i="157"/>
  <c r="G11" i="157"/>
  <c r="G10" i="157"/>
  <c r="G9" i="157"/>
  <c r="G8" i="157"/>
  <c r="G7" i="157"/>
  <c r="G4" i="157"/>
  <c r="E49" i="156"/>
  <c r="D49" i="156"/>
  <c r="G48" i="156"/>
  <c r="D48" i="156"/>
  <c r="D47" i="156"/>
  <c r="G47" i="156" s="1"/>
  <c r="F38" i="156"/>
  <c r="G38" i="156" s="1"/>
  <c r="G37" i="156"/>
  <c r="G36" i="156"/>
  <c r="G35" i="156"/>
  <c r="G34" i="156"/>
  <c r="G33" i="156"/>
  <c r="G32" i="156"/>
  <c r="G31" i="156"/>
  <c r="G30" i="156"/>
  <c r="G29" i="156"/>
  <c r="G28" i="156"/>
  <c r="G27" i="156"/>
  <c r="G26" i="156"/>
  <c r="G25" i="156"/>
  <c r="G24" i="156"/>
  <c r="G23" i="156"/>
  <c r="G22" i="156"/>
  <c r="G21" i="156"/>
  <c r="G20" i="156"/>
  <c r="G19" i="156"/>
  <c r="G18" i="156"/>
  <c r="G17" i="156"/>
  <c r="G16" i="156"/>
  <c r="G15" i="156"/>
  <c r="G14" i="156"/>
  <c r="G13" i="156"/>
  <c r="G12" i="156"/>
  <c r="G11" i="156"/>
  <c r="G10" i="156"/>
  <c r="G9" i="156"/>
  <c r="G8" i="156"/>
  <c r="G7" i="156"/>
  <c r="G4" i="156"/>
  <c r="E49" i="155"/>
  <c r="G49" i="155" s="1"/>
  <c r="D49" i="155"/>
  <c r="D48" i="155"/>
  <c r="G48" i="155" s="1"/>
  <c r="D47" i="155"/>
  <c r="G47" i="155" s="1"/>
  <c r="G38" i="155"/>
  <c r="F38" i="155"/>
  <c r="G37" i="155"/>
  <c r="G36" i="155"/>
  <c r="G35" i="155"/>
  <c r="G34" i="155"/>
  <c r="G33" i="155"/>
  <c r="G32" i="155"/>
  <c r="G31" i="155"/>
  <c r="G30" i="155"/>
  <c r="G29" i="155"/>
  <c r="G28" i="155"/>
  <c r="G27" i="155"/>
  <c r="G26" i="155"/>
  <c r="G25" i="155"/>
  <c r="G24" i="155"/>
  <c r="G23" i="155"/>
  <c r="G22" i="155"/>
  <c r="G21" i="155"/>
  <c r="G20" i="155"/>
  <c r="G19" i="155"/>
  <c r="G18" i="155"/>
  <c r="G17" i="155"/>
  <c r="G16" i="155"/>
  <c r="G15" i="155"/>
  <c r="G14" i="155"/>
  <c r="G13" i="155"/>
  <c r="G12" i="155"/>
  <c r="G11" i="155"/>
  <c r="G10" i="155"/>
  <c r="G9" i="155"/>
  <c r="G8" i="155"/>
  <c r="G7" i="155"/>
  <c r="G4" i="155"/>
  <c r="E29" i="154"/>
  <c r="D29" i="154"/>
  <c r="D28" i="154"/>
  <c r="G28" i="154" s="1"/>
  <c r="E27" i="154"/>
  <c r="D27" i="154"/>
  <c r="F18" i="154"/>
  <c r="F17" i="154"/>
  <c r="F16" i="154"/>
  <c r="F15" i="154"/>
  <c r="F14" i="154"/>
  <c r="D13" i="154"/>
  <c r="G13" i="154" s="1"/>
  <c r="D12" i="154"/>
  <c r="G12" i="154" s="1"/>
  <c r="D11" i="154"/>
  <c r="G11" i="154" s="1"/>
  <c r="D10" i="154"/>
  <c r="G10" i="154" s="1"/>
  <c r="D9" i="154"/>
  <c r="G9" i="154" s="1"/>
  <c r="G8" i="154"/>
  <c r="D8" i="154"/>
  <c r="D7" i="154"/>
  <c r="G7" i="154" s="1"/>
  <c r="G4" i="154"/>
  <c r="B3" i="154"/>
  <c r="E32" i="153"/>
  <c r="D32" i="153"/>
  <c r="D31" i="153"/>
  <c r="G31" i="153" s="1"/>
  <c r="D30" i="153"/>
  <c r="G30" i="153" s="1"/>
  <c r="G18" i="153"/>
  <c r="G17" i="153"/>
  <c r="G16" i="153"/>
  <c r="G15" i="153"/>
  <c r="G14" i="153"/>
  <c r="G13" i="153"/>
  <c r="G12" i="153"/>
  <c r="G11" i="153"/>
  <c r="G10" i="153"/>
  <c r="G9" i="153"/>
  <c r="G8" i="153"/>
  <c r="G7" i="153"/>
  <c r="G4" i="153"/>
  <c r="B3" i="153"/>
  <c r="E27" i="152"/>
  <c r="G27" i="152" s="1"/>
  <c r="D27" i="152"/>
  <c r="D26" i="152"/>
  <c r="G26" i="152" s="1"/>
  <c r="D25" i="152"/>
  <c r="G25" i="152" s="1"/>
  <c r="G17" i="152"/>
  <c r="G12" i="152"/>
  <c r="D11" i="152"/>
  <c r="G11" i="152" s="1"/>
  <c r="D10" i="152"/>
  <c r="G10" i="152" s="1"/>
  <c r="G9" i="152"/>
  <c r="G8" i="152"/>
  <c r="G7" i="152"/>
  <c r="G4" i="152"/>
  <c r="B3" i="152"/>
  <c r="E29" i="151"/>
  <c r="G29" i="151" s="1"/>
  <c r="D29" i="151"/>
  <c r="D28" i="151"/>
  <c r="G28" i="151" s="1"/>
  <c r="D27" i="151"/>
  <c r="G27" i="151" s="1"/>
  <c r="G23" i="151"/>
  <c r="G18" i="151"/>
  <c r="G17" i="151"/>
  <c r="G16" i="151"/>
  <c r="G15" i="151"/>
  <c r="G14" i="151"/>
  <c r="G13" i="151"/>
  <c r="G12" i="151"/>
  <c r="G11" i="151"/>
  <c r="G10" i="151"/>
  <c r="G9" i="151"/>
  <c r="G8" i="151"/>
  <c r="G7" i="151"/>
  <c r="G19" i="151" s="1"/>
  <c r="G4" i="151"/>
  <c r="B3" i="151"/>
  <c r="E29" i="150"/>
  <c r="D29" i="150"/>
  <c r="G28" i="150"/>
  <c r="D28" i="150"/>
  <c r="D27" i="150"/>
  <c r="G27" i="150" s="1"/>
  <c r="G23" i="150"/>
  <c r="G18" i="150"/>
  <c r="G17" i="150"/>
  <c r="G16" i="150"/>
  <c r="G15" i="150"/>
  <c r="G14" i="150"/>
  <c r="G13" i="150"/>
  <c r="G12" i="150"/>
  <c r="G11" i="150"/>
  <c r="G10" i="150"/>
  <c r="G9" i="150"/>
  <c r="D8" i="150"/>
  <c r="G8" i="150" s="1"/>
  <c r="G7" i="150"/>
  <c r="G4" i="150"/>
  <c r="B3" i="150"/>
  <c r="E29" i="149"/>
  <c r="D29" i="149"/>
  <c r="D28" i="149"/>
  <c r="G28" i="149" s="1"/>
  <c r="D27" i="149"/>
  <c r="G27" i="149" s="1"/>
  <c r="G18" i="149"/>
  <c r="G17" i="149"/>
  <c r="G16" i="149"/>
  <c r="G15" i="149"/>
  <c r="G14" i="149"/>
  <c r="G13" i="149"/>
  <c r="D12" i="149"/>
  <c r="G12" i="149" s="1"/>
  <c r="D11" i="149"/>
  <c r="G11" i="149" s="1"/>
  <c r="G10" i="149"/>
  <c r="G9" i="149"/>
  <c r="G8" i="149"/>
  <c r="G7" i="149"/>
  <c r="G4" i="149"/>
  <c r="B3" i="149"/>
  <c r="E29" i="148"/>
  <c r="G29" i="148" s="1"/>
  <c r="D29" i="148"/>
  <c r="D28" i="148"/>
  <c r="G28" i="148" s="1"/>
  <c r="D27" i="148"/>
  <c r="G27" i="148" s="1"/>
  <c r="G18" i="148"/>
  <c r="G17" i="148"/>
  <c r="G16" i="148"/>
  <c r="G15" i="148"/>
  <c r="G14" i="148"/>
  <c r="G13" i="148"/>
  <c r="G12" i="148"/>
  <c r="G11" i="148"/>
  <c r="G10" i="148"/>
  <c r="G9" i="148"/>
  <c r="G19" i="148" s="1"/>
  <c r="G8" i="148"/>
  <c r="G7" i="148"/>
  <c r="G4" i="148"/>
  <c r="B3" i="148"/>
  <c r="E29" i="147"/>
  <c r="D29" i="147"/>
  <c r="D28" i="147"/>
  <c r="G28" i="147" s="1"/>
  <c r="D27" i="147"/>
  <c r="G27" i="147" s="1"/>
  <c r="D22" i="147"/>
  <c r="G22" i="147" s="1"/>
  <c r="G24" i="147" s="1"/>
  <c r="G18" i="147"/>
  <c r="G17" i="147"/>
  <c r="G16" i="147"/>
  <c r="G15" i="147"/>
  <c r="G14" i="147"/>
  <c r="G13" i="147"/>
  <c r="G12" i="147"/>
  <c r="G11" i="147"/>
  <c r="G10" i="147"/>
  <c r="G9" i="147"/>
  <c r="G8" i="147"/>
  <c r="G7" i="147"/>
  <c r="G4" i="147"/>
  <c r="B3" i="147"/>
  <c r="E29" i="146"/>
  <c r="D29" i="146"/>
  <c r="G28" i="146"/>
  <c r="D28" i="146"/>
  <c r="E27" i="146"/>
  <c r="D27" i="146"/>
  <c r="F18" i="146"/>
  <c r="F17" i="146"/>
  <c r="F16" i="146"/>
  <c r="F15" i="146"/>
  <c r="F14" i="146"/>
  <c r="D13" i="146"/>
  <c r="G13" i="146" s="1"/>
  <c r="D12" i="146"/>
  <c r="G12" i="146" s="1"/>
  <c r="D11" i="146"/>
  <c r="G11" i="146" s="1"/>
  <c r="D10" i="146"/>
  <c r="G10" i="146" s="1"/>
  <c r="D9" i="146"/>
  <c r="G9" i="146" s="1"/>
  <c r="D8" i="146"/>
  <c r="G8" i="146" s="1"/>
  <c r="D7" i="146"/>
  <c r="G7" i="146" s="1"/>
  <c r="G4" i="146"/>
  <c r="B3" i="146"/>
  <c r="E35" i="145"/>
  <c r="G35" i="145" s="1"/>
  <c r="D35" i="145"/>
  <c r="D34" i="145"/>
  <c r="G34" i="145" s="1"/>
  <c r="E33" i="145"/>
  <c r="D33" i="145"/>
  <c r="G29" i="145"/>
  <c r="G24" i="145"/>
  <c r="G23" i="145"/>
  <c r="G22" i="145"/>
  <c r="G21" i="145"/>
  <c r="G20" i="145"/>
  <c r="G19" i="145"/>
  <c r="G18" i="145"/>
  <c r="G17" i="145"/>
  <c r="G16" i="145"/>
  <c r="G15" i="145"/>
  <c r="G14" i="145"/>
  <c r="G13" i="145"/>
  <c r="G12" i="145"/>
  <c r="G11" i="145"/>
  <c r="G10" i="145"/>
  <c r="G9" i="145"/>
  <c r="G8" i="145"/>
  <c r="G7" i="145"/>
  <c r="G4" i="145"/>
  <c r="B3" i="145"/>
  <c r="E29" i="144"/>
  <c r="G29" i="144" s="1"/>
  <c r="D29" i="144"/>
  <c r="D28" i="144"/>
  <c r="G28" i="144" s="1"/>
  <c r="D27" i="144"/>
  <c r="G27" i="144" s="1"/>
  <c r="G23" i="144"/>
  <c r="G18" i="144"/>
  <c r="G17" i="144"/>
  <c r="G16" i="144"/>
  <c r="G15" i="144"/>
  <c r="G14" i="144"/>
  <c r="G13" i="144"/>
  <c r="G12" i="144"/>
  <c r="G11" i="144"/>
  <c r="G10" i="144"/>
  <c r="G9" i="144"/>
  <c r="G8" i="144"/>
  <c r="G7" i="144"/>
  <c r="G19" i="144" s="1"/>
  <c r="G4" i="144"/>
  <c r="B3" i="144"/>
  <c r="E35" i="143"/>
  <c r="D35" i="143"/>
  <c r="G34" i="143"/>
  <c r="D34" i="143"/>
  <c r="E33" i="143"/>
  <c r="D33" i="143"/>
  <c r="G29" i="143"/>
  <c r="G24" i="143"/>
  <c r="G23" i="143"/>
  <c r="G22" i="143"/>
  <c r="G21" i="143"/>
  <c r="G20" i="143"/>
  <c r="G19" i="143"/>
  <c r="G18" i="143"/>
  <c r="G17" i="143"/>
  <c r="G16" i="143"/>
  <c r="G15" i="143"/>
  <c r="G14" i="143"/>
  <c r="G13" i="143"/>
  <c r="G12" i="143"/>
  <c r="G11" i="143"/>
  <c r="G10" i="143"/>
  <c r="G9" i="143"/>
  <c r="G8" i="143"/>
  <c r="G7" i="143"/>
  <c r="G4" i="143"/>
  <c r="B3" i="143"/>
  <c r="E29" i="142"/>
  <c r="D29" i="142"/>
  <c r="D28" i="142"/>
  <c r="G28" i="142" s="1"/>
  <c r="D27" i="142"/>
  <c r="G27" i="142" s="1"/>
  <c r="G23" i="142"/>
  <c r="G18" i="142"/>
  <c r="G17" i="142"/>
  <c r="G16" i="142"/>
  <c r="G15" i="142"/>
  <c r="G14" i="142"/>
  <c r="G13" i="142"/>
  <c r="G12" i="142"/>
  <c r="G11" i="142"/>
  <c r="G10" i="142"/>
  <c r="G9" i="142"/>
  <c r="G8" i="142"/>
  <c r="G7" i="142"/>
  <c r="G4" i="142"/>
  <c r="B3" i="142"/>
  <c r="E29" i="141"/>
  <c r="G29" i="141" s="1"/>
  <c r="D29" i="141"/>
  <c r="D28" i="141"/>
  <c r="G28" i="141" s="1"/>
  <c r="D27" i="141"/>
  <c r="G27" i="141" s="1"/>
  <c r="G23" i="141"/>
  <c r="G18" i="141"/>
  <c r="G17" i="141"/>
  <c r="G16" i="141"/>
  <c r="G15" i="141"/>
  <c r="G14" i="141"/>
  <c r="G13" i="141"/>
  <c r="G12" i="141"/>
  <c r="G11" i="141"/>
  <c r="G10" i="141"/>
  <c r="G9" i="141"/>
  <c r="G8" i="141"/>
  <c r="G7" i="141"/>
  <c r="G4" i="141"/>
  <c r="B3" i="141"/>
  <c r="E29" i="140"/>
  <c r="G29" i="140" s="1"/>
  <c r="D29" i="140"/>
  <c r="G28" i="140"/>
  <c r="D28" i="140"/>
  <c r="D27" i="140"/>
  <c r="G27" i="140" s="1"/>
  <c r="G23" i="140"/>
  <c r="G18" i="140"/>
  <c r="G17" i="140"/>
  <c r="G16" i="140"/>
  <c r="G15" i="140"/>
  <c r="G14" i="140"/>
  <c r="G13" i="140"/>
  <c r="G12" i="140"/>
  <c r="G11" i="140"/>
  <c r="G10" i="140"/>
  <c r="G9" i="140"/>
  <c r="G8" i="140"/>
  <c r="G19" i="140" s="1"/>
  <c r="G7" i="140"/>
  <c r="G4" i="140"/>
  <c r="B3" i="140"/>
  <c r="E29" i="139"/>
  <c r="D29" i="139"/>
  <c r="D28" i="139"/>
  <c r="G28" i="139" s="1"/>
  <c r="E27" i="139"/>
  <c r="G27" i="139" s="1"/>
  <c r="D27" i="139"/>
  <c r="G23" i="139"/>
  <c r="G18" i="139"/>
  <c r="G17" i="139"/>
  <c r="G16" i="139"/>
  <c r="G15" i="139"/>
  <c r="G14" i="139"/>
  <c r="G13" i="139"/>
  <c r="G12" i="139"/>
  <c r="G11" i="139"/>
  <c r="G10" i="139"/>
  <c r="G9" i="139"/>
  <c r="D8" i="139"/>
  <c r="G8" i="139" s="1"/>
  <c r="F7" i="139"/>
  <c r="G7" i="139" s="1"/>
  <c r="G19" i="139" s="1"/>
  <c r="G4" i="139"/>
  <c r="B3" i="139"/>
  <c r="E29" i="138"/>
  <c r="D29" i="138"/>
  <c r="D28" i="138"/>
  <c r="G28" i="138" s="1"/>
  <c r="E27" i="138"/>
  <c r="D27" i="138"/>
  <c r="G23" i="138"/>
  <c r="G18" i="138"/>
  <c r="G17" i="138"/>
  <c r="G16" i="138"/>
  <c r="G15" i="138"/>
  <c r="G14" i="138"/>
  <c r="G13" i="138"/>
  <c r="G12" i="138"/>
  <c r="G11" i="138"/>
  <c r="G10" i="138"/>
  <c r="G9" i="138"/>
  <c r="G8" i="138"/>
  <c r="F7" i="138"/>
  <c r="G7" i="138" s="1"/>
  <c r="G4" i="138"/>
  <c r="B3" i="138"/>
  <c r="E29" i="137"/>
  <c r="D29" i="137"/>
  <c r="D28" i="137"/>
  <c r="G28" i="137" s="1"/>
  <c r="D27" i="137"/>
  <c r="G27" i="137" s="1"/>
  <c r="G23" i="137"/>
  <c r="G18" i="137"/>
  <c r="G17" i="137"/>
  <c r="G16" i="137"/>
  <c r="G15" i="137"/>
  <c r="G14" i="137"/>
  <c r="G13" i="137"/>
  <c r="G12" i="137"/>
  <c r="G11" i="137"/>
  <c r="G10" i="137"/>
  <c r="G9" i="137"/>
  <c r="G8" i="137"/>
  <c r="F7" i="137"/>
  <c r="G7" i="137" s="1"/>
  <c r="G19" i="137" s="1"/>
  <c r="G4" i="137"/>
  <c r="B3" i="137"/>
  <c r="E27" i="136"/>
  <c r="G27" i="136" s="1"/>
  <c r="D27" i="136"/>
  <c r="D26" i="136"/>
  <c r="G26" i="136" s="1"/>
  <c r="D25" i="136"/>
  <c r="G25" i="136" s="1"/>
  <c r="G21" i="136"/>
  <c r="G16" i="136"/>
  <c r="G15" i="136"/>
  <c r="G14" i="136"/>
  <c r="G13" i="136"/>
  <c r="G12" i="136"/>
  <c r="G11" i="136"/>
  <c r="D11" i="136"/>
  <c r="G10" i="136"/>
  <c r="G9" i="136"/>
  <c r="D8" i="136"/>
  <c r="G8" i="136" s="1"/>
  <c r="D7" i="136"/>
  <c r="G7" i="136" s="1"/>
  <c r="G4" i="136"/>
  <c r="E29" i="135"/>
  <c r="G29" i="135" s="1"/>
  <c r="D29" i="135"/>
  <c r="D28" i="135"/>
  <c r="G28" i="135" s="1"/>
  <c r="D27" i="135"/>
  <c r="G27" i="135" s="1"/>
  <c r="G23" i="135"/>
  <c r="G18" i="135"/>
  <c r="G17" i="135"/>
  <c r="G16" i="135"/>
  <c r="D16" i="135"/>
  <c r="G15" i="135"/>
  <c r="G14" i="135"/>
  <c r="G13" i="135"/>
  <c r="G12" i="135"/>
  <c r="G19" i="135" s="1"/>
  <c r="G11" i="135"/>
  <c r="G10" i="135"/>
  <c r="G9" i="135"/>
  <c r="G8" i="135"/>
  <c r="G7" i="135"/>
  <c r="G4" i="135"/>
  <c r="E29" i="134"/>
  <c r="D29" i="134"/>
  <c r="D28" i="134"/>
  <c r="G28" i="134" s="1"/>
  <c r="G27" i="134"/>
  <c r="D27" i="134"/>
  <c r="G23" i="134"/>
  <c r="G18" i="134"/>
  <c r="G17" i="134"/>
  <c r="G16" i="134"/>
  <c r="G15" i="134"/>
  <c r="G14" i="134"/>
  <c r="G13" i="134"/>
  <c r="G12" i="134"/>
  <c r="G11" i="134"/>
  <c r="G10" i="134"/>
  <c r="G9" i="134"/>
  <c r="D8" i="134"/>
  <c r="G8" i="134" s="1"/>
  <c r="G19" i="134" s="1"/>
  <c r="G7" i="134"/>
  <c r="G4" i="134"/>
  <c r="B3" i="134"/>
  <c r="E29" i="133"/>
  <c r="D29" i="133"/>
  <c r="D28" i="133"/>
  <c r="G28" i="133" s="1"/>
  <c r="G27" i="133"/>
  <c r="D27" i="133"/>
  <c r="G23" i="133"/>
  <c r="G18" i="133"/>
  <c r="G17" i="133"/>
  <c r="G16" i="133"/>
  <c r="G15" i="133"/>
  <c r="G14" i="133"/>
  <c r="G13" i="133"/>
  <c r="G12" i="133"/>
  <c r="G11" i="133"/>
  <c r="G10" i="133"/>
  <c r="G9" i="133"/>
  <c r="D8" i="133"/>
  <c r="G8" i="133" s="1"/>
  <c r="G7" i="133"/>
  <c r="G4" i="133"/>
  <c r="B3" i="133"/>
  <c r="E29" i="132"/>
  <c r="D29" i="132"/>
  <c r="G28" i="132"/>
  <c r="D28" i="132"/>
  <c r="D27" i="132"/>
  <c r="G27" i="132" s="1"/>
  <c r="G23" i="132"/>
  <c r="G18" i="132"/>
  <c r="G17" i="132"/>
  <c r="G16" i="132"/>
  <c r="G15" i="132"/>
  <c r="G14" i="132"/>
  <c r="G13" i="132"/>
  <c r="G12" i="132"/>
  <c r="G11" i="132"/>
  <c r="G10" i="132"/>
  <c r="G9" i="132"/>
  <c r="G8" i="132"/>
  <c r="G7" i="132"/>
  <c r="G4" i="132"/>
  <c r="B3" i="132"/>
  <c r="E29" i="131"/>
  <c r="D29" i="131"/>
  <c r="D28" i="131"/>
  <c r="G28" i="131" s="1"/>
  <c r="D27" i="131"/>
  <c r="G27" i="131" s="1"/>
  <c r="G23" i="131"/>
  <c r="G18" i="131"/>
  <c r="G17" i="131"/>
  <c r="G16" i="131"/>
  <c r="G15" i="131"/>
  <c r="G14" i="131"/>
  <c r="G13" i="131"/>
  <c r="G12" i="131"/>
  <c r="G11" i="131"/>
  <c r="G10" i="131"/>
  <c r="G9" i="131"/>
  <c r="G8" i="131"/>
  <c r="G7" i="131"/>
  <c r="G4" i="131"/>
  <c r="B3" i="131"/>
  <c r="E29" i="107"/>
  <c r="D29" i="107"/>
  <c r="D28" i="107"/>
  <c r="G28" i="107" s="1"/>
  <c r="D27" i="107"/>
  <c r="G27" i="107" s="1"/>
  <c r="G23" i="107"/>
  <c r="G18" i="107"/>
  <c r="G17" i="107"/>
  <c r="G16" i="107"/>
  <c r="G15" i="107"/>
  <c r="G14" i="107"/>
  <c r="D13" i="107"/>
  <c r="G13" i="107" s="1"/>
  <c r="G12" i="107"/>
  <c r="G11" i="107"/>
  <c r="D9" i="107"/>
  <c r="D10" i="107" s="1"/>
  <c r="G10" i="107" s="1"/>
  <c r="G8" i="107"/>
  <c r="G7" i="107"/>
  <c r="G4" i="107"/>
  <c r="B3" i="107"/>
  <c r="E29" i="106"/>
  <c r="D29" i="106"/>
  <c r="D28" i="106"/>
  <c r="G28" i="106" s="1"/>
  <c r="D27" i="106"/>
  <c r="G27" i="106" s="1"/>
  <c r="G23" i="106"/>
  <c r="G18" i="106"/>
  <c r="G17" i="106"/>
  <c r="G16" i="106"/>
  <c r="G15" i="106"/>
  <c r="G14" i="106"/>
  <c r="D13" i="106"/>
  <c r="G13" i="106" s="1"/>
  <c r="D12" i="106"/>
  <c r="G12" i="106" s="1"/>
  <c r="D11" i="106"/>
  <c r="G11" i="106" s="1"/>
  <c r="D9" i="106"/>
  <c r="D10" i="106" s="1"/>
  <c r="G10" i="106" s="1"/>
  <c r="D8" i="106"/>
  <c r="G8" i="106" s="1"/>
  <c r="D7" i="106"/>
  <c r="G7" i="106" s="1"/>
  <c r="G4" i="106"/>
  <c r="B3" i="106"/>
  <c r="E29" i="129"/>
  <c r="D29" i="129"/>
  <c r="D28" i="129"/>
  <c r="G28" i="129" s="1"/>
  <c r="D27" i="129"/>
  <c r="G27" i="129" s="1"/>
  <c r="G23" i="129"/>
  <c r="G18" i="129"/>
  <c r="G17" i="129"/>
  <c r="D16" i="129"/>
  <c r="G16" i="129" s="1"/>
  <c r="G15" i="129"/>
  <c r="G14" i="129"/>
  <c r="G13" i="129"/>
  <c r="G12" i="129"/>
  <c r="G11" i="129"/>
  <c r="G10" i="129"/>
  <c r="G9" i="129"/>
  <c r="G8" i="129"/>
  <c r="G7" i="129"/>
  <c r="G4" i="129"/>
  <c r="B3" i="129"/>
  <c r="E29" i="128"/>
  <c r="D29" i="128"/>
  <c r="D28" i="128"/>
  <c r="G28" i="128" s="1"/>
  <c r="D27" i="128"/>
  <c r="G27" i="128" s="1"/>
  <c r="G23" i="128"/>
  <c r="G18" i="128"/>
  <c r="G17" i="128"/>
  <c r="D16" i="128"/>
  <c r="G16" i="128" s="1"/>
  <c r="G15" i="128"/>
  <c r="G14" i="128"/>
  <c r="G13" i="128"/>
  <c r="G12" i="128"/>
  <c r="G11" i="128"/>
  <c r="G10" i="128"/>
  <c r="G9" i="128"/>
  <c r="G8" i="128"/>
  <c r="G7" i="128"/>
  <c r="G4" i="128"/>
  <c r="B3" i="128"/>
  <c r="E29" i="127"/>
  <c r="D29" i="127"/>
  <c r="D28" i="127"/>
  <c r="G28" i="127" s="1"/>
  <c r="G27" i="127"/>
  <c r="D27" i="127"/>
  <c r="G23" i="127"/>
  <c r="G18" i="127"/>
  <c r="G17" i="127"/>
  <c r="D16" i="127"/>
  <c r="G16" i="127" s="1"/>
  <c r="G19" i="127" s="1"/>
  <c r="G15" i="127"/>
  <c r="G14" i="127"/>
  <c r="G13" i="127"/>
  <c r="G12" i="127"/>
  <c r="G11" i="127"/>
  <c r="G10" i="127"/>
  <c r="G9" i="127"/>
  <c r="G8" i="127"/>
  <c r="G7" i="127"/>
  <c r="G4" i="127"/>
  <c r="B3" i="127"/>
  <c r="E29" i="126"/>
  <c r="G29" i="126" s="1"/>
  <c r="D29" i="126"/>
  <c r="D28" i="126"/>
  <c r="G28" i="126" s="1"/>
  <c r="D27" i="126"/>
  <c r="G27" i="126" s="1"/>
  <c r="G23" i="126"/>
  <c r="G18" i="126"/>
  <c r="G17" i="126"/>
  <c r="D16" i="126"/>
  <c r="G16" i="126" s="1"/>
  <c r="G15" i="126"/>
  <c r="G14" i="126"/>
  <c r="G13" i="126"/>
  <c r="G12" i="126"/>
  <c r="G11" i="126"/>
  <c r="G10" i="126"/>
  <c r="G9" i="126"/>
  <c r="G8" i="126"/>
  <c r="G7" i="126"/>
  <c r="G4" i="126"/>
  <c r="B3" i="126"/>
  <c r="E29" i="125"/>
  <c r="D29" i="125"/>
  <c r="G28" i="125"/>
  <c r="D28" i="125"/>
  <c r="D27" i="125"/>
  <c r="G27" i="125" s="1"/>
  <c r="G23" i="125"/>
  <c r="G18" i="125"/>
  <c r="G17" i="125"/>
  <c r="G16" i="125"/>
  <c r="G15" i="125"/>
  <c r="G14" i="125"/>
  <c r="D13" i="125"/>
  <c r="G13" i="125" s="1"/>
  <c r="G12" i="125"/>
  <c r="G11" i="125"/>
  <c r="G10" i="125"/>
  <c r="D10" i="125"/>
  <c r="G9" i="125"/>
  <c r="G8" i="125"/>
  <c r="G7" i="125"/>
  <c r="G4" i="125"/>
  <c r="E29" i="124"/>
  <c r="D29" i="124"/>
  <c r="G28" i="124"/>
  <c r="D28" i="124"/>
  <c r="D27" i="124"/>
  <c r="G27" i="124" s="1"/>
  <c r="G23" i="124"/>
  <c r="G18" i="124"/>
  <c r="G17" i="124"/>
  <c r="G16" i="124"/>
  <c r="G15" i="124"/>
  <c r="G14" i="124"/>
  <c r="D13" i="124"/>
  <c r="G13" i="124" s="1"/>
  <c r="G12" i="124"/>
  <c r="G11" i="124"/>
  <c r="D10" i="124"/>
  <c r="G10" i="124" s="1"/>
  <c r="G9" i="124"/>
  <c r="G8" i="124"/>
  <c r="G7" i="124"/>
  <c r="G4" i="124"/>
  <c r="E29" i="123"/>
  <c r="G29" i="123" s="1"/>
  <c r="D29" i="123"/>
  <c r="D28" i="123"/>
  <c r="G28" i="123" s="1"/>
  <c r="D27" i="123"/>
  <c r="G27" i="123" s="1"/>
  <c r="F23" i="123"/>
  <c r="G18" i="123"/>
  <c r="G17" i="123"/>
  <c r="G16" i="123"/>
  <c r="G15" i="123"/>
  <c r="D14" i="123"/>
  <c r="G14" i="123" s="1"/>
  <c r="D13" i="123"/>
  <c r="G13" i="123" s="1"/>
  <c r="D9" i="123"/>
  <c r="G9" i="123" s="1"/>
  <c r="G8" i="123"/>
  <c r="G7" i="123"/>
  <c r="G4" i="123"/>
  <c r="E29" i="122"/>
  <c r="G29" i="122" s="1"/>
  <c r="D29" i="122"/>
  <c r="D28" i="122"/>
  <c r="G28" i="122" s="1"/>
  <c r="D27" i="122"/>
  <c r="G27" i="122" s="1"/>
  <c r="F23" i="122"/>
  <c r="G18" i="122"/>
  <c r="G17" i="122"/>
  <c r="G16" i="122"/>
  <c r="G15" i="122"/>
  <c r="G14" i="122"/>
  <c r="G13" i="122"/>
  <c r="G12" i="122"/>
  <c r="G11" i="122"/>
  <c r="G10" i="122"/>
  <c r="G9" i="122"/>
  <c r="G8" i="122"/>
  <c r="G7" i="122"/>
  <c r="G19" i="122" s="1"/>
  <c r="G4" i="122"/>
  <c r="B3" i="122"/>
  <c r="E29" i="121"/>
  <c r="G29" i="121" s="1"/>
  <c r="D29" i="121"/>
  <c r="D28" i="121"/>
  <c r="G28" i="121" s="1"/>
  <c r="D27" i="121"/>
  <c r="G27" i="121" s="1"/>
  <c r="F23" i="121"/>
  <c r="G18" i="121"/>
  <c r="G17" i="121"/>
  <c r="G16" i="121"/>
  <c r="G15" i="121"/>
  <c r="G14" i="121"/>
  <c r="G13" i="121"/>
  <c r="G12" i="121"/>
  <c r="G11" i="121"/>
  <c r="G10" i="121"/>
  <c r="G19" i="121" s="1"/>
  <c r="G9" i="121"/>
  <c r="G8" i="121"/>
  <c r="G7" i="121"/>
  <c r="G4" i="121"/>
  <c r="B3" i="121"/>
  <c r="E29" i="120"/>
  <c r="D29" i="120"/>
  <c r="G28" i="120"/>
  <c r="D28" i="120"/>
  <c r="D27" i="120"/>
  <c r="G27" i="120" s="1"/>
  <c r="F23" i="120"/>
  <c r="G18" i="120"/>
  <c r="G17" i="120"/>
  <c r="G16" i="120"/>
  <c r="G15" i="120"/>
  <c r="G14" i="120"/>
  <c r="G13" i="120"/>
  <c r="G12" i="120"/>
  <c r="G11" i="120"/>
  <c r="G10" i="120"/>
  <c r="G9" i="120"/>
  <c r="G8" i="120"/>
  <c r="G7" i="120"/>
  <c r="G4" i="120"/>
  <c r="B3" i="120"/>
  <c r="E29" i="119"/>
  <c r="D29" i="119"/>
  <c r="D28" i="119"/>
  <c r="G28" i="119" s="1"/>
  <c r="D27" i="119"/>
  <c r="G27" i="119" s="1"/>
  <c r="F23" i="119"/>
  <c r="G18" i="119"/>
  <c r="G17" i="119"/>
  <c r="G16" i="119"/>
  <c r="G15" i="119"/>
  <c r="G14" i="119"/>
  <c r="G13" i="119"/>
  <c r="G12" i="119"/>
  <c r="G11" i="119"/>
  <c r="G10" i="119"/>
  <c r="G9" i="119"/>
  <c r="G8" i="119"/>
  <c r="G7" i="119"/>
  <c r="G19" i="119" s="1"/>
  <c r="G4" i="119"/>
  <c r="B3" i="119"/>
  <c r="E29" i="118"/>
  <c r="G29" i="118" s="1"/>
  <c r="D29" i="118"/>
  <c r="D28" i="118"/>
  <c r="G28" i="118" s="1"/>
  <c r="D27" i="118"/>
  <c r="G27" i="118" s="1"/>
  <c r="G23" i="118"/>
  <c r="G18" i="118"/>
  <c r="G17" i="118"/>
  <c r="G16" i="118"/>
  <c r="G15" i="118"/>
  <c r="G14" i="118"/>
  <c r="G13" i="118"/>
  <c r="D12" i="118"/>
  <c r="G12" i="118" s="1"/>
  <c r="D11" i="118"/>
  <c r="G11" i="118" s="1"/>
  <c r="D10" i="118"/>
  <c r="G10" i="118" s="1"/>
  <c r="D9" i="118"/>
  <c r="G9" i="118" s="1"/>
  <c r="G8" i="118"/>
  <c r="G7" i="118"/>
  <c r="B3" i="118"/>
  <c r="E29" i="117"/>
  <c r="G29" i="117" s="1"/>
  <c r="D29" i="117"/>
  <c r="D28" i="117"/>
  <c r="G28" i="117" s="1"/>
  <c r="D27" i="117"/>
  <c r="G27" i="117" s="1"/>
  <c r="F23" i="117"/>
  <c r="G18" i="117"/>
  <c r="G17" i="117"/>
  <c r="G16" i="117"/>
  <c r="G15" i="117"/>
  <c r="G14" i="117"/>
  <c r="G13" i="117"/>
  <c r="D12" i="117"/>
  <c r="G12" i="117" s="1"/>
  <c r="D11" i="117"/>
  <c r="G11" i="117" s="1"/>
  <c r="D10" i="117"/>
  <c r="G10" i="117" s="1"/>
  <c r="D9" i="117"/>
  <c r="G9" i="117" s="1"/>
  <c r="G8" i="117"/>
  <c r="G7" i="117"/>
  <c r="G4" i="117"/>
  <c r="B3" i="117"/>
  <c r="E29" i="116"/>
  <c r="D29" i="116"/>
  <c r="D28" i="116"/>
  <c r="G28" i="116" s="1"/>
  <c r="D27" i="116"/>
  <c r="G27" i="116" s="1"/>
  <c r="G23" i="116"/>
  <c r="G18" i="116"/>
  <c r="G17" i="116"/>
  <c r="G16" i="116"/>
  <c r="G15" i="116"/>
  <c r="G14" i="116"/>
  <c r="G13" i="116"/>
  <c r="G12" i="116"/>
  <c r="G11" i="116"/>
  <c r="G10" i="116"/>
  <c r="G9" i="116"/>
  <c r="G8" i="116"/>
  <c r="G19" i="116" s="1"/>
  <c r="G7" i="116"/>
  <c r="G4" i="116"/>
  <c r="B3" i="116"/>
  <c r="E29" i="115"/>
  <c r="D29" i="115"/>
  <c r="D28" i="115"/>
  <c r="G28" i="115" s="1"/>
  <c r="D27" i="115"/>
  <c r="G27" i="115" s="1"/>
  <c r="G23" i="115"/>
  <c r="G18" i="115"/>
  <c r="G17" i="115"/>
  <c r="G16" i="115"/>
  <c r="G15" i="115"/>
  <c r="G14" i="115"/>
  <c r="G13" i="115"/>
  <c r="G12" i="115"/>
  <c r="G11" i="115"/>
  <c r="G10" i="115"/>
  <c r="G9" i="115"/>
  <c r="G8" i="115"/>
  <c r="G7" i="115"/>
  <c r="G4" i="115"/>
  <c r="B3" i="115"/>
  <c r="E29" i="114"/>
  <c r="D29" i="114"/>
  <c r="D28" i="114"/>
  <c r="G28" i="114" s="1"/>
  <c r="D27" i="114"/>
  <c r="G27" i="114" s="1"/>
  <c r="G23" i="114"/>
  <c r="G18" i="114"/>
  <c r="G17" i="114"/>
  <c r="G16" i="114"/>
  <c r="G15" i="114"/>
  <c r="G14" i="114"/>
  <c r="D13" i="114"/>
  <c r="G13" i="114" s="1"/>
  <c r="G12" i="114"/>
  <c r="G11" i="114"/>
  <c r="G10" i="114"/>
  <c r="G9" i="114"/>
  <c r="G8" i="114"/>
  <c r="D7" i="114"/>
  <c r="G7" i="114" s="1"/>
  <c r="G4" i="114"/>
  <c r="B3" i="114"/>
  <c r="E29" i="113"/>
  <c r="D29" i="113"/>
  <c r="D28" i="113"/>
  <c r="G28" i="113" s="1"/>
  <c r="D27" i="113"/>
  <c r="G27" i="113" s="1"/>
  <c r="F23" i="113"/>
  <c r="G18" i="113"/>
  <c r="G17" i="113"/>
  <c r="G16" i="113"/>
  <c r="G15" i="113"/>
  <c r="D14" i="113"/>
  <c r="G14" i="113" s="1"/>
  <c r="D13" i="113"/>
  <c r="G13" i="113" s="1"/>
  <c r="D9" i="113"/>
  <c r="G9" i="113" s="1"/>
  <c r="G8" i="113"/>
  <c r="D7" i="113"/>
  <c r="G7" i="113" s="1"/>
  <c r="G4" i="113"/>
  <c r="B3" i="113"/>
  <c r="E30" i="112"/>
  <c r="D30" i="112"/>
  <c r="D29" i="112"/>
  <c r="G29" i="112" s="1"/>
  <c r="D28" i="112"/>
  <c r="G28" i="112" s="1"/>
  <c r="G24" i="112"/>
  <c r="G19" i="112"/>
  <c r="G18" i="112"/>
  <c r="G17" i="112"/>
  <c r="G16" i="112"/>
  <c r="G15" i="112"/>
  <c r="G14" i="112"/>
  <c r="G13" i="112"/>
  <c r="G12" i="112"/>
  <c r="G11" i="112"/>
  <c r="G10" i="112"/>
  <c r="G9" i="112"/>
  <c r="G8" i="112"/>
  <c r="G7" i="112"/>
  <c r="G4" i="112"/>
  <c r="E31" i="111"/>
  <c r="D31" i="111"/>
  <c r="D30" i="111"/>
  <c r="G30" i="111" s="1"/>
  <c r="D29" i="111"/>
  <c r="G29" i="111" s="1"/>
  <c r="F25" i="111"/>
  <c r="G20" i="111"/>
  <c r="G19" i="111"/>
  <c r="G18" i="111"/>
  <c r="G17" i="111"/>
  <c r="G16" i="111"/>
  <c r="G15" i="111"/>
  <c r="D14" i="111"/>
  <c r="G14" i="111" s="1"/>
  <c r="G13" i="111"/>
  <c r="D12" i="111"/>
  <c r="G12" i="111" s="1"/>
  <c r="D11" i="111"/>
  <c r="G11" i="111" s="1"/>
  <c r="D10" i="111"/>
  <c r="G10" i="111" s="1"/>
  <c r="G9" i="111"/>
  <c r="G8" i="111"/>
  <c r="G7" i="111"/>
  <c r="G4" i="111"/>
  <c r="E30" i="110"/>
  <c r="D30" i="110"/>
  <c r="D29" i="110"/>
  <c r="G29" i="110" s="1"/>
  <c r="D28" i="110"/>
  <c r="G28" i="110" s="1"/>
  <c r="F24" i="110"/>
  <c r="G19" i="110"/>
  <c r="G18" i="110"/>
  <c r="G17" i="110"/>
  <c r="G16" i="110"/>
  <c r="G15" i="110"/>
  <c r="G14" i="110"/>
  <c r="G13" i="110"/>
  <c r="G12" i="110"/>
  <c r="G11" i="110"/>
  <c r="G10" i="110"/>
  <c r="G9" i="110"/>
  <c r="G8" i="110"/>
  <c r="G7" i="110"/>
  <c r="G4" i="110"/>
  <c r="B3" i="110"/>
  <c r="E29" i="109"/>
  <c r="G29" i="109" s="1"/>
  <c r="D29" i="109"/>
  <c r="D28" i="109"/>
  <c r="G28" i="109" s="1"/>
  <c r="G30" i="109" s="1"/>
  <c r="G33" i="109" s="1"/>
  <c r="G34" i="109" s="1"/>
  <c r="D27" i="109"/>
  <c r="G27" i="109" s="1"/>
  <c r="G18" i="109"/>
  <c r="G17" i="109"/>
  <c r="G16" i="109"/>
  <c r="G15" i="109"/>
  <c r="G14" i="109"/>
  <c r="G13" i="109"/>
  <c r="G12" i="109"/>
  <c r="D11" i="109"/>
  <c r="G11" i="109" s="1"/>
  <c r="D10" i="109"/>
  <c r="G10" i="109" s="1"/>
  <c r="D9" i="109"/>
  <c r="G9" i="109" s="1"/>
  <c r="G8" i="109"/>
  <c r="G7" i="109"/>
  <c r="G4" i="109"/>
  <c r="B3" i="109"/>
  <c r="E29" i="105"/>
  <c r="D29" i="105"/>
  <c r="D28" i="105"/>
  <c r="G28" i="105" s="1"/>
  <c r="E27" i="105"/>
  <c r="G27" i="105" s="1"/>
  <c r="D27" i="105"/>
  <c r="F18" i="105"/>
  <c r="F17" i="105"/>
  <c r="F16" i="105"/>
  <c r="F15" i="105"/>
  <c r="F14" i="105"/>
  <c r="D13" i="105"/>
  <c r="G13" i="105" s="1"/>
  <c r="G12" i="105"/>
  <c r="D12" i="105"/>
  <c r="D11" i="105"/>
  <c r="G11" i="105" s="1"/>
  <c r="D10" i="105"/>
  <c r="G10" i="105" s="1"/>
  <c r="D9" i="105"/>
  <c r="G9" i="105" s="1"/>
  <c r="D8" i="105"/>
  <c r="G8" i="105" s="1"/>
  <c r="G19" i="105" s="1"/>
  <c r="G7" i="105"/>
  <c r="G4" i="105"/>
  <c r="B3" i="105"/>
  <c r="E32" i="104"/>
  <c r="D32" i="104"/>
  <c r="G31" i="104"/>
  <c r="D31" i="104"/>
  <c r="D30" i="104"/>
  <c r="G30" i="104" s="1"/>
  <c r="G18" i="104"/>
  <c r="G17" i="104"/>
  <c r="G16" i="104"/>
  <c r="G15" i="104"/>
  <c r="G14" i="104"/>
  <c r="G13" i="104"/>
  <c r="G12" i="104"/>
  <c r="G11" i="104"/>
  <c r="G10" i="104"/>
  <c r="G9" i="104"/>
  <c r="G8" i="104"/>
  <c r="G7" i="104"/>
  <c r="G4" i="104"/>
  <c r="B3" i="104"/>
  <c r="E27" i="103"/>
  <c r="D27" i="103"/>
  <c r="G26" i="103"/>
  <c r="D26" i="103"/>
  <c r="D25" i="103"/>
  <c r="G25" i="103" s="1"/>
  <c r="G17" i="103"/>
  <c r="F20" i="103" s="1"/>
  <c r="G20" i="103" s="1"/>
  <c r="G22" i="103" s="1"/>
  <c r="G12" i="103"/>
  <c r="D11" i="103"/>
  <c r="G11" i="103" s="1"/>
  <c r="D10" i="103"/>
  <c r="G10" i="103" s="1"/>
  <c r="G9" i="103"/>
  <c r="G8" i="103"/>
  <c r="G7" i="103"/>
  <c r="B3" i="103"/>
  <c r="E29" i="102"/>
  <c r="G29" i="102" s="1"/>
  <c r="D29" i="102"/>
  <c r="D28" i="102"/>
  <c r="G28" i="102" s="1"/>
  <c r="D27" i="102"/>
  <c r="G27" i="102" s="1"/>
  <c r="G19" i="102"/>
  <c r="G18" i="102"/>
  <c r="G17" i="102"/>
  <c r="G16" i="102"/>
  <c r="G15" i="102"/>
  <c r="G14" i="102"/>
  <c r="G13" i="102"/>
  <c r="G12" i="102"/>
  <c r="G11" i="102"/>
  <c r="G10" i="102"/>
  <c r="G9" i="102"/>
  <c r="G8" i="102"/>
  <c r="G7" i="102"/>
  <c r="G4" i="102"/>
  <c r="B3" i="102"/>
  <c r="E32" i="101"/>
  <c r="D32" i="101"/>
  <c r="D31" i="101"/>
  <c r="G31" i="101" s="1"/>
  <c r="D30" i="101"/>
  <c r="G30" i="101" s="1"/>
  <c r="G21" i="101"/>
  <c r="G20" i="101"/>
  <c r="G19" i="101"/>
  <c r="G18" i="101"/>
  <c r="G17" i="101"/>
  <c r="G16" i="101"/>
  <c r="G15" i="101"/>
  <c r="G14" i="101"/>
  <c r="G13" i="101"/>
  <c r="G12" i="101"/>
  <c r="G11" i="101"/>
  <c r="G10" i="101"/>
  <c r="G9" i="101"/>
  <c r="G8" i="101"/>
  <c r="G7" i="101"/>
  <c r="G4" i="101"/>
  <c r="B3" i="101"/>
  <c r="E29" i="100"/>
  <c r="D29" i="100"/>
  <c r="D28" i="100"/>
  <c r="G28" i="100" s="1"/>
  <c r="D27" i="100"/>
  <c r="G27" i="100" s="1"/>
  <c r="G22" i="100"/>
  <c r="G24" i="100" s="1"/>
  <c r="F18" i="100"/>
  <c r="G18" i="100" s="1"/>
  <c r="G17" i="100"/>
  <c r="F17" i="100"/>
  <c r="F16" i="100"/>
  <c r="G16" i="100" s="1"/>
  <c r="F15" i="100"/>
  <c r="G15" i="100" s="1"/>
  <c r="F14" i="100"/>
  <c r="G14" i="100" s="1"/>
  <c r="F13" i="100"/>
  <c r="G13" i="100" s="1"/>
  <c r="F12" i="100"/>
  <c r="G12" i="100" s="1"/>
  <c r="F11" i="100"/>
  <c r="G11" i="100" s="1"/>
  <c r="F10" i="100"/>
  <c r="G10" i="100" s="1"/>
  <c r="D9" i="100"/>
  <c r="G9" i="100" s="1"/>
  <c r="D8" i="100"/>
  <c r="G8" i="100" s="1"/>
  <c r="G7" i="100"/>
  <c r="G4" i="100"/>
  <c r="B3" i="100"/>
  <c r="G30" i="121" l="1"/>
  <c r="G33" i="121" s="1"/>
  <c r="G34" i="121" s="1"/>
  <c r="G30" i="144"/>
  <c r="G33" i="144" s="1"/>
  <c r="G34" i="144" s="1"/>
  <c r="G30" i="150"/>
  <c r="G33" i="150" s="1"/>
  <c r="G34" i="150" s="1"/>
  <c r="G17" i="136"/>
  <c r="G30" i="140"/>
  <c r="G33" i="140" s="1"/>
  <c r="G34" i="140" s="1"/>
  <c r="G30" i="119"/>
  <c r="G33" i="119" s="1"/>
  <c r="G34" i="119" s="1"/>
  <c r="G30" i="151"/>
  <c r="G33" i="151" s="1"/>
  <c r="G34" i="151" s="1"/>
  <c r="G28" i="136"/>
  <c r="G31" i="136" s="1"/>
  <c r="G32" i="136" s="1"/>
  <c r="G50" i="155"/>
  <c r="G53" i="155" s="1"/>
  <c r="G54" i="155" s="1"/>
  <c r="G30" i="110"/>
  <c r="G29" i="116"/>
  <c r="G39" i="156"/>
  <c r="G22" i="101"/>
  <c r="G29" i="149"/>
  <c r="G27" i="154"/>
  <c r="G30" i="117"/>
  <c r="G33" i="117" s="1"/>
  <c r="G34" i="117" s="1"/>
  <c r="G29" i="127"/>
  <c r="G27" i="146"/>
  <c r="G22" i="153"/>
  <c r="G30" i="115"/>
  <c r="G33" i="115" s="1"/>
  <c r="G34" i="115" s="1"/>
  <c r="G30" i="139"/>
  <c r="G33" i="139" s="1"/>
  <c r="G34" i="139" s="1"/>
  <c r="G29" i="137"/>
  <c r="G39" i="155"/>
  <c r="G32" i="104"/>
  <c r="G29" i="124"/>
  <c r="G29" i="129"/>
  <c r="G29" i="113"/>
  <c r="G30" i="113" s="1"/>
  <c r="G33" i="113" s="1"/>
  <c r="G34" i="113" s="1"/>
  <c r="G19" i="126"/>
  <c r="G29" i="131"/>
  <c r="G33" i="143"/>
  <c r="G29" i="147"/>
  <c r="G30" i="100"/>
  <c r="F33" i="100" s="1"/>
  <c r="G33" i="100" s="1"/>
  <c r="G34" i="100" s="1"/>
  <c r="G32" i="101"/>
  <c r="G30" i="102"/>
  <c r="G33" i="102" s="1"/>
  <c r="G34" i="102" s="1"/>
  <c r="G20" i="110"/>
  <c r="G30" i="114"/>
  <c r="G33" i="114" s="1"/>
  <c r="G34" i="114" s="1"/>
  <c r="G29" i="115"/>
  <c r="G30" i="118"/>
  <c r="G33" i="118" s="1"/>
  <c r="G34" i="118" s="1"/>
  <c r="G29" i="106"/>
  <c r="G30" i="106" s="1"/>
  <c r="G33" i="106" s="1"/>
  <c r="G34" i="106" s="1"/>
  <c r="G29" i="133"/>
  <c r="G30" i="133" s="1"/>
  <c r="G33" i="133" s="1"/>
  <c r="G34" i="133" s="1"/>
  <c r="G19" i="138"/>
  <c r="G29" i="139"/>
  <c r="G29" i="142"/>
  <c r="G30" i="142" s="1"/>
  <c r="G33" i="142" s="1"/>
  <c r="G34" i="142" s="1"/>
  <c r="G33" i="145"/>
  <c r="G36" i="145" s="1"/>
  <c r="G39" i="145" s="1"/>
  <c r="G40" i="145" s="1"/>
  <c r="G23" i="157"/>
  <c r="G32" i="158"/>
  <c r="G29" i="105"/>
  <c r="G30" i="105" s="1"/>
  <c r="G30" i="112"/>
  <c r="G30" i="122"/>
  <c r="G33" i="122" s="1"/>
  <c r="G34" i="122" s="1"/>
  <c r="G29" i="120"/>
  <c r="G30" i="120" s="1"/>
  <c r="G33" i="120" s="1"/>
  <c r="G34" i="120" s="1"/>
  <c r="G19" i="132"/>
  <c r="G30" i="135"/>
  <c r="G33" i="135" s="1"/>
  <c r="G34" i="135" s="1"/>
  <c r="G30" i="116"/>
  <c r="G33" i="116" s="1"/>
  <c r="G34" i="116" s="1"/>
  <c r="G19" i="128"/>
  <c r="G19" i="129"/>
  <c r="F22" i="129" s="1"/>
  <c r="G22" i="129" s="1"/>
  <c r="G24" i="129" s="1"/>
  <c r="G36" i="129" s="1"/>
  <c r="G19" i="131"/>
  <c r="G30" i="137"/>
  <c r="G33" i="137" s="1"/>
  <c r="G34" i="137" s="1"/>
  <c r="G20" i="112"/>
  <c r="F23" i="112" s="1"/>
  <c r="G23" i="112" s="1"/>
  <c r="G25" i="112" s="1"/>
  <c r="G27" i="138"/>
  <c r="G19" i="141"/>
  <c r="G19" i="133"/>
  <c r="G33" i="104"/>
  <c r="G36" i="104" s="1"/>
  <c r="G37" i="104" s="1"/>
  <c r="G19" i="109"/>
  <c r="G21" i="111"/>
  <c r="G31" i="111"/>
  <c r="G32" i="111" s="1"/>
  <c r="G35" i="111" s="1"/>
  <c r="G36" i="111" s="1"/>
  <c r="G19" i="117"/>
  <c r="F22" i="117" s="1"/>
  <c r="G22" i="117" s="1"/>
  <c r="G24" i="117" s="1"/>
  <c r="G36" i="117" s="1"/>
  <c r="G29" i="119"/>
  <c r="G19" i="124"/>
  <c r="G29" i="128"/>
  <c r="G30" i="128" s="1"/>
  <c r="G33" i="128" s="1"/>
  <c r="G34" i="128" s="1"/>
  <c r="G29" i="107"/>
  <c r="G29" i="138"/>
  <c r="G19" i="147"/>
  <c r="G19" i="150"/>
  <c r="F22" i="150" s="1"/>
  <c r="G22" i="150" s="1"/>
  <c r="G24" i="150" s="1"/>
  <c r="G36" i="150" s="1"/>
  <c r="G29" i="154"/>
  <c r="G18" i="160"/>
  <c r="G29" i="134"/>
  <c r="G30" i="134" s="1"/>
  <c r="G33" i="134" s="1"/>
  <c r="G34" i="134" s="1"/>
  <c r="G28" i="152"/>
  <c r="G31" i="152" s="1"/>
  <c r="G32" i="152" s="1"/>
  <c r="G19" i="125"/>
  <c r="G25" i="145"/>
  <c r="G30" i="132"/>
  <c r="G33" i="132" s="1"/>
  <c r="G34" i="132" s="1"/>
  <c r="G22" i="104"/>
  <c r="F25" i="104" s="1"/>
  <c r="G25" i="104" s="1"/>
  <c r="G27" i="104" s="1"/>
  <c r="G39" i="104" s="1"/>
  <c r="G19" i="120"/>
  <c r="G29" i="100"/>
  <c r="G27" i="103"/>
  <c r="G28" i="103" s="1"/>
  <c r="D10" i="113"/>
  <c r="D11" i="113" s="1"/>
  <c r="G29" i="114"/>
  <c r="G19" i="115"/>
  <c r="F22" i="115" s="1"/>
  <c r="G22" i="115" s="1"/>
  <c r="G24" i="115" s="1"/>
  <c r="G36" i="115" s="1"/>
  <c r="G29" i="125"/>
  <c r="G30" i="125" s="1"/>
  <c r="G33" i="125" s="1"/>
  <c r="G34" i="125" s="1"/>
  <c r="G30" i="126"/>
  <c r="G33" i="126" s="1"/>
  <c r="G34" i="126" s="1"/>
  <c r="G29" i="132"/>
  <c r="G19" i="142"/>
  <c r="F22" i="142" s="1"/>
  <c r="G22" i="142" s="1"/>
  <c r="G24" i="142" s="1"/>
  <c r="G36" i="142" s="1"/>
  <c r="G25" i="143"/>
  <c r="G35" i="143"/>
  <c r="G29" i="146"/>
  <c r="G30" i="147"/>
  <c r="F33" i="147" s="1"/>
  <c r="G33" i="147" s="1"/>
  <c r="G34" i="147" s="1"/>
  <c r="G19" i="149"/>
  <c r="G30" i="149"/>
  <c r="F33" i="149" s="1"/>
  <c r="G33" i="149" s="1"/>
  <c r="G34" i="149" s="1"/>
  <c r="G29" i="150"/>
  <c r="G32" i="153"/>
  <c r="G33" i="153" s="1"/>
  <c r="G36" i="153" s="1"/>
  <c r="G37" i="153" s="1"/>
  <c r="G49" i="156"/>
  <c r="G22" i="161"/>
  <c r="F25" i="161" s="1"/>
  <c r="G25" i="161" s="1"/>
  <c r="G27" i="161" s="1"/>
  <c r="G39" i="161" s="1"/>
  <c r="G26" i="162"/>
  <c r="G29" i="162" s="1"/>
  <c r="G30" i="162" s="1"/>
  <c r="F18" i="162"/>
  <c r="G18" i="162" s="1"/>
  <c r="G20" i="162" s="1"/>
  <c r="G33" i="161"/>
  <c r="G36" i="161" s="1"/>
  <c r="G37" i="161" s="1"/>
  <c r="F21" i="160"/>
  <c r="G21" i="160" s="1"/>
  <c r="G23" i="160" s="1"/>
  <c r="G29" i="160"/>
  <c r="G32" i="160" s="1"/>
  <c r="G33" i="160" s="1"/>
  <c r="F21" i="159"/>
  <c r="G21" i="159" s="1"/>
  <c r="G23" i="159" s="1"/>
  <c r="G29" i="159"/>
  <c r="G32" i="159" s="1"/>
  <c r="G33" i="159" s="1"/>
  <c r="F35" i="158"/>
  <c r="G35" i="158" s="1"/>
  <c r="G37" i="158" s="1"/>
  <c r="G43" i="158"/>
  <c r="G46" i="158" s="1"/>
  <c r="G47" i="158" s="1"/>
  <c r="F26" i="157"/>
  <c r="G26" i="157" s="1"/>
  <c r="G28" i="157" s="1"/>
  <c r="G40" i="157" s="1"/>
  <c r="G50" i="156"/>
  <c r="G53" i="156" s="1"/>
  <c r="G54" i="156" s="1"/>
  <c r="F42" i="155"/>
  <c r="G42" i="155" s="1"/>
  <c r="G44" i="155" s="1"/>
  <c r="G56" i="155" s="1"/>
  <c r="G19" i="154"/>
  <c r="F25" i="153"/>
  <c r="G25" i="153" s="1"/>
  <c r="G27" i="153" s="1"/>
  <c r="F20" i="152"/>
  <c r="G20" i="152" s="1"/>
  <c r="G22" i="152" s="1"/>
  <c r="G34" i="152" s="1"/>
  <c r="F22" i="151"/>
  <c r="G22" i="151" s="1"/>
  <c r="G24" i="151" s="1"/>
  <c r="G36" i="151" s="1"/>
  <c r="F22" i="149"/>
  <c r="G22" i="149" s="1"/>
  <c r="G24" i="149" s="1"/>
  <c r="G36" i="149" s="1"/>
  <c r="G30" i="148"/>
  <c r="F33" i="148" s="1"/>
  <c r="G33" i="148" s="1"/>
  <c r="G34" i="148" s="1"/>
  <c r="F22" i="148"/>
  <c r="G22" i="148" s="1"/>
  <c r="G24" i="148" s="1"/>
  <c r="G36" i="148" s="1"/>
  <c r="G30" i="146"/>
  <c r="G33" i="146" s="1"/>
  <c r="G34" i="146" s="1"/>
  <c r="G19" i="146"/>
  <c r="F28" i="145"/>
  <c r="G28" i="145" s="1"/>
  <c r="G30" i="145" s="1"/>
  <c r="F22" i="144"/>
  <c r="G22" i="144" s="1"/>
  <c r="G24" i="144" s="1"/>
  <c r="G36" i="144" s="1"/>
  <c r="F28" i="143"/>
  <c r="G28" i="143" s="1"/>
  <c r="G30" i="143" s="1"/>
  <c r="F22" i="141"/>
  <c r="G22" i="141" s="1"/>
  <c r="G24" i="141" s="1"/>
  <c r="G30" i="141"/>
  <c r="G33" i="141" s="1"/>
  <c r="G34" i="141" s="1"/>
  <c r="F22" i="140"/>
  <c r="G22" i="140" s="1"/>
  <c r="G24" i="140" s="1"/>
  <c r="G36" i="140" s="1"/>
  <c r="F22" i="139"/>
  <c r="G22" i="139" s="1"/>
  <c r="G24" i="139" s="1"/>
  <c r="F22" i="138"/>
  <c r="G22" i="138" s="1"/>
  <c r="G24" i="138" s="1"/>
  <c r="F22" i="137"/>
  <c r="G22" i="137" s="1"/>
  <c r="G24" i="137" s="1"/>
  <c r="F20" i="136"/>
  <c r="G20" i="136" s="1"/>
  <c r="G22" i="136" s="1"/>
  <c r="G34" i="136" s="1"/>
  <c r="F22" i="135"/>
  <c r="G22" i="135" s="1"/>
  <c r="G24" i="135" s="1"/>
  <c r="G36" i="135" s="1"/>
  <c r="F22" i="134"/>
  <c r="G22" i="134" s="1"/>
  <c r="G24" i="134" s="1"/>
  <c r="F22" i="133"/>
  <c r="G22" i="133" s="1"/>
  <c r="G24" i="133" s="1"/>
  <c r="F22" i="131"/>
  <c r="G22" i="131" s="1"/>
  <c r="G24" i="131" s="1"/>
  <c r="G30" i="131"/>
  <c r="G33" i="131" s="1"/>
  <c r="G34" i="131" s="1"/>
  <c r="G30" i="107"/>
  <c r="G33" i="107" s="1"/>
  <c r="G34" i="107" s="1"/>
  <c r="G9" i="107"/>
  <c r="G19" i="107" s="1"/>
  <c r="G9" i="106"/>
  <c r="G19" i="106" s="1"/>
  <c r="G30" i="129"/>
  <c r="G33" i="129" s="1"/>
  <c r="G34" i="129" s="1"/>
  <c r="F22" i="128"/>
  <c r="G22" i="128" s="1"/>
  <c r="G24" i="128" s="1"/>
  <c r="G30" i="127"/>
  <c r="G33" i="127" s="1"/>
  <c r="G34" i="127" s="1"/>
  <c r="F22" i="127"/>
  <c r="G22" i="127" s="1"/>
  <c r="G24" i="127" s="1"/>
  <c r="G36" i="127" s="1"/>
  <c r="F22" i="126"/>
  <c r="G22" i="126" s="1"/>
  <c r="G24" i="126" s="1"/>
  <c r="G36" i="126" s="1"/>
  <c r="F22" i="125"/>
  <c r="G22" i="125" s="1"/>
  <c r="G24" i="125" s="1"/>
  <c r="F22" i="124"/>
  <c r="G22" i="124" s="1"/>
  <c r="G24" i="124" s="1"/>
  <c r="G30" i="124"/>
  <c r="G33" i="124" s="1"/>
  <c r="G34" i="124" s="1"/>
  <c r="G30" i="123"/>
  <c r="G33" i="123" s="1"/>
  <c r="G34" i="123" s="1"/>
  <c r="D10" i="123"/>
  <c r="F22" i="122"/>
  <c r="G22" i="122" s="1"/>
  <c r="G24" i="122" s="1"/>
  <c r="G36" i="122" s="1"/>
  <c r="F22" i="121"/>
  <c r="G22" i="121" s="1"/>
  <c r="G24" i="121" s="1"/>
  <c r="G36" i="121" s="1"/>
  <c r="F22" i="120"/>
  <c r="G22" i="120" s="1"/>
  <c r="G24" i="120" s="1"/>
  <c r="F22" i="119"/>
  <c r="G22" i="119" s="1"/>
  <c r="G24" i="119" s="1"/>
  <c r="G36" i="119" s="1"/>
  <c r="G19" i="118"/>
  <c r="F22" i="116"/>
  <c r="G22" i="116" s="1"/>
  <c r="G24" i="116" s="1"/>
  <c r="G36" i="116" s="1"/>
  <c r="G19" i="114"/>
  <c r="D12" i="113"/>
  <c r="G12" i="113" s="1"/>
  <c r="G11" i="113"/>
  <c r="G10" i="113"/>
  <c r="G31" i="112"/>
  <c r="G34" i="112" s="1"/>
  <c r="G35" i="112" s="1"/>
  <c r="F24" i="111"/>
  <c r="G24" i="111" s="1"/>
  <c r="G26" i="111" s="1"/>
  <c r="G31" i="110"/>
  <c r="G34" i="110" s="1"/>
  <c r="G35" i="110" s="1"/>
  <c r="F23" i="110"/>
  <c r="G23" i="110" s="1"/>
  <c r="G25" i="110" s="1"/>
  <c r="G37" i="110" s="1"/>
  <c r="F22" i="109"/>
  <c r="G22" i="109" s="1"/>
  <c r="G24" i="109" s="1"/>
  <c r="G36" i="109" s="1"/>
  <c r="F22" i="105"/>
  <c r="G22" i="105" s="1"/>
  <c r="G24" i="105" s="1"/>
  <c r="F22" i="102"/>
  <c r="G22" i="102" s="1"/>
  <c r="G24" i="102" s="1"/>
  <c r="G36" i="102" s="1"/>
  <c r="G33" i="101"/>
  <c r="F36" i="101" s="1"/>
  <c r="F25" i="101"/>
  <c r="G25" i="101" s="1"/>
  <c r="G27" i="101" s="1"/>
  <c r="G19" i="100"/>
  <c r="G36" i="100" s="1"/>
  <c r="G33" i="105" l="1"/>
  <c r="G34" i="105" s="1"/>
  <c r="G36" i="105"/>
  <c r="G31" i="103"/>
  <c r="G32" i="103" s="1"/>
  <c r="G34" i="103"/>
  <c r="G56" i="156"/>
  <c r="G36" i="132"/>
  <c r="G36" i="138"/>
  <c r="G36" i="120"/>
  <c r="G36" i="141"/>
  <c r="G39" i="153"/>
  <c r="G36" i="147"/>
  <c r="G35" i="159"/>
  <c r="G38" i="111"/>
  <c r="G36" i="137"/>
  <c r="G36" i="128"/>
  <c r="F42" i="156"/>
  <c r="G42" i="156" s="1"/>
  <c r="G44" i="156" s="1"/>
  <c r="G35" i="160"/>
  <c r="G36" i="131"/>
  <c r="F22" i="132"/>
  <c r="G22" i="132" s="1"/>
  <c r="G24" i="132" s="1"/>
  <c r="G36" i="124"/>
  <c r="G36" i="139"/>
  <c r="G42" i="145"/>
  <c r="G36" i="143"/>
  <c r="G39" i="143" s="1"/>
  <c r="G40" i="143" s="1"/>
  <c r="G42" i="143" s="1"/>
  <c r="G30" i="154"/>
  <c r="G33" i="154" s="1"/>
  <c r="G34" i="154" s="1"/>
  <c r="G36" i="134"/>
  <c r="G19" i="113"/>
  <c r="G36" i="125"/>
  <c r="G36" i="133"/>
  <c r="G30" i="138"/>
  <c r="G33" i="138" s="1"/>
  <c r="G34" i="138" s="1"/>
  <c r="G32" i="162"/>
  <c r="G49" i="158"/>
  <c r="F22" i="154"/>
  <c r="G22" i="154" s="1"/>
  <c r="G24" i="154" s="1"/>
  <c r="G36" i="154" s="1"/>
  <c r="F22" i="146"/>
  <c r="G22" i="146" s="1"/>
  <c r="G24" i="146" s="1"/>
  <c r="G36" i="146" s="1"/>
  <c r="F22" i="107"/>
  <c r="G22" i="107" s="1"/>
  <c r="G24" i="107" s="1"/>
  <c r="G36" i="107" s="1"/>
  <c r="F22" i="106"/>
  <c r="G22" i="106" s="1"/>
  <c r="G24" i="106" s="1"/>
  <c r="G36" i="106" s="1"/>
  <c r="D11" i="123"/>
  <c r="G10" i="123"/>
  <c r="F22" i="118"/>
  <c r="G22" i="118" s="1"/>
  <c r="G24" i="118" s="1"/>
  <c r="G36" i="118" s="1"/>
  <c r="F22" i="114"/>
  <c r="G22" i="114" s="1"/>
  <c r="G24" i="114" s="1"/>
  <c r="G36" i="114" s="1"/>
  <c r="F22" i="113"/>
  <c r="G22" i="113" s="1"/>
  <c r="G24" i="113" s="1"/>
  <c r="G36" i="113" s="1"/>
  <c r="G37" i="112"/>
  <c r="G37" i="101"/>
  <c r="G39" i="101" s="1"/>
  <c r="G36" i="101"/>
  <c r="D12" i="123" l="1"/>
  <c r="G12" i="123" s="1"/>
  <c r="G11" i="123"/>
  <c r="G19" i="123" s="1"/>
  <c r="F22" i="123" l="1"/>
  <c r="G22" i="123" s="1"/>
  <c r="G24" i="123" s="1"/>
  <c r="G36" i="123" s="1"/>
  <c r="R65" i="98" l="1"/>
  <c r="T59" i="98"/>
  <c r="T62" i="98" s="1"/>
  <c r="T53" i="98"/>
  <c r="T52" i="98"/>
  <c r="T51" i="98"/>
  <c r="T45" i="98"/>
  <c r="T44" i="98"/>
  <c r="T43" i="98"/>
  <c r="T42" i="98"/>
  <c r="T41" i="98"/>
  <c r="T40" i="98"/>
  <c r="T34" i="98"/>
  <c r="T26" i="98"/>
  <c r="Q26" i="98"/>
  <c r="D26" i="98"/>
  <c r="B26" i="98"/>
  <c r="R65" i="97"/>
  <c r="T59" i="97"/>
  <c r="T62" i="97" s="1"/>
  <c r="L33" i="97" s="1"/>
  <c r="T33" i="97" s="1"/>
  <c r="T35" i="97" s="1"/>
  <c r="T53" i="97"/>
  <c r="T52" i="97"/>
  <c r="T51" i="97"/>
  <c r="T45" i="97"/>
  <c r="T44" i="97"/>
  <c r="T43" i="97"/>
  <c r="T42" i="97"/>
  <c r="T41" i="97"/>
  <c r="T40" i="97"/>
  <c r="T34" i="97"/>
  <c r="T26" i="97"/>
  <c r="Q26" i="97"/>
  <c r="D26" i="97"/>
  <c r="B26" i="97"/>
  <c r="R65" i="96"/>
  <c r="T59" i="96"/>
  <c r="T62" i="96" s="1"/>
  <c r="T53" i="96"/>
  <c r="T52" i="96"/>
  <c r="T51" i="96"/>
  <c r="T45" i="96"/>
  <c r="T44" i="96"/>
  <c r="T43" i="96"/>
  <c r="T42" i="96"/>
  <c r="T41" i="96"/>
  <c r="T40" i="96"/>
  <c r="T34" i="96"/>
  <c r="T26" i="96"/>
  <c r="Q26" i="96"/>
  <c r="D26" i="96"/>
  <c r="B26" i="96"/>
  <c r="R65" i="93"/>
  <c r="T62" i="93"/>
  <c r="T53" i="93"/>
  <c r="T52" i="93"/>
  <c r="T45" i="93"/>
  <c r="T44" i="93"/>
  <c r="T43" i="93"/>
  <c r="T42" i="93"/>
  <c r="T41" i="93"/>
  <c r="T40" i="93"/>
  <c r="T34" i="93"/>
  <c r="T26" i="93"/>
  <c r="Q26" i="93"/>
  <c r="D26" i="93"/>
  <c r="B26" i="93"/>
  <c r="R65" i="92"/>
  <c r="T62" i="92"/>
  <c r="T53" i="92"/>
  <c r="T52" i="92"/>
  <c r="T51" i="92"/>
  <c r="T45" i="92"/>
  <c r="T44" i="92"/>
  <c r="T43" i="92"/>
  <c r="T42" i="92"/>
  <c r="T41" i="92"/>
  <c r="T40" i="92"/>
  <c r="T34" i="92"/>
  <c r="T26" i="92"/>
  <c r="Q26" i="92"/>
  <c r="D26" i="92"/>
  <c r="B26" i="92"/>
  <c r="R64" i="91"/>
  <c r="T61" i="91"/>
  <c r="T52" i="91"/>
  <c r="T51" i="91"/>
  <c r="T50" i="91"/>
  <c r="T44" i="91"/>
  <c r="T43" i="91"/>
  <c r="T42" i="91"/>
  <c r="T41" i="91"/>
  <c r="T34" i="91"/>
  <c r="T26" i="91"/>
  <c r="Q26" i="91"/>
  <c r="D26" i="91"/>
  <c r="B26" i="91"/>
  <c r="R65" i="90"/>
  <c r="T62" i="90"/>
  <c r="T53" i="90"/>
  <c r="T52" i="90"/>
  <c r="T51" i="90"/>
  <c r="T45" i="90"/>
  <c r="T44" i="90"/>
  <c r="T43" i="90"/>
  <c r="T42" i="90"/>
  <c r="T41" i="90"/>
  <c r="T40" i="90"/>
  <c r="T34" i="90"/>
  <c r="T26" i="90"/>
  <c r="Q26" i="90"/>
  <c r="D26" i="90"/>
  <c r="B26" i="90"/>
  <c r="R65" i="88"/>
  <c r="Q59" i="88"/>
  <c r="H59" i="88"/>
  <c r="L59" i="88" s="1"/>
  <c r="T59" i="88" s="1"/>
  <c r="T62" i="88" s="1"/>
  <c r="B59" i="88"/>
  <c r="T53" i="88"/>
  <c r="T52" i="88"/>
  <c r="T51" i="88"/>
  <c r="T45" i="88"/>
  <c r="T44" i="88"/>
  <c r="T43" i="88"/>
  <c r="T42" i="88"/>
  <c r="Q41" i="88"/>
  <c r="T41" i="88" s="1"/>
  <c r="T46" i="88" s="1"/>
  <c r="Q35" i="88"/>
  <c r="T35" i="88" s="1"/>
  <c r="Q34" i="88"/>
  <c r="T34" i="88" s="1"/>
  <c r="T26" i="88"/>
  <c r="Q26" i="88"/>
  <c r="B26" i="88"/>
  <c r="R66" i="87"/>
  <c r="Q60" i="87"/>
  <c r="Q36" i="87" s="1"/>
  <c r="T36" i="87" s="1"/>
  <c r="H60" i="87"/>
  <c r="L60" i="87" s="1"/>
  <c r="B60" i="87"/>
  <c r="T54" i="87"/>
  <c r="T53" i="87"/>
  <c r="T52" i="87"/>
  <c r="T55" i="87" s="1"/>
  <c r="T46" i="87"/>
  <c r="T45" i="87"/>
  <c r="T44" i="87"/>
  <c r="T43" i="87"/>
  <c r="T42" i="87"/>
  <c r="T26" i="87"/>
  <c r="Q26" i="87"/>
  <c r="D26" i="87"/>
  <c r="B26" i="87"/>
  <c r="R70" i="86"/>
  <c r="Q64" i="86"/>
  <c r="H64" i="86"/>
  <c r="L64" i="86" s="1"/>
  <c r="B64" i="86"/>
  <c r="T58" i="86"/>
  <c r="T57" i="86"/>
  <c r="T56" i="86"/>
  <c r="T50" i="86"/>
  <c r="T49" i="86"/>
  <c r="T48" i="86"/>
  <c r="T47" i="86"/>
  <c r="T46" i="86"/>
  <c r="Q45" i="86"/>
  <c r="T45" i="86" s="1"/>
  <c r="T44" i="86"/>
  <c r="T43" i="86"/>
  <c r="T42" i="86"/>
  <c r="T41" i="86"/>
  <c r="Q40" i="86"/>
  <c r="T40" i="86" s="1"/>
  <c r="T34" i="86"/>
  <c r="T26" i="86"/>
  <c r="Q26" i="86"/>
  <c r="D26" i="86"/>
  <c r="B26" i="86"/>
  <c r="R62" i="85"/>
  <c r="Q56" i="85"/>
  <c r="H56" i="85"/>
  <c r="L56" i="85" s="1"/>
  <c r="B56" i="85"/>
  <c r="T50" i="85"/>
  <c r="T51" i="85" s="1"/>
  <c r="T49" i="85"/>
  <c r="T48" i="85"/>
  <c r="T42" i="85"/>
  <c r="Q41" i="85"/>
  <c r="T41" i="85" s="1"/>
  <c r="B41" i="85"/>
  <c r="Q40" i="85"/>
  <c r="T40" i="85" s="1"/>
  <c r="T34" i="85"/>
  <c r="T26" i="85"/>
  <c r="Q26" i="85"/>
  <c r="D26" i="85"/>
  <c r="B26" i="85"/>
  <c r="R64" i="84"/>
  <c r="Q59" i="84"/>
  <c r="H59" i="84"/>
  <c r="L59" i="84" s="1"/>
  <c r="T59" i="84" s="1"/>
  <c r="T61" i="84" s="1"/>
  <c r="T53" i="84"/>
  <c r="T52" i="84"/>
  <c r="T51" i="84"/>
  <c r="T54" i="84" s="1"/>
  <c r="T45" i="84"/>
  <c r="T44" i="84"/>
  <c r="T43" i="84"/>
  <c r="T42" i="84"/>
  <c r="Q41" i="84"/>
  <c r="T41" i="84" s="1"/>
  <c r="B41" i="84"/>
  <c r="T35" i="84"/>
  <c r="Q34" i="84"/>
  <c r="T34" i="84" s="1"/>
  <c r="T26" i="84"/>
  <c r="Q26" i="84"/>
  <c r="D26" i="84"/>
  <c r="B26" i="84"/>
  <c r="R61" i="83"/>
  <c r="Q56" i="83"/>
  <c r="H56" i="83"/>
  <c r="L56" i="83" s="1"/>
  <c r="B56" i="83"/>
  <c r="T50" i="83"/>
  <c r="T49" i="83"/>
  <c r="T48" i="83"/>
  <c r="T51" i="83" s="1"/>
  <c r="T42" i="83"/>
  <c r="Q41" i="83"/>
  <c r="T41" i="83" s="1"/>
  <c r="T43" i="83" s="1"/>
  <c r="T40" i="83"/>
  <c r="T34" i="83"/>
  <c r="T26" i="83"/>
  <c r="Q26" i="83"/>
  <c r="D26" i="83"/>
  <c r="B26" i="83"/>
  <c r="R62" i="82"/>
  <c r="Q58" i="82"/>
  <c r="H58" i="82"/>
  <c r="L58" i="82" s="1"/>
  <c r="B58" i="82"/>
  <c r="T52" i="82"/>
  <c r="T51" i="82"/>
  <c r="T50" i="82"/>
  <c r="T53" i="82" s="1"/>
  <c r="T44" i="82"/>
  <c r="T43" i="82"/>
  <c r="T42" i="82"/>
  <c r="T41" i="82"/>
  <c r="Q40" i="82"/>
  <c r="T40" i="82" s="1"/>
  <c r="Q34" i="82"/>
  <c r="T34" i="82" s="1"/>
  <c r="T26" i="82"/>
  <c r="Q26" i="82"/>
  <c r="D26" i="82"/>
  <c r="B26" i="82"/>
  <c r="R62" i="81"/>
  <c r="Q58" i="81"/>
  <c r="H58" i="81"/>
  <c r="L58" i="81" s="1"/>
  <c r="B58" i="81"/>
  <c r="T52" i="81"/>
  <c r="T53" i="81" s="1"/>
  <c r="T44" i="81"/>
  <c r="T43" i="81"/>
  <c r="T42" i="81"/>
  <c r="T41" i="81"/>
  <c r="Q40" i="81"/>
  <c r="T40" i="81" s="1"/>
  <c r="T26" i="81"/>
  <c r="Q26" i="81"/>
  <c r="D26" i="81"/>
  <c r="B26" i="81"/>
  <c r="R64" i="80"/>
  <c r="Q58" i="80"/>
  <c r="H58" i="80"/>
  <c r="L58" i="80" s="1"/>
  <c r="B58" i="80"/>
  <c r="T52" i="80"/>
  <c r="T51" i="80"/>
  <c r="T50" i="80"/>
  <c r="T53" i="80" s="1"/>
  <c r="T44" i="80"/>
  <c r="T43" i="80"/>
  <c r="T42" i="80"/>
  <c r="T41" i="80"/>
  <c r="Q40" i="80"/>
  <c r="T40" i="80" s="1"/>
  <c r="T34" i="80"/>
  <c r="T26" i="80"/>
  <c r="Q26" i="80"/>
  <c r="D26" i="80"/>
  <c r="B26" i="80"/>
  <c r="R63" i="79"/>
  <c r="Q59" i="79"/>
  <c r="H59" i="79"/>
  <c r="L59" i="79" s="1"/>
  <c r="B59" i="79"/>
  <c r="T54" i="79"/>
  <c r="T53" i="79"/>
  <c r="T52" i="79"/>
  <c r="T51" i="79"/>
  <c r="T45" i="79"/>
  <c r="T44" i="79"/>
  <c r="T43" i="79"/>
  <c r="T42" i="79"/>
  <c r="Q41" i="79"/>
  <c r="T41" i="79" s="1"/>
  <c r="T46" i="79" s="1"/>
  <c r="T35" i="79"/>
  <c r="T34" i="79"/>
  <c r="T26" i="79"/>
  <c r="Q26" i="79"/>
  <c r="D26" i="79"/>
  <c r="B26" i="79"/>
  <c r="S61" i="77"/>
  <c r="R57" i="77"/>
  <c r="I57" i="77"/>
  <c r="M57" i="77" s="1"/>
  <c r="C57" i="77"/>
  <c r="U51" i="77"/>
  <c r="U50" i="77"/>
  <c r="U49" i="77"/>
  <c r="U52" i="77" s="1"/>
  <c r="U43" i="77"/>
  <c r="U42" i="77"/>
  <c r="U44" i="77" s="1"/>
  <c r="U36" i="77"/>
  <c r="U35" i="77"/>
  <c r="U27" i="77"/>
  <c r="R27" i="77"/>
  <c r="E27" i="77"/>
  <c r="C27" i="77"/>
  <c r="T58" i="80" l="1"/>
  <c r="T61" i="80" s="1"/>
  <c r="T43" i="85"/>
  <c r="L33" i="90"/>
  <c r="T33" i="90" s="1"/>
  <c r="T35" i="90" s="1"/>
  <c r="Q34" i="87"/>
  <c r="T34" i="87" s="1"/>
  <c r="Q35" i="87"/>
  <c r="T35" i="87" s="1"/>
  <c r="T46" i="90"/>
  <c r="T46" i="92"/>
  <c r="T46" i="93"/>
  <c r="T46" i="96"/>
  <c r="T54" i="97"/>
  <c r="T54" i="92"/>
  <c r="T45" i="80"/>
  <c r="T45" i="81"/>
  <c r="T45" i="82"/>
  <c r="T45" i="91"/>
  <c r="T46" i="97"/>
  <c r="T54" i="98"/>
  <c r="T54" i="90"/>
  <c r="T54" i="93"/>
  <c r="T58" i="82"/>
  <c r="T59" i="82" s="1"/>
  <c r="T46" i="98"/>
  <c r="T53" i="91"/>
  <c r="T46" i="84"/>
  <c r="T59" i="86"/>
  <c r="T47" i="87"/>
  <c r="T54" i="88"/>
  <c r="T54" i="96"/>
  <c r="L33" i="98"/>
  <c r="T33" i="98" s="1"/>
  <c r="T35" i="98" s="1"/>
  <c r="L33" i="96"/>
  <c r="T33" i="96" s="1"/>
  <c r="T35" i="96" s="1"/>
  <c r="L33" i="93"/>
  <c r="T33" i="93" s="1"/>
  <c r="T35" i="93" s="1"/>
  <c r="L33" i="92"/>
  <c r="T33" i="92" s="1"/>
  <c r="T35" i="92" s="1"/>
  <c r="L33" i="91"/>
  <c r="T33" i="91" s="1"/>
  <c r="T35" i="91" s="1"/>
  <c r="L33" i="88"/>
  <c r="T33" i="88" s="1"/>
  <c r="T36" i="88" s="1"/>
  <c r="T60" i="87"/>
  <c r="T63" i="87" s="1"/>
  <c r="T51" i="86"/>
  <c r="T64" i="86"/>
  <c r="T67" i="86" s="1"/>
  <c r="T56" i="85"/>
  <c r="T59" i="85" s="1"/>
  <c r="L33" i="84"/>
  <c r="T33" i="84" s="1"/>
  <c r="T36" i="84" s="1"/>
  <c r="T63" i="84" s="1"/>
  <c r="T65" i="84" s="1"/>
  <c r="T56" i="83"/>
  <c r="T58" i="83" s="1"/>
  <c r="T58" i="81"/>
  <c r="T59" i="81" s="1"/>
  <c r="Q34" i="81"/>
  <c r="T34" i="81" s="1"/>
  <c r="T63" i="80"/>
  <c r="T65" i="80" s="1"/>
  <c r="L33" i="80"/>
  <c r="T33" i="80" s="1"/>
  <c r="T35" i="80" s="1"/>
  <c r="T59" i="79"/>
  <c r="T60" i="79" s="1"/>
  <c r="U57" i="77"/>
  <c r="U58" i="77" s="1"/>
  <c r="T64" i="98" l="1"/>
  <c r="T66" i="98" s="1"/>
  <c r="T64" i="97"/>
  <c r="T66" i="97" s="1"/>
  <c r="T64" i="93"/>
  <c r="T66" i="93" s="1"/>
  <c r="T64" i="92"/>
  <c r="T66" i="92" s="1"/>
  <c r="T64" i="90"/>
  <c r="T66" i="90" s="1"/>
  <c r="T64" i="88"/>
  <c r="T66" i="88" s="1"/>
  <c r="L33" i="82"/>
  <c r="T33" i="82" s="1"/>
  <c r="T35" i="82" s="1"/>
  <c r="T61" i="82" s="1"/>
  <c r="T63" i="82" s="1"/>
  <c r="T64" i="96"/>
  <c r="T66" i="96" s="1"/>
  <c r="T63" i="91"/>
  <c r="T65" i="91" s="1"/>
  <c r="L33" i="87"/>
  <c r="T33" i="87" s="1"/>
  <c r="T37" i="87" s="1"/>
  <c r="T65" i="87" s="1"/>
  <c r="T67" i="87" s="1"/>
  <c r="L33" i="86"/>
  <c r="T33" i="86" s="1"/>
  <c r="T35" i="86" s="1"/>
  <c r="T69" i="86" s="1"/>
  <c r="T71" i="86" s="1"/>
  <c r="L33" i="85"/>
  <c r="T33" i="85" s="1"/>
  <c r="T35" i="85" s="1"/>
  <c r="T61" i="85" s="1"/>
  <c r="T63" i="85" s="1"/>
  <c r="L33" i="83"/>
  <c r="T33" i="83" s="1"/>
  <c r="T35" i="83" s="1"/>
  <c r="T60" i="83" s="1"/>
  <c r="T62" i="83" s="1"/>
  <c r="L33" i="81"/>
  <c r="T33" i="81" s="1"/>
  <c r="T35" i="81" s="1"/>
  <c r="T61" i="81" s="1"/>
  <c r="T63" i="81" s="1"/>
  <c r="L33" i="79"/>
  <c r="T33" i="79" s="1"/>
  <c r="T36" i="79" s="1"/>
  <c r="T62" i="79"/>
  <c r="T64" i="79" s="1"/>
  <c r="M34" i="77"/>
  <c r="U34" i="77" s="1"/>
  <c r="U37" i="77" s="1"/>
  <c r="U60" i="77" s="1"/>
  <c r="U62" i="77" s="1"/>
  <c r="L57" i="76" l="1"/>
  <c r="T57" i="76" s="1"/>
  <c r="T60" i="76" s="1"/>
  <c r="H57" i="76"/>
  <c r="T51" i="76"/>
  <c r="T50" i="76"/>
  <c r="T49" i="76"/>
  <c r="T52" i="76" s="1"/>
  <c r="T41" i="76"/>
  <c r="T40" i="76"/>
  <c r="T39" i="76"/>
  <c r="H57" i="75"/>
  <c r="L57" i="75" s="1"/>
  <c r="T57" i="75" s="1"/>
  <c r="T60" i="75" s="1"/>
  <c r="T51" i="75"/>
  <c r="T50" i="75"/>
  <c r="T49" i="75"/>
  <c r="T52" i="75" s="1"/>
  <c r="T41" i="75"/>
  <c r="T40" i="75"/>
  <c r="T39" i="75"/>
  <c r="H57" i="74"/>
  <c r="L57" i="74" s="1"/>
  <c r="T57" i="74" s="1"/>
  <c r="T60" i="74" s="1"/>
  <c r="T51" i="74"/>
  <c r="T50" i="74"/>
  <c r="T49" i="74"/>
  <c r="T52" i="74" s="1"/>
  <c r="T41" i="74"/>
  <c r="T40" i="74"/>
  <c r="T39" i="74"/>
  <c r="H57" i="73"/>
  <c r="L57" i="73" s="1"/>
  <c r="T57" i="73" s="1"/>
  <c r="T60" i="73" s="1"/>
  <c r="T51" i="73"/>
  <c r="T50" i="73"/>
  <c r="T49" i="73"/>
  <c r="T52" i="73" s="1"/>
  <c r="T41" i="73"/>
  <c r="T40" i="73"/>
  <c r="T39" i="73"/>
  <c r="H60" i="72"/>
  <c r="L60" i="72" s="1"/>
  <c r="T60" i="72" s="1"/>
  <c r="T63" i="72" s="1"/>
  <c r="T54" i="72"/>
  <c r="T53" i="72"/>
  <c r="T52" i="72"/>
  <c r="T55" i="72" s="1"/>
  <c r="T44" i="72"/>
  <c r="T43" i="72"/>
  <c r="T42" i="72"/>
  <c r="T36" i="72"/>
  <c r="T35" i="72"/>
  <c r="T34" i="72"/>
  <c r="H61" i="71"/>
  <c r="L61" i="71" s="1"/>
  <c r="T61" i="71" s="1"/>
  <c r="T64" i="71" s="1"/>
  <c r="T56" i="71"/>
  <c r="T55" i="71"/>
  <c r="T54" i="71"/>
  <c r="T53" i="71"/>
  <c r="T47" i="71"/>
  <c r="T46" i="71"/>
  <c r="T45" i="71"/>
  <c r="T44" i="71"/>
  <c r="T43" i="71"/>
  <c r="T42" i="71"/>
  <c r="T36" i="71"/>
  <c r="T35" i="71"/>
  <c r="T34" i="71"/>
  <c r="H59" i="70"/>
  <c r="L59" i="70" s="1"/>
  <c r="T59" i="70" s="1"/>
  <c r="T62" i="70" s="1"/>
  <c r="T53" i="70"/>
  <c r="T52" i="70"/>
  <c r="T51" i="70"/>
  <c r="T54" i="70" s="1"/>
  <c r="T45" i="70"/>
  <c r="T44" i="70"/>
  <c r="T43" i="70"/>
  <c r="T42" i="70"/>
  <c r="T41" i="70"/>
  <c r="T40" i="70"/>
  <c r="T34" i="70"/>
  <c r="H59" i="69"/>
  <c r="L59" i="69" s="1"/>
  <c r="T59" i="69" s="1"/>
  <c r="T62" i="69" s="1"/>
  <c r="T53" i="69"/>
  <c r="T54" i="69" s="1"/>
  <c r="T52" i="69"/>
  <c r="T51" i="69"/>
  <c r="T45" i="69"/>
  <c r="T44" i="69"/>
  <c r="T43" i="69"/>
  <c r="T42" i="69"/>
  <c r="T41" i="69"/>
  <c r="T40" i="69"/>
  <c r="T34" i="69"/>
  <c r="H56" i="68"/>
  <c r="L56" i="68" s="1"/>
  <c r="T56" i="68" s="1"/>
  <c r="T59" i="68" s="1"/>
  <c r="T62" i="68" s="1"/>
  <c r="T50" i="68"/>
  <c r="T49" i="68"/>
  <c r="T48" i="68"/>
  <c r="T42" i="68"/>
  <c r="T41" i="68"/>
  <c r="T40" i="68"/>
  <c r="T39" i="68"/>
  <c r="T33" i="68"/>
  <c r="T34" i="68" s="1"/>
  <c r="H56" i="67"/>
  <c r="L56" i="67" s="1"/>
  <c r="T56" i="67" s="1"/>
  <c r="T59" i="67" s="1"/>
  <c r="T62" i="67" s="1"/>
  <c r="T50" i="67"/>
  <c r="T49" i="67"/>
  <c r="T48" i="67"/>
  <c r="T51" i="67" s="1"/>
  <c r="T42" i="67"/>
  <c r="T41" i="67"/>
  <c r="T40" i="67"/>
  <c r="T39" i="67"/>
  <c r="T43" i="67" s="1"/>
  <c r="T33" i="67"/>
  <c r="T34" i="67" s="1"/>
  <c r="H56" i="66"/>
  <c r="L56" i="66" s="1"/>
  <c r="T56" i="66" s="1"/>
  <c r="T59" i="66" s="1"/>
  <c r="T62" i="66" s="1"/>
  <c r="T50" i="66"/>
  <c r="T49" i="66"/>
  <c r="T48" i="66"/>
  <c r="T42" i="66"/>
  <c r="T41" i="66"/>
  <c r="T40" i="66"/>
  <c r="T39" i="66"/>
  <c r="T33" i="66"/>
  <c r="T34" i="66" s="1"/>
  <c r="H56" i="65"/>
  <c r="L56" i="65" s="1"/>
  <c r="T56" i="65" s="1"/>
  <c r="T59" i="65" s="1"/>
  <c r="T62" i="65" s="1"/>
  <c r="T50" i="65"/>
  <c r="T49" i="65"/>
  <c r="T48" i="65"/>
  <c r="T42" i="65"/>
  <c r="T41" i="65"/>
  <c r="T40" i="65"/>
  <c r="T39" i="65"/>
  <c r="T33" i="65"/>
  <c r="T34" i="65" s="1"/>
  <c r="H56" i="64"/>
  <c r="L56" i="64" s="1"/>
  <c r="T56" i="64" s="1"/>
  <c r="T59" i="64" s="1"/>
  <c r="T62" i="64" s="1"/>
  <c r="T50" i="64"/>
  <c r="T49" i="64"/>
  <c r="T48" i="64"/>
  <c r="T51" i="64" s="1"/>
  <c r="T42" i="64"/>
  <c r="T41" i="64"/>
  <c r="T40" i="64"/>
  <c r="T39" i="64"/>
  <c r="T43" i="64" s="1"/>
  <c r="T34" i="64"/>
  <c r="T33" i="64"/>
  <c r="H56" i="63"/>
  <c r="L56" i="63" s="1"/>
  <c r="T56" i="63" s="1"/>
  <c r="T59" i="63" s="1"/>
  <c r="T62" i="63" s="1"/>
  <c r="T50" i="63"/>
  <c r="T49" i="63"/>
  <c r="T48" i="63"/>
  <c r="T42" i="63"/>
  <c r="T41" i="63"/>
  <c r="T40" i="63"/>
  <c r="T39" i="63"/>
  <c r="T33" i="63"/>
  <c r="T34" i="63" s="1"/>
  <c r="H56" i="62"/>
  <c r="L56" i="62" s="1"/>
  <c r="T56" i="62" s="1"/>
  <c r="T59" i="62" s="1"/>
  <c r="T62" i="62" s="1"/>
  <c r="T50" i="62"/>
  <c r="T49" i="62"/>
  <c r="T48" i="62"/>
  <c r="T42" i="62"/>
  <c r="T41" i="62"/>
  <c r="T40" i="62"/>
  <c r="T39" i="62"/>
  <c r="T34" i="62"/>
  <c r="T33" i="62"/>
  <c r="H51" i="61"/>
  <c r="L51" i="61" s="1"/>
  <c r="T51" i="61" s="1"/>
  <c r="T54" i="61" s="1"/>
  <c r="T57" i="61" s="1"/>
  <c r="T45" i="61"/>
  <c r="T44" i="61"/>
  <c r="T43" i="61"/>
  <c r="T37" i="61"/>
  <c r="T36" i="61"/>
  <c r="T35" i="61"/>
  <c r="T34" i="61"/>
  <c r="T28" i="61"/>
  <c r="T29" i="61" s="1"/>
  <c r="H56" i="60"/>
  <c r="L56" i="60" s="1"/>
  <c r="T56" i="60" s="1"/>
  <c r="T59" i="60" s="1"/>
  <c r="T62" i="60" s="1"/>
  <c r="T50" i="60"/>
  <c r="T49" i="60"/>
  <c r="T48" i="60"/>
  <c r="T42" i="60"/>
  <c r="T41" i="60"/>
  <c r="T40" i="60"/>
  <c r="T39" i="60"/>
  <c r="T33" i="60"/>
  <c r="T34" i="60" s="1"/>
  <c r="H56" i="59"/>
  <c r="L56" i="59" s="1"/>
  <c r="T56" i="59" s="1"/>
  <c r="T59" i="59" s="1"/>
  <c r="T62" i="59" s="1"/>
  <c r="T50" i="59"/>
  <c r="T49" i="59"/>
  <c r="T48" i="59"/>
  <c r="T51" i="59" s="1"/>
  <c r="T42" i="59"/>
  <c r="T41" i="59"/>
  <c r="T40" i="59"/>
  <c r="T39" i="59"/>
  <c r="T33" i="59"/>
  <c r="T34" i="59" s="1"/>
  <c r="H56" i="58"/>
  <c r="L56" i="58" s="1"/>
  <c r="T56" i="58" s="1"/>
  <c r="T59" i="58" s="1"/>
  <c r="T62" i="58" s="1"/>
  <c r="T50" i="58"/>
  <c r="T49" i="58"/>
  <c r="T48" i="58"/>
  <c r="T42" i="58"/>
  <c r="T41" i="58"/>
  <c r="T40" i="58"/>
  <c r="T39" i="58"/>
  <c r="T33" i="58"/>
  <c r="T34" i="58" s="1"/>
  <c r="H56" i="57"/>
  <c r="L56" i="57" s="1"/>
  <c r="T56" i="57" s="1"/>
  <c r="T59" i="57" s="1"/>
  <c r="T62" i="57" s="1"/>
  <c r="T50" i="57"/>
  <c r="T49" i="57"/>
  <c r="T48" i="57"/>
  <c r="T42" i="57"/>
  <c r="T41" i="57"/>
  <c r="T40" i="57"/>
  <c r="T39" i="57"/>
  <c r="T33" i="57"/>
  <c r="T34" i="57" s="1"/>
  <c r="H56" i="56"/>
  <c r="L56" i="56" s="1"/>
  <c r="T56" i="56" s="1"/>
  <c r="T59" i="56" s="1"/>
  <c r="T62" i="56" s="1"/>
  <c r="T50" i="56"/>
  <c r="T49" i="56"/>
  <c r="T48" i="56"/>
  <c r="T51" i="56" s="1"/>
  <c r="T42" i="56"/>
  <c r="T41" i="56"/>
  <c r="T40" i="56"/>
  <c r="T39" i="56"/>
  <c r="T43" i="56" s="1"/>
  <c r="T33" i="56"/>
  <c r="T34" i="56" s="1"/>
  <c r="H56" i="55"/>
  <c r="L56" i="55" s="1"/>
  <c r="T56" i="55" s="1"/>
  <c r="T59" i="55" s="1"/>
  <c r="T62" i="55" s="1"/>
  <c r="T50" i="55"/>
  <c r="T49" i="55"/>
  <c r="T48" i="55"/>
  <c r="T42" i="55"/>
  <c r="T41" i="55"/>
  <c r="T40" i="55"/>
  <c r="T39" i="55"/>
  <c r="T43" i="55" s="1"/>
  <c r="T34" i="55"/>
  <c r="T33" i="55"/>
  <c r="H56" i="54"/>
  <c r="L56" i="54" s="1"/>
  <c r="T56" i="54" s="1"/>
  <c r="T59" i="54" s="1"/>
  <c r="T50" i="54"/>
  <c r="T49" i="54"/>
  <c r="T48" i="54"/>
  <c r="T42" i="54"/>
  <c r="T43" i="54" s="1"/>
  <c r="T41" i="54"/>
  <c r="T40" i="54"/>
  <c r="T39" i="54"/>
  <c r="T33" i="54"/>
  <c r="T34" i="54" s="1"/>
  <c r="H56" i="53"/>
  <c r="L56" i="53" s="1"/>
  <c r="T56" i="53" s="1"/>
  <c r="T59" i="53" s="1"/>
  <c r="T62" i="53" s="1"/>
  <c r="T50" i="53"/>
  <c r="T49" i="53"/>
  <c r="T48" i="53"/>
  <c r="T51" i="53" s="1"/>
  <c r="T42" i="53"/>
  <c r="T41" i="53"/>
  <c r="T40" i="53"/>
  <c r="T39" i="53"/>
  <c r="T33" i="53"/>
  <c r="T34" i="53" s="1"/>
  <c r="H57" i="52"/>
  <c r="L57" i="52" s="1"/>
  <c r="T57" i="52" s="1"/>
  <c r="T60" i="52" s="1"/>
  <c r="T51" i="52"/>
  <c r="T52" i="52" s="1"/>
  <c r="T50" i="52"/>
  <c r="T49" i="52"/>
  <c r="T43" i="52"/>
  <c r="T42" i="52"/>
  <c r="T41" i="52"/>
  <c r="T40" i="52"/>
  <c r="T44" i="52" s="1"/>
  <c r="T34" i="52"/>
  <c r="T35" i="52" s="1"/>
  <c r="T43" i="59" l="1"/>
  <c r="T51" i="57"/>
  <c r="T43" i="60"/>
  <c r="T51" i="63"/>
  <c r="T43" i="65"/>
  <c r="T64" i="65" s="1"/>
  <c r="T65" i="65" s="1"/>
  <c r="T66" i="65" s="1"/>
  <c r="T51" i="68"/>
  <c r="T64" i="68" s="1"/>
  <c r="T65" i="68" s="1"/>
  <c r="T66" i="68" s="1"/>
  <c r="T46" i="70"/>
  <c r="T51" i="54"/>
  <c r="T64" i="56"/>
  <c r="T65" i="56" s="1"/>
  <c r="T66" i="56" s="1"/>
  <c r="T51" i="58"/>
  <c r="T51" i="62"/>
  <c r="T43" i="66"/>
  <c r="T64" i="66" s="1"/>
  <c r="T65" i="66" s="1"/>
  <c r="T66" i="66" s="1"/>
  <c r="T64" i="67"/>
  <c r="T65" i="67" s="1"/>
  <c r="T66" i="67" s="1"/>
  <c r="T43" i="53"/>
  <c r="T64" i="53" s="1"/>
  <c r="T65" i="53" s="1"/>
  <c r="T66" i="53" s="1"/>
  <c r="T51" i="55"/>
  <c r="T64" i="55" s="1"/>
  <c r="T65" i="55" s="1"/>
  <c r="T66" i="55" s="1"/>
  <c r="T51" i="60"/>
  <c r="T43" i="62"/>
  <c r="T43" i="57"/>
  <c r="T64" i="57" s="1"/>
  <c r="T65" i="57" s="1"/>
  <c r="T66" i="57" s="1"/>
  <c r="T38" i="61"/>
  <c r="T59" i="61" s="1"/>
  <c r="T60" i="61" s="1"/>
  <c r="T61" i="61" s="1"/>
  <c r="T43" i="63"/>
  <c r="T64" i="63" s="1"/>
  <c r="T65" i="63" s="1"/>
  <c r="T66" i="63" s="1"/>
  <c r="T51" i="65"/>
  <c r="T43" i="68"/>
  <c r="T47" i="72"/>
  <c r="T44" i="73"/>
  <c r="T44" i="74"/>
  <c r="T64" i="62"/>
  <c r="T65" i="62" s="1"/>
  <c r="T66" i="62" s="1"/>
  <c r="T43" i="58"/>
  <c r="T63" i="58" s="1"/>
  <c r="T64" i="58" s="1"/>
  <c r="T65" i="58" s="1"/>
  <c r="T64" i="59"/>
  <c r="T65" i="59" s="1"/>
  <c r="T66" i="59" s="1"/>
  <c r="T46" i="61"/>
  <c r="T64" i="64"/>
  <c r="T65" i="64" s="1"/>
  <c r="T66" i="64" s="1"/>
  <c r="T51" i="66"/>
  <c r="T46" i="69"/>
  <c r="T44" i="75"/>
  <c r="T48" i="71"/>
  <c r="T44" i="76"/>
  <c r="L33" i="76"/>
  <c r="T33" i="76" s="1"/>
  <c r="T34" i="76" s="1"/>
  <c r="T62" i="76" s="1"/>
  <c r="T63" i="76" s="1"/>
  <c r="T64" i="76" s="1"/>
  <c r="L33" i="75"/>
  <c r="T33" i="75" s="1"/>
  <c r="T34" i="75" s="1"/>
  <c r="L33" i="74"/>
  <c r="T33" i="74" s="1"/>
  <c r="T34" i="74" s="1"/>
  <c r="L33" i="73"/>
  <c r="T33" i="73" s="1"/>
  <c r="T34" i="73" s="1"/>
  <c r="L33" i="72"/>
  <c r="T33" i="72" s="1"/>
  <c r="T37" i="72" s="1"/>
  <c r="T65" i="72" s="1"/>
  <c r="T66" i="72" s="1"/>
  <c r="T67" i="72" s="1"/>
  <c r="L33" i="71"/>
  <c r="T33" i="71" s="1"/>
  <c r="T37" i="71" s="1"/>
  <c r="L33" i="70"/>
  <c r="T33" i="70" s="1"/>
  <c r="T35" i="70" s="1"/>
  <c r="T64" i="70" s="1"/>
  <c r="T65" i="70" s="1"/>
  <c r="T66" i="70" s="1"/>
  <c r="L33" i="69"/>
  <c r="T33" i="69" s="1"/>
  <c r="T35" i="69" s="1"/>
  <c r="T64" i="69" s="1"/>
  <c r="T65" i="69" s="1"/>
  <c r="T66" i="69" s="1"/>
  <c r="T64" i="60"/>
  <c r="T65" i="60" s="1"/>
  <c r="T66" i="60" s="1"/>
  <c r="T61" i="54"/>
  <c r="T62" i="54" s="1"/>
  <c r="T63" i="54" s="1"/>
  <c r="T62" i="52"/>
  <c r="T63" i="52" s="1"/>
  <c r="T64" i="52" s="1"/>
  <c r="T62" i="73" l="1"/>
  <c r="T63" i="73" s="1"/>
  <c r="T64" i="73" s="1"/>
  <c r="T62" i="74"/>
  <c r="T63" i="74" s="1"/>
  <c r="T64" i="74" s="1"/>
  <c r="T66" i="71"/>
  <c r="T67" i="71" s="1"/>
  <c r="T68" i="71" s="1"/>
  <c r="T62" i="75"/>
  <c r="T63" i="75" s="1"/>
  <c r="T64" i="75" s="1"/>
  <c r="L60" i="51"/>
  <c r="T60" i="51" s="1"/>
  <c r="T63" i="51" s="1"/>
  <c r="H60" i="51"/>
  <c r="T54" i="51"/>
  <c r="T53" i="51"/>
  <c r="T52" i="51"/>
  <c r="T46" i="51"/>
  <c r="T45" i="51"/>
  <c r="T44" i="51"/>
  <c r="T43" i="51"/>
  <c r="T42" i="51"/>
  <c r="T41" i="51"/>
  <c r="H58" i="50"/>
  <c r="L58" i="50" s="1"/>
  <c r="T58" i="50" s="1"/>
  <c r="T61" i="50" s="1"/>
  <c r="T52" i="50"/>
  <c r="T51" i="50"/>
  <c r="T50" i="50"/>
  <c r="T44" i="50"/>
  <c r="T43" i="50"/>
  <c r="T42" i="50"/>
  <c r="T41" i="50"/>
  <c r="T45" i="50" s="1"/>
  <c r="T44" i="49"/>
  <c r="H58" i="49"/>
  <c r="L58" i="49" s="1"/>
  <c r="T58" i="49" s="1"/>
  <c r="T61" i="49" s="1"/>
  <c r="T52" i="49"/>
  <c r="T51" i="49"/>
  <c r="T50" i="49"/>
  <c r="T43" i="49"/>
  <c r="T42" i="49"/>
  <c r="T41" i="49"/>
  <c r="T53" i="48"/>
  <c r="T42" i="48"/>
  <c r="T43" i="48"/>
  <c r="T44" i="48"/>
  <c r="T45" i="48"/>
  <c r="T46" i="48"/>
  <c r="T45" i="49" l="1"/>
  <c r="T53" i="50"/>
  <c r="T55" i="51"/>
  <c r="T47" i="51"/>
  <c r="L34" i="51"/>
  <c r="T34" i="51" s="1"/>
  <c r="T36" i="51" s="1"/>
  <c r="L34" i="50"/>
  <c r="T34" i="50" s="1"/>
  <c r="T36" i="50" s="1"/>
  <c r="T63" i="50" s="1"/>
  <c r="T64" i="50" s="1"/>
  <c r="T65" i="50" s="1"/>
  <c r="T53" i="49"/>
  <c r="L34" i="49"/>
  <c r="T34" i="49" s="1"/>
  <c r="T36" i="49" s="1"/>
  <c r="H60" i="48"/>
  <c r="L60" i="48" s="1"/>
  <c r="T60" i="48" s="1"/>
  <c r="T63" i="48" s="1"/>
  <c r="T54" i="48"/>
  <c r="T52" i="48"/>
  <c r="T41" i="48"/>
  <c r="T47" i="48" s="1"/>
  <c r="H58" i="47"/>
  <c r="L58" i="47" s="1"/>
  <c r="T58" i="47" s="1"/>
  <c r="T61" i="47" s="1"/>
  <c r="T52" i="47"/>
  <c r="T51" i="47"/>
  <c r="T50" i="47"/>
  <c r="T44" i="47"/>
  <c r="T43" i="47"/>
  <c r="T42" i="47"/>
  <c r="T41" i="47"/>
  <c r="T47" i="46"/>
  <c r="T42" i="46"/>
  <c r="T43" i="46"/>
  <c r="T44" i="46"/>
  <c r="T45" i="46"/>
  <c r="T46" i="46"/>
  <c r="L61" i="46"/>
  <c r="T61" i="46" s="1"/>
  <c r="T64" i="46" s="1"/>
  <c r="H61" i="46"/>
  <c r="T55" i="46"/>
  <c r="T54" i="46"/>
  <c r="T56" i="46" s="1"/>
  <c r="T53" i="46"/>
  <c r="T41" i="46"/>
  <c r="H60" i="45"/>
  <c r="L60" i="45" s="1"/>
  <c r="T60" i="45" s="1"/>
  <c r="T63" i="45" s="1"/>
  <c r="T54" i="45"/>
  <c r="T53" i="45"/>
  <c r="T52" i="45"/>
  <c r="T45" i="45"/>
  <c r="T44" i="45"/>
  <c r="T43" i="45"/>
  <c r="T42" i="45"/>
  <c r="T41" i="45"/>
  <c r="T45" i="47" l="1"/>
  <c r="T55" i="45"/>
  <c r="T53" i="47"/>
  <c r="T65" i="51"/>
  <c r="T66" i="51" s="1"/>
  <c r="T67" i="51" s="1"/>
  <c r="T63" i="49"/>
  <c r="T64" i="49" s="1"/>
  <c r="T65" i="49" s="1"/>
  <c r="T55" i="48"/>
  <c r="L34" i="48"/>
  <c r="T34" i="48" s="1"/>
  <c r="T36" i="48" s="1"/>
  <c r="L34" i="47"/>
  <c r="T34" i="47" s="1"/>
  <c r="T36" i="47" s="1"/>
  <c r="T63" i="47" s="1"/>
  <c r="T64" i="47" s="1"/>
  <c r="T65" i="47" s="1"/>
  <c r="T48" i="46"/>
  <c r="L34" i="46"/>
  <c r="T34" i="46" s="1"/>
  <c r="T36" i="46" s="1"/>
  <c r="T47" i="45"/>
  <c r="L34" i="45"/>
  <c r="T34" i="45" s="1"/>
  <c r="T36" i="45" s="1"/>
  <c r="T65" i="48" l="1"/>
  <c r="T66" i="48" s="1"/>
  <c r="T67" i="48" s="1"/>
  <c r="T66" i="46"/>
  <c r="T67" i="46" s="1"/>
  <c r="T68" i="46" s="1"/>
  <c r="T65" i="45"/>
  <c r="T66" i="45" s="1"/>
  <c r="T67" i="45" s="1"/>
  <c r="H60" i="44" l="1"/>
  <c r="L60" i="44" s="1"/>
  <c r="T60" i="44" s="1"/>
  <c r="T63" i="44" s="1"/>
  <c r="T54" i="44"/>
  <c r="T53" i="44"/>
  <c r="T52" i="44"/>
  <c r="T45" i="44"/>
  <c r="T44" i="44"/>
  <c r="T43" i="44"/>
  <c r="T42" i="44"/>
  <c r="T41" i="44"/>
  <c r="T35" i="44"/>
  <c r="T55" i="44" l="1"/>
  <c r="T47" i="44"/>
  <c r="L34" i="44"/>
  <c r="T34" i="44" s="1"/>
  <c r="T36" i="44" s="1"/>
  <c r="T65" i="44" l="1"/>
  <c r="T66" i="44" s="1"/>
  <c r="T67" i="44" s="1"/>
  <c r="H60" i="43" l="1"/>
  <c r="L60" i="43" s="1"/>
  <c r="T60" i="43" s="1"/>
  <c r="T63" i="43" s="1"/>
  <c r="T54" i="43"/>
  <c r="T53" i="43"/>
  <c r="T52" i="43"/>
  <c r="T55" i="43" s="1"/>
  <c r="T45" i="43"/>
  <c r="T44" i="43"/>
  <c r="T43" i="43"/>
  <c r="T42" i="43"/>
  <c r="T41" i="43"/>
  <c r="T35" i="43"/>
  <c r="H60" i="42"/>
  <c r="L60" i="42" s="1"/>
  <c r="T60" i="42" s="1"/>
  <c r="T63" i="42" s="1"/>
  <c r="T54" i="42"/>
  <c r="T53" i="42"/>
  <c r="T52" i="42"/>
  <c r="T45" i="42"/>
  <c r="T44" i="42"/>
  <c r="T43" i="42"/>
  <c r="T42" i="42"/>
  <c r="T41" i="42"/>
  <c r="T35" i="42"/>
  <c r="H60" i="41"/>
  <c r="L60" i="41" s="1"/>
  <c r="T60" i="41" s="1"/>
  <c r="T63" i="41" s="1"/>
  <c r="T54" i="41"/>
  <c r="T53" i="41"/>
  <c r="T52" i="41"/>
  <c r="T45" i="41"/>
  <c r="T44" i="41"/>
  <c r="T43" i="41"/>
  <c r="T42" i="41"/>
  <c r="T41" i="41"/>
  <c r="T35" i="41"/>
  <c r="H60" i="40"/>
  <c r="L60" i="40" s="1"/>
  <c r="T60" i="40" s="1"/>
  <c r="T63" i="40" s="1"/>
  <c r="T54" i="40"/>
  <c r="T53" i="40"/>
  <c r="T52" i="40"/>
  <c r="T55" i="40" s="1"/>
  <c r="T45" i="40"/>
  <c r="T44" i="40"/>
  <c r="T43" i="40"/>
  <c r="T42" i="40"/>
  <c r="T41" i="40"/>
  <c r="T47" i="40" s="1"/>
  <c r="T35" i="40"/>
  <c r="H60" i="39"/>
  <c r="L60" i="39" s="1"/>
  <c r="T60" i="39" s="1"/>
  <c r="T63" i="39" s="1"/>
  <c r="T54" i="39"/>
  <c r="T53" i="39"/>
  <c r="T52" i="39"/>
  <c r="T55" i="39" s="1"/>
  <c r="T45" i="39"/>
  <c r="T44" i="39"/>
  <c r="T43" i="39"/>
  <c r="T42" i="39"/>
  <c r="T47" i="39" s="1"/>
  <c r="T41" i="39"/>
  <c r="T35" i="39"/>
  <c r="H60" i="38"/>
  <c r="L60" i="38" s="1"/>
  <c r="T60" i="38" s="1"/>
  <c r="T63" i="38" s="1"/>
  <c r="T54" i="38"/>
  <c r="T53" i="38"/>
  <c r="T52" i="38"/>
  <c r="T55" i="38" s="1"/>
  <c r="T45" i="38"/>
  <c r="T44" i="38"/>
  <c r="T43" i="38"/>
  <c r="T42" i="38"/>
  <c r="T41" i="38"/>
  <c r="T35" i="38"/>
  <c r="H60" i="37"/>
  <c r="L60" i="37" s="1"/>
  <c r="T60" i="37" s="1"/>
  <c r="T63" i="37" s="1"/>
  <c r="T54" i="37"/>
  <c r="T53" i="37"/>
  <c r="T52" i="37"/>
  <c r="T55" i="37" s="1"/>
  <c r="T45" i="37"/>
  <c r="T44" i="37"/>
  <c r="T43" i="37"/>
  <c r="T42" i="37"/>
  <c r="T41" i="37"/>
  <c r="T35" i="37"/>
  <c r="H60" i="36"/>
  <c r="L60" i="36" s="1"/>
  <c r="T60" i="36" s="1"/>
  <c r="T63" i="36" s="1"/>
  <c r="T54" i="36"/>
  <c r="T55" i="36" s="1"/>
  <c r="T53" i="36"/>
  <c r="T52" i="36"/>
  <c r="T45" i="36"/>
  <c r="T44" i="36"/>
  <c r="T43" i="36"/>
  <c r="T42" i="36"/>
  <c r="T41" i="36"/>
  <c r="T35" i="36"/>
  <c r="H60" i="35"/>
  <c r="L60" i="35" s="1"/>
  <c r="T60" i="35" s="1"/>
  <c r="T63" i="35" s="1"/>
  <c r="T54" i="35"/>
  <c r="T53" i="35"/>
  <c r="T52" i="35"/>
  <c r="T55" i="35" s="1"/>
  <c r="T45" i="35"/>
  <c r="T44" i="35"/>
  <c r="T43" i="35"/>
  <c r="T42" i="35"/>
  <c r="T41" i="35"/>
  <c r="T35" i="35"/>
  <c r="H61" i="34"/>
  <c r="L61" i="34" s="1"/>
  <c r="T61" i="34" s="1"/>
  <c r="T64" i="34" s="1"/>
  <c r="T55" i="34"/>
  <c r="T54" i="34"/>
  <c r="T53" i="34"/>
  <c r="T56" i="34" s="1"/>
  <c r="T46" i="34"/>
  <c r="T45" i="34"/>
  <c r="T44" i="34"/>
  <c r="T43" i="34"/>
  <c r="T48" i="34" s="1"/>
  <c r="T42" i="34"/>
  <c r="T36" i="34"/>
  <c r="T35" i="34"/>
  <c r="L60" i="33"/>
  <c r="T60" i="33" s="1"/>
  <c r="T63" i="33" s="1"/>
  <c r="H60" i="33"/>
  <c r="T54" i="33"/>
  <c r="T53" i="33"/>
  <c r="T55" i="33" s="1"/>
  <c r="T45" i="33"/>
  <c r="T44" i="33"/>
  <c r="T43" i="33"/>
  <c r="T42" i="33"/>
  <c r="T41" i="33"/>
  <c r="T47" i="33" s="1"/>
  <c r="H60" i="32"/>
  <c r="L60" i="32" s="1"/>
  <c r="T60" i="32" s="1"/>
  <c r="T63" i="32" s="1"/>
  <c r="T54" i="32"/>
  <c r="T53" i="32"/>
  <c r="T52" i="32"/>
  <c r="T45" i="32"/>
  <c r="T44" i="32"/>
  <c r="T43" i="32"/>
  <c r="T42" i="32"/>
  <c r="T41" i="32"/>
  <c r="T35" i="32"/>
  <c r="H61" i="31"/>
  <c r="L61" i="31" s="1"/>
  <c r="T61" i="31" s="1"/>
  <c r="T64" i="31" s="1"/>
  <c r="T55" i="31"/>
  <c r="T54" i="31"/>
  <c r="T53" i="31"/>
  <c r="T46" i="31"/>
  <c r="T45" i="31"/>
  <c r="T44" i="31"/>
  <c r="T43" i="31"/>
  <c r="T42" i="31"/>
  <c r="T36" i="31"/>
  <c r="T35" i="31"/>
  <c r="H53" i="30"/>
  <c r="L53" i="30" s="1"/>
  <c r="T53" i="30" s="1"/>
  <c r="T56" i="30" s="1"/>
  <c r="T47" i="30"/>
  <c r="T46" i="30"/>
  <c r="T45" i="30"/>
  <c r="T38" i="30"/>
  <c r="T37" i="30"/>
  <c r="T36" i="30"/>
  <c r="T35" i="30"/>
  <c r="T34" i="30"/>
  <c r="T28" i="30"/>
  <c r="T55" i="42" l="1"/>
  <c r="T47" i="36"/>
  <c r="T47" i="38"/>
  <c r="T47" i="43"/>
  <c r="L34" i="43"/>
  <c r="T34" i="43" s="1"/>
  <c r="T36" i="43" s="1"/>
  <c r="T47" i="42"/>
  <c r="L34" i="42"/>
  <c r="T34" i="42" s="1"/>
  <c r="T36" i="42" s="1"/>
  <c r="T47" i="41"/>
  <c r="T55" i="41"/>
  <c r="L34" i="41"/>
  <c r="T34" i="41" s="1"/>
  <c r="T36" i="41" s="1"/>
  <c r="L34" i="40"/>
  <c r="T34" i="40" s="1"/>
  <c r="T36" i="40" s="1"/>
  <c r="T65" i="40" s="1"/>
  <c r="T66" i="40" s="1"/>
  <c r="T67" i="40" s="1"/>
  <c r="L34" i="39"/>
  <c r="T34" i="39" s="1"/>
  <c r="T36" i="39" s="1"/>
  <c r="T65" i="39" s="1"/>
  <c r="T66" i="39" s="1"/>
  <c r="T67" i="39" s="1"/>
  <c r="L34" i="38"/>
  <c r="T34" i="38" s="1"/>
  <c r="T36" i="38" s="1"/>
  <c r="T65" i="38" s="1"/>
  <c r="T66" i="38" s="1"/>
  <c r="T67" i="38" s="1"/>
  <c r="T47" i="37"/>
  <c r="L34" i="37"/>
  <c r="T34" i="37" s="1"/>
  <c r="T36" i="37" s="1"/>
  <c r="L34" i="36"/>
  <c r="T34" i="36" s="1"/>
  <c r="T36" i="36" s="1"/>
  <c r="T65" i="36" s="1"/>
  <c r="T66" i="36" s="1"/>
  <c r="T67" i="36" s="1"/>
  <c r="T47" i="35"/>
  <c r="L34" i="35"/>
  <c r="T34" i="35" s="1"/>
  <c r="T36" i="35" s="1"/>
  <c r="L34" i="34"/>
  <c r="T34" i="34" s="1"/>
  <c r="T37" i="34" s="1"/>
  <c r="T66" i="34" s="1"/>
  <c r="T67" i="34" s="1"/>
  <c r="T68" i="34" s="1"/>
  <c r="L34" i="33"/>
  <c r="T34" i="33" s="1"/>
  <c r="T36" i="33" s="1"/>
  <c r="T65" i="33" s="1"/>
  <c r="T66" i="33" s="1"/>
  <c r="T67" i="33" s="1"/>
  <c r="T55" i="32"/>
  <c r="T47" i="32"/>
  <c r="L34" i="32"/>
  <c r="T34" i="32" s="1"/>
  <c r="T36" i="32" s="1"/>
  <c r="T56" i="31"/>
  <c r="T48" i="31"/>
  <c r="L34" i="31"/>
  <c r="T34" i="31" s="1"/>
  <c r="T37" i="31" s="1"/>
  <c r="T48" i="30"/>
  <c r="T40" i="30"/>
  <c r="L27" i="30"/>
  <c r="T27" i="30" s="1"/>
  <c r="T29" i="30" s="1"/>
  <c r="T58" i="30" s="1"/>
  <c r="T59" i="30" s="1"/>
  <c r="T60" i="30" s="1"/>
  <c r="T65" i="43" l="1"/>
  <c r="T66" i="43" s="1"/>
  <c r="T67" i="43" s="1"/>
  <c r="T65" i="42"/>
  <c r="T66" i="42" s="1"/>
  <c r="T67" i="42" s="1"/>
  <c r="T65" i="41"/>
  <c r="T66" i="41" s="1"/>
  <c r="T67" i="41" s="1"/>
  <c r="T65" i="37"/>
  <c r="T66" i="37" s="1"/>
  <c r="T67" i="37" s="1"/>
  <c r="T65" i="35"/>
  <c r="T66" i="35" s="1"/>
  <c r="T67" i="35" s="1"/>
  <c r="T65" i="32"/>
  <c r="T66" i="32" s="1"/>
  <c r="T67" i="32" s="1"/>
  <c r="T66" i="31"/>
  <c r="T67" i="31" s="1"/>
  <c r="T68" i="31" s="1"/>
  <c r="G49" i="29"/>
  <c r="G48" i="29"/>
  <c r="G47" i="29"/>
  <c r="G44" i="29"/>
  <c r="G43" i="29"/>
  <c r="G39" i="29"/>
  <c r="G38" i="29"/>
  <c r="G37" i="29"/>
  <c r="G35" i="29"/>
  <c r="G34" i="29"/>
  <c r="G33" i="29"/>
  <c r="G32" i="29"/>
  <c r="G29" i="29"/>
  <c r="G28" i="29"/>
  <c r="G27" i="29"/>
  <c r="G26" i="29"/>
  <c r="G25" i="29"/>
  <c r="G24" i="29"/>
  <c r="G23" i="29"/>
  <c r="G40" i="29" l="1"/>
  <c r="G54" i="29" s="1"/>
  <c r="G52" i="29"/>
  <c r="G86" i="2"/>
  <c r="G85" i="2"/>
  <c r="G84" i="2"/>
  <c r="G83" i="2"/>
  <c r="G81" i="2"/>
  <c r="G80" i="2"/>
  <c r="G79" i="2"/>
  <c r="G78" i="2"/>
  <c r="G77" i="2"/>
  <c r="G76" i="2"/>
  <c r="G75" i="2"/>
  <c r="G74" i="2"/>
  <c r="G72" i="2"/>
  <c r="E71" i="2"/>
  <c r="G71" i="2" s="1"/>
  <c r="E70" i="2"/>
  <c r="G70" i="2"/>
  <c r="G69" i="2"/>
  <c r="G67" i="2"/>
  <c r="G66" i="2"/>
  <c r="G65" i="2"/>
  <c r="G64" i="2"/>
  <c r="G63" i="2"/>
  <c r="G62" i="2"/>
  <c r="G61" i="2"/>
  <c r="G60" i="2"/>
  <c r="G59" i="2"/>
  <c r="G58" i="2"/>
  <c r="G57" i="2"/>
  <c r="G56" i="2"/>
  <c r="G55" i="2"/>
  <c r="G54" i="2"/>
  <c r="G53" i="2"/>
  <c r="G52" i="2"/>
  <c r="G51" i="2"/>
  <c r="G50" i="2"/>
  <c r="G48" i="2"/>
  <c r="G47" i="2"/>
  <c r="G46" i="2"/>
  <c r="G44" i="2"/>
  <c r="G43" i="2"/>
  <c r="G42" i="2"/>
  <c r="G41" i="2"/>
  <c r="G40" i="2"/>
  <c r="G39" i="2"/>
  <c r="G38" i="2"/>
  <c r="G37" i="2"/>
  <c r="G36" i="2"/>
  <c r="G35" i="2"/>
  <c r="G34" i="2"/>
  <c r="G33" i="2"/>
  <c r="G31" i="2"/>
  <c r="G30" i="2"/>
  <c r="G29" i="2"/>
  <c r="G28" i="2"/>
  <c r="G27" i="2"/>
  <c r="G26" i="2"/>
  <c r="G25" i="2"/>
  <c r="G24" i="2"/>
  <c r="E23" i="2"/>
  <c r="G23" i="2"/>
  <c r="G22" i="2"/>
  <c r="G21" i="2"/>
  <c r="G20" i="2"/>
  <c r="G19" i="2"/>
  <c r="G18" i="2"/>
  <c r="G17" i="2"/>
  <c r="G14" i="2"/>
  <c r="G13" i="2"/>
  <c r="G12" i="2"/>
  <c r="G11" i="2"/>
  <c r="G10" i="2"/>
  <c r="G9" i="2"/>
  <c r="H8" i="2" s="1"/>
  <c r="G7" i="2"/>
  <c r="H4" i="2"/>
  <c r="H6" i="2"/>
  <c r="H15" i="2" l="1"/>
  <c r="C10" i="29" l="1"/>
  <c r="G66" i="29" s="1"/>
  <c r="G67" i="29" s="1"/>
  <c r="G61" i="29" l="1"/>
  <c r="C71" i="29"/>
  <c r="C74" i="29" s="1"/>
  <c r="E74" i="29" s="1"/>
  <c r="G74" i="29" s="1"/>
  <c r="G63" i="29"/>
  <c r="G60" i="29"/>
  <c r="G65" i="29"/>
  <c r="C11" i="29"/>
  <c r="C13" i="29" s="1"/>
  <c r="G64" i="29"/>
  <c r="G62" i="29"/>
  <c r="G55" i="29"/>
  <c r="C73" i="29" l="1"/>
  <c r="E73" i="29" s="1"/>
  <c r="G73" i="29" s="1"/>
  <c r="C72" i="29"/>
  <c r="E72" i="29" s="1"/>
  <c r="G72" i="29" s="1"/>
  <c r="G68" i="29"/>
  <c r="E71" i="29"/>
  <c r="G71" i="29" s="1"/>
  <c r="G76" i="29" l="1"/>
  <c r="G78" i="29" s="1"/>
  <c r="G79" i="29" s="1"/>
  <c r="G81" i="29" s="1"/>
</calcChain>
</file>

<file path=xl/sharedStrings.xml><?xml version="1.0" encoding="utf-8"?>
<sst xmlns="http://schemas.openxmlformats.org/spreadsheetml/2006/main" count="8816" uniqueCount="845">
  <si>
    <t>ANÁLISIS DE PRECIOS UNITARIOS</t>
  </si>
  <si>
    <t>CONTRATO No</t>
  </si>
  <si>
    <t>DE</t>
  </si>
  <si>
    <t>OBJETO DEL CONTRATO:</t>
  </si>
  <si>
    <t>CONSTRUCCION DEL PROYECTO PLAZA DE MERCADO MUNICIPIO EL CARMEN DE VIBORAL</t>
  </si>
  <si>
    <t>CONTRATISTA:</t>
  </si>
  <si>
    <t>INTERVENTOR:</t>
  </si>
  <si>
    <t>COORDINADOR:</t>
  </si>
  <si>
    <t>Ítem</t>
  </si>
  <si>
    <t>Descripción</t>
  </si>
  <si>
    <t>Unidad</t>
  </si>
  <si>
    <t>Cantidad Proyectada</t>
  </si>
  <si>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</si>
  <si>
    <t>M3</t>
  </si>
  <si>
    <t>1.  Equipo/Herramienta</t>
  </si>
  <si>
    <t>Tipo</t>
  </si>
  <si>
    <t>Tarifa</t>
  </si>
  <si>
    <t>Rendimiento</t>
  </si>
  <si>
    <t>Vr. Unitario</t>
  </si>
  <si>
    <t>Herramienta Menor</t>
  </si>
  <si>
    <t>SUBTOTAL</t>
  </si>
  <si>
    <t>2.  Materiales</t>
  </si>
  <si>
    <t>Cantidad</t>
  </si>
  <si>
    <t>Precio Unit.</t>
  </si>
  <si>
    <t>Vr Unitario</t>
  </si>
  <si>
    <t>|</t>
  </si>
  <si>
    <t>3. Transportes</t>
  </si>
  <si>
    <t>Material</t>
  </si>
  <si>
    <t>Vol. o Peso</t>
  </si>
  <si>
    <t>Distancia</t>
  </si>
  <si>
    <r>
      <t>m</t>
    </r>
    <r>
      <rPr>
        <vertAlign val="superscript"/>
        <sz val="13"/>
        <rFont val="Swis721 Md BT"/>
        <family val="2"/>
      </rPr>
      <t>3</t>
    </r>
    <r>
      <rPr>
        <sz val="13"/>
        <rFont val="Swis721 Md BT"/>
        <family val="2"/>
      </rPr>
      <t xml:space="preserve"> o Ton/Km</t>
    </r>
  </si>
  <si>
    <t>Cargue Paleros</t>
  </si>
  <si>
    <t>Transporte y acopio interno</t>
  </si>
  <si>
    <t>4. Mano de Obra</t>
  </si>
  <si>
    <t>Trabajador</t>
  </si>
  <si>
    <t>Jornal</t>
  </si>
  <si>
    <t>Prestac.</t>
  </si>
  <si>
    <t>Jornal Total</t>
  </si>
  <si>
    <t>Cuadrilla</t>
  </si>
  <si>
    <t>TOTAL COSTO DIRECTO</t>
  </si>
  <si>
    <t xml:space="preserve">  AIU        </t>
  </si>
  <si>
    <t xml:space="preserve"> %</t>
  </si>
  <si>
    <t xml:space="preserve">PRECIO UNITARIO TOTAL </t>
  </si>
  <si>
    <t>Contratista</t>
  </si>
  <si>
    <t>Interventoria</t>
  </si>
  <si>
    <t xml:space="preserve">Coordinador </t>
  </si>
  <si>
    <t>Original: Dependencia Responsable del Contrato</t>
  </si>
  <si>
    <t>Nota:</t>
  </si>
  <si>
    <t>Cantidades con máximo tres decimales.</t>
  </si>
  <si>
    <t>1era copia :interventor</t>
  </si>
  <si>
    <t>2da copia: contratista</t>
  </si>
  <si>
    <t>Precios y valores sin decimales.</t>
  </si>
  <si>
    <t>ANÁLISIS DE                   PRECIOS UNITARIOS</t>
  </si>
  <si>
    <t>Versión:02</t>
  </si>
  <si>
    <t>Fecha: 28-02-2022</t>
  </si>
  <si>
    <t>Excavación  mecanica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</si>
  <si>
    <t>m3</t>
  </si>
  <si>
    <t>Retroexcavadora</t>
  </si>
  <si>
    <t>Hora</t>
  </si>
  <si>
    <t>Motobomba Electrica 2" para superficie</t>
  </si>
  <si>
    <t>Dia</t>
  </si>
  <si>
    <t xml:space="preserve">Cargue </t>
  </si>
  <si>
    <t>Llenos    con    material    de    préstamo,    compactados mecánicamente hasta obtener una densidad del 95% de la máxima obtenida en el ensayo del próctor modificado. Incluye el   suministro,   transporte,   colocación   de   material,   la compactación de la misma y transporte interno. Y su medida
será en sitio ya compactado.</t>
  </si>
  <si>
    <t>Compactador Mecanico tipo Canguro con operador y combustible</t>
  </si>
  <si>
    <t>Arenilla o Material de Prestamo</t>
  </si>
  <si>
    <t>Llenos    con    material    proveniente    de    excavación compactados mecánicamente. Incluye transporte interno. Su medida será en sitio ya compactado.</t>
  </si>
  <si>
    <t xml:space="preserve"> Material de excavacion ( limo)</t>
  </si>
  <si>
    <t>Compactador Mecanico tipo Rodillo con operador y combustible</t>
  </si>
  <si>
    <t xml:space="preserve">Base Granular </t>
  </si>
  <si>
    <t>Concreto preparado en obra de 21 MPa para estructuras con  acabado  a  la  vista.  Incluye  suministro,  transporte  e instalación del concreto,  mano de obra, vibrado, protección y curado,  para  estructuras  de  acuerdo  con  las  diferentes dimensiones establecidas en los planos y diseños. No incluye
acero de refuerzo. Según diseño.</t>
  </si>
  <si>
    <t>Concretadora Mecanica</t>
  </si>
  <si>
    <t>Vibrador de Concreto</t>
  </si>
  <si>
    <t>Cemento Saco x 50Kg</t>
  </si>
  <si>
    <t>Saco</t>
  </si>
  <si>
    <t>Arena de Concreto</t>
  </si>
  <si>
    <t>Triturtado 3/4"</t>
  </si>
  <si>
    <t>Suministro   de   acero   estructural   Grado   60   (fy=4,200 kg/cm²). Incluye Figurado y Colocación. Según diseño.</t>
  </si>
  <si>
    <t>KG</t>
  </si>
  <si>
    <t>Acero Estructural Grado 60</t>
  </si>
  <si>
    <t>kg</t>
  </si>
  <si>
    <t>Construcción de mampostería en ladrillo de 10x20x40cm, revitado ambas caras. Incluye el suministro y transporte del ladrillo, el mortero de pega 1:4 espesor máx.=0.01 m y todos los   demás   elementos    necesarios   para    su   correcta construcción y funcionamiento. Se deben lavar muy bien los muros una vez han sido  brechadas debidamente  todas las juntas,    garantizando    una   apariencia    adecuada    para
mampostería a la vista.</t>
  </si>
  <si>
    <t>M2</t>
  </si>
  <si>
    <t>Cortadora de Disco</t>
  </si>
  <si>
    <t>Bloque de concreto 10x20x40</t>
  </si>
  <si>
    <t>Mortero de Pega</t>
  </si>
  <si>
    <t>Litro</t>
  </si>
  <si>
    <t>Colocación de revoque  con mortero  1:4 impermeabilizado con  Sika  1  o  equivalente,  en  muros.  Incluye  suministro  y transporte de los materiales, fajas, ranuras, filetes, y todos los demás elementos necesarios para su correcta construcción.</t>
  </si>
  <si>
    <t>Mortero de Revoque</t>
  </si>
  <si>
    <t>Instalación de estuco plástico para interiores y exteriores sobre muros revocados. Incluye suministro y transporte de los materiales,   fajas,   ranuras,   filetes,   y   todos   los   demás elementos necesarios para su correcta construcción.</t>
  </si>
  <si>
    <t>Estuco</t>
  </si>
  <si>
    <t>caneca</t>
  </si>
  <si>
    <t>Estopa</t>
  </si>
  <si>
    <t>Aplicación de pintura a base de agua en muros interiores con vinilo tipo 1 de primera calidad sobre muros revocados, estucados  o  revitados,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</si>
  <si>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Vinilo Tipo 1</t>
  </si>
  <si>
    <t>Galon</t>
  </si>
  <si>
    <t>Aplicación de pintura a base de agua en muros exteriores con vinilo tipo Koraza o similar primera calidad sobre muros revocados,   estucados   o   revitados,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</si>
  <si>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Pintura de Base Acrilica</t>
  </si>
  <si>
    <t>Cuñete</t>
  </si>
  <si>
    <t>Construcción  de  mortero  para  acabados  en  piso  de espesor  de 0.08 m., . Incluye suministro y transporte de los materiales,  nivelación   del  terreno  y  adecuación   de  la superficie,  malla  electrosoldada  D-84,  curado  y  todo  lo necesario  para  su  correcta  construcción  y  funcionamiento. Según diseño. Las excavaciones o descapotes se pagarán en
su ítem respectivo.</t>
  </si>
  <si>
    <t>Concreto de 17,5MPa</t>
  </si>
  <si>
    <t>Malla electrosoldada D-84</t>
  </si>
  <si>
    <t>Colocación   de   Piso   en   Baldosa   antideslizante   para interiores tipo trafico alto, acabado satinado tipo y calidad Atmósferas o equivalente. Incluye suministro y transporte de los materiales, adhesivo  o equivalente, juntas de dilatación  y todos  los  demás  elementos  necesarios  para  su  correcta construcción y funcionamiento. Muestras previas y color para la aprobación del arquitecto y la interventoría. Los ensayos que  se  requieran  serán  por  cuenta  del  contratista  y  las muestras se escogerán del material puesto en obra. Incluye morteo de nivelación y pulida.</t>
  </si>
  <si>
    <t>Piso en Gres 30x30</t>
  </si>
  <si>
    <t>Pega Gres</t>
  </si>
  <si>
    <t>Sikaflex</t>
  </si>
  <si>
    <t>Tubo</t>
  </si>
  <si>
    <t>Construcción de ZÓCALO EN MEDIA CAÑA EN GRANO PULIDO Y EN MICROGRANO SAN GIL No. 0-1, FONDO NEGRO, igual a la baldosa de piso, CON UN DESARROLLO DE 20 cm., Y UN ESPESOR DE 1 cm. Incluye suministro y transporte de los materiales, mortero de pega 1:5, dilataciones en aluminio e= 4 mm. a todo lo largo del zócalo y curvas cada 1.00 m., cortes sobre baldosa, remates, pulida y brillada y todos los elementos necesarios para su correcta construcción y funcionamiento. Según muestras en obra aprobadas por la interventoría.</t>
  </si>
  <si>
    <t>M</t>
  </si>
  <si>
    <t>Pulidora Electrica</t>
  </si>
  <si>
    <t>Grano Roca No 0-1 color a definir</t>
  </si>
  <si>
    <t>Kg</t>
  </si>
  <si>
    <t>Perfil de dilatacion en aluminio</t>
  </si>
  <si>
    <t>m</t>
  </si>
  <si>
    <t>Instalación   de   Enchape   cerámico   de   20,5x30,5   cm, Macedonia de Corona o equivalente, combinado 70% color blanco y 30% a color. Incluye suministro y transporte de los materiales,  adhesivo  para  cerámica   tipo  pegacor  o  su equivalente, remate en varilla de PVC intermatex acolillado color  blanco  y  todos  los  elementos  necesarios  para  su correcta instalación y funcionamiento.</t>
  </si>
  <si>
    <t xml:space="preserve">Enchape 20x30 Blanco </t>
  </si>
  <si>
    <t>Pegacor Gris</t>
  </si>
  <si>
    <t>Suministro, transporte e instalación de salidas de abasto en diametro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</si>
  <si>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und</t>
  </si>
  <si>
    <t xml:space="preserve">Tubería 1/2'' </t>
  </si>
  <si>
    <t>Accesorios para Punto Hidráulico f = 
1/2''</t>
  </si>
  <si>
    <t>gl</t>
  </si>
  <si>
    <t xml:space="preserve">LIMPIADOR </t>
  </si>
  <si>
    <t xml:space="preserve">SOLDADURA </t>
  </si>
  <si>
    <t>Suministro,  transporte  e  instalación  de  tubería  presión diámetro 1/2", RDE 9, 500 PSI,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de  abasto existente.  Incluye además  las perforaciones (canchas) de paredes o pisos que lo requieran  incluyendo cargue,  transporte  y  botada  de  escombros  en  botaderos oficiales o donde indique la interventoría.</t>
  </si>
  <si>
    <t>Tuberia PVC-P RDE 9 500 PSI, d= 1/2" - Pavco</t>
  </si>
  <si>
    <t>Tee PVC-P d= 1/2"</t>
  </si>
  <si>
    <t>un</t>
  </si>
  <si>
    <t>Codo 90º PVC-Presion, d= 1/2" - Pavco o equiv</t>
  </si>
  <si>
    <t>Union PVC-Presion, d= 1/2" - Pavco o equivale</t>
  </si>
  <si>
    <t>Soldadura PVC liquida (1/4) - Pavco o equivale</t>
  </si>
  <si>
    <t>Limpiador Removedor PVC x 1/4 de galon</t>
  </si>
  <si>
    <t>Suministro, transporte e instalación de válvula compuerta marca  RW  1/2"  o  equivalente.  Se  entregará  debidamente instalada  sin  presencia  de  fugas  ni  fisuras,  sometida  al sistema   ya   presurizado.   Incluye   todos   los   elementos requeridos para su correcta instalación y funcionamiento.</t>
  </si>
  <si>
    <t>Valvula de compuerta 1/2" en Bronce RW</t>
  </si>
  <si>
    <t>Cinta Sellante Teflon 1/2"x10 m</t>
  </si>
  <si>
    <t>Traba quimica fuerza alta para sellos de fuga</t>
  </si>
  <si>
    <t>Suministro, transporte  e instalación de medidor en 1/2" con  acometida  de  1/2"  (el  ítem  no  incluye  la  tubería  de acometida pues está en otro ítem)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1/2".  La rotura de pavimento, cargue, transporte,  botada de escombros y pavimentación o parcheo no  están  incluidas  pues  se  tendrán en  cuenta en  su ítem respectivo.</t>
  </si>
  <si>
    <t xml:space="preserve">Medidor de 1/2" </t>
  </si>
  <si>
    <t>Caja en concreto mas tapa</t>
  </si>
  <si>
    <t>Tee partida de 1/2"</t>
  </si>
  <si>
    <t>Collarin de derivacion de 1/2"</t>
  </si>
  <si>
    <t>Valvula de paso 1/2"</t>
  </si>
  <si>
    <t>Cheque 1/2"</t>
  </si>
  <si>
    <t>Transporte Externo</t>
  </si>
  <si>
    <t>Suministro,  transporte  e  instalación  de  tubería  presión diámetro 1", RDE 9, 500 PSI,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de  abasto existente.  Incluye además  las perforaciones (canchas) de paredes o pisos que lo requieran  incluyendo cargue,  transporte  y  botada  de  escombros  en  botaderos oficiales o donde indique la interventoría.</t>
  </si>
  <si>
    <t>Tuberia PVC-P RDE 9 500 PSI, d= 1" - Pavco</t>
  </si>
  <si>
    <t>Suministro, transporte e instalación de válvula compuerta marca  RW  1"  o  equivalente.  Se  entregará  debidamente instalada  sin  presencia  de  fugas  ni  fisuras,  sometida  al sistema   ya   presurizado.   Incluye   todos   los   elementos requeridos para su correcta instalación y funcionamiento.</t>
  </si>
  <si>
    <t>Valvula de compuerta 1" en Bronce RW</t>
  </si>
  <si>
    <t>Suministro, transporte e instalación de medidor en 1" con acometida de 1" (el ítem no incluye la tubería de acometida pues está en otro ítem)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  La  rotura  de  pavimento,  cargue, transporte, botada de escombros y pavimentación o parcheo no  están  incluidas  pues  se  tendrán en  cuenta en  su ítem respectivo.</t>
  </si>
  <si>
    <t xml:space="preserve">Medidor de 1" </t>
  </si>
  <si>
    <t>Tee partida de 1"</t>
  </si>
  <si>
    <t>Collarin de derivacion de 1"</t>
  </si>
  <si>
    <t>Valvula de paso 1"</t>
  </si>
  <si>
    <t>Cheque 1"</t>
  </si>
  <si>
    <t>7.8</t>
  </si>
  <si>
    <t>Suministro, transporte e instalación de salida sanitaria de 1-1/2".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 o supervisión de obra.</t>
  </si>
  <si>
    <t>Herramienta menor</t>
  </si>
  <si>
    <t>dia</t>
  </si>
  <si>
    <t>Tubería PVC sanitaria de 1 1/2"</t>
  </si>
  <si>
    <t>Accesorios PVC (% tubería)</t>
  </si>
  <si>
    <t>%Tub</t>
  </si>
  <si>
    <t>Limpiador removedor PVC 1/4 = 946 cc x 2 Kg/cm3</t>
  </si>
  <si>
    <t>Gm</t>
  </si>
  <si>
    <t>Soldadura PVC liquida</t>
  </si>
  <si>
    <t>Gl/4</t>
  </si>
  <si>
    <t>7.9</t>
  </si>
  <si>
    <t>Suministro, transporte  e instalación de tubería sanitaria de 1-1/2". Incluye todos los accesorios en PVC de diámetro 1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sanitaria existente. Incluye  además  las  perforaciones  (canchas)  de  paredes  o pisos  que  lo  requieran   incluyendo  cargue,  transporte  y botada de escombros en botaderos oficiales o donde indique la interventoría.</t>
  </si>
  <si>
    <t xml:space="preserve">Herramienta menor </t>
  </si>
  <si>
    <t>7.10</t>
  </si>
  <si>
    <t>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 o supervisión de obra.</t>
  </si>
  <si>
    <t>Tubería PVC sanitaria de 2"</t>
  </si>
  <si>
    <t>7.11</t>
  </si>
  <si>
    <t>Suministro, transporte  e instalación de tubería sanitaria de 2". Incluye todos los accesorios en PVC de diámetro 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sanitaria existente. Incluye  además  las  perforaciones  (canchas)  de  paredes  o pisos  que  lo  requieran   incluyendo  cargue,  transporte  y botada de escombros en botaderos oficiales o donde indique
la interventoría.</t>
  </si>
  <si>
    <t>7.12</t>
  </si>
  <si>
    <t>Suministro, transporte e instalación de salida sanitaria de 3".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 o supervisión de obra.</t>
  </si>
  <si>
    <t>Tubería PVC sanitaria de 3"</t>
  </si>
  <si>
    <t>7.13</t>
  </si>
  <si>
    <t>Suministro, transporte  e instalación de tubería sanitaria de 3". Incluye todos los accesorios en PVC de diámetro 3"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sanitaria existente. Incluye  además  las  perforaciones  (canchas)  de  paredes  o pisos  que  lo  requieran   incluyendo  cargue,  transporte  y botada de escombros en botaderos oficiales o donde indique la interventoría.</t>
  </si>
  <si>
    <t>7.14</t>
  </si>
  <si>
    <t>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 o supervisión de obra.</t>
  </si>
  <si>
    <t>Tubería PVC sanitaria de 4"</t>
  </si>
  <si>
    <t>7.15</t>
  </si>
  <si>
    <t>Suministro, transporte  e instalación de tubería sanitaria de 4". Incluye todos los accesorios en PVC de diámetro 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sanitaria existente. Incluye  además  las  perforaciones  (canchas)  de  paredes  o pisos  que  lo  requieran   incluyendo  cargue,  transporte  y botada de escombros en botaderos oficiales o donde indique
la interventoría.</t>
  </si>
  <si>
    <t>7.16</t>
  </si>
  <si>
    <t>Suministro, transporte e instalación de salida sanitaria de 6".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 o supervisión de obra.</t>
  </si>
  <si>
    <t>Tubería PVC sanitaria de 6"</t>
  </si>
  <si>
    <t>7.17</t>
  </si>
  <si>
    <t>Suministro, transporte  e instalación de tubería sanitaria de 6". Incluye todos los accesorios en PVC de diámetro 6"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sanitaria existente. Incluye  además  las  perforaciones  (canchas)  de  paredes  o pisos  que  lo  requieran   incluyendo  cargue,  transporte  y botada de escombros en botaderos oficiales o donde indique
la interventoría.</t>
  </si>
  <si>
    <t>7.18</t>
  </si>
  <si>
    <t>Suministro,  transporte  e  instalación  de  Tubería  PVC- NOVAFORT   con   un  Diámetro   8"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</si>
  <si>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Tubería PVC sanitaria de 8"</t>
  </si>
  <si>
    <t>Accesorios (% tubería)</t>
  </si>
  <si>
    <t>Adhesivo</t>
  </si>
  <si>
    <t>7.19</t>
  </si>
  <si>
    <t>Suministro,  transporte  e  instalación  de  Tubería  PVC- NOVAFORT, con un Diámetro DE  10"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</si>
  <si>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Tubería PVC sanitaria de 10"</t>
  </si>
  <si>
    <t>7.20</t>
  </si>
  <si>
    <t>Suministro,  transporte  e  instalación  de  Tubería  PVC- NOVAFORT, con un Diámetro DE  12" (315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</si>
  <si>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Tubería PVC sanitaria de 12"</t>
  </si>
  <si>
    <t>7.21</t>
  </si>
  <si>
    <t>Suministro, transporte e instalación de Kit silla YEE o silla TEE  8"  (200  mm)  x  4"  (110  mm).  Incluye  suministro  y transporte de los materiales, caucho, abrazaderas metálicas acondicionador de superficie y adhesivo Novafort y todos los elementos   necesarios   para   su   correcta   instalación   y funcionamiento.  La  excavación,  encamado,  atraques  y  los llenos se pagaran en su ítem respectivo.</t>
  </si>
  <si>
    <t>Silla Yee PVC sanitaria de 8" a 4"</t>
  </si>
  <si>
    <t>Accesorios (abrazaderas)</t>
  </si>
  <si>
    <t>Un</t>
  </si>
  <si>
    <t>Acondicionador</t>
  </si>
  <si>
    <t>Gl1/4</t>
  </si>
  <si>
    <t>7.22</t>
  </si>
  <si>
    <t>Suministro, transporte e instalación de Kit silla YEE o silla TEE  8"  (200  mm)  x  6"  (160  mm).  Incluye  suministro  y transporte de los materiales, caucho, abrazaderas metálicas acondicionador de superficie y adhesivo Novafort y todos los elementos   necesarios   para   su   correcta   instalación   y funcionamiento.  La  excavación,  encamado,  atraques  y  los llenos se pagaran en su ítem respectivo.</t>
  </si>
  <si>
    <t>Silla Yee PVC sanitaria de 8" a 6"</t>
  </si>
  <si>
    <t>7.23</t>
  </si>
  <si>
    <t>Construcción  de  cajas  de  registro  de  0.8m  x  0.8m medidas  externas  altura  0.90m  espesor  de  0.10m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t>
  </si>
  <si>
    <t>Silla Yee PVC sanitaria de 10" a 6"</t>
  </si>
  <si>
    <t>7.24</t>
  </si>
  <si>
    <t>Suministro, transporte e instalación de Kit silla YEE o silla TEE  12"  (315  mm)  x  6"  (160  mm).  Incluye  suministro  y transporte de los materiales, caucho, abrazaderas metálicas acondicionador de superficie y adhesivo Novafort y todos los elementos   necesarios   para   su   correcta   instalación   y funcionamiento.  La  excavación,  encamado,  atraques  y  los llenos se pagaran en su ítem respectivo.</t>
  </si>
  <si>
    <t>Silla Yee PVC sanitaria de 12" a 6"</t>
  </si>
  <si>
    <t>8.1</t>
  </si>
  <si>
    <t>Herraje angulo de 1" x 1/8"</t>
  </si>
  <si>
    <t>Puntilla (promedio)</t>
  </si>
  <si>
    <t>Lb</t>
  </si>
  <si>
    <t>Tabla para formaleta de 1" x 10" x 2,9 m</t>
  </si>
  <si>
    <t>8.2</t>
  </si>
  <si>
    <t>Construcción  de  sumidero  de  aguas  lluvias   1.10m  x 0.80m medidas externas y altura 0.90m espesor de 0.10m en  concreto  de  21  MPa.  Incluye  suministro,  transporte  y colocación  del concreto, reja metálica, formaleta, vibrado  y todo   lo   necesario   para   su   correcta   construcción   y funcionamiento, según diseño  y especificaciones de E.P.M. La excavación, llenos y entresuelo  se pagarán  en  su ítem
respectivo.</t>
  </si>
  <si>
    <t>Reja metalica(1,1x0,8)</t>
  </si>
  <si>
    <t>Und.</t>
  </si>
  <si>
    <t>8.3</t>
  </si>
  <si>
    <t>Construcción de tanque para almacenamiento de agua de
4  x  4  x  4m  medidas  internas  en  concreto  de  21MPa. espesor de 0.2m con impermeabilizante integral tipo Sika o equivalente, enchapado en ceramica de paredes internas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t>
  </si>
  <si>
    <t>Formaleta metalica</t>
  </si>
  <si>
    <t>enchape interno,pegante y emboquillado</t>
  </si>
  <si>
    <t>impemeablizantes</t>
  </si>
  <si>
    <t>8.4</t>
  </si>
  <si>
    <t>Construcción  de  base  y  cañuela  para  MH  de  diametro hasta  de  1,50m.  El  cuello,  cono  y  la  tapa  se  pagan  por
aparte.</t>
  </si>
  <si>
    <t>cocretadora</t>
  </si>
  <si>
    <t>8.5</t>
  </si>
  <si>
    <t>Suministro transporte e instalación de Cilindro MH (incluye ganchos) para diámetro hasta de 1,50 m</t>
  </si>
  <si>
    <t>Cilindro MH</t>
  </si>
  <si>
    <t>Cemento</t>
  </si>
  <si>
    <t>Arena</t>
  </si>
  <si>
    <t>8.6</t>
  </si>
  <si>
    <t>Suministro, transporte e instalación de Cono en concreto de 21 MPa para MH, según normas EPM. MH de díámetro
hasta de 1,50 m</t>
  </si>
  <si>
    <t>Cono MH</t>
  </si>
  <si>
    <t>8.7</t>
  </si>
  <si>
    <t>Suministro, transporte e instalación de Cuello en concreto de  21  Mpa para  MH de  diametro  hasta  de 1,50  m según
diseños y normas EPM.</t>
  </si>
  <si>
    <t>Cuello MH</t>
  </si>
  <si>
    <t>8.8</t>
  </si>
  <si>
    <t>Suministro, transporte e instalación de Tapa en concreto de 21 MPa para MH de 1,20; 1,50 y 2,0m de diámetro, según
normas EPM.</t>
  </si>
  <si>
    <t>Tapa concreto MH</t>
  </si>
  <si>
    <t>%</t>
  </si>
  <si>
    <t>Sanitario integral uso institucional color blanco con fluxometro.</t>
  </si>
  <si>
    <t>Brida sanitaria de fijación 4", incluye empaque de caucho y tornillos de fijación.</t>
  </si>
  <si>
    <t>hora</t>
  </si>
  <si>
    <t>Lavamanos uso institucional.</t>
  </si>
  <si>
    <t>Abasto metalico</t>
  </si>
  <si>
    <t>Sifon tipo botella</t>
  </si>
  <si>
    <t>Orinal mediano linea institucional color blanco</t>
  </si>
  <si>
    <t>Taladro percutor</t>
  </si>
  <si>
    <t>día</t>
  </si>
  <si>
    <t>Panel de 0.90*0.50 eb acero inoxid. Incluye transporte y tornillos de fijación.</t>
  </si>
  <si>
    <t>m2</t>
  </si>
  <si>
    <r>
      <t xml:space="preserve">Barra de seguridad L= 0,60m </t>
    </r>
    <r>
      <rPr>
        <sz val="12"/>
        <rFont val="Arial"/>
        <family val="2"/>
      </rPr>
      <t>Φ</t>
    </r>
    <r>
      <rPr>
        <sz val="9.6"/>
        <rFont val="Swis721 Md BT"/>
        <family val="2"/>
      </rPr>
      <t xml:space="preserve">= </t>
    </r>
    <r>
      <rPr>
        <sz val="12"/>
        <rFont val="Swis721 Md BT"/>
      </rPr>
      <t>1</t>
    </r>
    <r>
      <rPr>
        <sz val="10"/>
        <rFont val="Arial"/>
        <family val="2"/>
      </rPr>
      <t>¼</t>
    </r>
    <r>
      <rPr>
        <sz val="12"/>
        <rFont val="Swis721 Md BT"/>
        <family val="2"/>
      </rPr>
      <t>. Incluye transporte y tornillos de fijación.</t>
    </r>
  </si>
  <si>
    <t>Lvaescobas prefabricado en granito de (42x60x25). Incluye transporte.</t>
  </si>
  <si>
    <t>Llave de cobre</t>
  </si>
  <si>
    <t>Vibrador electrico</t>
  </si>
  <si>
    <t>Tableta tipo loserna de (0,60x0,30x0,04). Incluye transporte.</t>
  </si>
  <si>
    <t xml:space="preserve">CONCRETO 210kg/cm²  </t>
  </si>
  <si>
    <t>Piedra de entresuelo, incluye transporte</t>
  </si>
  <si>
    <t>Acero de refuerzo</t>
  </si>
  <si>
    <t>Bloque concreto de 0,20x0,20x0,40</t>
  </si>
  <si>
    <t>Malla eslabonada calibre 10 ojo 5</t>
  </si>
  <si>
    <t>Mortero 1:4</t>
  </si>
  <si>
    <t>Soldadura de 6011x1/8</t>
  </si>
  <si>
    <t xml:space="preserve">Tuberia galvanizada de 2", calibre 1,9mm </t>
  </si>
  <si>
    <t>Angulo de 1 1/2 x 1/8</t>
  </si>
  <si>
    <t>Tabla madera común</t>
  </si>
  <si>
    <t>Alambre galvanizado calibre 12 ó 12.5 para malla</t>
  </si>
  <si>
    <t>Pulidora</t>
  </si>
  <si>
    <t>Equipo de soldadura</t>
  </si>
  <si>
    <t>Compresor</t>
  </si>
  <si>
    <t>Perfiles</t>
  </si>
  <si>
    <t>Tornilleria</t>
  </si>
  <si>
    <t>Platinas</t>
  </si>
  <si>
    <t>Soldadura</t>
  </si>
  <si>
    <t>Esmalte y anticorrosivo</t>
  </si>
  <si>
    <t>Suministro   e  instalación  de  teja  termo-acustica  tipo Panel Sandwch de 18mm con aislamiento en poliuretano y laminas de acero de 0.035mm</t>
  </si>
  <si>
    <t>Circular</t>
  </si>
  <si>
    <t xml:space="preserve"> teja  termo-acustica  tipo Panel Sandwch de 18mm con aislamiento en poliuretano</t>
  </si>
  <si>
    <t>Canoa calibre 20 des 120cm grafada</t>
  </si>
  <si>
    <t>Anticorrosivo</t>
  </si>
  <si>
    <t>Esmalte (color por definir)</t>
  </si>
  <si>
    <t>Cuadrilla HH (Est. metálica) 1 sold, 1 Of y 1 Ay</t>
  </si>
  <si>
    <t>Clavos 2"</t>
  </si>
  <si>
    <t>Tabla madera comun</t>
  </si>
  <si>
    <t>Taco de Madera</t>
  </si>
  <si>
    <t>Cuadrilla AA (Albañilería) 1Of y 1 Ay</t>
  </si>
  <si>
    <t>Tuberia PVC 4" Lluvias</t>
  </si>
  <si>
    <t>Pegante</t>
  </si>
  <si>
    <t>1/4gal</t>
  </si>
  <si>
    <t xml:space="preserve">Limpiador </t>
  </si>
  <si>
    <t>Union 4"</t>
  </si>
  <si>
    <t>Und</t>
  </si>
  <si>
    <t>PTS en Perfil 2"x1"</t>
  </si>
  <si>
    <t>PTS en Perfil 1"x1"</t>
  </si>
  <si>
    <t>soldadura</t>
  </si>
  <si>
    <t>gal</t>
  </si>
  <si>
    <t>esmalte</t>
  </si>
  <si>
    <t>gla</t>
  </si>
  <si>
    <t>Puerta Metalica con Marco y chapa 0.8 x 2,10</t>
  </si>
  <si>
    <t>Puerta Metalica con Marco y chapa 0.9 x 2,10</t>
  </si>
  <si>
    <t>Puerta entablerada de madera con marco de madera de 0.9x2.10</t>
  </si>
  <si>
    <t>Puerta interior en madera entamborada en triplex de 4mm.  Sistema corredizo.  Incluye riel superior y balineras de rodamiento.  Manija de desplazamiento, chapa, topes y guis de carril.  Todo lo Necesario para su correcto funcionamiento</t>
  </si>
  <si>
    <t xml:space="preserve">  Todo </t>
  </si>
  <si>
    <t>Riel de correderra</t>
  </si>
  <si>
    <t>Manija de corredera</t>
  </si>
  <si>
    <t>Persiana eslabonada en aluminio</t>
  </si>
  <si>
    <t>Ballesta de resorte con malacate y cajon de guardado</t>
  </si>
  <si>
    <t xml:space="preserve">ANALISIS DE PRECIOS UNITARIOS </t>
  </si>
  <si>
    <t>PLAZA DE MERCADO CARMEN DE VIBORAL</t>
  </si>
  <si>
    <t>ítem</t>
  </si>
  <si>
    <t>14.1</t>
  </si>
  <si>
    <t xml:space="preserve">unidad  </t>
  </si>
  <si>
    <t>MATERIALES</t>
  </si>
  <si>
    <t>DESCRIPCION</t>
  </si>
  <si>
    <t>UD</t>
  </si>
  <si>
    <t>CANT</t>
  </si>
  <si>
    <t>VLR UD</t>
  </si>
  <si>
    <t>VLR PARCIAL</t>
  </si>
  <si>
    <t>VLR TOTAL</t>
  </si>
  <si>
    <t>Poste de concreto 12m -1050kg</t>
  </si>
  <si>
    <t>Pintura trafico amarilla</t>
  </si>
  <si>
    <t>Pintura de trafico negra</t>
  </si>
  <si>
    <t>TRANSPORTE</t>
  </si>
  <si>
    <t>UND</t>
  </si>
  <si>
    <t>DISTANCIA</t>
  </si>
  <si>
    <t>UND-KM</t>
  </si>
  <si>
    <t>TARIFA</t>
  </si>
  <si>
    <t>Grua</t>
  </si>
  <si>
    <t>hr</t>
  </si>
  <si>
    <t>MANO DE OBRA</t>
  </si>
  <si>
    <t>JORNAL</t>
  </si>
  <si>
    <t>PRESTACIONES</t>
  </si>
  <si>
    <t>JORNAL TOTAL</t>
  </si>
  <si>
    <t>RENDIMIENTO Ml/DÍA</t>
  </si>
  <si>
    <t>ENCARGADO</t>
  </si>
  <si>
    <t>OFICIAL</t>
  </si>
  <si>
    <t>AYUDANTE</t>
  </si>
  <si>
    <t>HERRAMIENTA Y EQUIPO</t>
  </si>
  <si>
    <t>TIPO</t>
  </si>
  <si>
    <t>TARIFA/HORA</t>
  </si>
  <si>
    <t>RENDIMIENTO</t>
  </si>
  <si>
    <t>TOTAL COSTOS DIRECTOS</t>
  </si>
  <si>
    <t>CONTRATISTA</t>
  </si>
  <si>
    <t>INTERVENTORIA</t>
  </si>
  <si>
    <t>COORDINADOR</t>
  </si>
  <si>
    <t>14.2</t>
  </si>
  <si>
    <t>Cruceta de 2.4m</t>
  </si>
  <si>
    <t>Diagonal en V de 42''</t>
  </si>
  <si>
    <t>Tornillo espaciador 5/8''x12''</t>
  </si>
  <si>
    <t>Tornillo maquina 5/8''x2''</t>
  </si>
  <si>
    <t>Cortacircuito 15kV, 100A, 20kA</t>
  </si>
  <si>
    <t>Fusible de expulsión</t>
  </si>
  <si>
    <t>Conector tranversal 1/0AWG</t>
  </si>
  <si>
    <t>Alambre de cobre desnudo #4AWG</t>
  </si>
  <si>
    <t xml:space="preserve">Conector en C Cu 4 4 </t>
  </si>
  <si>
    <t>Manguera de gas 1/2''</t>
  </si>
  <si>
    <t>Collarin doble oreja</t>
  </si>
  <si>
    <t>Transporte</t>
  </si>
  <si>
    <t>%ma</t>
  </si>
  <si>
    <t>14.3</t>
  </si>
  <si>
    <t>Transformador trifásico 75kVA 13200/220-127V</t>
  </si>
  <si>
    <t>DPS 12kV-10kA-MCOV: 10.2kV</t>
  </si>
  <si>
    <t>Buje protector de vida silvestre</t>
  </si>
  <si>
    <t>14.4</t>
  </si>
  <si>
    <t>ml</t>
  </si>
  <si>
    <t>Tubo IMC ⌀4''x3m</t>
  </si>
  <si>
    <t>Cinta bandith de 1/2''</t>
  </si>
  <si>
    <t>Hebillas para cinta bandith de 1/2''</t>
  </si>
  <si>
    <t>Aerosol naranja</t>
  </si>
  <si>
    <t>Whash primer</t>
  </si>
  <si>
    <t>Boquilla con polo a tierra</t>
  </si>
  <si>
    <t>14.5</t>
  </si>
  <si>
    <t>Bloque de concreto de 15"</t>
  </si>
  <si>
    <t>Concreto 21Mpa</t>
  </si>
  <si>
    <t>Excavación material común</t>
  </si>
  <si>
    <t>Lleno con material común</t>
  </si>
  <si>
    <t>Arena de pega</t>
  </si>
  <si>
    <t>Triturado de 3/4"</t>
  </si>
  <si>
    <t>Herraje de 0.60 x 0.80 antifraude</t>
  </si>
  <si>
    <t>Placa acrilica interior</t>
  </si>
  <si>
    <t>Chazos con tornillo</t>
  </si>
  <si>
    <t>Amarra plastica</t>
  </si>
  <si>
    <t>Acero de refuerzo 420Mpa</t>
  </si>
  <si>
    <t>14.6</t>
  </si>
  <si>
    <t>Tubería PVC de ⌀4"x3m</t>
  </si>
  <si>
    <t xml:space="preserve">Excavación </t>
  </si>
  <si>
    <t>Lleno con material de sitio</t>
  </si>
  <si>
    <t>Banda plastica riesgo eléctrico x80m</t>
  </si>
  <si>
    <t>Curva PVC ⌀4''</t>
  </si>
  <si>
    <t>Terminal Campana ⌀4''</t>
  </si>
  <si>
    <t>Pega PVC 1/4gl</t>
  </si>
  <si>
    <t>14.7</t>
  </si>
  <si>
    <t>Cable de aluminio 4/0 AWG-THWN</t>
  </si>
  <si>
    <t>Cable de aluminio 2/0 AWG-THWN</t>
  </si>
  <si>
    <t>Borna terminal 4/0 AWG</t>
  </si>
  <si>
    <t>Borna terminal 2/0 AWG</t>
  </si>
  <si>
    <t>Cinta vinilo</t>
  </si>
  <si>
    <t>14.8</t>
  </si>
  <si>
    <t>Armarios de medidores</t>
  </si>
  <si>
    <t>Breaker industrial 3x350A - Icc=10kA</t>
  </si>
  <si>
    <t>Breaker industrial 3x250A - Icc=10kA</t>
  </si>
  <si>
    <t>Medidor trifásico 208/120V - 5(100) Activa Cl. 1 y Reactiva Cl. 2</t>
  </si>
  <si>
    <t>Medidor trifásico 208/120V - 2.5(5) Activa Cl. 0.5S y Reactiva Cl. 2</t>
  </si>
  <si>
    <t>TC's 200/5A</t>
  </si>
  <si>
    <t>Bornera de prueba</t>
  </si>
  <si>
    <t>Breaker industrial 3x50A - Icc=10kA</t>
  </si>
  <si>
    <t>Breaker industrial 3x60A - Icc=10kA</t>
  </si>
  <si>
    <t>DPS Clase 1+2 FV40B+C/4-150S</t>
  </si>
  <si>
    <t>Suministro, transporte e instalación  de alimentación trifásica en cable de cobre 3#2AWG-LSZH (Fases) + 1#4AWG-LSZH (Neutro) + 1#6AWG-LSZH (Tierra). Incluye: terminales de ojo, cintas, marcación y de mas elementos para su correcta instalación</t>
  </si>
  <si>
    <t>14.9</t>
  </si>
  <si>
    <t>Cable #2 AWG-LSZH</t>
  </si>
  <si>
    <t>Cable #4 AWG-LSZH</t>
  </si>
  <si>
    <t>Cable #6 AWG-LSZH</t>
  </si>
  <si>
    <t>Borna terminal #2AWG</t>
  </si>
  <si>
    <t>Borna terminal #4AWG</t>
  </si>
  <si>
    <t>Borna terminal #6AWG</t>
  </si>
  <si>
    <t>Amarra plastica x20cm</t>
  </si>
  <si>
    <t>Suministro, transporte e instalación de ML Zonas Comunes fabricado en lamina Cold Rolled Cal. 18, pintura electrostática con espacio para alojar breaker industrial 3x100A, 1 breaker industrial 3x80A, 2 breakers industriales 3x60A, 1 breaker industrial 3x40A, 1 DPS tipo 1+2 FV40B+C/4-150S. Incluye: elementos de fijación, marcación y demás requeridos para su correcta operación.</t>
  </si>
  <si>
    <t>14.10</t>
  </si>
  <si>
    <t>Gabinete de fabricación especial</t>
  </si>
  <si>
    <t>Chazo supra con tornillo</t>
  </si>
  <si>
    <t>Breaker industrial 3x100A - Icc=10kA</t>
  </si>
  <si>
    <t>Breaker industrial 3x80A - Icc=10kA</t>
  </si>
  <si>
    <t>DPS tipo 1+2 fv40B+C/4-150S</t>
  </si>
  <si>
    <t>14.11</t>
  </si>
  <si>
    <t>Canaleta cerrada de 30x8cm con tapa.</t>
  </si>
  <si>
    <t>Cable de cobre #4 desnudo.</t>
  </si>
  <si>
    <t>Soporte peldaño 30cm</t>
  </si>
  <si>
    <t>Perno de anclaje RL de 3/8</t>
  </si>
  <si>
    <t>Tuercas de 3/8</t>
  </si>
  <si>
    <t>Arandela de 3/8</t>
  </si>
  <si>
    <t>Marcación</t>
  </si>
  <si>
    <t>Cambios de dirección prefabricados</t>
  </si>
  <si>
    <t>14.12</t>
  </si>
  <si>
    <t>Tablero de 36 circuitos trifásico con espacio</t>
  </si>
  <si>
    <t>Union EMT de ⌀2"</t>
  </si>
  <si>
    <t>Chapa para tablero</t>
  </si>
  <si>
    <t>Tapa breaker</t>
  </si>
  <si>
    <t>14.13</t>
  </si>
  <si>
    <t>14.14</t>
  </si>
  <si>
    <t>Tablero de 12 circuitos trifásico con espacio</t>
  </si>
  <si>
    <t>14.15</t>
  </si>
  <si>
    <t>Cable #8 AWG-LSZH</t>
  </si>
  <si>
    <t>Borna terminal #8AWG</t>
  </si>
  <si>
    <t>14.16</t>
  </si>
  <si>
    <t>Cable #4  AWG-LSZH</t>
  </si>
  <si>
    <t>Terminal de ojo #4AWG</t>
  </si>
  <si>
    <t>14.17</t>
  </si>
  <si>
    <t>14.18</t>
  </si>
  <si>
    <t>14.19</t>
  </si>
  <si>
    <t>Breaker monopolar enchufable 1x30A-Icc=10kA</t>
  </si>
  <si>
    <t>14.20</t>
  </si>
  <si>
    <t>Breaker bipolar enchufable 2x30A-Icc=10kA</t>
  </si>
  <si>
    <t xml:space="preserve">Canaleta metálica de 12x5cm con división central, pestañas para tapar hacia afuera, calibre 22 USG, lamina cold-rolled, pintura electroestática en polvo horneable color gris texturizada. Incluye accesorios (curvas, derivaciones, etc.), elementos de fijación, puente eléctrico en cable de cobre N° 12 AWG y terminales de ojo en todas las uniones. Se debe garantizar la continuidad de las divisiones centrales. </t>
  </si>
  <si>
    <t>14.21</t>
  </si>
  <si>
    <t>Canaleta metalica</t>
  </si>
  <si>
    <t>Cable de cobre #12 AWG</t>
  </si>
  <si>
    <t>Suministro, transporte e instalación de tubería EMT Ø3''. Incluye: uniones, entradas a caja, curvas, elementos de fijación y marcación.</t>
  </si>
  <si>
    <t>14.22</t>
  </si>
  <si>
    <t>Tubo EMT de ⌀3"x3m</t>
  </si>
  <si>
    <t>Union EMT de ⌀3"</t>
  </si>
  <si>
    <t>Grapa doble ala de ⌀3"</t>
  </si>
  <si>
    <t>Entrada EMT ⌀3''</t>
  </si>
  <si>
    <t>Curva EMT ⌀3''</t>
  </si>
  <si>
    <t>Suministro, transporte e instalación de tubería EMT Ø1 1/2''. Incluye: uniones, entradas a caja, curvas, elementos de fijación y marcación.</t>
  </si>
  <si>
    <t>14.23</t>
  </si>
  <si>
    <t>Tubo EMT de ⌀1 1/2"x3m</t>
  </si>
  <si>
    <t>Union EMT de ⌀1 1/2"</t>
  </si>
  <si>
    <t>Grapa doble ala de ⌀1 1/2"</t>
  </si>
  <si>
    <t>Entrada EMT ⌀1 1/2''</t>
  </si>
  <si>
    <t>Curva EMT ⌀1 1/2''</t>
  </si>
  <si>
    <t>14.24</t>
  </si>
  <si>
    <t>Tubo EMT de ⌀3/4''x3m</t>
  </si>
  <si>
    <t>Entrada EMT de ⌀3/4''</t>
  </si>
  <si>
    <t>Union EMT de ⌀3/4''</t>
  </si>
  <si>
    <t>Grapa doble ala ⌀3/4''</t>
  </si>
  <si>
    <t>Cable #12AWG-LSZH</t>
  </si>
  <si>
    <t>Caja metálica 12x12x5cm</t>
  </si>
  <si>
    <t>Tomacorriente doble 125V-15A</t>
  </si>
  <si>
    <t>Placa tomacorriente doble</t>
  </si>
  <si>
    <t>14.25</t>
  </si>
  <si>
    <t>Tomacorriente doble 125V-15A GFCI con placa</t>
  </si>
  <si>
    <t>14.26</t>
  </si>
  <si>
    <t>14.27</t>
  </si>
  <si>
    <t>Caja metálica Rawelt 2x4</t>
  </si>
  <si>
    <t>Interruptor sencillo</t>
  </si>
  <si>
    <t>Placa interruptor</t>
  </si>
  <si>
    <t>14.28</t>
  </si>
  <si>
    <t>Tubo EMT de ⌀3/4"x3m</t>
  </si>
  <si>
    <t>Union EMT de ⌀3/4"</t>
  </si>
  <si>
    <t>Grapa doble ala de ⌀3/4"</t>
  </si>
  <si>
    <t>Entrada EMT ⌀3/4''</t>
  </si>
  <si>
    <t>Curva EMT ⌀3/4''</t>
  </si>
  <si>
    <t>14.29</t>
  </si>
  <si>
    <t>Coraza americana de ⌀3/4"</t>
  </si>
  <si>
    <t>14.30</t>
  </si>
  <si>
    <t>Conector curvo coraza ⌀3/4''</t>
  </si>
  <si>
    <t>14.31</t>
  </si>
  <si>
    <t>14.32</t>
  </si>
  <si>
    <t>14.33</t>
  </si>
  <si>
    <t>Cable #10AWG-LSZH</t>
  </si>
  <si>
    <t xml:space="preserve">Suministro, transporte e instalación de salida eléctrica para toma corriente doble con polo a tierra intemperie, 125V, 15A (NEMA 5-15R) en caja pvc 12x12x5cm. Incluye: 3m de tubo PVC de 3/4, 9m de cable de cobre 3xNo.12 AWG-LSZH, caja PVC 12x12x5, aparato con placa, conectores tipo resorte, marcación, elementos de fijación y demás requeridos para su correcta operación.  
</t>
  </si>
  <si>
    <t>14.34</t>
  </si>
  <si>
    <t xml:space="preserve">Suministro, transporte e instalación de tubería PVC Ø3/4''. Incluye: uniones, entradas a caja, curvas, elementos de fijación y marcación.
</t>
  </si>
  <si>
    <t>14.35</t>
  </si>
  <si>
    <t>Tubo pvc de ⌀3/4"x3m</t>
  </si>
  <si>
    <t>Union pvc de ⌀3/4"</t>
  </si>
  <si>
    <t>Entrada pvc ⌀3/4''</t>
  </si>
  <si>
    <t>Curva pvc ⌀3/4''</t>
  </si>
  <si>
    <t>14.36</t>
  </si>
  <si>
    <t>Luminaría hermetica de 50W</t>
  </si>
  <si>
    <t>Perno de expansión de 3/8''</t>
  </si>
  <si>
    <t>Varilla roscada 3/8'' x 1m</t>
  </si>
  <si>
    <t>Cable encauchetado 3x16AWG-LSZH</t>
  </si>
  <si>
    <t>Tuerca 3/8''</t>
  </si>
  <si>
    <t>Arandela 3/8''</t>
  </si>
  <si>
    <t>Amarra plastica x10cm</t>
  </si>
  <si>
    <t>Clavija grado industrial 515-PV</t>
  </si>
  <si>
    <t>14.37</t>
  </si>
  <si>
    <t>Panel LED redondo 18W</t>
  </si>
  <si>
    <t>14.38</t>
  </si>
  <si>
    <t>Luminaria emergencia LED 2x1.6W</t>
  </si>
  <si>
    <t>14.39</t>
  </si>
  <si>
    <t>Varilla de puesta a tierra ⌀5/8''x2400mm</t>
  </si>
  <si>
    <t>14.40</t>
  </si>
  <si>
    <t>Cable de cobre desnudo #1/0AWG</t>
  </si>
  <si>
    <t>14.41</t>
  </si>
  <si>
    <t>Soldadura exotermica 115gr</t>
  </si>
  <si>
    <t>14.42</t>
  </si>
  <si>
    <t>cemento</t>
  </si>
  <si>
    <t>bulto</t>
  </si>
  <si>
    <t>excavación material común</t>
  </si>
  <si>
    <t>lleno con material común</t>
  </si>
  <si>
    <t>arena de pega</t>
  </si>
  <si>
    <t>triturado de 3/4"</t>
  </si>
  <si>
    <t>Herraje de 0.40 x 0.40</t>
  </si>
  <si>
    <t>terminal campana de 1"</t>
  </si>
  <si>
    <t>14.43</t>
  </si>
  <si>
    <t>Tablero de iluminación de fabricación especial</t>
  </si>
  <si>
    <t>14.44</t>
  </si>
  <si>
    <t>14.45</t>
  </si>
  <si>
    <t>Tubería PVC de ⌀2"x3m</t>
  </si>
  <si>
    <t>Curva PVC ⌀2''</t>
  </si>
  <si>
    <t>Terminal Campana ⌀2''</t>
  </si>
  <si>
    <t>14.46</t>
  </si>
  <si>
    <t>Poste tipo Carabobo</t>
  </si>
  <si>
    <t>14.47</t>
  </si>
  <si>
    <t>Brazo Carabobo Sencillo Largo</t>
  </si>
  <si>
    <t>14.48</t>
  </si>
  <si>
    <t>Luminaría LED 48W</t>
  </si>
  <si>
    <t>Cable encauchetado 3x14AWG</t>
  </si>
  <si>
    <t>Fotocelda</t>
  </si>
  <si>
    <t>Conector en C Cu 4 4</t>
  </si>
  <si>
    <t>Cinta autofundente</t>
  </si>
  <si>
    <t>14.49</t>
  </si>
  <si>
    <t>Cable #8AWG-LSZH</t>
  </si>
  <si>
    <t>14.50</t>
  </si>
  <si>
    <t>14.51</t>
  </si>
  <si>
    <t>Tubo IMC ⌀2''x3m</t>
  </si>
  <si>
    <t>Aerosol azul</t>
  </si>
  <si>
    <t>Boquilla con polo a tierra ⌀2''</t>
  </si>
  <si>
    <t>14.52</t>
  </si>
  <si>
    <t>14.53</t>
  </si>
  <si>
    <t>Suministro, transporte e instalación de tubería ASTM A53 con costura sch 40 diámetro 1 1/2", incluye todos los accesorios con certificación UL/FM ranurados que se requieran para su correcta instalación . Estos deberán estar correctamente ranurados, sin presentar fugas, fisuras o cualquier otra clase de anomalía. Incluye además los soportes de la tubería sobre concreto o cercha, incluye la pintura anticorrosiva y esmaltada para señalizarción.  Incluye las perforaciones (canchas) de paredes o pisos que lo requieran incluyendo cargue, transporte y botada de escombros en botaderos oficiales o donde indique la interventoría. Está se instalará para la red contra incendios que se encuentre expuesta.</t>
  </si>
  <si>
    <t>15.1</t>
  </si>
  <si>
    <t xml:space="preserve">Tubería ACERO CARBONO SCH40 Ø= 1 1/2" </t>
  </si>
  <si>
    <t>Codo roscado 1 1/2" x 1/2" UL/FM.</t>
  </si>
  <si>
    <t>Codo 90º ranurado, Ø= 1 1/2" UL/FM.</t>
  </si>
  <si>
    <t>Tee ranurada 1 1/2" ul/fm</t>
  </si>
  <si>
    <t>Tee ranurada 1 1/2x1 1/4" ul/fm</t>
  </si>
  <si>
    <t>Reducción ranurada 1 1/2" x 1 1/4"</t>
  </si>
  <si>
    <t>Unión ranurada de 1 1/2" ul/fm</t>
  </si>
  <si>
    <t>Reducción roscada 1 1/2" x 1"</t>
  </si>
  <si>
    <t>Pintura acondicionador de superficies Tipo Wash Primer, componente A. Presentación por 1/4 galón.</t>
  </si>
  <si>
    <t>Pintura anticorrosivo gris. Pintuco</t>
  </si>
  <si>
    <t>Esmalte a Base de Aceite, Rendimiento 30m2/gl</t>
  </si>
  <si>
    <t>Perfil ranurado sencillo de 3 m, ref PARA25X300AG marca mecano o equivalente.</t>
  </si>
  <si>
    <t>Elaboración de Rosca de 1 1/2 con tarraja</t>
  </si>
  <si>
    <t>Elaboración de ranura de 1 1/2"</t>
  </si>
  <si>
    <t>Espaciador tipo espárrago de 3/8 por 1metro marca mecano ref. E38100AG o equivalente</t>
  </si>
  <si>
    <t>RL expansión hembra rosca interna de 3/8" marca mecano ref. TEHAG 38X158 o equivalente</t>
  </si>
  <si>
    <t>ABRAZADERA tipo mecano o equivalente. Banda soporte de 1 1/2" para tubo apretado ref. BSAAG112+tornillos.</t>
  </si>
  <si>
    <t>SOPORTE MENSULA tipo mecano ref SMS025AG o equivalente, de 0.25m de longitud</t>
  </si>
  <si>
    <t>Broca de 3/8" x 6" para concreto tipo Dewalt.</t>
  </si>
  <si>
    <t>Abrazadera tipo fijador galvanizado para tubo de Ø= 1 1/2" + tornillos marca mecano ref FPAG112 o equivalente.</t>
  </si>
  <si>
    <t>Perno de expansión ref TEA08x075 de 3/8"X 3". Marca mecano o equivalente</t>
  </si>
  <si>
    <t>Traba quimica fuerza alta para sellos de fuga en tubería x 36 mililitros</t>
  </si>
  <si>
    <t>Traba quimica fuerza media para sello de fugas en tubería x 36 mililitros</t>
  </si>
  <si>
    <t>ABRAZADERA tipo horquilla para tubo de 1 1/2" marca mecano ref. AHAG112+tornillos o equivalente.</t>
  </si>
  <si>
    <t>Cinta Sellante Teflon ½"x10 m.</t>
  </si>
  <si>
    <t>SOPORTE TIPO 4 EN CONCRETO. soporte colgante en losa de concreto para tubo de 11/2"</t>
  </si>
  <si>
    <t>SOPORTE 2B EN CERCHA LATERAL. soporte para tubo de 11/2"</t>
  </si>
  <si>
    <t>Suministro, transporte e instalaciónde tubería ASTM A53 con costura sch 40 diámetro 2", incluye todos los accesorios con certificación UL/FM ranurados que se requieran para su correcta instalación . Estos deberán estar correctamente ranurados, sin presentar fugas, fisuras o cualquier otra clase de anomalía. Incluye además los soportes de la tubería sobre concreto o cercha, incluye la pintura anticorrosiva y esmaltada para señalizarción.  Incluye las perforaciones (canchas) de paredes o pisos que lo requieran incluyendo cargue, transporte y botada de escombros en botaderos oficiales o donde indique la interventoría. Está se instalará para la red contra incendios que se encuentre expuesta.</t>
  </si>
  <si>
    <t>15.2</t>
  </si>
  <si>
    <t xml:space="preserve">Tubería ACERO CARBONO SCH40 Ø= 2" </t>
  </si>
  <si>
    <t>Codo 90º ranurado, Ø= 2" UL/FM.</t>
  </si>
  <si>
    <t>Tee ranurada 2" ul/fm</t>
  </si>
  <si>
    <t>Tee ranurada 2"x1 1/4" ul/fm</t>
  </si>
  <si>
    <t>Reducción ranurada 2" x 1 1/4"</t>
  </si>
  <si>
    <t>Unión ranurada de 2" ul/fm</t>
  </si>
  <si>
    <t>Reducción roscada 2" x 1"</t>
  </si>
  <si>
    <t>Elaboración de Rosca de 2" con tarraja</t>
  </si>
  <si>
    <t>Elaboración de ranura de 2"</t>
  </si>
  <si>
    <t>Abrazadera tipo fijador galvanizado para tubo de Ø= 2" + tornillos marca mecano ref FPAG112 o equivalente.</t>
  </si>
  <si>
    <t>ABRAZADERA tipo horquilla para tubo de 2 1/2" marca mecano ref. AHAG112+tornillos o equivalente.</t>
  </si>
  <si>
    <t>ABRAZADERA tipo horquilla para tubo de 21/2" marca mecano ref. AHAG112+tornillos o equivalente.</t>
  </si>
  <si>
    <t>Suministro, transporte e instalación de tubería 4" DE HIERRO DUCTIL CENTRIFUGADA EN CEMENTO O CPVC esta última bajo la norma AWWWC900 o AWWAC906 listada para sistemas contra incendio de diámetro 4", se debe apretar y bloquear toda la tubería subterránea, donde sea requerido, de acuerdo al requerimiento de NFPA 24  anclándola en los puntos de cambio de dirección, usando solamente bloques de diseño aprobado.  Incluye todos los accesorios codos , tees, niples de transición de HIERRO DUCTIL a la tubería de acero al carbono ASTM A53, deberán ser en hierro dúltil y podrán ser unidos con flanches . Todos los accesorios y tuberías deberán estar correctamente instalados, sin presentar fugas, fisuras o cualquier otra clase de anomalía. Incluye además los soportes de la tubería sobre concreto anclajes, incluye la pintura anticorrosiva y esmaltada para señalización.</t>
  </si>
  <si>
    <t>15.3</t>
  </si>
  <si>
    <t xml:space="preserve">Tubería de HIERRO DUCTIL de 4" </t>
  </si>
  <si>
    <t>Codo 90º Hierro Dúctil, Ø= 4"</t>
  </si>
  <si>
    <t>Codo 90º BRIDADO DE HIERRO DUCTIL DE Ø= 4"</t>
  </si>
  <si>
    <t>Brida sanitaria de fijación 4", incluye empaque de caucho y tornillos de fijación</t>
  </si>
  <si>
    <t>Brida de 6"</t>
  </si>
  <si>
    <t>Tee HIERRO DUCTIL 4"</t>
  </si>
  <si>
    <t>Tee HIERRO DUCTIL REDUCIDA DE 4"X3"</t>
  </si>
  <si>
    <t>Tee HIERRO DUCTIL REDUCIDA DE 4"X2 1/2"</t>
  </si>
  <si>
    <t>Reducción HIERRO DUCTIL 4" X 2 1/2"</t>
  </si>
  <si>
    <t>gln</t>
  </si>
  <si>
    <t>Suministro, transporte e instalación de HIDRANTE con tubería 4" DE HIERRO DUCTIL , se debe apretar y bloquear toda la tubería subterránea, donde sea requerido, de acuerdo al requerimiento de NFPA 24  anclándola en los puntos de cambio de dirección, usando solamente bloques de diseño aprobado.  Incluye todos los accesorios codos , tees, niples de transición de HIERRO DUCTIL a la tubería de acero al carbono ASTM A53, deberán ser en hierro dúltil y podrán ser unidos bridas y uniones dresser para transición. Todos los accesorios y tuberías deberán estar correctamente instalados, sin presentar fugas, fisuras o cualquier otra clase de anomalía. Incluye además los soportes de la tubería sobre concreto anclajes, incluye la pintura anticorrosiva y esmaltada para señalización.</t>
  </si>
  <si>
    <t>15.4</t>
  </si>
  <si>
    <t xml:space="preserve">Tubería ACERO CARBONO SCH40 Ø= 2 1/2" </t>
  </si>
  <si>
    <t xml:space="preserve">Tubería ACERO CARBONO SCH40 Ø= 4" </t>
  </si>
  <si>
    <t>Válvula Compuerta bronce 2 1/2" con tapa y cadena</t>
  </si>
  <si>
    <t>Adaptador bronce  de 2 1/2"x 11/2" para válvula de hidrante.</t>
  </si>
  <si>
    <t>Tee  BRIDADA DE HIERRO DUCTIL DE Ø= 4"</t>
  </si>
  <si>
    <t>Unión VITAULI 4"</t>
  </si>
  <si>
    <t>Unión DRESSER de 4"</t>
  </si>
  <si>
    <t>Válvula BRIDADA DE 4"</t>
  </si>
  <si>
    <t>Tapon soldado de a-c  de 4"</t>
  </si>
  <si>
    <t>Suministro transporte e instalación de TUBERÍA PVC-PRESIÓN, con un DIÁMETRO DE 3" RDE 21, 200 PSI. Incluye todos los accesorios en PVC de diámetro 3"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</si>
  <si>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15.5</t>
  </si>
  <si>
    <t>Tubería PVC-P RDE 21, Ø= 3</t>
  </si>
  <si>
    <t xml:space="preserve">Adaptador macho PVC-P Ø= 3" </t>
  </si>
  <si>
    <t>Codo 90º PVC-P Ø= 3".</t>
  </si>
  <si>
    <t>Tee PVC-P Ø= 3"</t>
  </si>
  <si>
    <t>Buje soldado PVC-P de 3" a 2 1/2"</t>
  </si>
  <si>
    <t>Unión PVC-P, Ø= 3"</t>
  </si>
  <si>
    <t>Soldadura PVC (Unión simple) 1/4</t>
  </si>
  <si>
    <t>Limpiador Removedor PVC x 1/4 de galón.</t>
  </si>
  <si>
    <t>Suministro transporte e instalación de TUBERÍA PVC-PRESIÓN, con un DIÁMETRO DE 21/2" RDE 21, 200 PSI. Incluye todos los accesorios en PVC de diámetro 21/2"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</si>
  <si>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15.6</t>
  </si>
  <si>
    <t>Tubería PVC-P RDE 21, Ø= 21/2"</t>
  </si>
  <si>
    <t xml:space="preserve">Adaptador macho PVC-P Ø= 21/2" </t>
  </si>
  <si>
    <t>Codo 90º PVC-P Ø= 21/2".</t>
  </si>
  <si>
    <t>Tee PVC-P Ø= 21/2"</t>
  </si>
  <si>
    <t>Unión PVC-P, Ø= 21/2"</t>
  </si>
  <si>
    <t>Suministro, transporte y colocación de GABINETE PARA RED CONTRAINCENDIO DE 0,77x0,99x0,22 con canastilla para soporte de manguera de incendio. Incluye manguera de doble chaqueta, de 11/2" de 100 pies, 250psi, aprobada por FM y listada por UL, pitón en bronce aprobado por Fm y certificado por UL, un hacha , una llave spanner y un empaque de repuesto para la manguera.  Incluye válvula 1 1/2" diámetro 38mm que debe ser aprobada por FM y listadas por UL para gabinetes de incendio.  El precio unitario incluye el suministro e instalación y anclaje del gabinete, válvula de 1 1/2", la manguera, su conexión, boquilla, hacha, llave para manguera de 11/2", extintor multipropósito tapa en vidrio esmerilado y todos los elementos necesarios para su correcta instalación.</t>
  </si>
  <si>
    <t>15.7</t>
  </si>
  <si>
    <t>Gabinete de 77x99x22 cm con canastilla para manguera red contra incendios</t>
  </si>
  <si>
    <t>Manguera de 1 1/2 x 30 M a 250 PSI  DE DOBLE CHAQUETA</t>
  </si>
  <si>
    <t>Llave spanner</t>
  </si>
  <si>
    <t>Boquilla de 1 1/2 con punta de BRONCE</t>
  </si>
  <si>
    <t>Hacha pico de 4 1/2" con cabo de madera</t>
  </si>
  <si>
    <t>Extintor polvo quimico tipo ABC multipropósito de 10 lb</t>
  </si>
  <si>
    <t>Válvula  Bronce 1 1/2" UL/FM para gabinete contra incendio</t>
  </si>
  <si>
    <t>Vidrio templado de 5 mm para gabinete contra incendio de 77x99</t>
  </si>
  <si>
    <t>Suministro, transporte e instalación de Válvula de prueba de acuerdo a NFPA 13 del sistema de regaderas ser una válvula aprobada por U.L o F.M .  Debe instalarse con un orificio de descarga de 1/2" o 3/4" (dependerá del orificio del rociador) equivalente a la descarga de un rociador (al abrir la válvula de prueba la alarma de flujo debe activarse). Incluye  todos los elementos requeridos para su correcta instalación y funcionamiento.</t>
  </si>
  <si>
    <t>15.8</t>
  </si>
  <si>
    <t>Válvula de prueba según la NFPA13</t>
  </si>
  <si>
    <t xml:space="preserve">DESGLOSE DEL AIU </t>
  </si>
  <si>
    <t>PROYECTO PLAZA DE MERCADO</t>
  </si>
  <si>
    <t>OBJETO: CONSTRUCCION DEL PROYECTO PLAZA DE MERCADO MUNICIPIO EL CARMEN DE VIBORAL</t>
  </si>
  <si>
    <t>PROPONENTE:</t>
  </si>
  <si>
    <t>COSTO DIRECTO ESTIMADO DE OBRA (CD)</t>
  </si>
  <si>
    <t>AIU:</t>
  </si>
  <si>
    <t>TOTAL DIAGNÓSTICOS INCLUYE IVA 19%:</t>
  </si>
  <si>
    <t>VALOR TOTAL DEL CONTRATO:</t>
  </si>
  <si>
    <t>TERMINO ESTIMADO DE EJECUCIÓN DEL CONTRATO</t>
  </si>
  <si>
    <t>MESES</t>
  </si>
  <si>
    <t>COSTOS ESTIMADOS DE AJUSTES</t>
  </si>
  <si>
    <t>A. ADMINISTRACIÓN</t>
  </si>
  <si>
    <t>1. COSTOS MENSUALES DE PERSONAL</t>
  </si>
  <si>
    <t>#</t>
  </si>
  <si>
    <t>CARGO</t>
  </si>
  <si>
    <t>CATEGORÍA</t>
  </si>
  <si>
    <t>DEDICACIÓN MES</t>
  </si>
  <si>
    <t>SALRIO U HONORARIOS</t>
  </si>
  <si>
    <t>FACTOR 
PRESTACIONAL</t>
  </si>
  <si>
    <t>SALARIO MÁS PRESTACIONES</t>
  </si>
  <si>
    <t>A</t>
  </si>
  <si>
    <t>B</t>
  </si>
  <si>
    <t>C</t>
  </si>
  <si>
    <t>D</t>
  </si>
  <si>
    <t>E = A * B * C * D</t>
  </si>
  <si>
    <t>1.1 PERSONAL PROFESIONAL (Ingenieros y Otros)</t>
  </si>
  <si>
    <t>DIRECTOR DE PROYECTO</t>
  </si>
  <si>
    <t>RESIDENTE DE OBRA</t>
  </si>
  <si>
    <t>PROFESIONAL PGIO (Calidad, SISO, Ambiental)</t>
  </si>
  <si>
    <t>PROFESIONAL DEL ÁREA SOCIAL</t>
  </si>
  <si>
    <t>ESPECIALISTA EN ESTRUCTURAS</t>
  </si>
  <si>
    <t>ESPECIALISTA ELECTRICO</t>
  </si>
  <si>
    <t>ESPECIALISTA HIDRAULICO</t>
  </si>
  <si>
    <t>1.2 PERSONAL TÉCNICO Y PERSONAL AUXILIAR TÉCNICO</t>
  </si>
  <si>
    <t xml:space="preserve">AUXILIAR DE INGENIERÍA  </t>
  </si>
  <si>
    <t>MAESTRO GENERAL</t>
  </si>
  <si>
    <t xml:space="preserve">TOPÓGRAFO </t>
  </si>
  <si>
    <t xml:space="preserve">CADENERO 1  </t>
  </si>
  <si>
    <t>1.3 PERSONAL ADMINISTRATIVO</t>
  </si>
  <si>
    <t xml:space="preserve">AUXILIAR ADMINISTRATIVO-ALMACENISTA </t>
  </si>
  <si>
    <t>SECRETARIA 1</t>
  </si>
  <si>
    <t>Celador armado (24 horas por 30 días divididos en 3 turnos de 8 horas diarias. (Incluye prestaciones de ley, IVA, Administración y servicios según circular externa 2014 3200000025 de 2014 supervigilancia) celaduría para tres (3) turnos Un puesto de vigilancia</t>
  </si>
  <si>
    <t>SUBTOTAL COSTOS MENSUALES DE PERSONAL</t>
  </si>
  <si>
    <t xml:space="preserve">2. GASTOS OPERACIONALES </t>
  </si>
  <si>
    <t>AREA (M2)</t>
  </si>
  <si>
    <t>DEDICACIÓN</t>
  </si>
  <si>
    <t>DEDICACIÓN X AREA (M2)</t>
  </si>
  <si>
    <t>COSTO ($/M2.MES</t>
  </si>
  <si>
    <t>VALOR ($)</t>
  </si>
  <si>
    <t>ARRIENDO OFICINA INCL ADMO-SERV PUBL-COMUNIC.</t>
  </si>
  <si>
    <t>CAMPAMENTOS INCL. SERVICIOS PÚBLICOS PROVISIONALES</t>
  </si>
  <si>
    <t>GASTOS OFICINA (PAPELERIA, FOTOCOPIAS Y OTROS)</t>
  </si>
  <si>
    <t>UN</t>
  </si>
  <si>
    <t>CANTIDAD</t>
  </si>
  <si>
    <t>VALOR UNITARIO</t>
  </si>
  <si>
    <t>ELABORACION DE INFORMES, REGISTRO FOTOGRAFICO Y VIDEO</t>
  </si>
  <si>
    <t>MES</t>
  </si>
  <si>
    <t>ELABORACION DE PLANOS RECORD</t>
  </si>
  <si>
    <t>ELABORACION DE MANUALES DE MANTENIMIENTO Y FUNCIONAMIENTO</t>
  </si>
  <si>
    <t>ASEO GENERAL DE OBRA</t>
  </si>
  <si>
    <t>GL</t>
  </si>
  <si>
    <t>EQUIPO DE TOPOGRAFÍA</t>
  </si>
  <si>
    <t>SUBTOTAL GASTOS OPERACIONALES MENSUALES</t>
  </si>
  <si>
    <t>TOTAL COSTOS PERSONAL+ GASTOS OPERACIONALES POR EL TERMINO DE EJECUCION</t>
  </si>
  <si>
    <t>TOTAL COSTOS PERSONAL + GASTOS OPERACIONALES POR EL TÉRMINO DE EJECUCIÓN EN PORCENTAJE DEL COSTO DIRECTO 6 MESES</t>
  </si>
  <si>
    <t>3. IMPUESTOS Y GARANTÍAS</t>
  </si>
  <si>
    <t>3.1 IMPUESTOS Y CONTRIBUCIONES</t>
  </si>
  <si>
    <t>DESCRIPCIÓN</t>
  </si>
  <si>
    <t xml:space="preserve">CONTRIBUCIÓN ESPECIAL </t>
  </si>
  <si>
    <t>CUATRO POR MIL</t>
  </si>
  <si>
    <t>ESTAMPILLA PROCULTURA</t>
  </si>
  <si>
    <t>ESTAMPILLA PRODEPORTE</t>
  </si>
  <si>
    <t>ESTAMPILLA ADULTO MAYOR</t>
  </si>
  <si>
    <t>ESTAMPILLA PRO HOSPITAL</t>
  </si>
  <si>
    <t>ESTAMPILLA PRO ELECTRIFICACION RURAL</t>
  </si>
  <si>
    <t>ESTAMPILLA PRO UNIVERSIDAD DE ANTIOQUIA</t>
  </si>
  <si>
    <t>SUBTOTAL IMPUESTOS</t>
  </si>
  <si>
    <t>3.2 GARANTIAS</t>
  </si>
  <si>
    <t>VR. BASE</t>
  </si>
  <si>
    <t>% ASEGURADO</t>
  </si>
  <si>
    <t>VALOR ASEGURADO</t>
  </si>
  <si>
    <t>G.UNICA</t>
  </si>
  <si>
    <t>CUMPLIMIENTO</t>
  </si>
  <si>
    <t>SALARIOS Y PRESTACIONES SOCIALES</t>
  </si>
  <si>
    <t>ESTABILIDAD Y CALIDAD DE OBRA</t>
  </si>
  <si>
    <t>R.C.E.</t>
  </si>
  <si>
    <t>PREDIOS, LABORES Y OPERACIONES - VIGENCIA</t>
  </si>
  <si>
    <t>SUBTOTAL GARANTÍAS</t>
  </si>
  <si>
    <t>TOTAL IMPUESTOS Y GARANTÍAS</t>
  </si>
  <si>
    <t>TOTAL IMPUESTOS Y GARANTÍAS EN PORCENTAJE DEL COSTO DIRECTO</t>
  </si>
  <si>
    <t xml:space="preserve">A. ADMINISTRACIÓN </t>
  </si>
  <si>
    <t xml:space="preserve">I. IMPREVISTOS </t>
  </si>
  <si>
    <t>U. UTILIDAD</t>
  </si>
  <si>
    <t xml:space="preserve">FIRMA DEL REPRESENTANTE </t>
  </si>
  <si>
    <t>NOMBRE DE QUIEN FIRMA</t>
  </si>
  <si>
    <t>PRESUPUESTO OFICIAL</t>
  </si>
  <si>
    <t>ITEM</t>
  </si>
  <si>
    <t>ESPECIFICACIONES</t>
  </si>
  <si>
    <t>UND.</t>
  </si>
  <si>
    <t>CANT.</t>
  </si>
  <si>
    <r>
      <rPr>
        <b/>
        <sz val="8"/>
        <rFont val="Arial"/>
        <family val="2"/>
      </rPr>
      <t>VALOR
UNITARIO</t>
    </r>
  </si>
  <si>
    <t>VALOR TOTAL</t>
  </si>
  <si>
    <t>VALOR CAP.</t>
  </si>
  <si>
    <t>MOVIMIENTOS DE TIERRA Y LLENOS</t>
  </si>
  <si>
    <r>
      <rPr>
        <b/>
        <sz val="8"/>
        <rFont val="Arial"/>
        <family val="2"/>
      </rPr>
      <t xml:space="preserve">Construcción de entibado temporal en tablón de madera </t>
    </r>
    <r>
      <rPr>
        <sz val="8"/>
        <rFont val="Arial"/>
        <family val="2"/>
      </rPr>
      <t>(4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t>
    </r>
  </si>
  <si>
    <t>CUBIERTA</t>
  </si>
  <si>
    <r>
      <rPr>
        <b/>
        <sz val="8"/>
        <rFont val="Arial"/>
        <family val="2"/>
      </rPr>
      <t>Suministro,  transporte   e  instalación  de  tubería  PVC Ventilación  en  bajantes  con  un  diámetro  de  4"</t>
    </r>
    <r>
      <rPr>
        <sz val="8"/>
        <rFont val="Arial"/>
        <family val="2"/>
      </rPr>
      <t>,  agua lluvias.  Incluye  suministro  y  transporte  de  los  materiales, bocas, accesorios, pegante, limpiador, wash primer, acabado en esmalte mate, color a definir por parte de interventoría, andamios,  abrazaderas  y  todos  los  elementos  necesarios para su correcta instalación y funcionamiento.</t>
    </r>
  </si>
  <si>
    <t>PUERTAS Y VENTANAS</t>
  </si>
  <si>
    <r>
      <rPr>
        <b/>
        <sz val="8"/>
        <rFont val="Arial"/>
        <family val="2"/>
      </rPr>
      <t>Suministro,  transporte  y  colocación  de  Rejas  ventanas en perfilería 2x1" y 1x1" calibre 20</t>
    </r>
    <r>
      <rPr>
        <sz val="8"/>
        <rFont val="Arial"/>
        <family val="2"/>
      </rPr>
      <t>. Incluye masilla, pintura anticorrosiva, esmalte brillante y demás elementos necesarios
para su correcta instalación.</t>
    </r>
  </si>
  <si>
    <r>
      <rPr>
        <b/>
        <sz val="8"/>
        <rFont val="Arial"/>
        <family val="2"/>
      </rPr>
      <t>Suministro, transporte y colocación de ventanas vidrieras fijas y corredizas reforzadas</t>
    </r>
    <r>
      <rPr>
        <sz val="8"/>
        <rFont val="Arial"/>
        <family val="2"/>
      </rPr>
      <t>, sistema VP-3831 de alúmina o equivalente. Marco y estructura en aluminio anodizado color natural. Compuesta de marco y parales verticales piso-techo en tubería rectangular de 3x1½" (ref. T-103), cristal templado claro, espesor de 6 mm. Incluye pisavidrios a presión (ref. 177), empaques,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t>
    </r>
  </si>
  <si>
    <r>
      <rPr>
        <b/>
        <sz val="8"/>
        <rFont val="Arial"/>
        <family val="2"/>
      </rPr>
      <t>Suministro, transporte y colocación de puertas vidrieras fijas reforzadas</t>
    </r>
    <r>
      <rPr>
        <sz val="8"/>
        <rFont val="Arial"/>
        <family val="2"/>
      </rPr>
      <t>, sistema VP-3831 de alúmina o equivalente. Marco  y  estructura  en  aluminio  anodizado  color  natural. Compuesta  de  marco  y  parales  verticales  piso-techo  en tubería  rectangular  de  3x1½"  (ref.  T-103),  cristal  templado claro, espesor de 6 mm. Incluye pisavidrios a presión (ref. 177), empaques,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t>
    </r>
  </si>
  <si>
    <r>
      <rPr>
        <b/>
        <sz val="8"/>
        <rFont val="Arial"/>
        <family val="2"/>
      </rPr>
      <t>Suministro,  transporte  y  colocación  de  Puerta  metálica (marco y ala) calibre 20 de 0.8x2.10 m</t>
    </r>
    <r>
      <rPr>
        <sz val="8"/>
        <rFont val="Arial"/>
        <family val="2"/>
      </rPr>
      <t>. Incluye chapa de seguridad tipo Yale o equivalente, anticorrosivo y esmalte de acabado  y  todo  los  demás  elementos  requeridos  para  su correcta fabricación e instalación, según diseño.</t>
    </r>
  </si>
  <si>
    <r>
      <rPr>
        <b/>
        <sz val="8"/>
        <rFont val="Arial"/>
        <family val="2"/>
      </rPr>
      <t xml:space="preserve">Suministro,  transporte  y  colocación  de  Puerta  metálica (marco y ala) calibre 20 de 0.9x2.10 m. </t>
    </r>
    <r>
      <rPr>
        <sz val="8"/>
        <rFont val="Arial"/>
        <family val="2"/>
      </rPr>
      <t>Incluye chapa de seguridad tipo Yale o equivalente, anticorrosivo y esmalte de acabado  y  todo  los  demás  elementos  requeridos  para  su correcta fabricación e instalación, según diseño.</t>
    </r>
  </si>
  <si>
    <r>
      <rPr>
        <b/>
        <sz val="8"/>
        <rFont val="Arial"/>
        <family val="2"/>
      </rPr>
      <t>Puerta de interior en madera  entamborada</t>
    </r>
    <r>
      <rPr>
        <sz val="8"/>
        <rFont val="Arial"/>
        <family val="2"/>
      </rPr>
      <t>, sencilla, con alma alveolada, triple de 4mm, bastidor de madera maciza, y paneles  de  tablero  contrachapado  de  madera  nacional; marco metálico para pintar; con herrajes de colgar y de cierre.</t>
    </r>
  </si>
  <si>
    <t>INSTALACIONES ELECTRICAS</t>
  </si>
  <si>
    <t>CANALIZACIONES, ALIMENTADORES Y DISTRIBUCIÓN</t>
  </si>
  <si>
    <t>Suministro, transporte e instalación de canaleta metálica cerrada de 30cmx8cm con tapa. Incluye: curvas, tees, elementos de fijación, cable de cobre desnudo #4 AWG a lo largo de todo el recorrido, marcación y demás requeridos para su correcta operación.</t>
  </si>
  <si>
    <t>Suministro, transporte e instalación de tubería EMT Ø2''. Incluye: uniones, entradas a caja, curvas, elementos de fijación y marcación.</t>
  </si>
  <si>
    <t>Suministro, transporte e instalación de tablero de 42 circuitos trifásico 5H, 225 Amperios, 208/120 voltios, con espacio para totalizador, barraje en cobre electrolítico 99% de pureza, barras de neutro y tierra, para interruptores tipo QUICK-LAG. Incluye: puerta bisagrada, chapa con llave, elementos de fijación, tapa breaker, marcación, diagrama unifilar y demás accesorios necesarios para su correcta instalación.</t>
  </si>
  <si>
    <t>Suministro, transporte e instalación de tablero de 12 circuitos trifásico 5H, 225 Amperios, 208/120 voltios, con espacio para totalizador, barraje en cobre electrolítico 99% de pureza, barras de neutro y tierra, para interruptores tipo QUICK-LAG. Incluye: puerta bisagrada, chapa con llave, elementos de fijación, tapa breaker, marcación, diagrama unifilar y demás accesorios necesarios para su correcta instalación.</t>
  </si>
  <si>
    <t>Suministro, transporte e instalación de alimentador trifásico en cables de cobre 3No6(F) + 1No8(T) + 1No8(T) AWG-LSZH. Incluye: conectores, cintas, marcación, elementos de fijación y demás accesorios funcionamiento.</t>
  </si>
  <si>
    <t>Suministro, transporte e instalación de alimentador trifásico en cables de cobre 3No4(F) + 1No6(T) + 1No6(T) AWG-LSZH. Incluye: conectores, cintas, marcación, elementos de fijación y demás accesorios funcionamiento.</t>
  </si>
  <si>
    <t>Suministro, transporte e instalación de breaker industrial de 3x80A - Icc=10kA: Incluye: elementos de fijación.</t>
  </si>
  <si>
    <t>Suministro, transporte e instalación de breaker industrial de 3x60A - Icc=10kA: Incluye: elementos de fijación.</t>
  </si>
  <si>
    <t>Suministro, transporte e instalación de breaker monopolar enchufable 1x15A, 1x20A o 1x30A - Icc=10kA.</t>
  </si>
  <si>
    <t>Suministro, transporte e instalación de breaker bipolar enchufable de 2x15A, 2x20A o 2x30A - Icc=10kA.</t>
  </si>
  <si>
    <t>SALIDAS DE FUERZA E ILUMINACIÓN</t>
  </si>
  <si>
    <t xml:space="preserve">Suministro, transporte e instalación de salida eléctrica para toma corriente doble con polo a tierra color blanco, 125V, 15A (NEMA 5-15R) en caja caja metálica 12x12x5cm. Incluye: 3m de tubo EMT de 3/4, 9m de cable de cobre 3xNo.12 AWG-LSZH, caja metálica 12x12x5, aparato con placa, conectores tipo resorte, marcación, elementos de fijación y demás requeridos para su correcta operación.  </t>
  </si>
  <si>
    <t xml:space="preserve">Suministro, transporte e instalación de salida eléctrica para toma corriente doble con polo a tierra GFCI, 125V, 15A (NEMA 5-15R) en caja pvc 12x12x5cm. Incluye: 3m de tubo PVC de 3/4, 9m de cable de cobre 3xNo.12 AWG-LSZH, caja PVC 12x12x5, aparato con placa, conectores tipo resorte, marcación, elementos de fijación y demás requeridos para su correcta operación.  </t>
  </si>
  <si>
    <t xml:space="preserve">Suministro, transporte e instalación de salida eléctrica para iluminación con toma corriente doble con polo a tierra color blanco, 125V, 15A (NEMA 5-15R) en caja caja metálica 12x12x5cm. Incluye: 3m de tubo EMT de 3/4, 9m de cable de cobre 3xNo.12 AWG-LSZH, caja metálica 12x12x5, aparato con placa, conectores tipo resorte, marcación, elementos de fijación y demás requeridos para su correcta operación.  </t>
  </si>
  <si>
    <t xml:space="preserve">un </t>
  </si>
  <si>
    <t xml:space="preserve">Suministro, transporte e instalación de salida eléctrica para interruptor sencillo 125V - 10A color blanco en caja metálica tipo Rawelt. Incluye: 3m de tubo EMT de 3/4, 9m de cable de cobre 3xNo.12 AWG-LSZH, caja metálica tipo Rawelt 2x4, aparato con placa, conectores tipo resorte, marcación, elementos de fijación y demás requeridos para su correcta operación.  </t>
  </si>
  <si>
    <t>Suministro, transporte e instalación de tubería EMT Ø3/4''. Incluye: uniones, entradas a caja, curvas, elementos de fijación y marcación.</t>
  </si>
  <si>
    <t>Suministro, transporte e instalación de coraza americana de ⌀3/4''. Incluye: elementos de fijación, marcación y demás elementos para su correcta instalación.</t>
  </si>
  <si>
    <t>Suministro, transporte e instalación de conector curvo o recto ⌀3/4'' para coraza.</t>
  </si>
  <si>
    <t>Suministro, transporte e instalación de caja de paso metálica 12x12x5cm con tapa troquel universal y/o tapa lisa. Incluye: elementos de fijación y marcación.</t>
  </si>
  <si>
    <t>Suministro, transporte e instalación de cable de cobre #12 AWG-LSZH. Incluye: elementos de fijación y marcación.</t>
  </si>
  <si>
    <t>Suministro, transporte e instalación de cable de cobre #10 AWG-LSZH. Incluye: elementos de fijación y marcación.</t>
  </si>
  <si>
    <t xml:space="preserve">Suministro, transporte e instalación de salida eléctrica para toma corriente doble con polo a tierra intemperie, 125V, 15A (NEMA 5-15R) en caja pvc 12x12x5cm. Incluye: 3m de tubo PVC de 3/4, 9m de cable de cobre 3xNo.12 AWG-LSZH, caja PVC 12x12x5, aparato con placa, conectores tipo resorte, marcación, elementos de fijación y demás requeridos para su correcta operación.  </t>
  </si>
  <si>
    <t>Suministro, transporte e instalación de tubería PVC Ø3/4''. Incluye: uniones, entradas a caja, curvas, elementos de fijación y marcación.</t>
  </si>
  <si>
    <t>LUMINARIAS</t>
  </si>
  <si>
    <t>Suministro, transporte e instalación de luminaria hermética LED 50W DL HIGH FLUX, 140 lm/W, 7000 lm, 50000h L70, IP65, IK05. Incluye: elementos de fijación, cable encauchetado 3x16AWG y clavija.</t>
  </si>
  <si>
    <t>Suministro, transporte e instalación de panel LED redondo de 18W tipo cilindro de sobreponer, color 6500K , 1080lm, 60lm/W, ángulo de apertura 140°, CRI&gt;70. Incluye: elementos de fijación, cable encauchetado 3x16AWG y clavija.</t>
  </si>
  <si>
    <t>Suministro, transporte e instalación de luminaria LED de emergencia con botón de prueba e indicador de carga, simétrica dirigible de 2x1.6W, flujo luminoso 2x130lm, 6000K y autonomía de 90min. Incluye: elementos de fijación, cable encauchetado 3x16AWG y clavija.</t>
  </si>
  <si>
    <t>COMUNICACIONES</t>
  </si>
  <si>
    <t>Suministro, transporte e instalación de bajante en TMG ⌀2"x4.5m. Incluye: capacete con grapa de puesta a tierra, elementos de fijación y marcación.</t>
  </si>
  <si>
    <t>Suministro, transporte e instalación de caja según norma TEL -NIN114. Incluye: marcación externa e interna.</t>
  </si>
  <si>
    <t>Suministro, transporte e instalación de tubería de 2x∅2" PVC-DB zona dura. Incluye: accesorios PVC (terminales, curvas, uniones), soldadura PVC, banda plástica riesgo eléctrico y demás requeridos para su correcta operación.</t>
  </si>
  <si>
    <t>Suministro, transporte e instalación de bandeja portacable tipo malla de 30cmx5cm. Incluye: uniones, chapetas, chapeta puesta a tierra, cable de cobre desnudo No. 8 AWG a lo largo del recorrido, soporte tipo peldaño, cuelgas, soportes para tubo y demás elementos requeridos para su correcta instalación.</t>
  </si>
  <si>
    <t>Suministro, transporte e instalación de de cajas metálica PAU 50x30x6cm. Incluye: elementos de fijación.</t>
  </si>
  <si>
    <t>Instalación de rack abierto de 19" estándar, 4 postes, EIA, 45RU, 23" de profundidad, perforado y unido. Incluye: elementos de fijación.</t>
  </si>
  <si>
    <t>Instalación de rack de pared de 19" estándar, 52cm ancho, 29cm alto, 40cm profundida, perforado y unido. Incluye: elementos de fijación.</t>
  </si>
  <si>
    <t>S.T.I. de bandeja porta equipos. Incluye: elementos de fijación.</t>
  </si>
  <si>
    <t xml:space="preserve">S.T.I. de organizador horizontal de 40mmx60mm. </t>
  </si>
  <si>
    <t>S.T.I. de organizador vertical de alta densidad de 45RU. Incluye: elementos de fijación.</t>
  </si>
  <si>
    <t xml:space="preserve">S.T.I. de salida de datos Cat. 6A F/UTP. Incluye: Face plate, Jack, marcación y demas elementos requeridos para su correcta instalación. </t>
  </si>
  <si>
    <t>S.T.I de cable Cat. 6A F/UTP LSZH. Incluye: marcación, velcro y demas elementos requeridos para su correcta instalación.</t>
  </si>
  <si>
    <t>S.T.I. de Patch Cord  Cord Cat. 6A certificados de fabrica de 5ft color Gris para puesto de trabajo.</t>
  </si>
  <si>
    <t>S.T.I. de Patch Cord  Cord Cat. 6A certificados de fabrica de 5ft color Gris para access point.</t>
  </si>
  <si>
    <t>S.T.I. de Herraje Cat. 6A F/UTP 24 puertos con barra trasera para soporte de cable y cuchilla metalica para aterrizaje de Rack. Incluye: marcación, elementos de fijación y demas elementos requeridos para su correcta operación.</t>
  </si>
  <si>
    <t>S.T.I. de Jack cat 6A F/UTP Leviton. Incluye marcacion y demas elementos para su correcta instalacion</t>
  </si>
  <si>
    <t>Certificaciónes</t>
  </si>
  <si>
    <t>MALLA DE PUESTA A TIERRA Y SISTEMA DE PROTECCIÓN CONTRA RAYOS</t>
  </si>
  <si>
    <t>Suministro, transporte e instalación de varilla de puesta a tierra de 5/8''x2400mm.</t>
  </si>
  <si>
    <t>Suministro, transporte e instalación de cable de cobre desnudo No.1/0AWG.</t>
  </si>
  <si>
    <t>Suministro, transporte e instalación de soldadura exotérmica de 115gr.</t>
  </si>
  <si>
    <t>Suministro, transporte e instalación de caja de inspección según norma EPM RS3-001.</t>
  </si>
  <si>
    <t>ILUMINACIÓN URBANISMO</t>
  </si>
  <si>
    <t>Suministro, transporte e instalación de gabinete para control de iluminación exterior y puntos fijos fabricado en lamina cold rolled Cal. 18, pintura electrostática con espacio para alojar 8 contactores AC3 de 30A, 8 muletillas de 2 posiciones, 8 pilotos verdes, 16 borneras de 6mm2 y dimensiones aproximadas de 80x80x25cm. Incluye: equipamiento eléctrico, marcación y elementos de fijación.</t>
  </si>
  <si>
    <t>Suministro, transporte e instalación de herraje para caja según norma RS3-001. Incluye: herraje, marcación y demás elementos requeridos para su correcta instalación.</t>
  </si>
  <si>
    <t xml:space="preserve">Suministro, transporte e instalación de tubería de 1∅2" PVC-DB , incluye  entradas tipo campana PVC de 2" y todos los elementos necesarios para su correcta instalación y puesta en marcha. </t>
  </si>
  <si>
    <t>Suministro, transporte e instalación de poste de concreto ornamental tipo Carabobo. Incluye: ahoyada, hincada y aplomada.</t>
  </si>
  <si>
    <t>Suministro, transporte e instalación de brazo ornamental sencillo tipo Carabobo (Largo).</t>
  </si>
  <si>
    <t>Suministro, transporte e instalación de luminaria de alumbrado público LED de 48W, 132,7 lm/W, 3557 lm, 100000 h L70, IP66, IK09. Incluye: 12m de cable encauchetado 3x14AWG, fotocelda, empalmes y cintas.</t>
  </si>
  <si>
    <t>Suministro, transporte e instalación de alimentador para alumbrado público exterior en cables 2No.8(F) + 1No.8(T)  AWG-THWN. Incluye: Cintas, marcación y demás accesorios para su correcta instalación.</t>
  </si>
  <si>
    <t>DISEÑOS Y TRAMITES</t>
  </si>
  <si>
    <t>Certificación RETIE</t>
  </si>
  <si>
    <t>Certificación RETILAP</t>
  </si>
  <si>
    <t>Tramites operador de red EPM</t>
  </si>
  <si>
    <r>
      <rPr>
        <b/>
        <sz val="8"/>
        <rFont val="Arial"/>
        <family val="2"/>
      </rPr>
      <t xml:space="preserve">Suministro,  transporte  e  instalación  de  Acometida  de alambre    </t>
    </r>
    <r>
      <rPr>
        <sz val="8"/>
        <rFont val="Arial"/>
        <family val="2"/>
      </rPr>
      <t>3    No12    cobre    THHN/THWN-90ºC.    Incluye accesorios  para  su  correcta  instalación  y  funcionamiento según Retie.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</si>
</sst>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5">
    <numFmt numFmtId="164" formatCode="_(&quot;$&quot;\ * #,##0.00_);_(&quot;$&quot;\ * \(#,##0.00\);_(&quot;$&quot;\ * &quot;-&quot;??_);_(@_)"/>
    <numFmt numFmtId="165" formatCode="_(* #,##0.00_);_(* \(#,##0.00\);_(* &quot;-&quot;??_);_(@_)"/>
    <numFmt numFmtId="166" formatCode="_-&quot;$&quot;* #,##0_-;\-&quot;$&quot;* #,##0_-;_-&quot;$&quot;* &quot;-&quot;_-;_-@_-"/>
    <numFmt numFmtId="167" formatCode="_-* #,##0_-;\-* #,##0_-;_-* &quot;-&quot;_-;_-@_-"/>
    <numFmt numFmtId="168" formatCode="_-&quot;$&quot;* #,##0.00_-;\-&quot;$&quot;* #,##0.00_-;_-&quot;$&quot;* &quot;-&quot;??_-;_-@_-"/>
    <numFmt numFmtId="169" formatCode="_-* #,##0.00_-;\-* #,##0.00_-;_-* &quot;-&quot;??_-;_-@_-"/>
    <numFmt numFmtId="170" formatCode="_-&quot;$&quot;\ * #,##0_-;\-&quot;$&quot;\ * #,##0_-;_-&quot;$&quot;\ * &quot;-&quot;_-;_-@_-"/>
    <numFmt numFmtId="171" formatCode="0.0"/>
    <numFmt numFmtId="172" formatCode="\$\ #,##0"/>
    <numFmt numFmtId="173" formatCode="\$\ #,##0.00"/>
    <numFmt numFmtId="174" formatCode="&quot;$&quot;#,##0.00"/>
    <numFmt numFmtId="175" formatCode="0.000%"/>
    <numFmt numFmtId="176" formatCode="&quot;$&quot;\ #,##0"/>
    <numFmt numFmtId="177" formatCode="_(&quot;$&quot;\ * #,##0_);_(&quot;$&quot;\ * \(#,##0\);_(&quot;$&quot;\ * &quot;-&quot;??_);_(@_)"/>
    <numFmt numFmtId="178" formatCode="&quot;$&quot;\ #,##0.00"/>
    <numFmt numFmtId="179" formatCode="_-* #,##0.00_-;\-* #,##0.00_-;_-* &quot;-&quot;_-;_-@_-"/>
    <numFmt numFmtId="180" formatCode="0.0000%"/>
    <numFmt numFmtId="181" formatCode="_ * #,##0.00_ ;_ * \-#,##0.00_ ;_ * \-??_ ;_ @_ "/>
    <numFmt numFmtId="182" formatCode="[$$-240A]#,##0.00;[Red]\([$$-240A]#,##0.00\)"/>
    <numFmt numFmtId="183" formatCode="#,##0.0000"/>
    <numFmt numFmtId="184" formatCode="_ * #,##0_ ;_ * \-#,##0_ ;_ * \-??_ ;_ @_ "/>
    <numFmt numFmtId="185" formatCode="0.0%"/>
    <numFmt numFmtId="186" formatCode="[$$-240A]#,##0;[Red]\([$$-240A]#,##0\)"/>
    <numFmt numFmtId="187" formatCode="#,##0.00;[Red]#,##0.00"/>
    <numFmt numFmtId="188" formatCode="&quot;$&quot;#,##0.0000"/>
    <numFmt numFmtId="189" formatCode="0.0000"/>
    <numFmt numFmtId="190" formatCode="0.000"/>
    <numFmt numFmtId="191" formatCode="_-&quot;$&quot;\ * #,##0_-;\-&quot;$&quot;\ * #,##0_-;_-&quot;$&quot;\ * &quot;-&quot;??_-;_-@_-"/>
    <numFmt numFmtId="192" formatCode="&quot;$&quot;#,##0.00_);[Red]\(&quot;$&quot;#,##0.00\)"/>
    <numFmt numFmtId="193" formatCode="#,##0.000"/>
    <numFmt numFmtId="194" formatCode="&quot;$&quot;#,##0_);[Red]\(&quot;$&quot;#,##0\)"/>
    <numFmt numFmtId="195" formatCode="_-&quot;$&quot;* #,##0_-;\-&quot;$&quot;* #,##0_-;_-&quot;$&quot;* &quot;-&quot;??_-;_-@_-"/>
    <numFmt numFmtId="196" formatCode="###,###,##0.00000"/>
    <numFmt numFmtId="197" formatCode="_([$$-240A]\ * #,##0_);_([$$-240A]\ * \(#,##0\);_([$$-240A]\ * &quot;-&quot;_);_(@_)"/>
    <numFmt numFmtId="198" formatCode="_-[$$-240A]\ * #,##0.00_-;\-[$$-240A]\ * #,##0.00_-;_-[$$-240A]\ * &quot;-&quot;?????_-;_-@_-"/>
  </numFmts>
  <fonts count="54">
    <font>
      <sz val="11"/>
      <color theme="1"/>
      <name val="Calibri"/>
      <family val="2"/>
      <scheme val="minor"/>
    </font>
    <font>
      <sz val="10"/>
      <color rgb="FF000000"/>
      <name val="Times New Roman"/>
      <family val="1"/>
    </font>
    <font>
      <b/>
      <sz val="8"/>
      <name val="Arial"/>
      <family val="2"/>
    </font>
    <font>
      <sz val="8"/>
      <name val="Arial"/>
      <family val="2"/>
    </font>
    <font>
      <b/>
      <sz val="8"/>
      <color rgb="FF000000"/>
      <name val="Arial"/>
      <family val="2"/>
    </font>
    <font>
      <sz val="8"/>
      <color theme="1"/>
      <name val="Arial"/>
      <family val="2"/>
    </font>
    <font>
      <sz val="8"/>
      <color rgb="FF000000"/>
      <name val="Arial"/>
      <family val="2"/>
    </font>
    <font>
      <b/>
      <sz val="8"/>
      <color theme="1"/>
      <name val="Arial"/>
      <family val="2"/>
    </font>
    <font>
      <sz val="11"/>
      <color theme="1"/>
      <name val="Calibri"/>
      <family val="2"/>
      <scheme val="minor"/>
    </font>
    <font>
      <b/>
      <sz val="11"/>
      <color theme="1"/>
      <name val="Calibri"/>
      <family val="2"/>
      <scheme val="minor"/>
    </font>
    <font>
      <sz val="10"/>
      <color theme="1"/>
      <name val="Arial"/>
      <family val="2"/>
    </font>
    <font>
      <sz val="10"/>
      <name val="Arial"/>
      <family val="2"/>
    </font>
    <font>
      <b/>
      <sz val="14"/>
      <name val="Arial"/>
      <family val="2"/>
    </font>
    <font>
      <b/>
      <sz val="16"/>
      <name val="Arial"/>
      <family val="2"/>
    </font>
    <font>
      <b/>
      <sz val="10"/>
      <name val="Arial"/>
      <family val="2"/>
    </font>
    <font>
      <sz val="10"/>
      <name val="Swis721 Md BT"/>
      <family val="2"/>
    </font>
    <font>
      <b/>
      <sz val="11"/>
      <name val="Arial"/>
      <family val="2"/>
    </font>
    <font>
      <b/>
      <sz val="9"/>
      <name val="Swis721 Md BT"/>
      <family val="2"/>
    </font>
    <font>
      <b/>
      <sz val="14"/>
      <name val="Swis721 Md BT"/>
      <family val="2"/>
    </font>
    <font>
      <b/>
      <sz val="10"/>
      <name val="Swis721 Md BT"/>
      <family val="2"/>
    </font>
    <font>
      <b/>
      <sz val="13"/>
      <name val="Swis721 Md BT"/>
      <family val="2"/>
    </font>
    <font>
      <sz val="13"/>
      <name val="Swis721 Md BT"/>
      <family val="2"/>
    </font>
    <font>
      <sz val="13"/>
      <name val="Arial"/>
      <family val="2"/>
    </font>
    <font>
      <sz val="11"/>
      <name val="Swis721 Md BT"/>
      <family val="2"/>
    </font>
    <font>
      <u/>
      <sz val="10"/>
      <name val="Swis721 Md BT"/>
      <family val="2"/>
    </font>
    <font>
      <sz val="5"/>
      <name val="Swis721 Md BT"/>
      <family val="2"/>
    </font>
    <font>
      <sz val="12"/>
      <name val="Swis721 Md BT"/>
      <family val="2"/>
    </font>
    <font>
      <sz val="9"/>
      <name val="Swis721 Md BT"/>
      <family val="2"/>
    </font>
    <font>
      <vertAlign val="superscript"/>
      <sz val="13"/>
      <name val="Swis721 Md BT"/>
      <family val="2"/>
    </font>
    <font>
      <b/>
      <sz val="8"/>
      <name val="Swis721 Md BT"/>
      <family val="2"/>
    </font>
    <font>
      <sz val="8"/>
      <name val="Swis721 Md BT"/>
      <family val="2"/>
    </font>
    <font>
      <sz val="8"/>
      <name val="Arial"/>
      <family val="2"/>
      <charset val="1"/>
    </font>
    <font>
      <sz val="12"/>
      <color theme="1"/>
      <name val="Calibri"/>
      <family val="2"/>
      <scheme val="minor"/>
    </font>
    <font>
      <sz val="9"/>
      <name val="Arial"/>
      <family val="2"/>
      <charset val="1"/>
    </font>
    <font>
      <b/>
      <sz val="8"/>
      <name val="Arial"/>
      <family val="2"/>
      <charset val="1"/>
    </font>
    <font>
      <b/>
      <sz val="9"/>
      <name val="Arial"/>
      <family val="2"/>
    </font>
    <font>
      <b/>
      <sz val="10"/>
      <name val="Arial"/>
      <family val="2"/>
      <charset val="1"/>
    </font>
    <font>
      <b/>
      <sz val="9"/>
      <color theme="0"/>
      <name val="Arial"/>
      <family val="2"/>
    </font>
    <font>
      <sz val="10"/>
      <color theme="0"/>
      <name val="Arial"/>
      <family val="2"/>
    </font>
    <font>
      <sz val="8"/>
      <color theme="1"/>
      <name val="Arial"/>
      <family val="2"/>
      <charset val="1"/>
    </font>
    <font>
      <b/>
      <sz val="7"/>
      <name val="Arial"/>
      <family val="2"/>
      <charset val="1"/>
    </font>
    <font>
      <u/>
      <sz val="28"/>
      <name val="Swis721 Md BT"/>
      <family val="2"/>
    </font>
    <font>
      <sz val="7"/>
      <name val="Swis721 Md BT"/>
      <family val="2"/>
    </font>
    <font>
      <u/>
      <sz val="18"/>
      <name val="Swis721 Md BT"/>
      <family val="2"/>
    </font>
    <font>
      <sz val="12"/>
      <name val="Arial"/>
      <family val="2"/>
    </font>
    <font>
      <sz val="9.6"/>
      <name val="Swis721 Md BT"/>
      <family val="2"/>
    </font>
    <font>
      <sz val="12"/>
      <name val="Swis721 Md BT"/>
    </font>
    <font>
      <sz val="9"/>
      <name val="Arial"/>
      <family val="2"/>
    </font>
    <font>
      <sz val="9"/>
      <color theme="1"/>
      <name val="Arial"/>
      <family val="2"/>
    </font>
    <font>
      <b/>
      <sz val="12"/>
      <name val="Calibri"/>
      <family val="2"/>
      <scheme val="minor"/>
    </font>
    <font>
      <sz val="12"/>
      <name val="Calibri"/>
      <family val="2"/>
      <scheme val="minor"/>
    </font>
    <font>
      <sz val="12"/>
      <color theme="1"/>
      <name val="Arial"/>
      <family val="2"/>
    </font>
    <font>
      <sz val="12"/>
      <name val="Calibri Light"/>
      <family val="1"/>
      <scheme val="major"/>
    </font>
    <font>
      <sz val="14"/>
      <name val="Swis721 Md BT"/>
      <family val="2"/>
    </font>
  </fonts>
  <fills count="19">
    <fill>
      <patternFill patternType="none"/>
    </fill>
    <fill>
      <patternFill patternType="gray125"/>
    </fill>
    <fill>
      <patternFill patternType="solid">
        <fgColor rgb="FFD9D9D9"/>
      </patternFill>
    </fill>
    <fill>
      <patternFill patternType="solid">
        <fgColor rgb="FFC5D9F0"/>
      </patternFill>
    </fill>
    <fill>
      <patternFill patternType="solid">
        <fgColor rgb="FFC0C0C0"/>
      </patternFill>
    </fill>
    <fill>
      <patternFill patternType="solid">
        <fgColor rgb="FF66FF66"/>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
      <patternFill patternType="solid">
        <fgColor indexed="9"/>
        <bgColor indexed="64"/>
      </patternFill>
    </fill>
    <fill>
      <patternFill patternType="solid">
        <fgColor indexed="22"/>
        <bgColor indexed="64"/>
      </patternFill>
    </fill>
    <fill>
      <patternFill patternType="solid">
        <fgColor theme="9" tint="0.59999389629810485"/>
        <bgColor indexed="64"/>
      </patternFill>
    </fill>
    <fill>
      <patternFill patternType="solid">
        <fgColor theme="3" tint="0.59999389629810485"/>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C000"/>
        <bgColor indexed="64"/>
      </patternFill>
    </fill>
    <fill>
      <patternFill patternType="solid">
        <fgColor rgb="FFFFFFFF"/>
        <bgColor indexed="64"/>
      </patternFill>
    </fill>
  </fills>
  <borders count="7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indexed="64"/>
      </right>
      <top style="thin">
        <color rgb="FF000000"/>
      </top>
      <bottom style="thin">
        <color indexed="64"/>
      </bottom>
      <diagonal/>
    </border>
    <border>
      <left style="thin">
        <color rgb="FF000000"/>
      </left>
      <right style="thin">
        <color indexed="64"/>
      </right>
      <top style="thin">
        <color rgb="FF000000"/>
      </top>
      <bottom style="thin">
        <color rgb="FF000000"/>
      </bottom>
      <diagonal/>
    </border>
    <border>
      <left style="thin">
        <color rgb="FF000000"/>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medium">
        <color indexed="64"/>
      </right>
      <top/>
      <bottom/>
      <diagonal/>
    </border>
    <border>
      <left style="medium">
        <color indexed="64"/>
      </left>
      <right/>
      <top/>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top style="thin">
        <color auto="1"/>
      </top>
      <bottom style="hair">
        <color indexed="8"/>
      </bottom>
      <diagonal/>
    </border>
    <border>
      <left/>
      <right/>
      <top style="thin">
        <color auto="1"/>
      </top>
      <bottom style="hair">
        <color indexed="8"/>
      </bottom>
      <diagonal/>
    </border>
    <border>
      <left/>
      <right style="thin">
        <color indexed="8"/>
      </right>
      <top style="thin">
        <color auto="1"/>
      </top>
      <bottom style="hair">
        <color indexed="8"/>
      </bottom>
      <diagonal/>
    </border>
    <border>
      <left style="thin">
        <color indexed="8"/>
      </left>
      <right style="thin">
        <color auto="1"/>
      </right>
      <top style="thin">
        <color indexed="8"/>
      </top>
      <bottom style="thin">
        <color indexed="8"/>
      </bottom>
      <diagonal/>
    </border>
    <border>
      <left style="hair">
        <color indexed="8"/>
      </left>
      <right style="thin">
        <color auto="1"/>
      </right>
      <top style="hair">
        <color indexed="8"/>
      </top>
      <bottom style="hair">
        <color indexed="8"/>
      </bottom>
      <diagonal/>
    </border>
    <border>
      <left style="hair">
        <color indexed="8"/>
      </left>
      <right style="thin">
        <color auto="1"/>
      </right>
      <top/>
      <bottom/>
      <diagonal/>
    </border>
    <border>
      <left style="thin">
        <color auto="1"/>
      </left>
      <right/>
      <top style="hair">
        <color indexed="8"/>
      </top>
      <bottom/>
      <diagonal/>
    </border>
    <border>
      <left/>
      <right/>
      <top style="hair">
        <color indexed="8"/>
      </top>
      <bottom/>
      <diagonal/>
    </border>
    <border>
      <left style="thin">
        <color auto="1"/>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style="thin">
        <color auto="1"/>
      </right>
      <top/>
      <bottom style="hair">
        <color indexed="8"/>
      </bottom>
      <diagonal/>
    </border>
    <border>
      <left style="thin">
        <color auto="1"/>
      </left>
      <right/>
      <top style="hair">
        <color indexed="8"/>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thin">
        <color auto="1"/>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thin">
        <color auto="1"/>
      </left>
      <right style="hair">
        <color indexed="8"/>
      </right>
      <top style="hair">
        <color indexed="8"/>
      </top>
      <bottom/>
      <diagonal/>
    </border>
    <border>
      <left style="thin">
        <color auto="1"/>
      </left>
      <right style="hair">
        <color indexed="8"/>
      </right>
      <top/>
      <bottom/>
      <diagonal/>
    </border>
    <border>
      <left style="thin">
        <color auto="1"/>
      </left>
      <right/>
      <top/>
      <bottom style="hair">
        <color indexed="8"/>
      </bottom>
      <diagonal/>
    </border>
    <border>
      <left/>
      <right/>
      <top/>
      <bottom style="hair">
        <color indexed="8"/>
      </bottom>
      <diagonal/>
    </border>
    <border>
      <left/>
      <right style="thin">
        <color auto="1"/>
      </right>
      <top/>
      <bottom style="hair">
        <color indexed="8"/>
      </bottom>
      <diagonal/>
    </border>
    <border>
      <left/>
      <right style="thin">
        <color auto="1"/>
      </right>
      <top style="hair">
        <color indexed="8"/>
      </top>
      <bottom/>
      <diagonal/>
    </border>
    <border>
      <left style="thin">
        <color indexed="64"/>
      </left>
      <right/>
      <top style="thin">
        <color indexed="64"/>
      </top>
      <bottom style="thin">
        <color theme="5"/>
      </bottom>
      <diagonal/>
    </border>
    <border>
      <left/>
      <right/>
      <top style="thin">
        <color indexed="64"/>
      </top>
      <bottom style="thin">
        <color theme="5"/>
      </bottom>
      <diagonal/>
    </border>
    <border>
      <left/>
      <right style="thin">
        <color indexed="64"/>
      </right>
      <top style="thin">
        <color indexed="64"/>
      </top>
      <bottom style="thin">
        <color theme="5"/>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8"/>
      </right>
      <top style="thin">
        <color auto="1"/>
      </top>
      <bottom style="hair">
        <color indexed="8"/>
      </bottom>
      <diagonal/>
    </border>
    <border>
      <left/>
      <right/>
      <top style="thin">
        <color indexed="64"/>
      </top>
      <bottom style="thin">
        <color indexed="64"/>
      </bottom>
      <diagonal/>
    </border>
    <border>
      <left/>
      <right/>
      <top style="thin">
        <color auto="1"/>
      </top>
      <bottom style="double">
        <color auto="1"/>
      </bottom>
      <diagonal/>
    </border>
  </borders>
  <cellStyleXfs count="26">
    <xf numFmtId="0" fontId="0" fillId="0" borderId="0"/>
    <xf numFmtId="0" fontId="1" fillId="0" borderId="0"/>
    <xf numFmtId="170"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9" fontId="1" fillId="0" borderId="0" applyFont="0" applyFill="0" applyBorder="0" applyAlignment="0" applyProtection="0"/>
    <xf numFmtId="164" fontId="8" fillId="0" borderId="0" applyFont="0" applyFill="0" applyBorder="0" applyAlignment="0" applyProtection="0"/>
    <xf numFmtId="0" fontId="11" fillId="0" borderId="0"/>
    <xf numFmtId="0" fontId="8" fillId="0" borderId="0"/>
    <xf numFmtId="0" fontId="11" fillId="0" borderId="0"/>
    <xf numFmtId="9" fontId="8" fillId="0" borderId="0" applyFont="0" applyFill="0" applyBorder="0" applyAlignment="0" applyProtection="0"/>
    <xf numFmtId="165" fontId="8" fillId="0" borderId="0" applyFont="0" applyFill="0" applyBorder="0" applyAlignment="0" applyProtection="0"/>
    <xf numFmtId="0" fontId="8" fillId="0" borderId="0"/>
    <xf numFmtId="0" fontId="11" fillId="0" borderId="0"/>
    <xf numFmtId="167" fontId="32" fillId="0" borderId="0" applyFont="0" applyFill="0" applyBorder="0" applyAlignment="0" applyProtection="0"/>
    <xf numFmtId="9" fontId="32" fillId="0" borderId="0" applyFont="0" applyFill="0" applyBorder="0" applyAlignment="0" applyProtection="0"/>
    <xf numFmtId="181" fontId="11" fillId="0" borderId="0" applyFill="0" applyBorder="0" applyAlignment="0" applyProtection="0"/>
    <xf numFmtId="9" fontId="11" fillId="0" borderId="0" applyFill="0" applyBorder="0" applyAlignment="0" applyProtection="0"/>
    <xf numFmtId="167" fontId="8" fillId="0" borderId="0" applyFont="0" applyFill="0" applyBorder="0" applyAlignment="0" applyProtection="0"/>
    <xf numFmtId="166" fontId="8" fillId="0" borderId="0" applyFont="0" applyFill="0" applyBorder="0" applyAlignment="0" applyProtection="0"/>
    <xf numFmtId="0" fontId="11" fillId="0" borderId="0"/>
    <xf numFmtId="0" fontId="8" fillId="0" borderId="0"/>
    <xf numFmtId="0" fontId="11" fillId="0" borderId="0"/>
    <xf numFmtId="0" fontId="51" fillId="0" borderId="0"/>
    <xf numFmtId="170" fontId="8" fillId="0" borderId="0" applyFont="0" applyFill="0" applyBorder="0" applyAlignment="0" applyProtection="0"/>
    <xf numFmtId="0" fontId="11" fillId="0" borderId="0"/>
  </cellStyleXfs>
  <cellXfs count="690">
    <xf numFmtId="0" fontId="0" fillId="0" borderId="0" xfId="0"/>
    <xf numFmtId="171" fontId="4" fillId="3" borderId="4" xfId="0" applyNumberFormat="1" applyFont="1" applyFill="1" applyBorder="1" applyAlignment="1">
      <alignment horizontal="center" vertical="center" shrinkToFit="1"/>
    </xf>
    <xf numFmtId="0" fontId="2" fillId="3" borderId="4" xfId="0" applyFont="1" applyFill="1" applyBorder="1" applyAlignment="1">
      <alignment horizontal="center" vertical="center" wrapText="1"/>
    </xf>
    <xf numFmtId="0" fontId="2" fillId="3" borderId="4" xfId="0" applyFont="1" applyFill="1" applyBorder="1" applyAlignment="1">
      <alignment horizontal="left" vertical="center" wrapText="1"/>
    </xf>
    <xf numFmtId="171" fontId="4" fillId="3" borderId="9" xfId="0" applyNumberFormat="1" applyFont="1" applyFill="1" applyBorder="1" applyAlignment="1">
      <alignment horizontal="center" vertical="center" shrinkToFit="1"/>
    </xf>
    <xf numFmtId="172" fontId="4" fillId="3" borderId="15" xfId="0" applyNumberFormat="1" applyFont="1" applyFill="1" applyBorder="1" applyAlignment="1">
      <alignment horizontal="center" vertical="center" shrinkToFit="1"/>
    </xf>
    <xf numFmtId="0" fontId="2" fillId="3" borderId="15" xfId="0" applyFont="1" applyFill="1" applyBorder="1" applyAlignment="1">
      <alignment horizontal="center" vertical="center" wrapText="1"/>
    </xf>
    <xf numFmtId="173" fontId="4" fillId="3" borderId="15" xfId="0" applyNumberFormat="1" applyFont="1" applyFill="1" applyBorder="1" applyAlignment="1">
      <alignment horizontal="center" vertical="center" shrinkToFit="1"/>
    </xf>
    <xf numFmtId="0" fontId="5" fillId="3" borderId="4" xfId="0" applyFont="1" applyFill="1" applyBorder="1" applyAlignment="1">
      <alignment horizontal="left" vertical="center" wrapText="1"/>
    </xf>
    <xf numFmtId="171" fontId="6" fillId="4" borderId="4" xfId="0" applyNumberFormat="1" applyFont="1" applyFill="1" applyBorder="1" applyAlignment="1">
      <alignment horizontal="center" vertical="center" shrinkToFit="1"/>
    </xf>
    <xf numFmtId="2" fontId="6" fillId="5" borderId="4" xfId="0" applyNumberFormat="1" applyFont="1" applyFill="1" applyBorder="1" applyAlignment="1">
      <alignment horizontal="center" vertical="center" shrinkToFit="1"/>
    </xf>
    <xf numFmtId="172" fontId="6" fillId="4" borderId="4" xfId="0" applyNumberFormat="1" applyFont="1" applyFill="1" applyBorder="1" applyAlignment="1">
      <alignment horizontal="right" vertical="center" shrinkToFit="1"/>
    </xf>
    <xf numFmtId="173" fontId="6" fillId="0" borderId="4" xfId="0" applyNumberFormat="1" applyFont="1" applyBorder="1" applyAlignment="1">
      <alignment horizontal="center" vertical="center" shrinkToFit="1"/>
    </xf>
    <xf numFmtId="0" fontId="3" fillId="0" borderId="4" xfId="0" applyFont="1" applyBorder="1" applyAlignment="1">
      <alignment horizontal="center" vertical="center" wrapText="1"/>
    </xf>
    <xf numFmtId="0" fontId="5" fillId="0" borderId="0" xfId="0" applyFont="1"/>
    <xf numFmtId="173" fontId="6" fillId="0" borderId="9" xfId="0" applyNumberFormat="1" applyFont="1" applyBorder="1" applyAlignment="1">
      <alignment horizontal="center" vertical="center" shrinkToFit="1"/>
    </xf>
    <xf numFmtId="0" fontId="5" fillId="0" borderId="7" xfId="0" applyFont="1" applyBorder="1" applyAlignment="1">
      <alignment horizontal="left" vertical="top" wrapText="1"/>
    </xf>
    <xf numFmtId="173" fontId="6" fillId="0" borderId="8" xfId="0" applyNumberFormat="1" applyFont="1" applyBorder="1" applyAlignment="1">
      <alignment horizontal="right" vertical="center" shrinkToFit="1"/>
    </xf>
    <xf numFmtId="172" fontId="6" fillId="4" borderId="4" xfId="0" applyNumberFormat="1" applyFont="1" applyFill="1" applyBorder="1" applyAlignment="1">
      <alignment horizontal="center" vertical="center" shrinkToFit="1"/>
    </xf>
    <xf numFmtId="175" fontId="7" fillId="0" borderId="0" xfId="0" applyNumberFormat="1" applyFont="1"/>
    <xf numFmtId="0" fontId="5" fillId="0" borderId="16" xfId="0" applyFont="1" applyBorder="1" applyAlignment="1">
      <alignment horizontal="left" vertical="top" wrapText="1"/>
    </xf>
    <xf numFmtId="0" fontId="5" fillId="0" borderId="4" xfId="0" applyFont="1" applyBorder="1" applyAlignment="1">
      <alignment horizontal="center" vertical="center" wrapText="1"/>
    </xf>
    <xf numFmtId="2" fontId="6" fillId="5" borderId="4" xfId="1" applyNumberFormat="1" applyFont="1" applyFill="1" applyBorder="1" applyAlignment="1">
      <alignment horizontal="center" vertical="center" shrinkToFit="1"/>
    </xf>
    <xf numFmtId="2" fontId="6" fillId="5" borderId="4" xfId="1" applyNumberFormat="1" applyFont="1" applyFill="1" applyBorder="1" applyAlignment="1">
      <alignment horizontal="left" vertical="center" indent="1" shrinkToFit="1"/>
    </xf>
    <xf numFmtId="172" fontId="4" fillId="3" borderId="14" xfId="0" applyNumberFormat="1" applyFont="1" applyFill="1" applyBorder="1" applyAlignment="1">
      <alignment horizontal="center" vertical="center" shrinkToFit="1"/>
    </xf>
    <xf numFmtId="0" fontId="0" fillId="6" borderId="19" xfId="0" applyFill="1" applyBorder="1" applyAlignment="1">
      <alignment horizontal="center" vertical="center"/>
    </xf>
    <xf numFmtId="178" fontId="0" fillId="6" borderId="19" xfId="0" applyNumberFormat="1" applyFill="1" applyBorder="1" applyAlignment="1">
      <alignment horizontal="center" vertical="center"/>
    </xf>
    <xf numFmtId="0" fontId="0" fillId="0" borderId="0" xfId="0" applyAlignment="1">
      <alignment horizontal="left" vertical="top"/>
    </xf>
    <xf numFmtId="0" fontId="16" fillId="0" borderId="25" xfId="0" applyFont="1" applyBorder="1" applyAlignment="1">
      <alignment horizontal="center" vertical="center" wrapText="1"/>
    </xf>
    <xf numFmtId="0" fontId="16" fillId="0" borderId="0" xfId="0" applyFont="1" applyAlignment="1">
      <alignment horizontal="center" vertical="center" wrapText="1"/>
    </xf>
    <xf numFmtId="0" fontId="17" fillId="0" borderId="0" xfId="0" applyFont="1" applyAlignment="1">
      <alignment vertical="center"/>
    </xf>
    <xf numFmtId="0" fontId="15" fillId="0" borderId="0" xfId="0" applyFont="1"/>
    <xf numFmtId="0" fontId="15" fillId="0" borderId="28" xfId="0" applyFont="1" applyBorder="1"/>
    <xf numFmtId="0" fontId="15" fillId="0" borderId="25" xfId="0" applyFont="1" applyBorder="1"/>
    <xf numFmtId="0" fontId="19" fillId="0" borderId="28" xfId="0" applyFont="1" applyBorder="1" applyAlignment="1">
      <alignment horizontal="center"/>
    </xf>
    <xf numFmtId="0" fontId="17" fillId="0" borderId="25" xfId="0" applyFont="1" applyBorder="1"/>
    <xf numFmtId="0" fontId="17" fillId="0" borderId="28" xfId="0" applyFont="1" applyBorder="1"/>
    <xf numFmtId="0" fontId="20" fillId="0" borderId="25" xfId="0" applyFont="1" applyBorder="1"/>
    <xf numFmtId="0" fontId="20" fillId="0" borderId="0" xfId="0" applyFont="1" applyAlignment="1">
      <alignment vertical="center"/>
    </xf>
    <xf numFmtId="0" fontId="22" fillId="0" borderId="0" xfId="0" applyFont="1"/>
    <xf numFmtId="0" fontId="21" fillId="0" borderId="0" xfId="0" applyFont="1" applyAlignment="1">
      <alignment vertical="center"/>
    </xf>
    <xf numFmtId="0" fontId="20" fillId="0" borderId="28" xfId="0" applyFont="1" applyBorder="1"/>
    <xf numFmtId="0" fontId="15" fillId="0" borderId="0" xfId="0" applyFont="1" applyAlignment="1">
      <alignment horizontal="left" vertical="center"/>
    </xf>
    <xf numFmtId="0" fontId="23" fillId="0" borderId="0" xfId="0" applyFont="1" applyAlignment="1">
      <alignment horizontal="center" vertical="center"/>
    </xf>
    <xf numFmtId="0" fontId="19" fillId="0" borderId="0" xfId="0" applyFont="1" applyAlignment="1">
      <alignment horizontal="center" vertical="center"/>
    </xf>
    <xf numFmtId="0" fontId="19" fillId="0" borderId="0" xfId="0" applyFont="1" applyAlignment="1">
      <alignment vertical="center"/>
    </xf>
    <xf numFmtId="0" fontId="25" fillId="0" borderId="28" xfId="0" applyFont="1" applyBorder="1" applyAlignment="1">
      <alignment horizontal="center"/>
    </xf>
    <xf numFmtId="0" fontId="26" fillId="0" borderId="0" xfId="0" applyFont="1" applyAlignment="1">
      <alignment horizontal="left"/>
    </xf>
    <xf numFmtId="0" fontId="27" fillId="0" borderId="25" xfId="0" applyFont="1" applyBorder="1"/>
    <xf numFmtId="0" fontId="26" fillId="0" borderId="0" xfId="0" applyFont="1"/>
    <xf numFmtId="0" fontId="26" fillId="0" borderId="0" xfId="0" applyFont="1" applyAlignment="1">
      <alignment horizontal="right"/>
    </xf>
    <xf numFmtId="178" fontId="26" fillId="0" borderId="0" xfId="0" applyNumberFormat="1" applyFont="1" applyAlignment="1">
      <alignment horizontal="center"/>
    </xf>
    <xf numFmtId="0" fontId="27" fillId="0" borderId="0" xfId="0" applyFont="1" applyAlignment="1">
      <alignment horizontal="right"/>
    </xf>
    <xf numFmtId="178" fontId="27" fillId="0" borderId="0" xfId="0" applyNumberFormat="1" applyFont="1" applyAlignment="1">
      <alignment horizontal="center"/>
    </xf>
    <xf numFmtId="0" fontId="19" fillId="15" borderId="18" xfId="0" applyFont="1" applyFill="1" applyBorder="1"/>
    <xf numFmtId="0" fontId="19" fillId="15" borderId="19" xfId="0" applyFont="1" applyFill="1" applyBorder="1" applyAlignment="1">
      <alignment horizontal="center"/>
    </xf>
    <xf numFmtId="0" fontId="19" fillId="15" borderId="17" xfId="0" applyFont="1" applyFill="1" applyBorder="1"/>
    <xf numFmtId="0" fontId="15" fillId="0" borderId="0" xfId="7" applyFont="1" applyAlignment="1">
      <alignment horizontal="center"/>
    </xf>
    <xf numFmtId="0" fontId="15" fillId="0" borderId="0" xfId="7" applyFont="1"/>
    <xf numFmtId="0" fontId="15" fillId="0" borderId="0" xfId="0" applyFont="1" applyAlignment="1">
      <alignment horizontal="center"/>
    </xf>
    <xf numFmtId="0" fontId="15" fillId="0" borderId="0" xfId="0" applyFont="1" applyAlignment="1">
      <alignment horizontal="justify"/>
    </xf>
    <xf numFmtId="0" fontId="15" fillId="0" borderId="0" xfId="0" applyFont="1" applyAlignment="1">
      <alignment horizontal="right"/>
    </xf>
    <xf numFmtId="0" fontId="15" fillId="0" borderId="36" xfId="0" applyFont="1" applyBorder="1"/>
    <xf numFmtId="0" fontId="15" fillId="0" borderId="34" xfId="0" applyFont="1" applyBorder="1"/>
    <xf numFmtId="0" fontId="25" fillId="0" borderId="34" xfId="0" applyFont="1" applyBorder="1"/>
    <xf numFmtId="0" fontId="27" fillId="0" borderId="34" xfId="0" applyFont="1" applyBorder="1" applyAlignment="1">
      <alignment horizontal="justify"/>
    </xf>
    <xf numFmtId="0" fontId="15" fillId="0" borderId="37" xfId="0" applyFont="1" applyBorder="1"/>
    <xf numFmtId="0" fontId="30" fillId="0" borderId="0" xfId="7" applyFont="1"/>
    <xf numFmtId="0" fontId="18" fillId="0" borderId="0" xfId="0" applyFont="1" applyAlignment="1">
      <alignment vertical="center"/>
    </xf>
    <xf numFmtId="0" fontId="15" fillId="0" borderId="0" xfId="0" applyFont="1" applyAlignment="1">
      <alignment vertical="center"/>
    </xf>
    <xf numFmtId="0" fontId="0" fillId="0" borderId="0" xfId="0" applyAlignment="1">
      <alignment vertical="center"/>
    </xf>
    <xf numFmtId="0" fontId="9" fillId="0" borderId="0" xfId="0" applyFont="1" applyAlignment="1">
      <alignment vertical="center"/>
    </xf>
    <xf numFmtId="0" fontId="31" fillId="0" borderId="0" xfId="13" applyFont="1" applyAlignment="1">
      <alignment vertical="center"/>
    </xf>
    <xf numFmtId="0" fontId="14" fillId="0" borderId="13" xfId="13" applyFont="1" applyBorder="1" applyAlignment="1">
      <alignment horizontal="left" vertical="center"/>
    </xf>
    <xf numFmtId="179" fontId="11" fillId="0" borderId="13" xfId="14" applyNumberFormat="1" applyFont="1" applyFill="1" applyBorder="1" applyAlignment="1">
      <alignment horizontal="center" vertical="center"/>
    </xf>
    <xf numFmtId="4" fontId="33" fillId="0" borderId="13" xfId="13" applyNumberFormat="1" applyFont="1" applyBorder="1" applyAlignment="1">
      <alignment horizontal="center" vertical="center"/>
    </xf>
    <xf numFmtId="0" fontId="34" fillId="0" borderId="13" xfId="13" applyFont="1" applyBorder="1" applyAlignment="1">
      <alignment horizontal="right" vertical="center"/>
    </xf>
    <xf numFmtId="180" fontId="35" fillId="0" borderId="13" xfId="15" applyNumberFormat="1" applyFont="1" applyFill="1" applyBorder="1" applyAlignment="1">
      <alignment horizontal="center" vertical="center"/>
    </xf>
    <xf numFmtId="179" fontId="31" fillId="0" borderId="0" xfId="14" applyNumberFormat="1" applyFont="1" applyFill="1" applyAlignment="1">
      <alignment vertical="center"/>
    </xf>
    <xf numFmtId="180" fontId="31" fillId="0" borderId="0" xfId="15" applyNumberFormat="1" applyFont="1" applyFill="1" applyAlignment="1">
      <alignment vertical="center"/>
    </xf>
    <xf numFmtId="180" fontId="33" fillId="0" borderId="13" xfId="15" applyNumberFormat="1" applyFont="1" applyFill="1" applyBorder="1" applyAlignment="1">
      <alignment horizontal="center" vertical="center"/>
    </xf>
    <xf numFmtId="167" fontId="31" fillId="0" borderId="0" xfId="14" applyFont="1" applyFill="1" applyAlignment="1">
      <alignment vertical="center"/>
    </xf>
    <xf numFmtId="0" fontId="34" fillId="0" borderId="0" xfId="13" applyFont="1" applyAlignment="1">
      <alignment horizontal="right" vertical="center"/>
    </xf>
    <xf numFmtId="0" fontId="11" fillId="0" borderId="0" xfId="13" applyAlignment="1">
      <alignment horizontal="right" vertical="center"/>
    </xf>
    <xf numFmtId="3" fontId="11" fillId="0" borderId="0" xfId="16" applyNumberFormat="1" applyFill="1" applyAlignment="1">
      <alignment horizontal="center" vertical="center"/>
    </xf>
    <xf numFmtId="4" fontId="33" fillId="0" borderId="0" xfId="13" applyNumberFormat="1" applyFont="1" applyAlignment="1">
      <alignment horizontal="center" vertical="center"/>
    </xf>
    <xf numFmtId="0" fontId="34" fillId="0" borderId="13" xfId="13" applyFont="1" applyBorder="1" applyAlignment="1">
      <alignment vertical="center"/>
    </xf>
    <xf numFmtId="0" fontId="35" fillId="0" borderId="13" xfId="13" applyFont="1" applyBorder="1" applyAlignment="1">
      <alignment horizontal="center" vertical="center"/>
    </xf>
    <xf numFmtId="0" fontId="34" fillId="0" borderId="13" xfId="13" applyFont="1" applyBorder="1" applyAlignment="1">
      <alignment horizontal="center" vertical="center"/>
    </xf>
    <xf numFmtId="0" fontId="11" fillId="0" borderId="0" xfId="13" applyAlignment="1">
      <alignment vertical="center"/>
    </xf>
    <xf numFmtId="3" fontId="11" fillId="0" borderId="13" xfId="16" applyNumberFormat="1" applyFill="1" applyBorder="1" applyAlignment="1">
      <alignment horizontal="center" vertical="center"/>
    </xf>
    <xf numFmtId="179" fontId="36" fillId="0" borderId="0" xfId="14" applyNumberFormat="1" applyFont="1" applyAlignment="1">
      <alignment horizontal="center" vertical="center"/>
    </xf>
    <xf numFmtId="0" fontId="34" fillId="0" borderId="0" xfId="13" applyFont="1" applyAlignment="1">
      <alignment vertical="center"/>
    </xf>
    <xf numFmtId="0" fontId="31" fillId="0" borderId="0" xfId="13" applyFont="1"/>
    <xf numFmtId="0" fontId="11" fillId="0" borderId="0" xfId="13"/>
    <xf numFmtId="179" fontId="34" fillId="0" borderId="17" xfId="14" applyNumberFormat="1" applyFont="1" applyFill="1" applyBorder="1" applyAlignment="1" applyProtection="1">
      <alignment vertical="center"/>
    </xf>
    <xf numFmtId="0" fontId="34" fillId="10" borderId="13" xfId="13" applyFont="1" applyFill="1" applyBorder="1" applyAlignment="1">
      <alignment horizontal="center" vertical="center" wrapText="1"/>
    </xf>
    <xf numFmtId="179" fontId="34" fillId="10" borderId="13" xfId="14" applyNumberFormat="1" applyFont="1" applyFill="1" applyBorder="1" applyAlignment="1" applyProtection="1">
      <alignment horizontal="center" vertical="center" wrapText="1"/>
    </xf>
    <xf numFmtId="0" fontId="31" fillId="0" borderId="0" xfId="13" applyFont="1" applyAlignment="1">
      <alignment vertical="center" wrapText="1"/>
    </xf>
    <xf numFmtId="0" fontId="31" fillId="10" borderId="13" xfId="13" applyFont="1" applyFill="1" applyBorder="1" applyAlignment="1">
      <alignment horizontal="center" vertical="center" wrapText="1"/>
    </xf>
    <xf numFmtId="179" fontId="31" fillId="10" borderId="13" xfId="14" applyNumberFormat="1" applyFont="1" applyFill="1" applyBorder="1" applyAlignment="1" applyProtection="1">
      <alignment horizontal="center" vertical="center" wrapText="1"/>
    </xf>
    <xf numFmtId="0" fontId="31" fillId="0" borderId="13" xfId="13" applyFont="1" applyBorder="1" applyAlignment="1">
      <alignment horizontal="center" vertical="center"/>
    </xf>
    <xf numFmtId="0" fontId="31" fillId="0" borderId="13" xfId="13" applyFont="1" applyBorder="1" applyAlignment="1">
      <alignment vertical="center" wrapText="1"/>
    </xf>
    <xf numFmtId="10" fontId="31" fillId="8" borderId="13" xfId="17" applyNumberFormat="1" applyFont="1" applyFill="1" applyBorder="1" applyAlignment="1" applyProtection="1">
      <alignment horizontal="center" vertical="center"/>
    </xf>
    <xf numFmtId="182" fontId="31" fillId="0" borderId="13" xfId="13" applyNumberFormat="1" applyFont="1" applyBorder="1" applyAlignment="1">
      <alignment horizontal="right" vertical="center"/>
    </xf>
    <xf numFmtId="183" fontId="31" fillId="0" borderId="13" xfId="13" applyNumberFormat="1" applyFont="1" applyBorder="1" applyAlignment="1">
      <alignment horizontal="center" vertical="center"/>
    </xf>
    <xf numFmtId="179" fontId="31" fillId="0" borderId="13" xfId="14" applyNumberFormat="1" applyFont="1" applyFill="1" applyBorder="1" applyAlignment="1" applyProtection="1">
      <alignment vertical="center"/>
    </xf>
    <xf numFmtId="169" fontId="31" fillId="0" borderId="0" xfId="13" applyNumberFormat="1" applyFont="1" applyAlignment="1">
      <alignment vertical="center" wrapText="1"/>
    </xf>
    <xf numFmtId="0" fontId="34" fillId="0" borderId="18" xfId="13" applyFont="1" applyBorder="1" applyAlignment="1">
      <alignment vertical="center"/>
    </xf>
    <xf numFmtId="0" fontId="11" fillId="0" borderId="19" xfId="13" applyBorder="1" applyAlignment="1">
      <alignment vertical="center"/>
    </xf>
    <xf numFmtId="179" fontId="11" fillId="0" borderId="17" xfId="14" applyNumberFormat="1" applyFont="1" applyFill="1" applyBorder="1" applyAlignment="1">
      <alignment vertical="center"/>
    </xf>
    <xf numFmtId="10" fontId="31" fillId="0" borderId="13" xfId="17" applyNumberFormat="1" applyFont="1" applyFill="1" applyBorder="1" applyAlignment="1" applyProtection="1">
      <alignment horizontal="center" vertical="center"/>
    </xf>
    <xf numFmtId="185" fontId="31" fillId="0" borderId="13" xfId="17" applyNumberFormat="1" applyFont="1" applyFill="1" applyBorder="1" applyAlignment="1" applyProtection="1">
      <alignment horizontal="center" vertical="center"/>
    </xf>
    <xf numFmtId="169" fontId="36" fillId="0" borderId="41" xfId="14" applyNumberFormat="1" applyFont="1" applyFill="1" applyBorder="1" applyAlignment="1" applyProtection="1">
      <alignment vertical="center"/>
    </xf>
    <xf numFmtId="0" fontId="31" fillId="0" borderId="36" xfId="13" applyFont="1" applyBorder="1" applyAlignment="1">
      <alignment vertical="center"/>
    </xf>
    <xf numFmtId="0" fontId="31" fillId="0" borderId="34" xfId="13" applyFont="1" applyBorder="1" applyAlignment="1">
      <alignment vertical="center"/>
    </xf>
    <xf numFmtId="0" fontId="37" fillId="0" borderId="34" xfId="13" applyFont="1" applyBorder="1" applyAlignment="1">
      <alignment vertical="center"/>
    </xf>
    <xf numFmtId="179" fontId="37" fillId="0" borderId="42" xfId="14" applyNumberFormat="1" applyFont="1" applyFill="1" applyBorder="1" applyAlignment="1" applyProtection="1">
      <alignment vertical="center"/>
    </xf>
    <xf numFmtId="0" fontId="31" fillId="0" borderId="0" xfId="13" applyFont="1" applyAlignment="1">
      <alignment horizontal="center" vertical="center" wrapText="1"/>
    </xf>
    <xf numFmtId="179" fontId="36" fillId="0" borderId="43" xfId="14" applyNumberFormat="1" applyFont="1" applyFill="1" applyBorder="1" applyAlignment="1" applyProtection="1">
      <alignment vertical="center"/>
    </xf>
    <xf numFmtId="0" fontId="33" fillId="0" borderId="0" xfId="13" applyFont="1" applyAlignment="1">
      <alignment vertical="center"/>
    </xf>
    <xf numFmtId="0" fontId="33" fillId="0" borderId="0" xfId="13" applyFont="1"/>
    <xf numFmtId="0" fontId="31" fillId="0" borderId="44" xfId="13" applyFont="1" applyBorder="1" applyAlignment="1">
      <alignment vertical="center" wrapText="1"/>
    </xf>
    <xf numFmtId="0" fontId="11" fillId="0" borderId="45" xfId="13" applyBorder="1" applyAlignment="1">
      <alignment vertical="center" wrapText="1"/>
    </xf>
    <xf numFmtId="0" fontId="37" fillId="0" borderId="0" xfId="13" applyFont="1" applyAlignment="1">
      <alignment vertical="center"/>
    </xf>
    <xf numFmtId="171" fontId="34" fillId="0" borderId="49" xfId="13" applyNumberFormat="1" applyFont="1" applyBorder="1" applyAlignment="1">
      <alignment vertical="center"/>
    </xf>
    <xf numFmtId="171" fontId="34" fillId="0" borderId="50" xfId="13" applyNumberFormat="1" applyFont="1" applyBorder="1" applyAlignment="1">
      <alignment vertical="center"/>
    </xf>
    <xf numFmtId="179" fontId="38" fillId="0" borderId="0" xfId="14" applyNumberFormat="1" applyFont="1" applyFill="1" applyBorder="1" applyAlignment="1">
      <alignment vertical="center"/>
    </xf>
    <xf numFmtId="0" fontId="34" fillId="0" borderId="0" xfId="13" applyFont="1" applyAlignment="1">
      <alignment horizontal="center" vertical="center"/>
    </xf>
    <xf numFmtId="0" fontId="31" fillId="10" borderId="51" xfId="13" applyFont="1" applyFill="1" applyBorder="1" applyAlignment="1">
      <alignment vertical="center" wrapText="1"/>
    </xf>
    <xf numFmtId="0" fontId="34" fillId="10" borderId="52" xfId="13" applyFont="1" applyFill="1" applyBorder="1" applyAlignment="1">
      <alignment horizontal="center" vertical="center" wrapText="1"/>
    </xf>
    <xf numFmtId="179" fontId="34" fillId="10" borderId="42" xfId="14" applyNumberFormat="1" applyFont="1" applyFill="1" applyBorder="1" applyAlignment="1">
      <alignment horizontal="center" vertical="center"/>
    </xf>
    <xf numFmtId="0" fontId="31" fillId="0" borderId="51" xfId="13" applyFont="1" applyBorder="1" applyAlignment="1">
      <alignment vertical="center"/>
    </xf>
    <xf numFmtId="10" fontId="31" fillId="0" borderId="52" xfId="13" applyNumberFormat="1" applyFont="1" applyBorder="1" applyAlignment="1">
      <alignment horizontal="center" vertical="center" wrapText="1"/>
    </xf>
    <xf numFmtId="179" fontId="31" fillId="0" borderId="50" xfId="14" applyNumberFormat="1" applyFont="1" applyFill="1" applyBorder="1" applyAlignment="1">
      <alignment horizontal="right" vertical="center" wrapText="1"/>
    </xf>
    <xf numFmtId="186" fontId="31" fillId="0" borderId="0" xfId="13" applyNumberFormat="1" applyFont="1" applyAlignment="1">
      <alignment horizontal="right" vertical="center" wrapText="1"/>
    </xf>
    <xf numFmtId="0" fontId="31" fillId="0" borderId="51" xfId="13" applyFont="1" applyBorder="1" applyAlignment="1">
      <alignment vertical="center" wrapText="1"/>
    </xf>
    <xf numFmtId="179" fontId="39" fillId="0" borderId="50" xfId="14" applyNumberFormat="1" applyFont="1" applyFill="1" applyBorder="1" applyAlignment="1">
      <alignment horizontal="right" vertical="center" wrapText="1"/>
    </xf>
    <xf numFmtId="186" fontId="39" fillId="0" borderId="0" xfId="13" applyNumberFormat="1" applyFont="1" applyAlignment="1">
      <alignment horizontal="left" vertical="center" wrapText="1"/>
    </xf>
    <xf numFmtId="0" fontId="34" fillId="10" borderId="54" xfId="13" applyFont="1" applyFill="1" applyBorder="1" applyAlignment="1">
      <alignment horizontal="center" vertical="center"/>
    </xf>
    <xf numFmtId="0" fontId="40" fillId="10" borderId="54" xfId="13" applyFont="1" applyFill="1" applyBorder="1" applyAlignment="1">
      <alignment horizontal="center" vertical="center" wrapText="1"/>
    </xf>
    <xf numFmtId="0" fontId="40" fillId="10" borderId="0" xfId="13" applyFont="1" applyFill="1" applyAlignment="1">
      <alignment horizontal="center" vertical="center" wrapText="1"/>
    </xf>
    <xf numFmtId="0" fontId="31" fillId="0" borderId="54" xfId="13" applyFont="1" applyBorder="1" applyAlignment="1">
      <alignment vertical="center" wrapText="1"/>
    </xf>
    <xf numFmtId="182" fontId="31" fillId="0" borderId="54" xfId="13" applyNumberFormat="1" applyFont="1" applyBorder="1" applyAlignment="1">
      <alignment horizontal="right" vertical="center" wrapText="1"/>
    </xf>
    <xf numFmtId="10" fontId="31" fillId="0" borderId="54" xfId="13" applyNumberFormat="1" applyFont="1" applyBorder="1" applyAlignment="1">
      <alignment horizontal="center" vertical="center" wrapText="1"/>
    </xf>
    <xf numFmtId="187" fontId="31" fillId="0" borderId="54" xfId="13" applyNumberFormat="1" applyFont="1" applyBorder="1" applyAlignment="1">
      <alignment horizontal="center" vertical="center" wrapText="1"/>
    </xf>
    <xf numFmtId="179" fontId="31" fillId="0" borderId="42" xfId="14" applyNumberFormat="1" applyFont="1" applyFill="1" applyBorder="1" applyAlignment="1">
      <alignment horizontal="right" vertical="center" wrapText="1"/>
    </xf>
    <xf numFmtId="0" fontId="31" fillId="0" borderId="55" xfId="13" applyFont="1" applyBorder="1" applyAlignment="1">
      <alignment horizontal="center" vertical="center" wrapText="1"/>
    </xf>
    <xf numFmtId="0" fontId="31" fillId="0" borderId="57" xfId="13" applyFont="1" applyBorder="1" applyAlignment="1">
      <alignment vertical="center" wrapText="1"/>
    </xf>
    <xf numFmtId="0" fontId="11" fillId="0" borderId="58" xfId="13" applyBorder="1" applyAlignment="1">
      <alignment vertical="center" wrapText="1"/>
    </xf>
    <xf numFmtId="179" fontId="11" fillId="0" borderId="28" xfId="14" applyNumberFormat="1" applyFont="1" applyBorder="1" applyAlignment="1">
      <alignment vertical="center" wrapText="1"/>
    </xf>
    <xf numFmtId="186" fontId="31" fillId="0" borderId="49" xfId="13" applyNumberFormat="1" applyFont="1" applyBorder="1" applyAlignment="1">
      <alignment vertical="center" wrapText="1"/>
    </xf>
    <xf numFmtId="186" fontId="11" fillId="0" borderId="51" xfId="13" applyNumberFormat="1" applyBorder="1" applyAlignment="1">
      <alignment vertical="center" wrapText="1"/>
    </xf>
    <xf numFmtId="10" fontId="36" fillId="0" borderId="42" xfId="10" applyNumberFormat="1" applyFont="1" applyFill="1" applyBorder="1" applyAlignment="1" applyProtection="1">
      <alignment horizontal="right" vertical="center"/>
    </xf>
    <xf numFmtId="10" fontId="33" fillId="0" borderId="0" xfId="13" applyNumberFormat="1" applyFont="1" applyAlignment="1">
      <alignment vertical="center"/>
    </xf>
    <xf numFmtId="10" fontId="36" fillId="0" borderId="42" xfId="10" applyNumberFormat="1" applyFont="1" applyFill="1" applyBorder="1" applyAlignment="1" applyProtection="1">
      <alignment vertical="center"/>
    </xf>
    <xf numFmtId="0" fontId="35" fillId="0" borderId="0" xfId="13" applyFont="1" applyAlignment="1">
      <alignment vertical="center"/>
    </xf>
    <xf numFmtId="188" fontId="35" fillId="0" borderId="0" xfId="13" applyNumberFormat="1" applyFont="1" applyAlignment="1">
      <alignment vertical="center"/>
    </xf>
    <xf numFmtId="0" fontId="0" fillId="0" borderId="34" xfId="0" applyBorder="1" applyAlignment="1">
      <alignment vertical="center"/>
    </xf>
    <xf numFmtId="0" fontId="9" fillId="0" borderId="0" xfId="0" applyFont="1" applyAlignment="1">
      <alignment horizontal="center" vertical="center"/>
    </xf>
    <xf numFmtId="0" fontId="0" fillId="6" borderId="0" xfId="0" applyFill="1" applyAlignment="1">
      <alignment horizontal="left" vertical="top"/>
    </xf>
    <xf numFmtId="0" fontId="26" fillId="0" borderId="0" xfId="0" applyFont="1" applyAlignment="1">
      <alignment horizontal="center"/>
    </xf>
    <xf numFmtId="0" fontId="25" fillId="0" borderId="0" xfId="0" applyFont="1" applyAlignment="1">
      <alignment horizontal="center"/>
    </xf>
    <xf numFmtId="0" fontId="16" fillId="0" borderId="20" xfId="0" applyFont="1" applyBorder="1" applyAlignment="1">
      <alignment horizontal="center" vertical="center" wrapText="1"/>
    </xf>
    <xf numFmtId="0" fontId="16" fillId="0" borderId="21" xfId="0" applyFont="1" applyBorder="1" applyAlignment="1">
      <alignment horizontal="center" vertical="center" wrapText="1"/>
    </xf>
    <xf numFmtId="0" fontId="17" fillId="0" borderId="21" xfId="0" applyFont="1" applyBorder="1" applyAlignment="1">
      <alignment vertical="center"/>
    </xf>
    <xf numFmtId="0" fontId="15" fillId="0" borderId="21" xfId="0" applyFont="1" applyBorder="1"/>
    <xf numFmtId="0" fontId="15" fillId="0" borderId="24" xfId="0" applyFont="1" applyBorder="1"/>
    <xf numFmtId="0" fontId="0" fillId="0" borderId="0" xfId="0" applyAlignment="1">
      <alignment horizontal="left" vertical="center"/>
    </xf>
    <xf numFmtId="0" fontId="15" fillId="0" borderId="25" xfId="0" applyFont="1" applyBorder="1" applyAlignment="1">
      <alignment vertical="center"/>
    </xf>
    <xf numFmtId="0" fontId="25" fillId="0" borderId="28" xfId="0" applyFont="1" applyBorder="1" applyAlignment="1">
      <alignment horizontal="center" vertical="center"/>
    </xf>
    <xf numFmtId="0" fontId="27" fillId="0" borderId="0" xfId="0" applyFont="1" applyAlignment="1">
      <alignment horizontal="right" vertical="center"/>
    </xf>
    <xf numFmtId="0" fontId="14" fillId="15" borderId="18" xfId="0" applyFont="1" applyFill="1" applyBorder="1" applyAlignment="1">
      <alignment vertical="center"/>
    </xf>
    <xf numFmtId="0" fontId="49" fillId="0" borderId="13" xfId="22" applyFont="1" applyBorder="1" applyAlignment="1">
      <alignment horizontal="center" vertical="center"/>
    </xf>
    <xf numFmtId="0" fontId="49" fillId="0" borderId="13" xfId="22" applyFont="1" applyBorder="1" applyAlignment="1">
      <alignment horizontal="center"/>
    </xf>
    <xf numFmtId="0" fontId="50" fillId="0" borderId="13" xfId="22" applyFont="1" applyBorder="1" applyAlignment="1">
      <alignment horizontal="center"/>
    </xf>
    <xf numFmtId="190" fontId="50" fillId="0" borderId="13" xfId="22" applyNumberFormat="1" applyFont="1" applyBorder="1" applyAlignment="1">
      <alignment horizontal="center"/>
    </xf>
    <xf numFmtId="166" fontId="50" fillId="0" borderId="13" xfId="19" applyFont="1" applyBorder="1" applyAlignment="1">
      <alignment horizontal="center" vertical="center"/>
    </xf>
    <xf numFmtId="166" fontId="50" fillId="0" borderId="13" xfId="19" applyFont="1" applyBorder="1" applyAlignment="1">
      <alignment vertical="center"/>
    </xf>
    <xf numFmtId="166" fontId="49" fillId="10" borderId="13" xfId="19" applyFont="1" applyFill="1" applyBorder="1" applyAlignment="1">
      <alignment horizontal="center"/>
    </xf>
    <xf numFmtId="0" fontId="49" fillId="0" borderId="13" xfId="22" applyFont="1" applyBorder="1" applyAlignment="1">
      <alignment horizontal="center" vertical="center" wrapText="1"/>
    </xf>
    <xf numFmtId="0" fontId="50" fillId="0" borderId="13" xfId="22" applyFont="1" applyBorder="1" applyAlignment="1">
      <alignment wrapText="1"/>
    </xf>
    <xf numFmtId="167" fontId="50" fillId="0" borderId="13" xfId="18" applyFont="1" applyBorder="1" applyAlignment="1">
      <alignment horizontal="center" vertical="center"/>
    </xf>
    <xf numFmtId="164" fontId="50" fillId="0" borderId="13" xfId="6" applyFont="1" applyBorder="1"/>
    <xf numFmtId="177" fontId="50" fillId="0" borderId="13" xfId="6" applyNumberFormat="1" applyFont="1" applyBorder="1"/>
    <xf numFmtId="167" fontId="50" fillId="0" borderId="13" xfId="22" applyNumberFormat="1" applyFont="1" applyBorder="1"/>
    <xf numFmtId="0" fontId="50" fillId="0" borderId="13" xfId="22" applyFont="1" applyBorder="1"/>
    <xf numFmtId="3" fontId="50" fillId="0" borderId="13" xfId="22" applyNumberFormat="1" applyFont="1" applyBorder="1"/>
    <xf numFmtId="177" fontId="49" fillId="10" borderId="13" xfId="6" applyNumberFormat="1" applyFont="1" applyFill="1" applyBorder="1" applyAlignment="1">
      <alignment horizontal="center"/>
    </xf>
    <xf numFmtId="0" fontId="49" fillId="0" borderId="13" xfId="22" applyFont="1" applyBorder="1" applyAlignment="1">
      <alignment vertical="center" wrapText="1"/>
    </xf>
    <xf numFmtId="0" fontId="52" fillId="0" borderId="13" xfId="23" applyFont="1" applyBorder="1" applyAlignment="1" applyProtection="1">
      <alignment vertical="center" wrapText="1"/>
      <protection locked="0"/>
    </xf>
    <xf numFmtId="192" fontId="52" fillId="0" borderId="13" xfId="23" applyNumberFormat="1" applyFont="1" applyBorder="1" applyAlignment="1" applyProtection="1">
      <alignment horizontal="center" vertical="center" wrapText="1"/>
      <protection locked="0"/>
    </xf>
    <xf numFmtId="10" fontId="52" fillId="0" borderId="13" xfId="23" applyNumberFormat="1" applyFont="1" applyBorder="1" applyAlignment="1" applyProtection="1">
      <alignment horizontal="center" vertical="center" wrapText="1"/>
      <protection locked="0"/>
    </xf>
    <xf numFmtId="174" fontId="52" fillId="0" borderId="13" xfId="23" applyNumberFormat="1" applyFont="1" applyBorder="1" applyAlignment="1" applyProtection="1">
      <alignment horizontal="right" vertical="center" wrapText="1"/>
      <protection locked="0"/>
    </xf>
    <xf numFmtId="193" fontId="52" fillId="0" borderId="13" xfId="23" applyNumberFormat="1" applyFont="1" applyBorder="1" applyAlignment="1" applyProtection="1">
      <alignment horizontal="center" vertical="center" wrapText="1"/>
      <protection locked="0"/>
    </xf>
    <xf numFmtId="194" fontId="52" fillId="0" borderId="13" xfId="23" applyNumberFormat="1" applyFont="1" applyBorder="1" applyAlignment="1" applyProtection="1">
      <alignment horizontal="right" vertical="center" wrapText="1"/>
      <protection locked="0"/>
    </xf>
    <xf numFmtId="190" fontId="52" fillId="0" borderId="13" xfId="23" applyNumberFormat="1" applyFont="1" applyBorder="1" applyAlignment="1" applyProtection="1">
      <alignment horizontal="center" vertical="center" wrapText="1"/>
      <protection locked="0"/>
    </xf>
    <xf numFmtId="9" fontId="50" fillId="0" borderId="13" xfId="22" applyNumberFormat="1" applyFont="1" applyBorder="1" applyAlignment="1">
      <alignment horizontal="center" vertical="center"/>
    </xf>
    <xf numFmtId="166" fontId="50" fillId="0" borderId="13" xfId="19" applyFont="1" applyBorder="1"/>
    <xf numFmtId="0" fontId="50" fillId="0" borderId="0" xfId="22" applyFont="1"/>
    <xf numFmtId="0" fontId="50" fillId="0" borderId="26" xfId="22" applyFont="1" applyBorder="1"/>
    <xf numFmtId="0" fontId="50" fillId="0" borderId="30" xfId="22" applyFont="1" applyBorder="1"/>
    <xf numFmtId="195" fontId="49" fillId="10" borderId="13" xfId="22" applyNumberFormat="1" applyFont="1" applyFill="1" applyBorder="1" applyAlignment="1">
      <alignment horizontal="center"/>
    </xf>
    <xf numFmtId="0" fontId="49" fillId="0" borderId="13" xfId="22" applyFont="1" applyBorder="1" applyAlignment="1">
      <alignment horizontal="left"/>
    </xf>
    <xf numFmtId="1" fontId="50" fillId="0" borderId="13" xfId="22" applyNumberFormat="1" applyFont="1" applyBorder="1" applyAlignment="1">
      <alignment horizontal="center"/>
    </xf>
    <xf numFmtId="0" fontId="21" fillId="0" borderId="0" xfId="7" applyFont="1"/>
    <xf numFmtId="176" fontId="49" fillId="0" borderId="13" xfId="22" applyNumberFormat="1" applyFont="1" applyBorder="1" applyAlignment="1">
      <alignment horizontal="center"/>
    </xf>
    <xf numFmtId="166" fontId="50" fillId="0" borderId="13" xfId="19" applyFont="1" applyBorder="1" applyAlignment="1">
      <alignment horizontal="center"/>
    </xf>
    <xf numFmtId="9" fontId="50" fillId="0" borderId="13" xfId="18" applyNumberFormat="1" applyFont="1" applyBorder="1" applyAlignment="1">
      <alignment horizontal="center" vertical="center"/>
    </xf>
    <xf numFmtId="176" fontId="0" fillId="0" borderId="13" xfId="0" applyNumberFormat="1" applyBorder="1"/>
    <xf numFmtId="176" fontId="49" fillId="0" borderId="13" xfId="22" applyNumberFormat="1" applyFont="1" applyBorder="1" applyAlignment="1">
      <alignment horizontal="center" vertical="center" wrapText="1"/>
    </xf>
    <xf numFmtId="166" fontId="52" fillId="0" borderId="13" xfId="19" applyFont="1" applyBorder="1" applyAlignment="1" applyProtection="1">
      <alignment horizontal="center" vertical="center" wrapText="1"/>
      <protection locked="0"/>
    </xf>
    <xf numFmtId="176" fontId="50" fillId="0" borderId="0" xfId="22" applyNumberFormat="1" applyFont="1"/>
    <xf numFmtId="0" fontId="30" fillId="0" borderId="34" xfId="7" applyFont="1" applyBorder="1" applyProtection="1">
      <protection locked="0"/>
    </xf>
    <xf numFmtId="9" fontId="50" fillId="0" borderId="13" xfId="22" applyNumberFormat="1" applyFont="1" applyBorder="1" applyAlignment="1">
      <alignment horizontal="center"/>
    </xf>
    <xf numFmtId="0" fontId="0" fillId="0" borderId="13" xfId="0" applyBorder="1"/>
    <xf numFmtId="164" fontId="49" fillId="10" borderId="13" xfId="6" applyFont="1" applyFill="1" applyBorder="1" applyAlignment="1">
      <alignment horizontal="center"/>
    </xf>
    <xf numFmtId="0" fontId="11" fillId="8" borderId="13" xfId="23" applyFont="1" applyFill="1" applyBorder="1" applyAlignment="1">
      <alignment horizontal="center"/>
    </xf>
    <xf numFmtId="2" fontId="11" fillId="8" borderId="13" xfId="23" applyNumberFormat="1" applyFont="1" applyFill="1" applyBorder="1" applyAlignment="1">
      <alignment horizontal="center"/>
    </xf>
    <xf numFmtId="166" fontId="11" fillId="0" borderId="13" xfId="19" applyFont="1" applyFill="1" applyBorder="1" applyAlignment="1">
      <alignment horizontal="center"/>
    </xf>
    <xf numFmtId="2" fontId="11" fillId="0" borderId="13" xfId="0" applyNumberFormat="1" applyFont="1" applyBorder="1" applyAlignment="1">
      <alignment horizontal="center" vertical="center"/>
    </xf>
    <xf numFmtId="166" fontId="11" fillId="0" borderId="13" xfId="19" applyFont="1" applyFill="1" applyBorder="1" applyAlignment="1" applyProtection="1">
      <alignment horizontal="center" vertical="center"/>
    </xf>
    <xf numFmtId="9" fontId="50" fillId="0" borderId="13" xfId="10" applyFont="1" applyBorder="1" applyAlignment="1">
      <alignment horizontal="center"/>
    </xf>
    <xf numFmtId="0" fontId="11" fillId="8" borderId="13" xfId="23" applyFont="1" applyFill="1" applyBorder="1" applyAlignment="1">
      <alignment horizontal="left" vertical="center"/>
    </xf>
    <xf numFmtId="170" fontId="11" fillId="0" borderId="13" xfId="24" applyFont="1" applyFill="1" applyBorder="1" applyAlignment="1">
      <alignment horizontal="center"/>
    </xf>
    <xf numFmtId="170" fontId="11" fillId="8" borderId="13" xfId="24" applyFont="1" applyFill="1" applyBorder="1" applyAlignment="1">
      <alignment horizontal="center"/>
    </xf>
    <xf numFmtId="170" fontId="11" fillId="0" borderId="13" xfId="24" applyFont="1" applyFill="1" applyBorder="1" applyAlignment="1" applyProtection="1">
      <alignment horizontal="center" vertical="center"/>
    </xf>
    <xf numFmtId="170" fontId="49" fillId="10" borderId="13" xfId="24" applyFont="1" applyFill="1" applyBorder="1" applyAlignment="1">
      <alignment horizontal="center"/>
    </xf>
    <xf numFmtId="168" fontId="49" fillId="10" borderId="13" xfId="22" applyNumberFormat="1" applyFont="1" applyFill="1" applyBorder="1" applyAlignment="1">
      <alignment horizontal="center"/>
    </xf>
    <xf numFmtId="170" fontId="50" fillId="0" borderId="13" xfId="24" applyFont="1" applyBorder="1" applyAlignment="1">
      <alignment horizontal="center"/>
    </xf>
    <xf numFmtId="170" fontId="50" fillId="0" borderId="13" xfId="24" applyFont="1" applyBorder="1"/>
    <xf numFmtId="2" fontId="50" fillId="0" borderId="13" xfId="22" applyNumberFormat="1" applyFont="1" applyBorder="1" applyAlignment="1">
      <alignment horizontal="center"/>
    </xf>
    <xf numFmtId="195" fontId="49" fillId="10" borderId="13" xfId="6" applyNumberFormat="1" applyFont="1" applyFill="1" applyBorder="1" applyAlignment="1">
      <alignment horizontal="center"/>
    </xf>
    <xf numFmtId="0" fontId="50" fillId="0" borderId="28" xfId="22" applyFont="1" applyBorder="1"/>
    <xf numFmtId="0" fontId="50" fillId="0" borderId="34" xfId="22" applyFont="1" applyBorder="1"/>
    <xf numFmtId="177" fontId="50" fillId="0" borderId="13" xfId="22" applyNumberFormat="1" applyFont="1" applyBorder="1"/>
    <xf numFmtId="170" fontId="50" fillId="10" borderId="13" xfId="22" applyNumberFormat="1" applyFont="1" applyFill="1" applyBorder="1" applyAlignment="1">
      <alignment horizontal="center"/>
    </xf>
    <xf numFmtId="171" fontId="50" fillId="0" borderId="13" xfId="22" applyNumberFormat="1" applyFont="1" applyBorder="1" applyAlignment="1">
      <alignment horizontal="center"/>
    </xf>
    <xf numFmtId="170" fontId="0" fillId="0" borderId="13" xfId="24" applyFont="1" applyBorder="1"/>
    <xf numFmtId="170" fontId="0" fillId="0" borderId="0" xfId="24" applyFont="1"/>
    <xf numFmtId="170" fontId="50" fillId="0" borderId="17" xfId="24" applyFont="1" applyBorder="1"/>
    <xf numFmtId="0" fontId="50" fillId="10" borderId="13" xfId="22" applyFont="1" applyFill="1" applyBorder="1" applyAlignment="1">
      <alignment horizontal="center"/>
    </xf>
    <xf numFmtId="0" fontId="0" fillId="0" borderId="17" xfId="0" applyBorder="1"/>
    <xf numFmtId="3" fontId="50" fillId="0" borderId="17" xfId="22" applyNumberFormat="1" applyFont="1" applyBorder="1"/>
    <xf numFmtId="1" fontId="0" fillId="0" borderId="0" xfId="0" applyNumberFormat="1"/>
    <xf numFmtId="0" fontId="11" fillId="0" borderId="13" xfId="25" applyBorder="1" applyAlignment="1">
      <alignment horizontal="center" vertical="center"/>
    </xf>
    <xf numFmtId="2" fontId="11" fillId="8" borderId="13" xfId="23" applyNumberFormat="1" applyFont="1" applyFill="1" applyBorder="1" applyAlignment="1">
      <alignment horizontal="center" vertical="center"/>
    </xf>
    <xf numFmtId="170" fontId="11" fillId="8" borderId="13" xfId="24" applyFont="1" applyFill="1" applyBorder="1" applyAlignment="1">
      <alignment horizontal="center" vertical="center"/>
    </xf>
    <xf numFmtId="170" fontId="11" fillId="8" borderId="13" xfId="24" applyFont="1" applyFill="1" applyBorder="1" applyAlignment="1" applyProtection="1">
      <alignment horizontal="center" vertical="center"/>
    </xf>
    <xf numFmtId="2" fontId="49" fillId="0" borderId="13" xfId="22" applyNumberFormat="1" applyFont="1" applyBorder="1" applyAlignment="1">
      <alignment horizontal="center"/>
    </xf>
    <xf numFmtId="170" fontId="49" fillId="0" borderId="13" xfId="24" applyFont="1" applyBorder="1" applyAlignment="1">
      <alignment horizontal="center"/>
    </xf>
    <xf numFmtId="170" fontId="50" fillId="10" borderId="13" xfId="24" applyFont="1" applyFill="1" applyBorder="1" applyAlignment="1">
      <alignment horizontal="center"/>
    </xf>
    <xf numFmtId="170" fontId="50" fillId="0" borderId="13" xfId="24" applyFont="1" applyBorder="1" applyAlignment="1">
      <alignment horizontal="center" vertical="center"/>
    </xf>
    <xf numFmtId="170" fontId="50" fillId="0" borderId="13" xfId="24" applyFont="1" applyBorder="1" applyAlignment="1">
      <alignment vertical="center"/>
    </xf>
    <xf numFmtId="190" fontId="11" fillId="0" borderId="13" xfId="0" applyNumberFormat="1" applyFont="1" applyBorder="1" applyAlignment="1">
      <alignment horizontal="center" vertical="center"/>
    </xf>
    <xf numFmtId="190" fontId="11" fillId="8" borderId="13" xfId="23" applyNumberFormat="1" applyFont="1" applyFill="1" applyBorder="1" applyAlignment="1">
      <alignment horizontal="center"/>
    </xf>
    <xf numFmtId="0" fontId="11" fillId="8" borderId="13" xfId="23" applyFont="1" applyFill="1" applyBorder="1" applyAlignment="1">
      <alignment horizontal="center" vertical="center"/>
    </xf>
    <xf numFmtId="170" fontId="11" fillId="0" borderId="13" xfId="24" applyFont="1" applyFill="1" applyBorder="1" applyAlignment="1">
      <alignment horizontal="center" vertical="center"/>
    </xf>
    <xf numFmtId="0" fontId="11" fillId="0" borderId="13" xfId="0" applyFont="1" applyBorder="1" applyAlignment="1">
      <alignment horizontal="center" vertical="center"/>
    </xf>
    <xf numFmtId="196" fontId="11" fillId="0" borderId="13" xfId="0" applyNumberFormat="1" applyFont="1" applyBorder="1" applyAlignment="1">
      <alignment horizontal="center" vertical="center"/>
    </xf>
    <xf numFmtId="197" fontId="11" fillId="0" borderId="13" xfId="0" applyNumberFormat="1" applyFont="1" applyBorder="1" applyAlignment="1">
      <alignment horizontal="right" vertical="center"/>
    </xf>
    <xf numFmtId="0" fontId="11" fillId="0" borderId="13" xfId="0" applyFont="1" applyBorder="1" applyAlignment="1">
      <alignment horizontal="center" vertical="center" wrapText="1"/>
    </xf>
    <xf numFmtId="0" fontId="11" fillId="0" borderId="13" xfId="0" applyFont="1" applyBorder="1" applyAlignment="1">
      <alignment vertical="center" wrapText="1"/>
    </xf>
    <xf numFmtId="0" fontId="11" fillId="0" borderId="13" xfId="0" applyFont="1" applyBorder="1" applyAlignment="1">
      <alignment horizontal="left" vertical="center" wrapText="1"/>
    </xf>
    <xf numFmtId="198" fontId="50" fillId="0" borderId="13" xfId="22" applyNumberFormat="1" applyFont="1" applyBorder="1" applyAlignment="1">
      <alignment horizontal="center"/>
    </xf>
    <xf numFmtId="0" fontId="18" fillId="0" borderId="0" xfId="0" applyFont="1" applyAlignment="1">
      <alignment horizontal="left" vertical="center"/>
    </xf>
    <xf numFmtId="0" fontId="41" fillId="0" borderId="13" xfId="0" applyFont="1" applyBorder="1" applyAlignment="1">
      <alignment horizontal="center" vertical="top" wrapText="1"/>
    </xf>
    <xf numFmtId="0" fontId="23" fillId="0" borderId="0" xfId="0" applyFont="1" applyAlignment="1">
      <alignment horizontal="right" vertical="top"/>
    </xf>
    <xf numFmtId="0" fontId="18" fillId="0" borderId="0" xfId="0" applyFont="1" applyAlignment="1">
      <alignment vertical="center"/>
    </xf>
    <xf numFmtId="0" fontId="15" fillId="0" borderId="34" xfId="0" applyFont="1" applyBorder="1" applyAlignment="1">
      <alignment vertical="center"/>
    </xf>
    <xf numFmtId="0" fontId="23" fillId="0" borderId="21" xfId="0" applyFont="1" applyBorder="1" applyAlignment="1">
      <alignment horizontal="right" vertical="center"/>
    </xf>
    <xf numFmtId="0" fontId="18" fillId="0" borderId="0" xfId="0" applyFont="1" applyAlignment="1">
      <alignment horizontal="center" vertical="center"/>
    </xf>
    <xf numFmtId="0" fontId="19" fillId="0" borderId="0" xfId="0" applyFont="1" applyAlignment="1">
      <alignment horizontal="left" vertical="center"/>
    </xf>
    <xf numFmtId="0" fontId="15" fillId="0" borderId="0" xfId="0" applyFont="1" applyAlignment="1">
      <alignment horizontal="center" vertical="center"/>
    </xf>
    <xf numFmtId="0" fontId="15" fillId="0" borderId="0" xfId="0" applyFont="1" applyAlignment="1">
      <alignment vertical="center"/>
    </xf>
    <xf numFmtId="0" fontId="20" fillId="0" borderId="34" xfId="0" applyFont="1" applyBorder="1" applyAlignment="1">
      <alignment horizontal="center" vertical="center"/>
    </xf>
    <xf numFmtId="0" fontId="21" fillId="0" borderId="34" xfId="0" applyFont="1" applyBorder="1" applyAlignment="1">
      <alignment horizontal="center" vertical="center"/>
    </xf>
    <xf numFmtId="0" fontId="21" fillId="10" borderId="35" xfId="0" applyFont="1" applyFill="1" applyBorder="1" applyAlignment="1">
      <alignment horizontal="center"/>
    </xf>
    <xf numFmtId="0" fontId="26" fillId="0" borderId="20" xfId="0" applyFont="1" applyBorder="1" applyAlignment="1">
      <alignment horizontal="center"/>
    </xf>
    <xf numFmtId="0" fontId="26" fillId="0" borderId="24" xfId="0" applyFont="1" applyBorder="1" applyAlignment="1">
      <alignment horizontal="center"/>
    </xf>
    <xf numFmtId="0" fontId="26" fillId="0" borderId="25" xfId="0" applyFont="1" applyBorder="1" applyAlignment="1">
      <alignment horizontal="center"/>
    </xf>
    <xf numFmtId="0" fontId="26" fillId="0" borderId="28" xfId="0" applyFont="1" applyBorder="1" applyAlignment="1">
      <alignment horizontal="center"/>
    </xf>
    <xf numFmtId="0" fontId="26" fillId="0" borderId="36" xfId="0" applyFont="1" applyBorder="1" applyAlignment="1">
      <alignment horizontal="center"/>
    </xf>
    <xf numFmtId="0" fontId="26" fillId="0" borderId="37" xfId="0" applyFont="1" applyBorder="1" applyAlignment="1">
      <alignment horizontal="center"/>
    </xf>
    <xf numFmtId="0" fontId="27" fillId="0" borderId="20" xfId="0" applyFont="1" applyBorder="1" applyAlignment="1">
      <alignment horizontal="center" vertical="center" wrapText="1"/>
    </xf>
    <xf numFmtId="0" fontId="27" fillId="0" borderId="21" xfId="0" applyFont="1" applyBorder="1" applyAlignment="1">
      <alignment horizontal="center" vertical="center" wrapText="1"/>
    </xf>
    <xf numFmtId="0" fontId="27" fillId="0" borderId="24" xfId="0" applyFont="1" applyBorder="1" applyAlignment="1">
      <alignment horizontal="center" vertical="center" wrapText="1"/>
    </xf>
    <xf numFmtId="0" fontId="27" fillId="0" borderId="25" xfId="0" applyFont="1" applyBorder="1" applyAlignment="1">
      <alignment horizontal="center" vertical="center" wrapText="1"/>
    </xf>
    <xf numFmtId="0" fontId="27" fillId="0" borderId="0" xfId="0" applyFont="1" applyAlignment="1">
      <alignment horizontal="center" vertical="center" wrapText="1"/>
    </xf>
    <xf numFmtId="0" fontId="27" fillId="0" borderId="28" xfId="0" applyFont="1" applyBorder="1" applyAlignment="1">
      <alignment horizontal="center" vertical="center" wrapText="1"/>
    </xf>
    <xf numFmtId="0" fontId="27" fillId="0" borderId="36" xfId="0" applyFont="1" applyBorder="1" applyAlignment="1">
      <alignment horizontal="center" vertical="center" wrapText="1"/>
    </xf>
    <xf numFmtId="0" fontId="27" fillId="0" borderId="34" xfId="0" applyFont="1" applyBorder="1" applyAlignment="1">
      <alignment horizontal="center" vertical="center" wrapText="1"/>
    </xf>
    <xf numFmtId="0" fontId="27" fillId="0" borderId="37" xfId="0" applyFont="1" applyBorder="1" applyAlignment="1">
      <alignment horizontal="center" vertical="center" wrapText="1"/>
    </xf>
    <xf numFmtId="0" fontId="26" fillId="0" borderId="20" xfId="0" applyFont="1" applyBorder="1" applyAlignment="1">
      <alignment horizontal="center" vertical="center"/>
    </xf>
    <xf numFmtId="0" fontId="26" fillId="0" borderId="21" xfId="0" applyFont="1" applyBorder="1" applyAlignment="1">
      <alignment horizontal="center" vertical="center"/>
    </xf>
    <xf numFmtId="0" fontId="26" fillId="0" borderId="24" xfId="0" applyFont="1" applyBorder="1" applyAlignment="1">
      <alignment horizontal="center" vertical="center"/>
    </xf>
    <xf numFmtId="0" fontId="26" fillId="0" borderId="25" xfId="0" applyFont="1" applyBorder="1" applyAlignment="1">
      <alignment horizontal="center" vertical="center"/>
    </xf>
    <xf numFmtId="0" fontId="26" fillId="0" borderId="0" xfId="0" applyFont="1" applyAlignment="1">
      <alignment horizontal="center" vertical="center"/>
    </xf>
    <xf numFmtId="0" fontId="26" fillId="0" borderId="28" xfId="0" applyFont="1" applyBorder="1" applyAlignment="1">
      <alignment horizontal="center" vertical="center"/>
    </xf>
    <xf numFmtId="0" fontId="26" fillId="0" borderId="36" xfId="0" applyFont="1" applyBorder="1" applyAlignment="1">
      <alignment horizontal="center" vertical="center"/>
    </xf>
    <xf numFmtId="0" fontId="26" fillId="0" borderId="34" xfId="0" applyFont="1" applyBorder="1" applyAlignment="1">
      <alignment horizontal="center" vertical="center"/>
    </xf>
    <xf numFmtId="0" fontId="26" fillId="0" borderId="37" xfId="0" applyFont="1" applyBorder="1" applyAlignment="1">
      <alignment horizontal="center" vertical="center"/>
    </xf>
    <xf numFmtId="0" fontId="26" fillId="0" borderId="21" xfId="0" applyFont="1" applyBorder="1" applyAlignment="1">
      <alignment horizontal="center"/>
    </xf>
    <xf numFmtId="0" fontId="26" fillId="0" borderId="0" xfId="0" applyFont="1" applyAlignment="1">
      <alignment horizontal="center"/>
    </xf>
    <xf numFmtId="0" fontId="26" fillId="0" borderId="34" xfId="0" applyFont="1" applyBorder="1" applyAlignment="1">
      <alignment horizontal="center"/>
    </xf>
    <xf numFmtId="0" fontId="21" fillId="10" borderId="0" xfId="0" applyFont="1" applyFill="1" applyAlignment="1">
      <alignment horizontal="left"/>
    </xf>
    <xf numFmtId="0" fontId="21" fillId="10" borderId="18" xfId="0" applyFont="1" applyFill="1" applyBorder="1" applyAlignment="1">
      <alignment horizontal="center"/>
    </xf>
    <xf numFmtId="0" fontId="21" fillId="10" borderId="19" xfId="0" applyFont="1" applyFill="1" applyBorder="1" applyAlignment="1">
      <alignment horizontal="center"/>
    </xf>
    <xf numFmtId="0" fontId="21" fillId="10" borderId="17" xfId="0" applyFont="1" applyFill="1" applyBorder="1" applyAlignment="1">
      <alignment horizontal="center"/>
    </xf>
    <xf numFmtId="0" fontId="21" fillId="10" borderId="13" xfId="0" applyFont="1" applyFill="1" applyBorder="1" applyAlignment="1">
      <alignment horizontal="center"/>
    </xf>
    <xf numFmtId="0" fontId="20" fillId="0" borderId="0" xfId="0" applyFont="1" applyAlignment="1">
      <alignment horizontal="right"/>
    </xf>
    <xf numFmtId="3" fontId="26" fillId="11" borderId="36" xfId="0" applyNumberFormat="1" applyFont="1" applyFill="1" applyBorder="1" applyAlignment="1">
      <alignment horizontal="center"/>
    </xf>
    <xf numFmtId="3" fontId="26" fillId="11" borderId="34" xfId="0" applyNumberFormat="1" applyFont="1" applyFill="1" applyBorder="1" applyAlignment="1">
      <alignment horizontal="center"/>
    </xf>
    <xf numFmtId="3" fontId="26" fillId="11" borderId="37" xfId="0" applyNumberFormat="1" applyFont="1" applyFill="1" applyBorder="1" applyAlignment="1">
      <alignment horizontal="center"/>
    </xf>
    <xf numFmtId="0" fontId="26" fillId="0" borderId="18" xfId="0" applyFont="1" applyBorder="1" applyAlignment="1">
      <alignment horizontal="left"/>
    </xf>
    <xf numFmtId="0" fontId="26" fillId="0" borderId="19" xfId="0" applyFont="1" applyBorder="1" applyAlignment="1">
      <alignment horizontal="left"/>
    </xf>
    <xf numFmtId="0" fontId="26" fillId="0" borderId="17" xfId="0" applyFont="1" applyBorder="1" applyAlignment="1">
      <alignment horizontal="left"/>
    </xf>
    <xf numFmtId="0" fontId="26" fillId="0" borderId="18" xfId="0" applyFont="1" applyBorder="1" applyAlignment="1">
      <alignment horizontal="center"/>
    </xf>
    <xf numFmtId="0" fontId="26" fillId="0" borderId="17" xfId="0" applyFont="1" applyBorder="1" applyAlignment="1">
      <alignment horizontal="center"/>
    </xf>
    <xf numFmtId="3" fontId="26" fillId="0" borderId="13" xfId="0" applyNumberFormat="1" applyFont="1" applyBorder="1" applyAlignment="1">
      <alignment horizontal="center"/>
    </xf>
    <xf numFmtId="0" fontId="26" fillId="0" borderId="13" xfId="0" applyFont="1" applyBorder="1" applyAlignment="1">
      <alignment horizontal="center"/>
    </xf>
    <xf numFmtId="3" fontId="26" fillId="0" borderId="18" xfId="0" applyNumberFormat="1" applyFont="1" applyBorder="1" applyAlignment="1">
      <alignment horizontal="center"/>
    </xf>
    <xf numFmtId="3" fontId="26" fillId="0" borderId="19" xfId="0" applyNumberFormat="1" applyFont="1" applyBorder="1" applyAlignment="1">
      <alignment horizontal="center"/>
    </xf>
    <xf numFmtId="3" fontId="26" fillId="0" borderId="17" xfId="0" applyNumberFormat="1" applyFont="1" applyBorder="1" applyAlignment="1">
      <alignment horizontal="center"/>
    </xf>
    <xf numFmtId="0" fontId="26" fillId="0" borderId="19" xfId="0" applyFont="1" applyBorder="1" applyAlignment="1">
      <alignment horizontal="center"/>
    </xf>
    <xf numFmtId="1" fontId="26" fillId="0" borderId="18" xfId="0" applyNumberFormat="1" applyFont="1" applyBorder="1" applyAlignment="1">
      <alignment horizontal="center"/>
    </xf>
    <xf numFmtId="1" fontId="26" fillId="0" borderId="19" xfId="0" applyNumberFormat="1" applyFont="1" applyBorder="1" applyAlignment="1">
      <alignment horizontal="center"/>
    </xf>
    <xf numFmtId="1" fontId="26" fillId="0" borderId="17" xfId="0" applyNumberFormat="1" applyFont="1" applyBorder="1" applyAlignment="1">
      <alignment horizontal="center"/>
    </xf>
    <xf numFmtId="1" fontId="26" fillId="0" borderId="13" xfId="0" applyNumberFormat="1" applyFont="1" applyBorder="1" applyAlignment="1">
      <alignment horizontal="center"/>
    </xf>
    <xf numFmtId="3" fontId="26" fillId="12" borderId="36" xfId="0" applyNumberFormat="1" applyFont="1" applyFill="1" applyBorder="1" applyAlignment="1">
      <alignment horizontal="center"/>
    </xf>
    <xf numFmtId="3" fontId="26" fillId="12" borderId="34" xfId="0" applyNumberFormat="1" applyFont="1" applyFill="1" applyBorder="1" applyAlignment="1">
      <alignment horizontal="center"/>
    </xf>
    <xf numFmtId="3" fontId="26" fillId="12" borderId="37" xfId="0" applyNumberFormat="1" applyFont="1" applyFill="1" applyBorder="1" applyAlignment="1">
      <alignment horizontal="center"/>
    </xf>
    <xf numFmtId="3" fontId="26" fillId="13" borderId="36" xfId="0" applyNumberFormat="1" applyFont="1" applyFill="1" applyBorder="1" applyAlignment="1">
      <alignment horizontal="center"/>
    </xf>
    <xf numFmtId="3" fontId="26" fillId="13" borderId="34" xfId="0" applyNumberFormat="1" applyFont="1" applyFill="1" applyBorder="1" applyAlignment="1">
      <alignment horizontal="center"/>
    </xf>
    <xf numFmtId="3" fontId="26" fillId="13" borderId="37" xfId="0" applyNumberFormat="1" applyFont="1" applyFill="1" applyBorder="1" applyAlignment="1">
      <alignment horizontal="center"/>
    </xf>
    <xf numFmtId="9" fontId="26" fillId="0" borderId="13" xfId="0" applyNumberFormat="1" applyFont="1" applyBorder="1" applyAlignment="1">
      <alignment horizontal="center"/>
    </xf>
    <xf numFmtId="2" fontId="26" fillId="0" borderId="13" xfId="0" applyNumberFormat="1" applyFont="1" applyBorder="1" applyAlignment="1">
      <alignment horizontal="center"/>
    </xf>
    <xf numFmtId="3" fontId="26" fillId="14" borderId="36" xfId="0" applyNumberFormat="1" applyFont="1" applyFill="1" applyBorder="1" applyAlignment="1">
      <alignment horizontal="center"/>
    </xf>
    <xf numFmtId="3" fontId="26" fillId="14" borderId="34" xfId="0" applyNumberFormat="1" applyFont="1" applyFill="1" applyBorder="1" applyAlignment="1">
      <alignment horizontal="center"/>
    </xf>
    <xf numFmtId="3" fontId="26" fillId="14" borderId="37" xfId="0" applyNumberFormat="1" applyFont="1" applyFill="1" applyBorder="1" applyAlignment="1">
      <alignment horizontal="center"/>
    </xf>
    <xf numFmtId="0" fontId="19" fillId="15" borderId="13" xfId="0" applyFont="1" applyFill="1" applyBorder="1" applyAlignment="1">
      <alignment horizontal="left"/>
    </xf>
    <xf numFmtId="3" fontId="26" fillId="0" borderId="13" xfId="0" applyNumberFormat="1" applyFont="1" applyBorder="1" applyAlignment="1">
      <alignment horizontal="center" vertical="center"/>
    </xf>
    <xf numFmtId="0" fontId="29" fillId="15" borderId="13" xfId="0" applyFont="1" applyFill="1" applyBorder="1" applyAlignment="1">
      <alignment horizontal="left" wrapText="1"/>
    </xf>
    <xf numFmtId="0" fontId="21" fillId="0" borderId="0" xfId="7" applyFont="1" applyAlignment="1">
      <alignment horizontal="center"/>
    </xf>
    <xf numFmtId="0" fontId="15" fillId="0" borderId="0" xfId="0" applyFont="1" applyAlignment="1">
      <alignment horizontal="left"/>
    </xf>
    <xf numFmtId="0" fontId="15" fillId="0" borderId="34" xfId="0" applyFont="1" applyBorder="1" applyAlignment="1">
      <alignment wrapText="1"/>
    </xf>
    <xf numFmtId="0" fontId="30" fillId="0" borderId="34" xfId="7" applyFont="1" applyBorder="1" applyAlignment="1" applyProtection="1">
      <alignment horizontal="left"/>
      <protection locked="0"/>
    </xf>
    <xf numFmtId="0" fontId="30" fillId="0" borderId="34" xfId="7" applyFont="1" applyBorder="1" applyAlignment="1">
      <alignment horizontal="left"/>
    </xf>
    <xf numFmtId="0" fontId="12" fillId="0" borderId="20"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0" xfId="0" applyFont="1" applyAlignment="1">
      <alignment horizontal="center" vertical="center" wrapText="1"/>
    </xf>
    <xf numFmtId="0" fontId="12" fillId="0" borderId="26"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21"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7" xfId="0" applyFont="1" applyBorder="1" applyAlignment="1">
      <alignment horizontal="center" vertical="center" wrapText="1"/>
    </xf>
    <xf numFmtId="0" fontId="13" fillId="0" borderId="0" xfId="0" applyFont="1" applyAlignment="1">
      <alignment horizontal="center" vertical="center" wrapText="1"/>
    </xf>
    <xf numFmtId="0" fontId="13" fillId="0" borderId="26" xfId="0" applyFont="1" applyBorder="1" applyAlignment="1">
      <alignment horizontal="center" vertical="center" wrapText="1"/>
    </xf>
    <xf numFmtId="0" fontId="13" fillId="0" borderId="32"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31" xfId="0" applyFont="1" applyBorder="1" applyAlignment="1">
      <alignment horizontal="center" vertical="center" wrapText="1"/>
    </xf>
    <xf numFmtId="0" fontId="14" fillId="9" borderId="23" xfId="0" applyFont="1" applyFill="1" applyBorder="1" applyAlignment="1">
      <alignment horizontal="right" vertical="center" wrapText="1"/>
    </xf>
    <xf numFmtId="0" fontId="14" fillId="9" borderId="27" xfId="0" applyFont="1" applyFill="1" applyBorder="1" applyAlignment="1">
      <alignment horizontal="right" vertical="center" wrapText="1"/>
    </xf>
    <xf numFmtId="0" fontId="41" fillId="0" borderId="0" xfId="0" applyFont="1" applyAlignment="1">
      <alignment horizontal="center" vertical="top" wrapText="1"/>
    </xf>
    <xf numFmtId="0" fontId="27" fillId="0" borderId="20" xfId="0" applyFont="1" applyBorder="1" applyAlignment="1">
      <alignment horizontal="center" wrapText="1"/>
    </xf>
    <xf numFmtId="0" fontId="27" fillId="0" borderId="21" xfId="0" applyFont="1" applyBorder="1" applyAlignment="1">
      <alignment horizontal="center" wrapText="1"/>
    </xf>
    <xf numFmtId="0" fontId="27" fillId="0" borderId="24" xfId="0" applyFont="1" applyBorder="1" applyAlignment="1">
      <alignment horizontal="center" wrapText="1"/>
    </xf>
    <xf numFmtId="0" fontId="27" fillId="0" borderId="25" xfId="0" applyFont="1" applyBorder="1" applyAlignment="1">
      <alignment horizontal="center" wrapText="1"/>
    </xf>
    <xf numFmtId="0" fontId="27" fillId="0" borderId="0" xfId="0" applyFont="1" applyAlignment="1">
      <alignment horizontal="center" wrapText="1"/>
    </xf>
    <xf numFmtId="0" fontId="27" fillId="0" borderId="28" xfId="0" applyFont="1" applyBorder="1" applyAlignment="1">
      <alignment horizontal="center" wrapText="1"/>
    </xf>
    <xf numFmtId="0" fontId="27" fillId="0" borderId="36" xfId="0" applyFont="1" applyBorder="1" applyAlignment="1">
      <alignment horizontal="center" wrapText="1"/>
    </xf>
    <xf numFmtId="0" fontId="27" fillId="0" borderId="34" xfId="0" applyFont="1" applyBorder="1" applyAlignment="1">
      <alignment horizontal="center" wrapText="1"/>
    </xf>
    <xf numFmtId="0" fontId="27" fillId="0" borderId="37" xfId="0" applyFont="1" applyBorder="1" applyAlignment="1">
      <alignment horizontal="center" wrapText="1"/>
    </xf>
    <xf numFmtId="0" fontId="26" fillId="0" borderId="18" xfId="0" applyFont="1" applyBorder="1" applyAlignment="1">
      <alignment horizontal="left" wrapText="1"/>
    </xf>
    <xf numFmtId="0" fontId="26" fillId="0" borderId="19" xfId="0" applyFont="1" applyBorder="1" applyAlignment="1">
      <alignment horizontal="left" wrapText="1"/>
    </xf>
    <xf numFmtId="0" fontId="26" fillId="0" borderId="17" xfId="0" applyFont="1" applyBorder="1" applyAlignment="1">
      <alignment horizontal="left" wrapText="1"/>
    </xf>
    <xf numFmtId="0" fontId="26" fillId="0" borderId="18" xfId="0" applyFont="1" applyBorder="1" applyAlignment="1">
      <alignment horizontal="center" vertical="center"/>
    </xf>
    <xf numFmtId="0" fontId="26" fillId="0" borderId="17" xfId="0" applyFont="1" applyBorder="1" applyAlignment="1">
      <alignment horizontal="center" vertical="center"/>
    </xf>
    <xf numFmtId="3" fontId="26" fillId="0" borderId="18" xfId="0" applyNumberFormat="1" applyFont="1" applyBorder="1" applyAlignment="1">
      <alignment horizontal="center" vertical="center"/>
    </xf>
    <xf numFmtId="3" fontId="26" fillId="0" borderId="19" xfId="0" applyNumberFormat="1" applyFont="1" applyBorder="1" applyAlignment="1">
      <alignment horizontal="center" vertical="center"/>
    </xf>
    <xf numFmtId="3" fontId="26" fillId="0" borderId="17" xfId="0" applyNumberFormat="1" applyFont="1" applyBorder="1" applyAlignment="1">
      <alignment horizontal="center" vertical="center"/>
    </xf>
    <xf numFmtId="0" fontId="26" fillId="0" borderId="19" xfId="0" applyFont="1" applyBorder="1" applyAlignment="1">
      <alignment horizontal="center" vertical="center"/>
    </xf>
    <xf numFmtId="1" fontId="26" fillId="0" borderId="18" xfId="0" applyNumberFormat="1" applyFont="1" applyBorder="1" applyAlignment="1">
      <alignment horizontal="center" vertical="center"/>
    </xf>
    <xf numFmtId="1" fontId="26" fillId="0" borderId="19" xfId="0" applyNumberFormat="1" applyFont="1" applyBorder="1" applyAlignment="1">
      <alignment horizontal="center" vertical="center"/>
    </xf>
    <xf numFmtId="1" fontId="26" fillId="0" borderId="17" xfId="0" applyNumberFormat="1" applyFont="1" applyBorder="1" applyAlignment="1">
      <alignment horizontal="center" vertical="center"/>
    </xf>
    <xf numFmtId="190" fontId="26" fillId="0" borderId="13" xfId="0" applyNumberFormat="1" applyFont="1" applyBorder="1" applyAlignment="1">
      <alignment horizontal="center"/>
    </xf>
    <xf numFmtId="164" fontId="26" fillId="0" borderId="13" xfId="6" applyFont="1" applyBorder="1" applyAlignment="1">
      <alignment horizontal="center"/>
    </xf>
    <xf numFmtId="0" fontId="26" fillId="0" borderId="13" xfId="0" applyFont="1" applyBorder="1" applyAlignment="1">
      <alignment horizontal="center" wrapText="1"/>
    </xf>
    <xf numFmtId="0" fontId="26" fillId="0" borderId="13" xfId="0" applyFont="1" applyBorder="1" applyAlignment="1">
      <alignment horizontal="left"/>
    </xf>
    <xf numFmtId="0" fontId="26" fillId="0" borderId="13" xfId="0" applyFont="1" applyBorder="1" applyAlignment="1">
      <alignment horizontal="left" wrapText="1"/>
    </xf>
    <xf numFmtId="189" fontId="26" fillId="0" borderId="13" xfId="0" applyNumberFormat="1" applyFont="1" applyBorder="1" applyAlignment="1">
      <alignment horizontal="center"/>
    </xf>
    <xf numFmtId="0" fontId="0" fillId="0" borderId="20" xfId="0" applyBorder="1" applyAlignment="1">
      <alignment horizontal="center" vertical="top"/>
    </xf>
    <xf numFmtId="0" fontId="0" fillId="0" borderId="21" xfId="0" applyBorder="1" applyAlignment="1">
      <alignment horizontal="center" vertical="top"/>
    </xf>
    <xf numFmtId="0" fontId="26" fillId="17" borderId="20" xfId="0" applyFont="1" applyFill="1" applyBorder="1" applyAlignment="1">
      <alignment horizontal="center"/>
    </xf>
    <xf numFmtId="0" fontId="26" fillId="17" borderId="24" xfId="0" applyFont="1" applyFill="1" applyBorder="1" applyAlignment="1">
      <alignment horizontal="center"/>
    </xf>
    <xf numFmtId="0" fontId="26" fillId="17" borderId="25" xfId="0" applyFont="1" applyFill="1" applyBorder="1" applyAlignment="1">
      <alignment horizontal="center"/>
    </xf>
    <xf numFmtId="0" fontId="26" fillId="17" borderId="28" xfId="0" applyFont="1" applyFill="1" applyBorder="1" applyAlignment="1">
      <alignment horizontal="center"/>
    </xf>
    <xf numFmtId="0" fontId="26" fillId="17" borderId="36" xfId="0" applyFont="1" applyFill="1" applyBorder="1" applyAlignment="1">
      <alignment horizontal="center"/>
    </xf>
    <xf numFmtId="0" fontId="26" fillId="17" borderId="37" xfId="0" applyFont="1" applyFill="1" applyBorder="1" applyAlignment="1">
      <alignment horizontal="center"/>
    </xf>
    <xf numFmtId="0" fontId="42" fillId="0" borderId="20" xfId="0" applyFont="1" applyBorder="1" applyAlignment="1">
      <alignment horizontal="center" wrapText="1"/>
    </xf>
    <xf numFmtId="0" fontId="42" fillId="0" borderId="21" xfId="0" applyFont="1" applyBorder="1" applyAlignment="1">
      <alignment horizontal="center" wrapText="1"/>
    </xf>
    <xf numFmtId="0" fontId="42" fillId="0" borderId="24" xfId="0" applyFont="1" applyBorder="1" applyAlignment="1">
      <alignment horizontal="center" wrapText="1"/>
    </xf>
    <xf numFmtId="0" fontId="42" fillId="0" borderId="25" xfId="0" applyFont="1" applyBorder="1" applyAlignment="1">
      <alignment horizontal="center" wrapText="1"/>
    </xf>
    <xf numFmtId="0" fontId="42" fillId="0" borderId="0" xfId="0" applyFont="1" applyAlignment="1">
      <alignment horizontal="center" wrapText="1"/>
    </xf>
    <xf numFmtId="0" fontId="42" fillId="0" borderId="28" xfId="0" applyFont="1" applyBorder="1" applyAlignment="1">
      <alignment horizontal="center" wrapText="1"/>
    </xf>
    <xf numFmtId="0" fontId="42" fillId="0" borderId="36" xfId="0" applyFont="1" applyBorder="1" applyAlignment="1">
      <alignment horizontal="center" wrapText="1"/>
    </xf>
    <xf numFmtId="0" fontId="42" fillId="0" borderId="34" xfId="0" applyFont="1" applyBorder="1" applyAlignment="1">
      <alignment horizontal="center" wrapText="1"/>
    </xf>
    <xf numFmtId="0" fontId="42" fillId="0" borderId="37" xfId="0" applyFont="1" applyBorder="1" applyAlignment="1">
      <alignment horizontal="center" wrapText="1"/>
    </xf>
    <xf numFmtId="0" fontId="24" fillId="0" borderId="0" xfId="0" applyFont="1" applyAlignment="1">
      <alignment horizontal="justify" vertical="top"/>
    </xf>
    <xf numFmtId="0" fontId="20" fillId="0" borderId="21" xfId="0" applyFont="1" applyBorder="1" applyAlignment="1">
      <alignment horizontal="right"/>
    </xf>
    <xf numFmtId="0" fontId="20" fillId="0" borderId="24" xfId="0" applyFont="1" applyBorder="1" applyAlignment="1">
      <alignment horizontal="right"/>
    </xf>
    <xf numFmtId="3" fontId="26" fillId="14" borderId="18" xfId="0" applyNumberFormat="1" applyFont="1" applyFill="1" applyBorder="1" applyAlignment="1">
      <alignment horizontal="center"/>
    </xf>
    <xf numFmtId="3" fontId="26" fillId="14" borderId="19" xfId="0" applyNumberFormat="1" applyFont="1" applyFill="1" applyBorder="1" applyAlignment="1">
      <alignment horizontal="center"/>
    </xf>
    <xf numFmtId="3" fontId="26" fillId="14" borderId="17" xfId="0" applyNumberFormat="1" applyFont="1" applyFill="1" applyBorder="1" applyAlignment="1">
      <alignment horizontal="center"/>
    </xf>
    <xf numFmtId="0" fontId="20" fillId="0" borderId="19" xfId="0" applyFont="1" applyBorder="1" applyAlignment="1">
      <alignment horizontal="right"/>
    </xf>
    <xf numFmtId="0" fontId="20" fillId="0" borderId="17" xfId="0" applyFont="1" applyBorder="1" applyAlignment="1">
      <alignment horizontal="right"/>
    </xf>
    <xf numFmtId="9" fontId="26" fillId="0" borderId="18" xfId="0" applyNumberFormat="1" applyFont="1" applyBorder="1" applyAlignment="1">
      <alignment horizontal="center"/>
    </xf>
    <xf numFmtId="9" fontId="26" fillId="0" borderId="17" xfId="0" applyNumberFormat="1" applyFont="1" applyBorder="1" applyAlignment="1">
      <alignment horizontal="center"/>
    </xf>
    <xf numFmtId="3" fontId="26" fillId="13" borderId="18" xfId="0" applyNumberFormat="1" applyFont="1" applyFill="1" applyBorder="1" applyAlignment="1">
      <alignment horizontal="center"/>
    </xf>
    <xf numFmtId="3" fontId="26" fillId="13" borderId="19" xfId="0" applyNumberFormat="1" applyFont="1" applyFill="1" applyBorder="1" applyAlignment="1">
      <alignment horizontal="center"/>
    </xf>
    <xf numFmtId="3" fontId="26" fillId="13" borderId="17" xfId="0" applyNumberFormat="1" applyFont="1" applyFill="1" applyBorder="1" applyAlignment="1">
      <alignment horizontal="center"/>
    </xf>
    <xf numFmtId="3" fontId="26" fillId="12" borderId="18" xfId="0" applyNumberFormat="1" applyFont="1" applyFill="1" applyBorder="1" applyAlignment="1">
      <alignment horizontal="center"/>
    </xf>
    <xf numFmtId="3" fontId="26" fillId="12" borderId="19" xfId="0" applyNumberFormat="1" applyFont="1" applyFill="1" applyBorder="1" applyAlignment="1">
      <alignment horizontal="center"/>
    </xf>
    <xf numFmtId="3" fontId="26" fillId="12" borderId="17" xfId="0" applyNumberFormat="1" applyFont="1" applyFill="1" applyBorder="1" applyAlignment="1">
      <alignment horizontal="center"/>
    </xf>
    <xf numFmtId="3" fontId="26" fillId="11" borderId="18" xfId="0" applyNumberFormat="1" applyFont="1" applyFill="1" applyBorder="1" applyAlignment="1">
      <alignment horizontal="center"/>
    </xf>
    <xf numFmtId="3" fontId="26" fillId="11" borderId="19" xfId="0" applyNumberFormat="1" applyFont="1" applyFill="1" applyBorder="1" applyAlignment="1">
      <alignment horizontal="center"/>
    </xf>
    <xf numFmtId="3" fontId="26" fillId="11" borderId="17" xfId="0" applyNumberFormat="1" applyFont="1" applyFill="1" applyBorder="1" applyAlignment="1">
      <alignment horizontal="center"/>
    </xf>
    <xf numFmtId="0" fontId="14" fillId="15" borderId="13" xfId="0" applyFont="1" applyFill="1" applyBorder="1" applyAlignment="1">
      <alignment horizontal="left" vertical="center" wrapText="1"/>
    </xf>
    <xf numFmtId="164" fontId="44" fillId="0" borderId="13" xfId="6" applyFont="1" applyBorder="1" applyAlignment="1">
      <alignment horizontal="center" vertical="center"/>
    </xf>
    <xf numFmtId="164" fontId="26" fillId="14" borderId="36" xfId="6" applyFont="1" applyFill="1" applyBorder="1" applyAlignment="1">
      <alignment horizontal="center"/>
    </xf>
    <xf numFmtId="164" fontId="26" fillId="14" borderId="34" xfId="6" applyFont="1" applyFill="1" applyBorder="1" applyAlignment="1">
      <alignment horizontal="center"/>
    </xf>
    <xf numFmtId="164" fontId="26" fillId="14" borderId="37" xfId="6" applyFont="1" applyFill="1" applyBorder="1" applyAlignment="1">
      <alignment horizontal="center"/>
    </xf>
    <xf numFmtId="9" fontId="14" fillId="15" borderId="19" xfId="10" applyFont="1" applyFill="1" applyBorder="1" applyAlignment="1">
      <alignment horizontal="center" vertical="center"/>
    </xf>
    <xf numFmtId="9" fontId="14" fillId="15" borderId="17" xfId="10" applyFont="1" applyFill="1" applyBorder="1" applyAlignment="1">
      <alignment horizontal="center" vertical="center"/>
    </xf>
    <xf numFmtId="0" fontId="26" fillId="0" borderId="13" xfId="0" applyFont="1" applyBorder="1" applyAlignment="1">
      <alignment horizontal="left" vertical="center" wrapText="1"/>
    </xf>
    <xf numFmtId="177" fontId="26" fillId="0" borderId="13" xfId="6" applyNumberFormat="1" applyFont="1" applyBorder="1" applyAlignment="1">
      <alignment horizontal="center" vertical="center"/>
    </xf>
    <xf numFmtId="9" fontId="26" fillId="0" borderId="13" xfId="0" applyNumberFormat="1" applyFont="1" applyBorder="1" applyAlignment="1">
      <alignment horizontal="center" vertical="center"/>
    </xf>
    <xf numFmtId="0" fontId="26" fillId="0" borderId="13" xfId="0" applyFont="1" applyBorder="1" applyAlignment="1">
      <alignment horizontal="center" vertical="center"/>
    </xf>
    <xf numFmtId="177" fontId="26" fillId="0" borderId="13" xfId="0" applyNumberFormat="1" applyFont="1" applyBorder="1" applyAlignment="1">
      <alignment horizontal="center" vertical="center"/>
    </xf>
    <xf numFmtId="171" fontId="26" fillId="0" borderId="13" xfId="0" applyNumberFormat="1" applyFont="1" applyBorder="1" applyAlignment="1">
      <alignment horizontal="center" vertical="center"/>
    </xf>
    <xf numFmtId="164" fontId="26" fillId="0" borderId="13" xfId="6" applyFont="1" applyBorder="1" applyAlignment="1">
      <alignment horizontal="center" vertical="center"/>
    </xf>
    <xf numFmtId="164" fontId="26" fillId="13" borderId="36" xfId="6" applyFont="1" applyFill="1" applyBorder="1" applyAlignment="1">
      <alignment horizontal="center"/>
    </xf>
    <xf numFmtId="164" fontId="26" fillId="13" borderId="34" xfId="6" applyFont="1" applyFill="1" applyBorder="1" applyAlignment="1">
      <alignment horizontal="center"/>
    </xf>
    <xf numFmtId="164" fontId="26" fillId="13" borderId="37" xfId="6" applyFont="1" applyFill="1" applyBorder="1" applyAlignment="1">
      <alignment horizontal="center"/>
    </xf>
    <xf numFmtId="164" fontId="26" fillId="12" borderId="36" xfId="6" applyFont="1" applyFill="1" applyBorder="1" applyAlignment="1">
      <alignment horizontal="center"/>
    </xf>
    <xf numFmtId="164" fontId="26" fillId="12" borderId="34" xfId="6" applyFont="1" applyFill="1" applyBorder="1" applyAlignment="1">
      <alignment horizontal="center"/>
    </xf>
    <xf numFmtId="164" fontId="26" fillId="12" borderId="37" xfId="6" applyFont="1" applyFill="1" applyBorder="1" applyAlignment="1">
      <alignment horizontal="center"/>
    </xf>
    <xf numFmtId="177" fontId="26" fillId="0" borderId="18" xfId="6" applyNumberFormat="1" applyFont="1" applyBorder="1" applyAlignment="1">
      <alignment horizontal="center"/>
    </xf>
    <xf numFmtId="177" fontId="26" fillId="0" borderId="19" xfId="6" applyNumberFormat="1" applyFont="1" applyBorder="1" applyAlignment="1">
      <alignment horizontal="center"/>
    </xf>
    <xf numFmtId="177" fontId="26" fillId="0" borderId="17" xfId="6" applyNumberFormat="1" applyFont="1" applyBorder="1" applyAlignment="1">
      <alignment horizontal="center"/>
    </xf>
    <xf numFmtId="177" fontId="26" fillId="11" borderId="36" xfId="6" applyNumberFormat="1" applyFont="1" applyFill="1" applyBorder="1" applyAlignment="1">
      <alignment horizontal="center"/>
    </xf>
    <xf numFmtId="177" fontId="26" fillId="11" borderId="34" xfId="6" applyNumberFormat="1" applyFont="1" applyFill="1" applyBorder="1" applyAlignment="1">
      <alignment horizontal="center"/>
    </xf>
    <xf numFmtId="177" fontId="26" fillId="11" borderId="37" xfId="6" applyNumberFormat="1" applyFont="1" applyFill="1" applyBorder="1" applyAlignment="1">
      <alignment horizontal="center"/>
    </xf>
    <xf numFmtId="177" fontId="26" fillId="0" borderId="13" xfId="6" applyNumberFormat="1" applyFont="1" applyBorder="1" applyAlignment="1">
      <alignment horizontal="center"/>
    </xf>
    <xf numFmtId="0" fontId="15" fillId="0" borderId="20" xfId="0" applyFont="1" applyBorder="1" applyAlignment="1">
      <alignment horizontal="left" vertical="center" wrapText="1"/>
    </xf>
    <xf numFmtId="0" fontId="15" fillId="0" borderId="21" xfId="0" applyFont="1" applyBorder="1" applyAlignment="1">
      <alignment horizontal="left" vertical="center" wrapText="1"/>
    </xf>
    <xf numFmtId="0" fontId="15" fillId="0" borderId="24" xfId="0" applyFont="1" applyBorder="1" applyAlignment="1">
      <alignment horizontal="left" vertical="center" wrapText="1"/>
    </xf>
    <xf numFmtId="0" fontId="15" fillId="0" borderId="25" xfId="0" applyFont="1" applyBorder="1" applyAlignment="1">
      <alignment horizontal="left" vertical="center" wrapText="1"/>
    </xf>
    <xf numFmtId="0" fontId="15" fillId="0" borderId="0" xfId="0" applyFont="1" applyAlignment="1">
      <alignment horizontal="left" vertical="center" wrapText="1"/>
    </xf>
    <xf numFmtId="0" fontId="15" fillId="0" borderId="28" xfId="0" applyFont="1" applyBorder="1" applyAlignment="1">
      <alignment horizontal="left" vertical="center" wrapText="1"/>
    </xf>
    <xf numFmtId="0" fontId="15" fillId="0" borderId="36" xfId="0" applyFont="1" applyBorder="1" applyAlignment="1">
      <alignment horizontal="left" vertical="center" wrapText="1"/>
    </xf>
    <xf numFmtId="0" fontId="15" fillId="0" borderId="34" xfId="0" applyFont="1" applyBorder="1" applyAlignment="1">
      <alignment horizontal="left" vertical="center" wrapText="1"/>
    </xf>
    <xf numFmtId="0" fontId="15" fillId="0" borderId="37" xfId="0" applyFont="1" applyBorder="1" applyAlignment="1">
      <alignment horizontal="left" vertical="center" wrapText="1"/>
    </xf>
    <xf numFmtId="2" fontId="26" fillId="0" borderId="20" xfId="0" applyNumberFormat="1" applyFont="1" applyBorder="1" applyAlignment="1">
      <alignment horizontal="center" vertical="center"/>
    </xf>
    <xf numFmtId="0" fontId="43" fillId="0" borderId="0" xfId="0" applyFont="1" applyAlignment="1">
      <alignment horizontal="center" vertical="center" wrapText="1"/>
    </xf>
    <xf numFmtId="0" fontId="26" fillId="0" borderId="20" xfId="0" applyFont="1" applyBorder="1" applyAlignment="1">
      <alignment horizontal="left" vertical="center" wrapText="1"/>
    </xf>
    <xf numFmtId="0" fontId="26" fillId="0" borderId="21" xfId="0" applyFont="1" applyBorder="1" applyAlignment="1">
      <alignment horizontal="left" vertical="center" wrapText="1"/>
    </xf>
    <xf numFmtId="0" fontId="26" fillId="0" borderId="24" xfId="0" applyFont="1" applyBorder="1" applyAlignment="1">
      <alignment horizontal="left" vertical="center" wrapText="1"/>
    </xf>
    <xf numFmtId="0" fontId="26" fillId="0" borderId="25" xfId="0" applyFont="1" applyBorder="1" applyAlignment="1">
      <alignment horizontal="left" vertical="center" wrapText="1"/>
    </xf>
    <xf numFmtId="0" fontId="26" fillId="0" borderId="0" xfId="0" applyFont="1" applyAlignment="1">
      <alignment horizontal="left" vertical="center" wrapText="1"/>
    </xf>
    <xf numFmtId="0" fontId="26" fillId="0" borderId="28" xfId="0" applyFont="1" applyBorder="1" applyAlignment="1">
      <alignment horizontal="left" vertical="center" wrapText="1"/>
    </xf>
    <xf numFmtId="0" fontId="26" fillId="0" borderId="36" xfId="0" applyFont="1" applyBorder="1" applyAlignment="1">
      <alignment horizontal="left" vertical="center" wrapText="1"/>
    </xf>
    <xf numFmtId="0" fontId="26" fillId="0" borderId="34" xfId="0" applyFont="1" applyBorder="1" applyAlignment="1">
      <alignment horizontal="left" vertical="center" wrapText="1"/>
    </xf>
    <xf numFmtId="0" fontId="26" fillId="0" borderId="37" xfId="0" applyFont="1" applyBorder="1" applyAlignment="1">
      <alignment horizontal="left" vertical="center" wrapText="1"/>
    </xf>
    <xf numFmtId="0" fontId="26" fillId="0" borderId="0" xfId="0" applyFont="1" applyAlignment="1">
      <alignment horizontal="left"/>
    </xf>
    <xf numFmtId="164" fontId="26" fillId="0" borderId="18" xfId="6" applyFont="1" applyBorder="1" applyAlignment="1">
      <alignment horizontal="center"/>
    </xf>
    <xf numFmtId="164" fontId="26" fillId="0" borderId="19" xfId="6" applyFont="1" applyBorder="1" applyAlignment="1">
      <alignment horizontal="center"/>
    </xf>
    <xf numFmtId="164" fontId="26" fillId="0" borderId="17" xfId="6" applyFont="1" applyBorder="1" applyAlignment="1">
      <alignment horizontal="center"/>
    </xf>
    <xf numFmtId="0" fontId="26" fillId="0" borderId="13" xfId="0" applyFont="1" applyBorder="1" applyAlignment="1">
      <alignment horizontal="left" vertical="center"/>
    </xf>
    <xf numFmtId="2" fontId="26" fillId="0" borderId="13" xfId="0" applyNumberFormat="1" applyFont="1" applyBorder="1" applyAlignment="1">
      <alignment horizontal="center" vertical="center"/>
    </xf>
    <xf numFmtId="177" fontId="26" fillId="14" borderId="36" xfId="6" applyNumberFormat="1" applyFont="1" applyFill="1" applyBorder="1" applyAlignment="1">
      <alignment horizontal="center"/>
    </xf>
    <xf numFmtId="177" fontId="26" fillId="14" borderId="34" xfId="6" applyNumberFormat="1" applyFont="1" applyFill="1" applyBorder="1" applyAlignment="1">
      <alignment horizontal="center"/>
    </xf>
    <xf numFmtId="177" fontId="26" fillId="14" borderId="37" xfId="6" applyNumberFormat="1" applyFont="1" applyFill="1" applyBorder="1" applyAlignment="1">
      <alignment horizontal="center"/>
    </xf>
    <xf numFmtId="177" fontId="26" fillId="13" borderId="36" xfId="6" applyNumberFormat="1" applyFont="1" applyFill="1" applyBorder="1" applyAlignment="1">
      <alignment horizontal="center"/>
    </xf>
    <xf numFmtId="177" fontId="26" fillId="13" borderId="34" xfId="6" applyNumberFormat="1" applyFont="1" applyFill="1" applyBorder="1" applyAlignment="1">
      <alignment horizontal="center"/>
    </xf>
    <xf numFmtId="177" fontId="26" fillId="13" borderId="37" xfId="6" applyNumberFormat="1" applyFont="1" applyFill="1" applyBorder="1" applyAlignment="1">
      <alignment horizontal="center"/>
    </xf>
    <xf numFmtId="177" fontId="26" fillId="12" borderId="36" xfId="6" applyNumberFormat="1" applyFont="1" applyFill="1" applyBorder="1" applyAlignment="1">
      <alignment horizontal="center"/>
    </xf>
    <xf numFmtId="177" fontId="26" fillId="12" borderId="34" xfId="6" applyNumberFormat="1" applyFont="1" applyFill="1" applyBorder="1" applyAlignment="1">
      <alignment horizontal="center"/>
    </xf>
    <xf numFmtId="177" fontId="26" fillId="12" borderId="37" xfId="6" applyNumberFormat="1" applyFont="1" applyFill="1" applyBorder="1" applyAlignment="1">
      <alignment horizontal="center"/>
    </xf>
    <xf numFmtId="0" fontId="15" fillId="0" borderId="21" xfId="0" applyFont="1" applyBorder="1" applyAlignment="1">
      <alignment horizontal="left" vertical="center"/>
    </xf>
    <xf numFmtId="0" fontId="15" fillId="0" borderId="24" xfId="0" applyFont="1" applyBorder="1" applyAlignment="1">
      <alignment horizontal="left" vertical="center"/>
    </xf>
    <xf numFmtId="0" fontId="15" fillId="0" borderId="25" xfId="0" applyFont="1" applyBorder="1" applyAlignment="1">
      <alignment horizontal="left" vertical="center"/>
    </xf>
    <xf numFmtId="0" fontId="15" fillId="0" borderId="0" xfId="0" applyFont="1" applyAlignment="1">
      <alignment horizontal="left" vertical="center"/>
    </xf>
    <xf numFmtId="0" fontId="15" fillId="0" borderId="28" xfId="0" applyFont="1" applyBorder="1" applyAlignment="1">
      <alignment horizontal="left" vertical="center"/>
    </xf>
    <xf numFmtId="0" fontId="15" fillId="0" borderId="36" xfId="0" applyFont="1" applyBorder="1" applyAlignment="1">
      <alignment horizontal="left" vertical="center"/>
    </xf>
    <xf numFmtId="0" fontId="15" fillId="0" borderId="34" xfId="0" applyFont="1" applyBorder="1" applyAlignment="1">
      <alignment horizontal="left" vertical="center"/>
    </xf>
    <xf numFmtId="0" fontId="15" fillId="0" borderId="37" xfId="0" applyFont="1" applyBorder="1" applyAlignment="1">
      <alignment horizontal="left" vertical="center"/>
    </xf>
    <xf numFmtId="177" fontId="26" fillId="0" borderId="13" xfId="6" applyNumberFormat="1" applyFont="1" applyBorder="1" applyAlignment="1">
      <alignment horizontal="left" vertical="center" wrapText="1"/>
    </xf>
    <xf numFmtId="177" fontId="26" fillId="0" borderId="13" xfId="0" applyNumberFormat="1" applyFont="1" applyBorder="1" applyAlignment="1">
      <alignment horizontal="left" vertical="center" wrapText="1"/>
    </xf>
    <xf numFmtId="190" fontId="26" fillId="0" borderId="13" xfId="0" applyNumberFormat="1" applyFont="1" applyBorder="1" applyAlignment="1">
      <alignment horizontal="center" vertical="center" wrapText="1"/>
    </xf>
    <xf numFmtId="190" fontId="26" fillId="0" borderId="18" xfId="0" applyNumberFormat="1" applyFont="1" applyBorder="1" applyAlignment="1">
      <alignment horizontal="center"/>
    </xf>
    <xf numFmtId="0" fontId="26" fillId="0" borderId="20" xfId="0" applyFont="1" applyBorder="1" applyAlignment="1">
      <alignment horizontal="center" vertical="center" wrapText="1"/>
    </xf>
    <xf numFmtId="0" fontId="26" fillId="0" borderId="21" xfId="0" applyFont="1" applyBorder="1" applyAlignment="1">
      <alignment horizontal="center" vertical="center" wrapText="1"/>
    </xf>
    <xf numFmtId="0" fontId="26" fillId="0" borderId="24" xfId="0" applyFont="1" applyBorder="1" applyAlignment="1">
      <alignment horizontal="center" vertical="center" wrapText="1"/>
    </xf>
    <xf numFmtId="0" fontId="26" fillId="0" borderId="25" xfId="0" applyFont="1" applyBorder="1" applyAlignment="1">
      <alignment horizontal="center" vertical="center" wrapText="1"/>
    </xf>
    <xf numFmtId="0" fontId="26" fillId="0" borderId="0" xfId="0" applyFont="1" applyAlignment="1">
      <alignment horizontal="center" vertical="center" wrapText="1"/>
    </xf>
    <xf numFmtId="0" fontId="26" fillId="0" borderId="28" xfId="0" applyFont="1" applyBorder="1" applyAlignment="1">
      <alignment horizontal="center" vertical="center" wrapText="1"/>
    </xf>
    <xf numFmtId="0" fontId="26" fillId="0" borderId="36" xfId="0" applyFont="1" applyBorder="1" applyAlignment="1">
      <alignment horizontal="center" vertical="center" wrapText="1"/>
    </xf>
    <xf numFmtId="0" fontId="26" fillId="0" borderId="3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13" xfId="6" applyNumberFormat="1" applyFont="1" applyBorder="1" applyAlignment="1">
      <alignment horizontal="center" vertical="center"/>
    </xf>
    <xf numFmtId="177" fontId="26" fillId="0" borderId="13" xfId="6" applyNumberFormat="1" applyFont="1" applyBorder="1" applyAlignment="1">
      <alignment horizontal="center" vertical="center" wrapText="1"/>
    </xf>
    <xf numFmtId="9" fontId="26" fillId="0" borderId="13" xfId="0" applyNumberFormat="1" applyFont="1" applyBorder="1" applyAlignment="1">
      <alignment horizontal="center" vertical="center" wrapText="1"/>
    </xf>
    <xf numFmtId="0" fontId="26" fillId="0" borderId="13" xfId="0" applyFont="1" applyBorder="1" applyAlignment="1">
      <alignment horizontal="center" vertical="center" wrapText="1"/>
    </xf>
    <xf numFmtId="177" fontId="26" fillId="0" borderId="13" xfId="0" applyNumberFormat="1" applyFont="1" applyBorder="1" applyAlignment="1">
      <alignment horizontal="center" vertical="center" wrapText="1"/>
    </xf>
    <xf numFmtId="191" fontId="26" fillId="0" borderId="13" xfId="0" applyNumberFormat="1" applyFont="1" applyBorder="1" applyAlignment="1">
      <alignment horizontal="center"/>
    </xf>
    <xf numFmtId="171" fontId="26" fillId="0" borderId="13" xfId="0" applyNumberFormat="1" applyFont="1" applyBorder="1" applyAlignment="1">
      <alignment horizontal="center"/>
    </xf>
    <xf numFmtId="2" fontId="26" fillId="0" borderId="13" xfId="0" applyNumberFormat="1" applyFont="1" applyBorder="1" applyAlignment="1">
      <alignment horizontal="left"/>
    </xf>
    <xf numFmtId="1" fontId="26" fillId="0" borderId="20" xfId="0" applyNumberFormat="1" applyFont="1" applyBorder="1" applyAlignment="1">
      <alignment horizontal="center" vertical="center"/>
    </xf>
    <xf numFmtId="1" fontId="26" fillId="0" borderId="21" xfId="0" applyNumberFormat="1" applyFont="1" applyBorder="1" applyAlignment="1">
      <alignment horizontal="center" vertical="center"/>
    </xf>
    <xf numFmtId="1" fontId="26" fillId="0" borderId="24" xfId="0" applyNumberFormat="1" applyFont="1" applyBorder="1" applyAlignment="1">
      <alignment horizontal="center" vertical="center"/>
    </xf>
    <xf numFmtId="1" fontId="26" fillId="0" borderId="25" xfId="0" applyNumberFormat="1" applyFont="1" applyBorder="1" applyAlignment="1">
      <alignment horizontal="center" vertical="center"/>
    </xf>
    <xf numFmtId="1" fontId="26" fillId="0" borderId="0" xfId="0" applyNumberFormat="1" applyFont="1" applyAlignment="1">
      <alignment horizontal="center" vertical="center"/>
    </xf>
    <xf numFmtId="1" fontId="26" fillId="0" borderId="28" xfId="0" applyNumberFormat="1" applyFont="1" applyBorder="1" applyAlignment="1">
      <alignment horizontal="center" vertical="center"/>
    </xf>
    <xf numFmtId="1" fontId="26" fillId="0" borderId="36" xfId="0" applyNumberFormat="1" applyFont="1" applyBorder="1" applyAlignment="1">
      <alignment horizontal="center" vertical="center"/>
    </xf>
    <xf numFmtId="1" fontId="26" fillId="0" borderId="34" xfId="0" applyNumberFormat="1" applyFont="1" applyBorder="1" applyAlignment="1">
      <alignment horizontal="center" vertical="center"/>
    </xf>
    <xf numFmtId="1" fontId="26" fillId="0" borderId="37" xfId="0" applyNumberFormat="1" applyFont="1" applyBorder="1" applyAlignment="1">
      <alignment horizontal="center" vertical="center"/>
    </xf>
    <xf numFmtId="190" fontId="26" fillId="0" borderId="13" xfId="0" applyNumberFormat="1" applyFont="1" applyBorder="1" applyAlignment="1">
      <alignment horizontal="center" vertical="center"/>
    </xf>
    <xf numFmtId="49" fontId="47" fillId="0" borderId="13" xfId="20" applyNumberFormat="1" applyFont="1" applyBorder="1" applyAlignment="1">
      <alignment horizontal="left" vertical="center"/>
    </xf>
    <xf numFmtId="0" fontId="48" fillId="18" borderId="13" xfId="21" applyFont="1" applyFill="1" applyBorder="1" applyAlignment="1">
      <alignment horizontal="center"/>
    </xf>
    <xf numFmtId="0" fontId="48" fillId="18" borderId="61" xfId="21" applyFont="1" applyFill="1" applyBorder="1" applyAlignment="1">
      <alignment horizontal="center"/>
    </xf>
    <xf numFmtId="0" fontId="48" fillId="18" borderId="62" xfId="21" applyFont="1" applyFill="1" applyBorder="1" applyAlignment="1">
      <alignment horizontal="center"/>
    </xf>
    <xf numFmtId="0" fontId="48" fillId="18" borderId="63" xfId="21" applyFont="1" applyFill="1" applyBorder="1" applyAlignment="1">
      <alignment horizontal="center"/>
    </xf>
    <xf numFmtId="2" fontId="26" fillId="0" borderId="20" xfId="0" applyNumberFormat="1" applyFont="1" applyBorder="1" applyAlignment="1">
      <alignment horizontal="center" vertical="center" wrapText="1"/>
    </xf>
    <xf numFmtId="164" fontId="26" fillId="11" borderId="36" xfId="6" applyFont="1" applyFill="1" applyBorder="1" applyAlignment="1">
      <alignment horizontal="center"/>
    </xf>
    <xf numFmtId="164" fontId="26" fillId="11" borderId="34" xfId="6" applyFont="1" applyFill="1" applyBorder="1" applyAlignment="1">
      <alignment horizontal="center"/>
    </xf>
    <xf numFmtId="164" fontId="26" fillId="11" borderId="37" xfId="6" applyFont="1" applyFill="1" applyBorder="1" applyAlignment="1">
      <alignment horizontal="center"/>
    </xf>
    <xf numFmtId="0" fontId="26" fillId="0" borderId="13" xfId="0" applyFont="1" applyBorder="1" applyAlignment="1">
      <alignment vertical="top"/>
    </xf>
    <xf numFmtId="0" fontId="26" fillId="0" borderId="13" xfId="0" applyFont="1" applyBorder="1" applyAlignment="1">
      <alignment vertical="top" wrapText="1"/>
    </xf>
    <xf numFmtId="0" fontId="53" fillId="0" borderId="0" xfId="7" applyFont="1" applyAlignment="1">
      <alignment horizontal="center"/>
    </xf>
    <xf numFmtId="1" fontId="50" fillId="0" borderId="32" xfId="22" applyNumberFormat="1" applyFont="1" applyBorder="1" applyAlignment="1">
      <alignment horizontal="center"/>
    </xf>
    <xf numFmtId="1" fontId="50" fillId="0" borderId="30" xfId="22" applyNumberFormat="1" applyFont="1" applyBorder="1" applyAlignment="1">
      <alignment horizontal="center"/>
    </xf>
    <xf numFmtId="0" fontId="49" fillId="0" borderId="13" xfId="22" applyFont="1" applyBorder="1" applyAlignment="1">
      <alignment horizontal="center"/>
    </xf>
    <xf numFmtId="0" fontId="21" fillId="0" borderId="21" xfId="7" applyFont="1" applyBorder="1" applyAlignment="1">
      <alignment horizontal="center"/>
    </xf>
    <xf numFmtId="0" fontId="50" fillId="0" borderId="13" xfId="22" applyFont="1" applyBorder="1" applyAlignment="1">
      <alignment horizontal="center"/>
    </xf>
    <xf numFmtId="0" fontId="49" fillId="0" borderId="13" xfId="22" applyFont="1" applyBorder="1" applyAlignment="1">
      <alignment horizontal="left"/>
    </xf>
    <xf numFmtId="1" fontId="50" fillId="0" borderId="13" xfId="22" applyNumberFormat="1" applyFont="1" applyBorder="1" applyAlignment="1">
      <alignment horizontal="left"/>
    </xf>
    <xf numFmtId="1" fontId="50" fillId="0" borderId="13" xfId="22" applyNumberFormat="1" applyFont="1" applyBorder="1" applyAlignment="1">
      <alignment horizontal="center"/>
    </xf>
    <xf numFmtId="1" fontId="50" fillId="0" borderId="27" xfId="22" applyNumberFormat="1" applyFont="1" applyBorder="1" applyAlignment="1">
      <alignment horizontal="center"/>
    </xf>
    <xf numFmtId="1" fontId="50" fillId="0" borderId="0" xfId="22" applyNumberFormat="1" applyFont="1" applyAlignment="1">
      <alignment horizontal="center"/>
    </xf>
    <xf numFmtId="0" fontId="49" fillId="0" borderId="27" xfId="22" applyFont="1" applyBorder="1" applyAlignment="1">
      <alignment horizontal="left"/>
    </xf>
    <xf numFmtId="0" fontId="49" fillId="0" borderId="0" xfId="22" applyFont="1" applyAlignment="1">
      <alignment horizontal="left"/>
    </xf>
    <xf numFmtId="0" fontId="49" fillId="0" borderId="26" xfId="22" applyFont="1" applyBorder="1" applyAlignment="1">
      <alignment horizontal="left"/>
    </xf>
    <xf numFmtId="0" fontId="50" fillId="0" borderId="13" xfId="22" applyFont="1" applyBorder="1" applyAlignment="1">
      <alignment horizontal="left"/>
    </xf>
    <xf numFmtId="0" fontId="49" fillId="0" borderId="13" xfId="22" applyFont="1" applyBorder="1" applyAlignment="1">
      <alignment horizontal="center" vertical="center"/>
    </xf>
    <xf numFmtId="0" fontId="49" fillId="0" borderId="13" xfId="22" applyFont="1" applyBorder="1" applyAlignment="1">
      <alignment horizontal="center" vertical="center" wrapText="1"/>
    </xf>
    <xf numFmtId="0" fontId="50" fillId="0" borderId="13" xfId="22" applyFont="1" applyBorder="1" applyAlignment="1">
      <alignment horizontal="center" wrapText="1"/>
    </xf>
    <xf numFmtId="0" fontId="11" fillId="0" borderId="13" xfId="0" applyFont="1" applyBorder="1" applyAlignment="1">
      <alignment horizontal="left" vertical="center" wrapText="1"/>
    </xf>
    <xf numFmtId="0" fontId="0" fillId="0" borderId="13" xfId="0" applyBorder="1" applyAlignment="1">
      <alignment horizontal="left"/>
    </xf>
    <xf numFmtId="0" fontId="11" fillId="8" borderId="13" xfId="23" applyFont="1" applyFill="1" applyBorder="1" applyAlignment="1">
      <alignment horizontal="left"/>
    </xf>
    <xf numFmtId="0" fontId="11" fillId="8" borderId="13" xfId="23" applyFont="1" applyFill="1" applyBorder="1" applyAlignment="1">
      <alignment horizontal="left" vertical="center"/>
    </xf>
    <xf numFmtId="1" fontId="50" fillId="0" borderId="25" xfId="22" applyNumberFormat="1" applyFont="1" applyBorder="1" applyAlignment="1">
      <alignment horizontal="center"/>
    </xf>
    <xf numFmtId="1" fontId="50" fillId="0" borderId="36" xfId="22" applyNumberFormat="1" applyFont="1" applyBorder="1" applyAlignment="1">
      <alignment horizontal="center"/>
    </xf>
    <xf numFmtId="1" fontId="50" fillId="0" borderId="34" xfId="22" applyNumberFormat="1" applyFont="1" applyBorder="1" applyAlignment="1">
      <alignment horizontal="center"/>
    </xf>
    <xf numFmtId="0" fontId="50" fillId="0" borderId="18" xfId="22" applyFont="1" applyBorder="1" applyAlignment="1">
      <alignment horizontal="left" vertical="center"/>
    </xf>
    <xf numFmtId="0" fontId="50" fillId="0" borderId="17" xfId="22" applyFont="1" applyBorder="1" applyAlignment="1">
      <alignment horizontal="left" vertical="center"/>
    </xf>
    <xf numFmtId="0" fontId="50" fillId="0" borderId="18" xfId="22" applyFont="1" applyBorder="1" applyAlignment="1">
      <alignment horizontal="left" vertical="center" wrapText="1"/>
    </xf>
    <xf numFmtId="0" fontId="50" fillId="0" borderId="17" xfId="22" applyFont="1" applyBorder="1" applyAlignment="1">
      <alignment horizontal="left" vertical="center" wrapText="1"/>
    </xf>
    <xf numFmtId="0" fontId="50" fillId="0" borderId="13" xfId="22" applyFont="1" applyBorder="1" applyAlignment="1">
      <alignment horizontal="left" vertical="center"/>
    </xf>
    <xf numFmtId="0" fontId="11" fillId="8" borderId="13" xfId="23" applyFont="1" applyFill="1" applyBorder="1" applyAlignment="1">
      <alignment horizontal="left" wrapText="1"/>
    </xf>
    <xf numFmtId="0" fontId="11" fillId="0" borderId="13"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7" xfId="0" applyFont="1" applyBorder="1" applyAlignment="1">
      <alignment horizontal="center" vertical="center" wrapText="1"/>
    </xf>
    <xf numFmtId="0" fontId="36" fillId="0" borderId="49" xfId="13" applyFont="1" applyBorder="1" applyAlignment="1">
      <alignment horizontal="right" vertical="center"/>
    </xf>
    <xf numFmtId="0" fontId="11" fillId="0" borderId="51" xfId="13" applyBorder="1" applyAlignment="1">
      <alignment horizontal="right" vertical="center"/>
    </xf>
    <xf numFmtId="0" fontId="11" fillId="0" borderId="52" xfId="13" applyBorder="1" applyAlignment="1">
      <alignment horizontal="right" vertical="center"/>
    </xf>
    <xf numFmtId="0" fontId="34" fillId="10" borderId="53" xfId="13" applyFont="1" applyFill="1" applyBorder="1" applyAlignment="1">
      <alignment horizontal="center" vertical="center"/>
    </xf>
    <xf numFmtId="0" fontId="34" fillId="10" borderId="54" xfId="13" applyFont="1" applyFill="1" applyBorder="1" applyAlignment="1">
      <alignment horizontal="center" vertical="center"/>
    </xf>
    <xf numFmtId="0" fontId="31" fillId="0" borderId="49" xfId="13" applyFont="1" applyBorder="1" applyAlignment="1">
      <alignment horizontal="left" vertical="center"/>
    </xf>
    <xf numFmtId="0" fontId="11" fillId="0" borderId="51" xfId="13" applyBorder="1" applyAlignment="1">
      <alignment vertical="center"/>
    </xf>
    <xf numFmtId="0" fontId="11" fillId="0" borderId="60" xfId="13" applyBorder="1" applyAlignment="1">
      <alignment vertical="center"/>
    </xf>
    <xf numFmtId="0" fontId="40" fillId="0" borderId="0" xfId="13" applyFont="1" applyAlignment="1">
      <alignment horizontal="left" vertical="center"/>
    </xf>
    <xf numFmtId="0" fontId="33" fillId="0" borderId="55" xfId="13" applyFont="1" applyBorder="1" applyAlignment="1">
      <alignment horizontal="center" vertical="center" textRotation="90" wrapText="1"/>
    </xf>
    <xf numFmtId="0" fontId="33" fillId="0" borderId="56" xfId="13" applyFont="1" applyBorder="1" applyAlignment="1">
      <alignment horizontal="center" vertical="center" textRotation="90" wrapText="1"/>
    </xf>
    <xf numFmtId="186" fontId="36" fillId="0" borderId="49" xfId="13" applyNumberFormat="1" applyFont="1" applyBorder="1" applyAlignment="1">
      <alignment horizontal="right" vertical="center" wrapText="1"/>
    </xf>
    <xf numFmtId="186" fontId="36" fillId="0" borderId="51" xfId="13" applyNumberFormat="1" applyFont="1" applyBorder="1" applyAlignment="1">
      <alignment horizontal="right" vertical="center" wrapText="1"/>
    </xf>
    <xf numFmtId="186" fontId="36" fillId="0" borderId="49" xfId="13" applyNumberFormat="1" applyFont="1" applyBorder="1" applyAlignment="1">
      <alignment horizontal="right" vertical="center"/>
    </xf>
    <xf numFmtId="186" fontId="11" fillId="0" borderId="51" xfId="13" applyNumberFormat="1" applyBorder="1" applyAlignment="1">
      <alignment horizontal="right" vertical="center"/>
    </xf>
    <xf numFmtId="0" fontId="33" fillId="0" borderId="49" xfId="13" applyFont="1" applyBorder="1" applyAlignment="1">
      <alignment horizontal="left" vertical="center" wrapText="1"/>
    </xf>
    <xf numFmtId="0" fontId="33" fillId="0" borderId="51" xfId="13" applyFont="1" applyBorder="1" applyAlignment="1">
      <alignment vertical="center" wrapText="1"/>
    </xf>
    <xf numFmtId="0" fontId="33" fillId="0" borderId="59" xfId="13" applyFont="1" applyBorder="1" applyAlignment="1">
      <alignment vertical="center" wrapText="1"/>
    </xf>
    <xf numFmtId="0" fontId="34" fillId="0" borderId="49" xfId="13" applyFont="1" applyBorder="1" applyAlignment="1">
      <alignment horizontal="left" vertical="center" wrapText="1"/>
    </xf>
    <xf numFmtId="0" fontId="34" fillId="0" borderId="51" xfId="13" applyFont="1" applyBorder="1" applyAlignment="1">
      <alignment horizontal="left" vertical="center" wrapText="1"/>
    </xf>
    <xf numFmtId="186" fontId="31" fillId="0" borderId="0" xfId="13" applyNumberFormat="1" applyFont="1" applyAlignment="1">
      <alignment horizontal="left" vertical="center" wrapText="1"/>
    </xf>
    <xf numFmtId="37" fontId="36" fillId="0" borderId="49" xfId="13" applyNumberFormat="1" applyFont="1" applyBorder="1" applyAlignment="1">
      <alignment horizontal="right" vertical="center"/>
    </xf>
    <xf numFmtId="37" fontId="36" fillId="0" borderId="51" xfId="13" applyNumberFormat="1" applyFont="1" applyBorder="1" applyAlignment="1">
      <alignment horizontal="right" vertical="center"/>
    </xf>
    <xf numFmtId="0" fontId="34" fillId="0" borderId="49" xfId="13" applyFont="1" applyBorder="1" applyAlignment="1">
      <alignment vertical="center"/>
    </xf>
    <xf numFmtId="0" fontId="34" fillId="0" borderId="50" xfId="13" applyFont="1" applyBorder="1" applyAlignment="1">
      <alignment vertical="center"/>
    </xf>
    <xf numFmtId="0" fontId="34" fillId="0" borderId="48" xfId="13" applyFont="1" applyBorder="1" applyAlignment="1">
      <alignment vertical="center"/>
    </xf>
    <xf numFmtId="0" fontId="31" fillId="0" borderId="13" xfId="13" applyFont="1" applyBorder="1" applyAlignment="1">
      <alignment horizontal="left" vertical="center" wrapText="1"/>
    </xf>
    <xf numFmtId="0" fontId="34" fillId="10" borderId="49" xfId="13" applyFont="1" applyFill="1" applyBorder="1" applyAlignment="1">
      <alignment horizontal="left" vertical="center" wrapText="1"/>
    </xf>
    <xf numFmtId="0" fontId="34" fillId="10" borderId="51" xfId="13" applyFont="1" applyFill="1" applyBorder="1" applyAlignment="1">
      <alignment horizontal="left" vertical="center" wrapText="1"/>
    </xf>
    <xf numFmtId="37" fontId="36" fillId="0" borderId="38" xfId="13" applyNumberFormat="1" applyFont="1" applyBorder="1" applyAlignment="1">
      <alignment horizontal="right" vertical="center"/>
    </xf>
    <xf numFmtId="37" fontId="36" fillId="0" borderId="39" xfId="13" applyNumberFormat="1" applyFont="1" applyBorder="1" applyAlignment="1">
      <alignment horizontal="right" vertical="center"/>
    </xf>
    <xf numFmtId="0" fontId="34" fillId="0" borderId="46" xfId="13" applyFont="1" applyBorder="1" applyAlignment="1">
      <alignment horizontal="left" vertical="center"/>
    </xf>
    <xf numFmtId="0" fontId="34" fillId="0" borderId="47" xfId="13" applyFont="1" applyBorder="1" applyAlignment="1">
      <alignment horizontal="left" vertical="center"/>
    </xf>
    <xf numFmtId="0" fontId="34" fillId="0" borderId="48" xfId="13" applyFont="1" applyBorder="1" applyAlignment="1">
      <alignment horizontal="left" vertical="center"/>
    </xf>
    <xf numFmtId="0" fontId="34" fillId="10" borderId="13" xfId="13" applyFont="1" applyFill="1" applyBorder="1" applyAlignment="1">
      <alignment horizontal="center" vertical="center" wrapText="1"/>
    </xf>
    <xf numFmtId="0" fontId="34" fillId="0" borderId="18" xfId="13" applyFont="1" applyBorder="1" applyAlignment="1">
      <alignment vertical="center"/>
    </xf>
    <xf numFmtId="0" fontId="11" fillId="0" borderId="19" xfId="13" applyBorder="1" applyAlignment="1">
      <alignment vertical="center"/>
    </xf>
    <xf numFmtId="0" fontId="11" fillId="0" borderId="17" xfId="13" applyBorder="1" applyAlignment="1">
      <alignment vertical="center"/>
    </xf>
    <xf numFmtId="0" fontId="34" fillId="0" borderId="13" xfId="13" applyFont="1" applyBorder="1" applyAlignment="1">
      <alignment vertical="center"/>
    </xf>
    <xf numFmtId="0" fontId="11" fillId="0" borderId="13" xfId="13" applyBorder="1" applyAlignment="1">
      <alignment vertical="center"/>
    </xf>
    <xf numFmtId="184" fontId="31" fillId="0" borderId="13" xfId="16" applyNumberFormat="1" applyFont="1" applyFill="1" applyBorder="1" applyAlignment="1" applyProtection="1"/>
    <xf numFmtId="0" fontId="34" fillId="0" borderId="19" xfId="13" applyFont="1" applyBorder="1" applyAlignment="1">
      <alignment vertical="center"/>
    </xf>
    <xf numFmtId="0" fontId="34" fillId="0" borderId="17" xfId="13" applyFont="1" applyBorder="1" applyAlignment="1">
      <alignment vertical="center"/>
    </xf>
    <xf numFmtId="0" fontId="31" fillId="0" borderId="13" xfId="13" applyFont="1" applyBorder="1" applyAlignment="1">
      <alignment horizontal="left" vertical="center"/>
    </xf>
    <xf numFmtId="37" fontId="36" fillId="0" borderId="40" xfId="13" applyNumberFormat="1" applyFont="1" applyBorder="1" applyAlignment="1">
      <alignment horizontal="right" vertical="center"/>
    </xf>
    <xf numFmtId="0" fontId="34" fillId="0" borderId="18" xfId="13" applyFont="1" applyBorder="1" applyAlignment="1">
      <alignment horizontal="center" vertical="center"/>
    </xf>
    <xf numFmtId="0" fontId="34" fillId="0" borderId="19" xfId="13"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wrapText="1"/>
    </xf>
    <xf numFmtId="0" fontId="31" fillId="0" borderId="0" xfId="13" applyFont="1" applyAlignment="1">
      <alignment vertical="center"/>
    </xf>
    <xf numFmtId="0" fontId="34" fillId="10" borderId="13" xfId="13" applyFont="1" applyFill="1" applyBorder="1" applyAlignment="1">
      <alignment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5" fillId="0" borderId="5" xfId="0" applyFont="1" applyBorder="1" applyAlignment="1">
      <alignment horizontal="left" vertical="top"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30" fillId="0" borderId="34" xfId="7" applyFont="1" applyBorder="1" applyAlignment="1" applyProtection="1">
      <protection locked="0"/>
    </xf>
    <xf numFmtId="0" fontId="30" fillId="0" borderId="0" xfId="7" applyFont="1" applyAlignment="1"/>
    <xf numFmtId="0" fontId="21" fillId="0" borderId="0" xfId="7" applyFont="1" applyAlignment="1"/>
    <xf numFmtId="0" fontId="0" fillId="0" borderId="21" xfId="0" applyBorder="1" applyAlignment="1"/>
    <xf numFmtId="0" fontId="0" fillId="0" borderId="24" xfId="0" applyBorder="1" applyAlignment="1"/>
    <xf numFmtId="0" fontId="0" fillId="0" borderId="0" xfId="0" applyAlignment="1"/>
    <xf numFmtId="0" fontId="0" fillId="0" borderId="28" xfId="0" applyBorder="1" applyAlignment="1"/>
    <xf numFmtId="0" fontId="15" fillId="0" borderId="27" xfId="0" applyFont="1" applyBorder="1" applyAlignment="1"/>
    <xf numFmtId="0" fontId="0" fillId="0" borderId="32" xfId="0" applyBorder="1" applyAlignment="1"/>
    <xf numFmtId="0" fontId="0" fillId="0" borderId="30" xfId="0" applyBorder="1" applyAlignment="1"/>
    <xf numFmtId="0" fontId="0" fillId="0" borderId="33" xfId="0" applyBorder="1" applyAlignment="1"/>
    <xf numFmtId="0" fontId="34" fillId="10" borderId="64" xfId="13" applyFont="1" applyFill="1" applyBorder="1" applyAlignment="1">
      <alignment horizontal="left" vertical="center"/>
    </xf>
    <xf numFmtId="0" fontId="31" fillId="0" borderId="64" xfId="13" applyFont="1" applyBorder="1" applyAlignment="1">
      <alignment horizontal="justify" vertical="center" wrapText="1"/>
    </xf>
    <xf numFmtId="4" fontId="31" fillId="0" borderId="64" xfId="13" applyNumberFormat="1" applyFont="1" applyBorder="1" applyAlignment="1">
      <alignment horizontal="center" vertical="center" wrapText="1"/>
    </xf>
    <xf numFmtId="4" fontId="31" fillId="0" borderId="64" xfId="13" applyNumberFormat="1" applyFont="1" applyBorder="1" applyAlignment="1">
      <alignment horizontal="center" vertical="center"/>
    </xf>
    <xf numFmtId="186" fontId="31" fillId="0" borderId="64" xfId="13" applyNumberFormat="1" applyFont="1" applyBorder="1" applyAlignment="1">
      <alignment horizontal="right" vertical="center"/>
    </xf>
    <xf numFmtId="179" fontId="31" fillId="0" borderId="64" xfId="14" applyNumberFormat="1" applyFont="1" applyFill="1" applyBorder="1" applyAlignment="1" applyProtection="1">
      <alignment horizontal="right" vertical="center"/>
    </xf>
    <xf numFmtId="0" fontId="31" fillId="0" borderId="65" xfId="13" applyFont="1" applyBorder="1" applyAlignment="1">
      <alignment horizontal="left" vertical="center"/>
    </xf>
    <xf numFmtId="0" fontId="31" fillId="0" borderId="66" xfId="13" applyFont="1" applyBorder="1" applyAlignment="1">
      <alignment horizontal="left" vertical="center"/>
    </xf>
    <xf numFmtId="164" fontId="31" fillId="0" borderId="64" xfId="6" applyFont="1" applyFill="1" applyBorder="1" applyAlignment="1" applyProtection="1">
      <alignment vertical="center"/>
    </xf>
    <xf numFmtId="0" fontId="31" fillId="0" borderId="64" xfId="13" applyFont="1" applyBorder="1" applyAlignment="1">
      <alignment vertical="center"/>
    </xf>
    <xf numFmtId="182" fontId="31" fillId="0" borderId="65" xfId="13" applyNumberFormat="1" applyFont="1" applyBorder="1" applyAlignment="1">
      <alignment horizontal="right" vertical="center" wrapText="1"/>
    </xf>
    <xf numFmtId="182" fontId="31" fillId="0" borderId="66" xfId="13" applyNumberFormat="1" applyFont="1" applyBorder="1" applyAlignment="1">
      <alignment horizontal="right" vertical="center" wrapText="1"/>
    </xf>
    <xf numFmtId="37" fontId="36" fillId="0" borderId="67" xfId="13" applyNumberFormat="1" applyFont="1" applyBorder="1" applyAlignment="1">
      <alignment horizontal="right" vertical="center"/>
    </xf>
    <xf numFmtId="179" fontId="37" fillId="0" borderId="64" xfId="14" applyNumberFormat="1" applyFont="1" applyFill="1" applyBorder="1" applyAlignment="1" applyProtection="1">
      <alignment vertical="center"/>
    </xf>
    <xf numFmtId="0" fontId="36" fillId="16" borderId="65" xfId="13" applyFont="1" applyFill="1" applyBorder="1" applyAlignment="1">
      <alignment horizontal="right" vertical="center"/>
    </xf>
    <xf numFmtId="0" fontId="36" fillId="16" borderId="68" xfId="13" applyFont="1" applyFill="1" applyBorder="1" applyAlignment="1">
      <alignment horizontal="right" vertical="center"/>
    </xf>
    <xf numFmtId="179" fontId="16" fillId="16" borderId="64" xfId="14" applyNumberFormat="1" applyFont="1" applyFill="1" applyBorder="1" applyAlignment="1">
      <alignment vertical="center"/>
    </xf>
    <xf numFmtId="0" fontId="35" fillId="0" borderId="65" xfId="13" applyFont="1" applyBorder="1" applyAlignment="1">
      <alignment horizontal="center" vertical="center" wrapText="1"/>
    </xf>
    <xf numFmtId="0" fontId="33" fillId="0" borderId="68" xfId="13" applyFont="1" applyBorder="1" applyAlignment="1">
      <alignment horizontal="center" vertical="center" wrapText="1"/>
    </xf>
    <xf numFmtId="0" fontId="33" fillId="0" borderId="66" xfId="13" applyFont="1" applyBorder="1" applyAlignment="1">
      <alignment horizontal="center" vertical="center" wrapText="1"/>
    </xf>
    <xf numFmtId="10" fontId="36" fillId="0" borderId="64" xfId="15" applyNumberFormat="1" applyFont="1" applyFill="1" applyBorder="1" applyAlignment="1" applyProtection="1">
      <alignment vertical="center"/>
    </xf>
    <xf numFmtId="0" fontId="31" fillId="0" borderId="69" xfId="13" applyFont="1" applyBorder="1" applyAlignment="1">
      <alignment horizontal="left" vertical="center" wrapText="1"/>
    </xf>
    <xf numFmtId="0" fontId="11" fillId="0" borderId="69" xfId="13" applyBorder="1" applyAlignment="1">
      <alignment vertical="center" wrapText="1"/>
    </xf>
    <xf numFmtId="179" fontId="36" fillId="0" borderId="64" xfId="14" applyNumberFormat="1" applyFont="1" applyFill="1" applyBorder="1" applyAlignment="1" applyProtection="1">
      <alignment vertical="center"/>
    </xf>
    <xf numFmtId="180" fontId="36" fillId="0" borderId="64" xfId="15" applyNumberFormat="1" applyFont="1" applyFill="1" applyBorder="1" applyAlignment="1" applyProtection="1">
      <alignment vertical="center"/>
    </xf>
    <xf numFmtId="0" fontId="5" fillId="7" borderId="64" xfId="0" applyFont="1" applyFill="1" applyBorder="1" applyAlignment="1">
      <alignment horizontal="center" vertical="center"/>
    </xf>
    <xf numFmtId="0" fontId="9" fillId="6" borderId="65" xfId="0" applyFont="1" applyFill="1" applyBorder="1" applyAlignment="1">
      <alignment vertical="center"/>
    </xf>
    <xf numFmtId="0" fontId="0" fillId="6" borderId="66" xfId="0" applyFill="1" applyBorder="1" applyAlignment="1">
      <alignment horizontal="center" vertical="center"/>
    </xf>
    <xf numFmtId="0" fontId="0" fillId="0" borderId="64" xfId="0" applyBorder="1" applyAlignment="1">
      <alignment horizontal="justify" vertical="center" wrapText="1"/>
    </xf>
    <xf numFmtId="0" fontId="0" fillId="0" borderId="64" xfId="0" applyBorder="1" applyAlignment="1">
      <alignment horizontal="center" vertical="center"/>
    </xf>
    <xf numFmtId="176" fontId="0" fillId="0" borderId="64" xfId="6" applyNumberFormat="1" applyFont="1" applyFill="1" applyBorder="1" applyAlignment="1">
      <alignment horizontal="center" vertical="center"/>
    </xf>
    <xf numFmtId="177" fontId="0" fillId="0" borderId="64" xfId="6" applyNumberFormat="1" applyFont="1" applyFill="1" applyBorder="1" applyAlignment="1">
      <alignment horizontal="center" vertical="center"/>
    </xf>
    <xf numFmtId="177" fontId="0" fillId="8" borderId="64" xfId="6" applyNumberFormat="1" applyFont="1" applyFill="1" applyBorder="1" applyAlignment="1">
      <alignment horizontal="center" vertical="center"/>
    </xf>
    <xf numFmtId="0" fontId="11" fillId="0" borderId="64" xfId="0" applyFont="1" applyBorder="1" applyAlignment="1" applyProtection="1">
      <alignment horizontal="justify" vertical="center" wrapText="1"/>
      <protection locked="0"/>
    </xf>
    <xf numFmtId="0" fontId="0" fillId="8" borderId="64" xfId="0" applyFill="1" applyBorder="1" applyAlignment="1">
      <alignment horizontal="center" vertical="center"/>
    </xf>
    <xf numFmtId="0" fontId="10" fillId="0" borderId="64" xfId="0" applyFont="1" applyBorder="1" applyAlignment="1" applyProtection="1">
      <alignment horizontal="justify" vertical="center" wrapText="1"/>
      <protection locked="0"/>
    </xf>
    <xf numFmtId="0" fontId="0" fillId="0" borderId="64" xfId="0" applyBorder="1" applyAlignment="1">
      <alignment vertical="center" wrapText="1"/>
    </xf>
    <xf numFmtId="176" fontId="0" fillId="8" borderId="64" xfId="6" applyNumberFormat="1" applyFont="1" applyFill="1" applyBorder="1" applyAlignment="1">
      <alignment horizontal="center" vertical="center"/>
    </xf>
  </cellXfs>
  <cellStyles count="26">
    <cellStyle name="Millares [0]" xfId="18" builtinId="6"/>
    <cellStyle name="Millares [0] 2" xfId="14" xr:uid="{00000000-0005-0000-0000-000001000000}"/>
    <cellStyle name="Millares 2" xfId="3" xr:uid="{00000000-0005-0000-0000-000002000000}"/>
    <cellStyle name="Millares 3" xfId="16" xr:uid="{00000000-0005-0000-0000-000003000000}"/>
    <cellStyle name="Millares 43" xfId="11" xr:uid="{00000000-0005-0000-0000-000004000000}"/>
    <cellStyle name="Millares 5" xfId="4" xr:uid="{00000000-0005-0000-0000-000005000000}"/>
    <cellStyle name="Moneda" xfId="6" builtinId="4"/>
    <cellStyle name="Moneda [0]" xfId="19" builtinId="7"/>
    <cellStyle name="Moneda [0] 2" xfId="2" xr:uid="{00000000-0005-0000-0000-000008000000}"/>
    <cellStyle name="Moneda [0] 3" xfId="24" xr:uid="{00000000-0005-0000-0000-000009000000}"/>
    <cellStyle name="Normal" xfId="0" builtinId="0"/>
    <cellStyle name="Normal 10" xfId="9" xr:uid="{00000000-0005-0000-0000-00000B000000}"/>
    <cellStyle name="Normal 11 45 10" xfId="21" xr:uid="{00000000-0005-0000-0000-00000C000000}"/>
    <cellStyle name="Normal 12 2" xfId="13" xr:uid="{00000000-0005-0000-0000-00000D000000}"/>
    <cellStyle name="Normal 2" xfId="1" xr:uid="{00000000-0005-0000-0000-00000E000000}"/>
    <cellStyle name="Normal 2 2 5 2 2 2" xfId="20" xr:uid="{00000000-0005-0000-0000-00000F000000}"/>
    <cellStyle name="Normal 3" xfId="25" xr:uid="{00000000-0005-0000-0000-000010000000}"/>
    <cellStyle name="Normal 5" xfId="22" xr:uid="{00000000-0005-0000-0000-000011000000}"/>
    <cellStyle name="Normal 7" xfId="23" xr:uid="{00000000-0005-0000-0000-000012000000}"/>
    <cellStyle name="Normal 76 5" xfId="8" xr:uid="{00000000-0005-0000-0000-000013000000}"/>
    <cellStyle name="Normal 78" xfId="12" xr:uid="{00000000-0005-0000-0000-000014000000}"/>
    <cellStyle name="Normal_Hoja1" xfId="7" xr:uid="{00000000-0005-0000-0000-000015000000}"/>
    <cellStyle name="Porcentaje" xfId="10" builtinId="5"/>
    <cellStyle name="Porcentaje 2" xfId="5" xr:uid="{00000000-0005-0000-0000-000017000000}"/>
    <cellStyle name="Porcentaje 3" xfId="17" xr:uid="{00000000-0005-0000-0000-000018000000}"/>
    <cellStyle name="Porcentaje 4" xfId="15" xr:uid="{00000000-0005-0000-0000-000019000000}"/>
  </cellStyles>
  <dxfs count="68">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externalLink" Target="externalLinks/externalLink7.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28" Type="http://schemas.openxmlformats.org/officeDocument/2006/relationships/worksheet" Target="worksheets/sheet128.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externalLink" Target="externalLinks/externalLink3.xml"/><Relationship Id="rId139" Type="http://schemas.openxmlformats.org/officeDocument/2006/relationships/theme" Target="theme/theme1.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4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worksheet" Target="worksheets/sheet130.xml"/><Relationship Id="rId135" Type="http://schemas.openxmlformats.org/officeDocument/2006/relationships/externalLink" Target="externalLinks/externalLink4.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sharedStrings" Target="sharedStrings.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externalLink" Target="externalLinks/externalLink5.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externalLink" Target="externalLinks/externalLink6.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externalLink" Target="externalLinks/externalLink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externalLink" Target="externalLinks/externalLink2.xml"/><Relationship Id="rId16" Type="http://schemas.openxmlformats.org/officeDocument/2006/relationships/worksheet" Target="worksheets/sheet1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Users\ingcruz\Desktop\FORMULACI&#211;N%202018\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ingcruz\Desktop\FORMULACI&#211;N%202018\PRES1028SEPT0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Users\clbedoya1\Downloads\BASE%20SITP%20COMPLETA%20CON%20POLIZAS%20TODAS%20LAS%20LOCALIDADES%20INCLUIDO%20JORGE%20MAR%2024%20CON%20EMERGENCIAS%20(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clbedoya1\Downloads\BASE%20SITP%20COMPLETA%20CON%20POLIZAS%20TODAS%20LAS%20LOCALIDADES%20INCLUIDO%20JORGE%20MAR%2024%20CON%20EMERGENCIAS%20(1).xlsx"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PRESUPUESTO_CARMEN_13042022.xlsx?CB6CEC8D" TargetMode="External"/><Relationship Id="rId1" Type="http://schemas.openxmlformats.org/officeDocument/2006/relationships/externalLinkPath" Target="file:///\\CB6CEC8D\PRESUPUESTO_CARMEN_13042022.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PRESUPUESTO%20PLAZA%20MERCAD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WILSON%20ALZATE\Downloads\-apus%20revision%20FINAL%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_SITP_08"/>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_SITP_08"/>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PLAZA 10042022"/>
    </sheetNames>
    <sheetDataSet>
      <sheetData sheetId="0">
        <row r="9">
          <cell r="B9" t="str">
            <v>Suministro, transporte y colocación de base granular de máximo Ø 1½", reacomodado con medios mecánicos y compactado al 95% mínimo del ensayo del proctor modificado, según normas para la construcción de pavimentos en el Valle de Aburrá, y todo lo necesario para su correcta construcción y funcionamiento Su medida sera tomada en sitio ya compactado.</v>
          </cell>
        </row>
        <row r="97">
          <cell r="B97" t="str">
            <v>Cortina enrrollable de barilla eslabonada  en aluminio.  Incluye rieles laterales y balineras de corredera.  Cajon superior para enrollado.  Ballestas de traccion para enrollado. Chapa y anclajes de seguridad laterales.</v>
          </cell>
        </row>
        <row r="177">
          <cell r="F177">
            <v>3286774900.6644998</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S 3.1"/>
      <sheetName val="APUS 3.2"/>
      <sheetName val="APUS 3.5"/>
      <sheetName val="APUS 3.6"/>
      <sheetName val="APUS 4.1"/>
      <sheetName val="APUS 4.2"/>
      <sheetName val="APUS 5.1"/>
      <sheetName val="APUS 5.2"/>
      <sheetName val="APUS 5.3"/>
      <sheetName val="APUS 5.4"/>
      <sheetName val="APUS 5.5"/>
      <sheetName val="APUS 6.1"/>
      <sheetName val="APUS 6.2"/>
      <sheetName val="APUS 6.3"/>
      <sheetName val="APUS 6.4"/>
      <sheetName val="PRESUPUESTO PLAZA"/>
      <sheetName val="APUS"/>
      <sheetName val="DESGLOSE DEL AIU"/>
      <sheetName val="CUADRILLAS"/>
      <sheetName val="BASE"/>
      <sheetName val="APU CONCRETOS"/>
      <sheetName val="PRESUPUESTO PLAZA ET V2903202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8">
          <cell r="B58">
            <v>9.1</v>
          </cell>
          <cell r="C58" t="str">
            <v>Instalación  de  Sanitario  Integral  Uso  Institucional  color Blanco con fluxómetro anti-vandálico,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v>
          </cell>
          <cell r="D58" t="str">
            <v>un</v>
          </cell>
          <cell r="E58">
            <v>6</v>
          </cell>
        </row>
        <row r="59">
          <cell r="B59">
            <v>9.1999999999999993</v>
          </cell>
          <cell r="C59" t="str">
            <v>Suministro,  transporte  y  Colocación  de  lavamanos  Uso institucional. Incluye Grifería  galaxia, abasto  metálico, sifón botella  y  todos  los  demás  elementos  necesarios  para  su correcta instalación y funcionamiento.</v>
          </cell>
          <cell r="D59" t="str">
            <v>un</v>
          </cell>
          <cell r="E59">
            <v>7</v>
          </cell>
        </row>
        <row r="60">
          <cell r="B60">
            <v>9.3000000000000007</v>
          </cell>
          <cell r="C60" t="str">
            <v>Suministro,  transporte  y  colocación  de  orinal  mediano línea institucional de corona o equivalente con fluxómetro anti vandálico,  color  blanco  con  grifería  automatica  de  push antivandalica  ref  71300.  Incluye  grifería,  abasto  metálico  y todos los elementos necesarios para su correcta instalación y
funcionamiento.</v>
          </cell>
          <cell r="D60" t="str">
            <v>un</v>
          </cell>
          <cell r="E60">
            <v>2</v>
          </cell>
        </row>
        <row r="61">
          <cell r="B61">
            <v>9.4</v>
          </cell>
          <cell r="C61" t="str">
            <v>Modulos elaborados en lámina de Acero inoxidable para divisiones de baños AISI SAE 304 con estructura interna en polímero de alta densidad inyectado.</v>
          </cell>
          <cell r="D61" t="str">
            <v>m2</v>
          </cell>
          <cell r="E61">
            <v>37.6</v>
          </cell>
        </row>
        <row r="62">
          <cell r="B62">
            <v>9.5</v>
          </cell>
          <cell r="C62" t="str">
            <v>Suministro, transporte y colocación de barra de seguridad para personas con movilidad reducida, con una longitud de 60 cm. y un diámetro  de  1¼" en acero inoxidable. Incluye pernos para anclaje, escudos en acero inoxidable y todos los elementos   necesarios   para   su   correcta   instalación   y funcionamiento, según diseño.</v>
          </cell>
          <cell r="D62" t="str">
            <v>un</v>
          </cell>
          <cell r="E62">
            <v>3</v>
          </cell>
        </row>
        <row r="63">
          <cell r="B63">
            <v>9.6</v>
          </cell>
          <cell r="C63" t="str">
            <v>Suministro,   transporte   y   colocación   de  lavaescobas prefabricado en concreto forrado en granito de 42 x 60 x 25 cm. fondo gris. Incluye mortero 1:4, llave bocamanguera, sifón y  todo  los  demás  elementos  necesarios  para  su  correcta instalación y funcionamiento.</v>
          </cell>
          <cell r="D63" t="str">
            <v>un</v>
          </cell>
          <cell r="E63">
            <v>2</v>
          </cell>
        </row>
        <row r="65">
          <cell r="B65">
            <v>11.1</v>
          </cell>
          <cell r="C65" t="str">
            <v>Construcción de Anden en concreto preparado en obra de
21  MPa.  con  un  espesor  de  0.10m.  Incluye  suministro, transporte e instalación del concreto,  mano de obra, vibrado, protección  y  curado,  para  estructuras  de  acuerdo  con  las diferentes dimensiones establecidas en los planos y diseños. Según diseño.</v>
          </cell>
          <cell r="D65" t="str">
            <v>m2</v>
          </cell>
          <cell r="E65">
            <v>120</v>
          </cell>
        </row>
        <row r="66">
          <cell r="B66">
            <v>11.2</v>
          </cell>
          <cell r="C66" t="str">
            <v>Suministro,   transporte   y   colocación   de Tableta   tipo loserna lisa de dimension 0.6 x 0.3 x 0.04 m color a definir por  la  interventoría.  Incluye  suministro  y  transporte  de  los materiales, cortes a máquina. Seguir recomendación del MEP MEDELLÍN  y  patrones  de  instalación  del  ICPC.  Incluye: mortero   para   cama   de   asiento   con   espesor   de   4cm compactados, sello con boquilla con látex, cortes con equipo manual   y/o   mecanico   y   todas   las   demás   actividades necesarias para su correcta colocación y funcionamiento.</v>
          </cell>
          <cell r="D66" t="str">
            <v>m2</v>
          </cell>
          <cell r="E66">
            <v>400</v>
          </cell>
        </row>
        <row r="72">
          <cell r="B72">
            <v>11.8</v>
          </cell>
          <cell r="C72" t="str">
            <v>Suministro,  transporte  y  colocación  de  Cerramiento  en malla eslabonada calibre 10 ojo No. 5, tubería galvanizada de  1.9"  calibre  14,  cerramiento  tipo  Inder.  altura  de  3.0m medidos a partir de la cara superior de la viga de fundación, dos hilas de mampostería en bloque de 20x20x40, columna cada  2m  de  20cmx20cm,  viga  de  fundación  en  concreto ciclópeo 40% piedra y concreto de 21Mpa al 60% de 40cm x 30cm, incluye acero de refuerzo y todo lo necesario para su correcta construcción. Según diseño.</v>
          </cell>
          <cell r="D72" t="str">
            <v>m</v>
          </cell>
          <cell r="E72">
            <v>250</v>
          </cell>
        </row>
        <row r="75">
          <cell r="B75">
            <v>12.1</v>
          </cell>
          <cell r="C75" t="str">
            <v>Construcción   de   estructura   metálica   para   soporte principal  de cubierta.  Incluye columnas,  cerchas, correas, viga perimetral amarre, platinas de apoyo, pernos de anclaje, arrostramientos principal y secundario, pintura anticorrosiva cromato de zinc y esmalte de primera calidad para intemperie y todo lo necesario para su correcta construcción.</v>
          </cell>
          <cell r="D75" t="str">
            <v>Kg</v>
          </cell>
          <cell r="E75">
            <v>24511.16</v>
          </cell>
        </row>
        <row r="76">
          <cell r="B76">
            <v>12.2</v>
          </cell>
          <cell r="D76" t="str">
            <v>m2</v>
          </cell>
          <cell r="E76">
            <v>2443</v>
          </cell>
        </row>
        <row r="77">
          <cell r="B77">
            <v>12.3</v>
          </cell>
          <cell r="C77" t="str">
            <v>Suministro e instalación de canoa en lámina galvanizada calibre 20 grafada, desarrollo de 120 cm y soldada en las uniones, incluye pintura anticorrosiva y de acabado y todos los  elementos  necesarios  para  su  correcta  instalación  y
funcionamiento.</v>
          </cell>
          <cell r="D77" t="str">
            <v>m</v>
          </cell>
          <cell r="E77">
            <v>339</v>
          </cell>
        </row>
        <row r="91">
          <cell r="B91">
            <v>3.3</v>
          </cell>
          <cell r="C91" t="str">
            <v>Construcción de entibado temporal en tablón de madera (4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v>
          </cell>
          <cell r="D91" t="str">
            <v>m2</v>
          </cell>
          <cell r="E91">
            <v>620</v>
          </cell>
        </row>
        <row r="93">
          <cell r="B93">
            <v>12.4</v>
          </cell>
          <cell r="C93" t="str">
            <v>Suministro,  transporte   e  instalación  de  tubería  PVC Ventilación  en  bajantes  con  un  diámetro  de  4",  agua lluvias.  Incluye  suministro  y  transporte  de  los  materiales, bocas, accesorios, pegante, limpiador, wash primer, acabado en esmalte mate, color a definir por parte de interventoría, andamios,  abrazaderas  y  todos  los  elementos  necesarios para su correcta instalación y funcionamiento.</v>
          </cell>
          <cell r="D93" t="str">
            <v>m</v>
          </cell>
          <cell r="E93">
            <v>540</v>
          </cell>
        </row>
        <row r="95">
          <cell r="B95">
            <v>13.1</v>
          </cell>
          <cell r="C95" t="str">
            <v>Suministro,  transporte  y  colocación  de  Rejas  ventanas en perfilería 2x1" y 1x1" calibre 20. Incluye masilla, pintura anticorrosiva, esmalte brillante y demás elementos necesarios
para su correcta instalación.</v>
          </cell>
          <cell r="D95" t="str">
            <v>m2</v>
          </cell>
          <cell r="E95">
            <v>300</v>
          </cell>
        </row>
        <row r="98">
          <cell r="B98">
            <v>13.4</v>
          </cell>
          <cell r="C98" t="str">
            <v>Suministro,  transporte  y  colocación  de  Puerta  metálica (marco y ala) calibre 20 de 0.8x2.10 m. Incluye chapa de seguridad tipo Yale o equivalente, anticorrosivo y esmalte de acabado  y  todo  los  demás  elementos  requeridos  para  su correcta fabricación e instalación, según diseño.</v>
          </cell>
          <cell r="D98" t="str">
            <v>un</v>
          </cell>
          <cell r="E98">
            <v>14</v>
          </cell>
        </row>
        <row r="99">
          <cell r="B99">
            <v>13.5</v>
          </cell>
          <cell r="C99" t="str">
            <v>Suministro,  transporte  y  colocación  de  Puerta  metálica (marco y ala) calibre 20 de 0.9x2.10 m. Incluye chapa de seguridad tipo Yale o equivalente, anticorrosivo y esmalte de acabado  y  todo  los  demás  elementos  requeridos  para  su correcta fabricación e instalación, según diseño.</v>
          </cell>
          <cell r="D99" t="str">
            <v>un</v>
          </cell>
          <cell r="E99">
            <v>10</v>
          </cell>
        </row>
        <row r="100">
          <cell r="B100">
            <v>13.6</v>
          </cell>
          <cell r="C100" t="str">
            <v>Puerta de interior en madera  entamborada, sencilla, con alma alveolada, triple de 4mm, bastidor de madera maciza, y paneles  de  tablero  contrachapado  de  madera  nacional; marco metálico para pintar; con herrajes de colgar y de cierre.</v>
          </cell>
          <cell r="D100" t="str">
            <v>m2</v>
          </cell>
          <cell r="E100">
            <v>40</v>
          </cell>
        </row>
      </sheetData>
      <sheetData sheetId="16" refreshError="1"/>
      <sheetData sheetId="17" refreshError="1">
        <row r="11">
          <cell r="D11">
            <v>0.28999999999999998</v>
          </cell>
        </row>
      </sheetData>
      <sheetData sheetId="18" refreshError="1">
        <row r="15">
          <cell r="B15" t="str">
            <v>OFICIAL A</v>
          </cell>
        </row>
        <row r="17">
          <cell r="E17">
            <v>7988.25</v>
          </cell>
        </row>
        <row r="34">
          <cell r="D34" t="str">
            <v>Cuadrilla AA (Albañilería) 1Of y 1 Ay</v>
          </cell>
        </row>
        <row r="40">
          <cell r="H40">
            <v>12643</v>
          </cell>
        </row>
        <row r="43">
          <cell r="D43" t="str">
            <v>Cuadrilla AAA 1Of+2Ay (Albañilería)</v>
          </cell>
        </row>
        <row r="49">
          <cell r="H49">
            <v>17298</v>
          </cell>
        </row>
        <row r="131">
          <cell r="D131" t="str">
            <v>Cuadrilla HH (Est. metálica) 1 sold, 1 Of y 1 Ay</v>
          </cell>
        </row>
        <row r="135">
          <cell r="H135">
            <v>25671.75</v>
          </cell>
        </row>
      </sheetData>
      <sheetData sheetId="19" refreshError="1">
        <row r="44">
          <cell r="C44" t="str">
            <v xml:space="preserve">CONCRETO 210kg/cm²  </v>
          </cell>
          <cell r="E44">
            <v>420279.57708333334</v>
          </cell>
        </row>
        <row r="51">
          <cell r="E51">
            <v>385775.63888888888</v>
          </cell>
        </row>
        <row r="52">
          <cell r="C52" t="str">
            <v>MORTERO 1:6</v>
          </cell>
          <cell r="E52">
            <v>312619.97499999998</v>
          </cell>
        </row>
      </sheetData>
      <sheetData sheetId="20" refreshError="1"/>
      <sheetData sheetId="2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DE CANTIDADES"/>
      <sheetName val="14.1"/>
      <sheetName val="14.2"/>
      <sheetName val="14,3"/>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4,40"/>
      <sheetName val="14,41"/>
      <sheetName val="14,42"/>
      <sheetName val="14,43"/>
      <sheetName val="14,44"/>
      <sheetName val="14,45"/>
      <sheetName val="14,46"/>
      <sheetName val="14,47"/>
      <sheetName val="14,48"/>
      <sheetName val="14,49"/>
      <sheetName val="14,50"/>
      <sheetName val="14,51"/>
      <sheetName val="14,52"/>
      <sheetName val="14,53"/>
      <sheetName val="15.1"/>
      <sheetName val="15.2"/>
      <sheetName val="15.3"/>
      <sheetName val="15.4"/>
      <sheetName val="15.5"/>
      <sheetName val="15.6"/>
      <sheetName val="15.7"/>
      <sheetName val="15.8"/>
    </sheetNames>
    <sheetDataSet>
      <sheetData sheetId="0">
        <row r="4">
          <cell r="B4" t="str">
            <v>Suministro, transporte e instalación de poste de concreto octagonal de 12m x 1050kgf, de acuerdo a la norma RA7-035. Incluye: ahoyada, hincada, aplomada, todos los elementos necesarios para su correcta instalación.</v>
          </cell>
          <cell r="C4" t="str">
            <v>un</v>
          </cell>
        </row>
        <row r="5">
          <cell r="B5" t="str">
            <v>Suministro, transporte e instalación de subestación trifásica en poste según norma EPM RA2-026. Incluye: herrajes, protecciones, fusibles, conectores, barraje primario y demás elementos requeridos para su correcta operación. No incluye puesta a tierra.</v>
          </cell>
          <cell r="C5" t="str">
            <v>un</v>
          </cell>
        </row>
        <row r="6">
          <cell r="B6" t="str">
            <v>Suministro, transporte e instalación de transformador trifásico en poste 75kVA aislado en aceite 13200/220-127V. Incluye: elementos de fijación, DPS's primarios, bujes protectores de vida silvestre, numeración y chequeo por parte de EPM.</v>
          </cell>
          <cell r="C6" t="str">
            <v>un</v>
          </cell>
        </row>
        <row r="7">
          <cell r="B7" t="str">
            <v>Suministro, transporte e instalación de bajante en TMG ⌀4"x6m. Incluye: capacete con grapa de puesta a tierra, elementos de fijación y marcación.</v>
          </cell>
        </row>
        <row r="8">
          <cell r="B8" t="str">
            <v>Suministro, transporte e instalación de caja según norma RS3-003, con tapa según norma RS4-001. Incluye: marcación externa e interna.</v>
          </cell>
          <cell r="C8" t="str">
            <v>un</v>
          </cell>
        </row>
        <row r="9">
          <cell r="B9" t="str">
            <v>Suministro, transporte e instalación de tubería de 3x∅4" PVC-DB zona dura. Incluye: accesorios PVC (terminales, curvas, uniones), soldadura PVC, banda plástica riesgo eléctrico y demás requeridos para su correcta operación.</v>
          </cell>
          <cell r="C9" t="str">
            <v>m</v>
          </cell>
        </row>
        <row r="10">
          <cell r="B10" t="str">
            <v>Suministro, transporte e instalación  de acometida trifásica en cable de aluminio serie AA8000 6#4/0AWG-LSZH (Fases) + 2#2/0AWG-LSZH (Neutro). Incluye: terminales de ojo, cintas, marcación y de mas elementos para su correcta instalación</v>
          </cell>
          <cell r="C10" t="str">
            <v>m</v>
          </cell>
        </row>
        <row r="11">
          <cell r="B11" t="str">
            <v>Suministro, transporte e instalación de armario de medidores fabricado en lamina Cold Rolled Cal. 18, pintura electrostática con espacio para alojar breaker industrial 3x250A, 3 medidores 3F-4H 5/100 Activa Cl. 1 Reactiva Cl. 2, 2 breaker industriales 3x60A, 1 breaker industrial 3x100A, 3 reservas no equipadas, construido cumpliendo norma EPM RA8-012. Incluye: elementos de fijación, marcación y demás requeridos para su correcta operación.</v>
          </cell>
          <cell r="C11" t="str">
            <v>un</v>
          </cell>
        </row>
        <row r="14">
          <cell r="B14" t="str">
            <v>Suministro, transporte e instalación de canaleta metálica cerrada de 30cmx8cm con tapa. Incluye: curvas, tees, elementos de fijación, cable de cobre desnudo #4 AWG a lo largo de todo el recorrido, marcación y demás requeridos para su correcta operación.</v>
          </cell>
          <cell r="C14" t="str">
            <v>m</v>
          </cell>
        </row>
        <row r="15">
          <cell r="B15" t="str">
            <v>Suministro, transporte e instalación de tubería EMT Ø2''. Incluye: uniones, entradas a caja, curvas, elementos de fijación y marcación.</v>
          </cell>
          <cell r="C15" t="str">
            <v>m</v>
          </cell>
        </row>
        <row r="16">
          <cell r="B16" t="str">
            <v>Suministro, transporte e instalación de tablero de 42 circuitos trifásico 5H, 225 Amperios, 208/120 voltios, con espacio para totalizador, barraje en cobre electrolítico 99% de pureza, barras de neutro y tierra, para interruptores tipo QUICK-LAG. Incluye: puerta bisagrada, chapa con llave, elementos de fijación, tapa breaker, marcación, diagrama unifilar y demás accesorios necesarios para su correcta instalación.</v>
          </cell>
          <cell r="C16" t="str">
            <v>un</v>
          </cell>
        </row>
        <row r="18">
          <cell r="B18" t="str">
            <v>Suministro, transporte e instalación de tablero de 12 circuitos trifásico 5H, 225 Amperios, 208/120 voltios, con espacio para totalizador, barraje en cobre electrolítico 99% de pureza, barras de neutro y tierra, para interruptores tipo QUICK-LAG. Incluye: puerta bisagrada, chapa con llave, elementos de fijación, tapa breaker, marcación, diagrama unifilar y demás accesorios necesarios para su correcta instalación.</v>
          </cell>
          <cell r="C18" t="str">
            <v>un</v>
          </cell>
        </row>
        <row r="19">
          <cell r="B19" t="str">
            <v>Suministro, transporte e instalación de alimentador trifásico en cables de cobre 3No6(F) + 1No8(T) + 1No8(T) AWG-LSZH. Incluye: conectores, cintas, marcación, elementos de fijación y demás accesorios funcionamiento.</v>
          </cell>
          <cell r="C19" t="str">
            <v>m</v>
          </cell>
        </row>
        <row r="20">
          <cell r="B20" t="str">
            <v>Suministro, transporte e instalación de alimentador trifásico en cables de cobre 3No4(F) + 1No6(T) + 1No6(T) AWG-LSZH. Incluye: conectores, cintas, marcación, elementos de fijación y demás accesorios funcionamiento.</v>
          </cell>
        </row>
        <row r="21">
          <cell r="B21" t="str">
            <v>Suministro, transporte e instalación de breaker industrial de 3x80A - Icc=10kA: Incluye: elementos de fijación.</v>
          </cell>
          <cell r="C21" t="str">
            <v>un</v>
          </cell>
        </row>
        <row r="22">
          <cell r="B22" t="str">
            <v>Suministro, transporte e instalación de breaker industrial de 3x60A - Icc=10kA: Incluye: elementos de fijación.</v>
          </cell>
          <cell r="C22" t="str">
            <v>un</v>
          </cell>
        </row>
        <row r="23">
          <cell r="B23" t="str">
            <v>Suministro, transporte e instalación de breaker monopolar enchufable 1x15A, 1x20A o 1x30A - Icc=10kA.</v>
          </cell>
          <cell r="C23" t="str">
            <v>un</v>
          </cell>
        </row>
        <row r="24">
          <cell r="B24" t="str">
            <v>Suministro, transporte e instalación de breaker bipolar enchufable de 2x15A, 2x20A o 2x30A - Icc=10kA.</v>
          </cell>
          <cell r="C24" t="str">
            <v>un</v>
          </cell>
        </row>
        <row r="29">
          <cell r="B29" t="str">
            <v xml:space="preserve">Suministro, transporte e instalación de salida eléctrica para toma corriente doble con polo a tierra color blanco, 125V, 15A (NEMA 5-15R) en caja caja metálica 12x12x5cm. Incluye: 3m de tubo EMT de 3/4, 9m de cable de cobre 3xNo.12 AWG-LSZH, caja metálica 12x12x5, aparato con placa, conectores tipo resorte, marcación, elementos de fijación y demás requeridos para su correcta operación.  </v>
          </cell>
          <cell r="C29" t="str">
            <v>un</v>
          </cell>
        </row>
        <row r="30">
          <cell r="B30" t="str">
            <v xml:space="preserve">Suministro, transporte e instalación de salida eléctrica para toma corriente doble con polo a tierra GFCI, 125V, 15A (NEMA 5-15R) en caja pvc 12x12x5cm. Incluye: 3m de tubo PVC de 3/4, 9m de cable de cobre 3xNo.12 AWG-LSZH, caja PVC 12x12x5, aparato con placa, conectores tipo resorte, marcación, elementos de fijación y demás requeridos para su correcta operación.  </v>
          </cell>
          <cell r="C30" t="str">
            <v>un</v>
          </cell>
        </row>
        <row r="31">
          <cell r="B31" t="str">
            <v xml:space="preserve">Suministro, transporte e instalación de salida eléctrica para iluminación con toma corriente doble con polo a tierra color blanco, 125V, 15A (NEMA 5-15R) en caja caja metálica 12x12x5cm. Incluye: 3m de tubo EMT de 3/4, 9m de cable de cobre 3xNo.12 AWG-LSZH, caja metálica 12x12x5, aparato con placa, conectores tipo resorte, marcación, elementos de fijación y demás requeridos para su correcta operación.  </v>
          </cell>
          <cell r="C31" t="str">
            <v xml:space="preserve">un </v>
          </cell>
        </row>
        <row r="32">
          <cell r="B32" t="str">
            <v xml:space="preserve">Suministro, transporte e instalación de salida eléctrica para interruptor sencillo 125V - 10A color blanco en caja metálica tipo Rawelt. Incluye: 3m de tubo EMT de 3/4, 9m de cable de cobre 3xNo.12 AWG-LSZH, caja metálica tipo Rawelt 2x4, aparato con placa, conectores tipo resorte, marcación, elementos de fijación y demás requeridos para su correcta operación.  </v>
          </cell>
          <cell r="C32" t="str">
            <v>un</v>
          </cell>
        </row>
        <row r="33">
          <cell r="B33" t="str">
            <v>Suministro, transporte e instalación de tubería EMT Ø3/4''. Incluye: uniones, entradas a caja, curvas, elementos de fijación y marcación.</v>
          </cell>
          <cell r="C33" t="str">
            <v>m</v>
          </cell>
        </row>
        <row r="34">
          <cell r="B34" t="str">
            <v>Suministro, transporte e instalación de coraza americana de ⌀3/4''. Incluye: elementos de fijación, marcación y demás elementos para su correcta instalación.</v>
          </cell>
          <cell r="C34" t="str">
            <v>m</v>
          </cell>
        </row>
        <row r="35">
          <cell r="B35" t="str">
            <v>Suministro, transporte e instalación de conector curvo o recto ⌀3/4'' para coraza.</v>
          </cell>
          <cell r="C35" t="str">
            <v>un</v>
          </cell>
        </row>
        <row r="36">
          <cell r="B36" t="str">
            <v>Suministro, transporte e instalación de caja de paso metálica 12x12x5cm con tapa troquel universal y/o tapa lisa. Incluye: elementos de fijación y marcación.</v>
          </cell>
          <cell r="C36" t="str">
            <v>un</v>
          </cell>
        </row>
        <row r="37">
          <cell r="B37" t="str">
            <v>Suministro, transporte e instalación de cable de cobre #12 AWG-LSZH. Incluye: elementos de fijación y marcación.</v>
          </cell>
          <cell r="C37" t="str">
            <v>m</v>
          </cell>
        </row>
        <row r="38">
          <cell r="B38" t="str">
            <v>Suministro, transporte e instalación de cable de cobre #10 AWG-LSZH. Incluye: elementos de fijación y marcación.</v>
          </cell>
          <cell r="C38" t="str">
            <v>m</v>
          </cell>
        </row>
        <row r="42">
          <cell r="B42" t="str">
            <v>Suministro, transporte e instalación de luminaria hermética LED 50W DL HIGH FLUX, 140 lm/W, 7000 lm, 50000h L70, IP65, IK05. Incluye: elementos de fijación, cable encauchetado 3x16AWG y clavija.</v>
          </cell>
          <cell r="C42" t="str">
            <v>un</v>
          </cell>
        </row>
        <row r="43">
          <cell r="B43" t="str">
            <v>Suministro, transporte e instalación de panel LED redondo de 18W tipo cilindro de sobreponer, color 6500K , 1080lm, 60lm/W, ángulo de apertura 140°, CRI&gt;70. Incluye: elementos de fijación, cable encauchetado 3x16AWG y clavija.</v>
          </cell>
          <cell r="C43" t="str">
            <v>un</v>
          </cell>
        </row>
        <row r="44">
          <cell r="B44" t="str">
            <v>Suministro, transporte e instalación de luminaria LED de emergencia con botón de prueba e indicador de carga, simétrica dirigible de 2x1.6W, flujo luminoso 2x130lm, 6000K y autonomía de 90min. Incluye: elementos de fijación, cable encauchetado 3x16AWG y clavija.</v>
          </cell>
          <cell r="C44" t="str">
            <v>un</v>
          </cell>
        </row>
        <row r="46">
          <cell r="B46" t="str">
            <v>Suministro, transporte e instalación de bajante en TMG ⌀2"x4.5m. Incluye: capacete con grapa de puesta a tierra, elementos de fijación y marcación.</v>
          </cell>
          <cell r="C46" t="str">
            <v>un</v>
          </cell>
        </row>
        <row r="47">
          <cell r="B47" t="str">
            <v>Suministro, transporte e instalación de caja según norma TEL -NIN114. Incluye: marcación externa e interna.</v>
          </cell>
          <cell r="C47" t="str">
            <v>un</v>
          </cell>
        </row>
        <row r="48">
          <cell r="B48" t="str">
            <v>Suministro, transporte e instalación de tubería de 2x∅2" PVC-DB zona dura. Incluye: accesorios PVC (terminales, curvas, uniones), soldadura PVC, banda plástica riesgo eléctrico y demás requeridos para su correcta operación.</v>
          </cell>
          <cell r="C48" t="str">
            <v>m</v>
          </cell>
        </row>
        <row r="51">
          <cell r="C51" t="str">
            <v>un</v>
          </cell>
        </row>
        <row r="65">
          <cell r="B65" t="str">
            <v>Suministro, transporte e instalación de varilla de puesta a tierra de 5/8''x2400mm.</v>
          </cell>
        </row>
        <row r="66">
          <cell r="B66" t="str">
            <v>Suministro, transporte e instalación de cable de cobre desnudo No.1/0AWG.</v>
          </cell>
          <cell r="C66" t="str">
            <v>un</v>
          </cell>
        </row>
        <row r="67">
          <cell r="B67" t="str">
            <v>Suministro, transporte e instalación de soldadura exotérmica de 115gr.</v>
          </cell>
          <cell r="C67" t="str">
            <v>un</v>
          </cell>
        </row>
        <row r="76">
          <cell r="B76" t="str">
            <v>Suministro, transporte e instalación de caja de inspección para sistema de protección contra rayos según norma EPM RS3-001.</v>
          </cell>
          <cell r="C76" t="str">
            <v>un</v>
          </cell>
        </row>
        <row r="78">
          <cell r="B78" t="str">
            <v>Suministro, transporte e instalación de gabinete para control de iluminación exterior y puntos fijos fabricado en lamina cold rolled Cal. 18, pintura electrostática con espacio para alojar 8 contactores AC3 de 30A, 8 muletillas de 2 posiciones, 8 pilotos verdes, 16 borneras de 6mm2 y dimensiones aproximadas de 80x80x25cm. Incluye: equipamiento eléctrico, marcación y elementos de fijación.</v>
          </cell>
          <cell r="C78" t="str">
            <v>un</v>
          </cell>
        </row>
        <row r="79">
          <cell r="B79" t="str">
            <v>Suministro, transporte e instalación de herraje para caja según norma RS3-001. Incluye: herraje, marcación y demás elementos requeridos para su correcta instalación.</v>
          </cell>
          <cell r="C79" t="str">
            <v>un</v>
          </cell>
        </row>
        <row r="80">
          <cell r="B80" t="str">
            <v xml:space="preserve">Suministro, transporte e instalación de tubería de 1∅2" PVC-DB , incluye  entradas tipo campana PVC de 2" y todos los elementos necesarios para su correcta instalación y puesta en marcha. </v>
          </cell>
          <cell r="C80" t="str">
            <v>un</v>
          </cell>
        </row>
        <row r="81">
          <cell r="B81" t="str">
            <v>Suministro, transporte e instalación de poste de concreto ornamental tipo Carabobo. Incluye: ahoyada, hincada y aplomada.</v>
          </cell>
          <cell r="C81" t="str">
            <v>un</v>
          </cell>
        </row>
        <row r="82">
          <cell r="B82" t="str">
            <v>Suministro, transporte e instalación de brazo ornamental sencillo tipo Carabobo (Largo).</v>
          </cell>
          <cell r="C82" t="str">
            <v>un</v>
          </cell>
        </row>
        <row r="83">
          <cell r="B83" t="str">
            <v>Suministro, transporte e instalación de luminaria de alumbrado público LED de 48W, 132,7 lm/W, 3557 lm, 100000 h L70, IP66, IK09. Incluye: 12m de cable encauchetado 3x14AWG, fotocelda, empalmes y cintas.</v>
          </cell>
          <cell r="C83" t="str">
            <v>un</v>
          </cell>
        </row>
        <row r="84">
          <cell r="B84" t="str">
            <v>Suministro, transporte e instalación de alimentador para alumbrado público exterior en cables 2No.8(F) + 1No.8(T)  AWG-THWN. Incluye: Cintas, marcación y demás accesorios para su correcta instalación.</v>
          </cell>
          <cell r="C84" t="str">
            <v>m</v>
          </cell>
        </row>
        <row r="85">
          <cell r="B85" t="str">
            <v>Suministro, transporte e instalación de varilla de puesta a tierra de 5/8''x2400mm.</v>
          </cell>
          <cell r="C85" t="str">
            <v>un</v>
          </cell>
        </row>
      </sheetData>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30.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71"/>
  <sheetViews>
    <sheetView tabSelected="1" zoomScale="80" zoomScaleNormal="80" workbookViewId="0">
      <selection activeCell="M51" sqref="M51"/>
    </sheetView>
  </sheetViews>
  <sheetFormatPr defaultColWidth="9.28515625" defaultRowHeight="15"/>
  <cols>
    <col min="1" max="24" width="5.85546875" style="27" customWidth="1"/>
    <col min="25" max="16384" width="9.28515625" style="27"/>
  </cols>
  <sheetData>
    <row r="1" spans="1:25" ht="18">
      <c r="A1" s="33"/>
      <c r="B1" s="271" t="s">
        <v>0</v>
      </c>
      <c r="C1" s="271"/>
      <c r="D1" s="271"/>
      <c r="E1" s="271"/>
      <c r="F1" s="271"/>
      <c r="G1" s="271"/>
      <c r="H1" s="271"/>
      <c r="I1" s="271"/>
      <c r="J1" s="271"/>
      <c r="K1" s="271"/>
      <c r="L1" s="271"/>
      <c r="M1" s="271"/>
      <c r="N1" s="271"/>
      <c r="O1" s="271"/>
      <c r="P1" s="271"/>
      <c r="Q1" s="271"/>
      <c r="R1" s="271"/>
      <c r="S1" s="271"/>
      <c r="T1" s="271"/>
      <c r="U1" s="271"/>
      <c r="V1" s="271"/>
      <c r="W1" s="271"/>
      <c r="X1" s="34"/>
    </row>
    <row r="2" spans="1:25" ht="18">
      <c r="A2" s="35"/>
      <c r="B2"/>
      <c r="C2" s="68"/>
      <c r="D2" s="68"/>
      <c r="E2" s="68"/>
      <c r="F2" s="68"/>
      <c r="G2" s="68"/>
      <c r="H2" s="272"/>
      <c r="I2" s="272"/>
      <c r="J2" s="272"/>
      <c r="K2" s="272"/>
      <c r="L2" s="272"/>
      <c r="M2"/>
      <c r="N2"/>
      <c r="O2" s="273"/>
      <c r="P2" s="273"/>
      <c r="Q2" s="273"/>
      <c r="R2" s="274"/>
      <c r="S2" s="274"/>
      <c r="T2" s="274"/>
      <c r="U2" s="274"/>
      <c r="V2" s="274"/>
      <c r="W2" s="274"/>
      <c r="X2" s="36"/>
    </row>
    <row r="3" spans="1:25" ht="16.5">
      <c r="A3" s="37"/>
      <c r="B3" s="38" t="s">
        <v>1</v>
      </c>
      <c r="C3" s="38"/>
      <c r="D3" s="38"/>
      <c r="E3" s="38"/>
      <c r="F3" s="275"/>
      <c r="G3" s="275"/>
      <c r="H3" s="275"/>
      <c r="I3" s="275"/>
      <c r="J3" s="38" t="s">
        <v>2</v>
      </c>
      <c r="K3" s="276"/>
      <c r="L3" s="276"/>
      <c r="M3" s="39"/>
      <c r="N3" s="38"/>
      <c r="O3" s="40"/>
      <c r="P3" s="40"/>
      <c r="Q3" s="40"/>
      <c r="R3" s="40"/>
      <c r="S3" s="40"/>
      <c r="T3" s="40"/>
      <c r="U3" s="40"/>
      <c r="V3" s="40"/>
      <c r="W3" s="40"/>
      <c r="X3" s="41"/>
    </row>
    <row r="4" spans="1:25">
      <c r="A4" s="35"/>
      <c r="B4" s="42"/>
      <c r="C4" s="42"/>
      <c r="D4" s="42"/>
      <c r="E4" s="42"/>
      <c r="F4" s="42"/>
      <c r="G4" s="42"/>
      <c r="H4" s="43"/>
      <c r="I4" s="43"/>
      <c r="J4" s="43"/>
      <c r="K4" s="43"/>
      <c r="L4" s="43"/>
      <c r="M4" s="44"/>
      <c r="N4" s="44"/>
      <c r="O4" s="43"/>
      <c r="P4" s="43"/>
      <c r="Q4" s="43"/>
      <c r="R4" s="69"/>
      <c r="S4" s="69"/>
      <c r="T4" s="69"/>
      <c r="U4" s="69"/>
      <c r="V4" s="69"/>
      <c r="W4" s="69"/>
      <c r="X4" s="36"/>
    </row>
    <row r="5" spans="1:25" ht="18">
      <c r="A5" s="35"/>
      <c r="B5" s="265" t="s">
        <v>3</v>
      </c>
      <c r="C5" s="265"/>
      <c r="D5" s="265"/>
      <c r="E5" s="265"/>
      <c r="F5" s="265"/>
      <c r="G5" s="265"/>
      <c r="H5" s="265"/>
      <c r="I5" s="265"/>
      <c r="J5" s="265"/>
      <c r="K5" s="265"/>
      <c r="L5" s="265"/>
      <c r="M5" s="265"/>
      <c r="N5" s="265"/>
      <c r="O5" s="265"/>
      <c r="P5" s="265"/>
      <c r="Q5" s="265"/>
      <c r="R5" s="265"/>
      <c r="S5" s="265"/>
      <c r="T5" s="265"/>
      <c r="U5" s="265"/>
      <c r="V5" s="265"/>
      <c r="W5" s="265"/>
      <c r="X5" s="36"/>
    </row>
    <row r="6" spans="1:25">
      <c r="A6" s="35"/>
      <c r="B6" s="266" t="s">
        <v>4</v>
      </c>
      <c r="C6" s="266"/>
      <c r="D6" s="266"/>
      <c r="E6" s="266"/>
      <c r="F6" s="266"/>
      <c r="G6" s="266"/>
      <c r="H6" s="266"/>
      <c r="I6" s="266"/>
      <c r="J6" s="266"/>
      <c r="K6" s="266"/>
      <c r="L6" s="266"/>
      <c r="M6" s="266"/>
      <c r="N6" s="266"/>
      <c r="O6" s="266"/>
      <c r="P6" s="266"/>
      <c r="Q6" s="266"/>
      <c r="R6" s="266"/>
      <c r="S6" s="266"/>
      <c r="T6" s="266"/>
      <c r="U6" s="266"/>
      <c r="V6" s="266"/>
      <c r="W6" s="266"/>
      <c r="X6" s="36"/>
      <c r="Y6" s="160"/>
    </row>
    <row r="7" spans="1:25">
      <c r="A7" s="35"/>
      <c r="B7" s="266"/>
      <c r="C7" s="266"/>
      <c r="D7" s="266"/>
      <c r="E7" s="266"/>
      <c r="F7" s="266"/>
      <c r="G7" s="266"/>
      <c r="H7" s="266"/>
      <c r="I7" s="266"/>
      <c r="J7" s="266"/>
      <c r="K7" s="266"/>
      <c r="L7" s="266"/>
      <c r="M7" s="266"/>
      <c r="N7" s="266"/>
      <c r="O7" s="266"/>
      <c r="P7" s="266"/>
      <c r="Q7" s="266"/>
      <c r="R7" s="266"/>
      <c r="S7" s="266"/>
      <c r="T7" s="266"/>
      <c r="U7" s="266"/>
      <c r="V7" s="266"/>
      <c r="W7" s="266"/>
      <c r="X7" s="36"/>
      <c r="Y7" s="160"/>
    </row>
    <row r="8" spans="1:25">
      <c r="A8" s="35"/>
      <c r="B8" s="266"/>
      <c r="C8" s="266"/>
      <c r="D8" s="266"/>
      <c r="E8" s="266"/>
      <c r="F8" s="266"/>
      <c r="G8" s="266"/>
      <c r="H8" s="266"/>
      <c r="I8" s="266"/>
      <c r="J8" s="266"/>
      <c r="K8" s="266"/>
      <c r="L8" s="266"/>
      <c r="M8" s="266"/>
      <c r="N8" s="266"/>
      <c r="O8" s="266"/>
      <c r="P8" s="266"/>
      <c r="Q8" s="266"/>
      <c r="R8" s="266"/>
      <c r="S8" s="266"/>
      <c r="T8" s="266"/>
      <c r="U8" s="266"/>
      <c r="V8" s="266"/>
      <c r="W8" s="266"/>
      <c r="X8" s="36"/>
      <c r="Y8" s="160"/>
    </row>
    <row r="9" spans="1:25">
      <c r="A9" s="35"/>
      <c r="B9" s="266"/>
      <c r="C9" s="266"/>
      <c r="D9" s="266"/>
      <c r="E9" s="266"/>
      <c r="F9" s="266"/>
      <c r="G9" s="266"/>
      <c r="H9" s="266"/>
      <c r="I9" s="266"/>
      <c r="J9" s="266"/>
      <c r="K9" s="266"/>
      <c r="L9" s="266"/>
      <c r="M9" s="266"/>
      <c r="N9" s="266"/>
      <c r="O9" s="266"/>
      <c r="P9" s="266"/>
      <c r="Q9" s="266"/>
      <c r="R9" s="266"/>
      <c r="S9" s="266"/>
      <c r="T9" s="266"/>
      <c r="U9" s="266"/>
      <c r="V9" s="266"/>
      <c r="W9" s="266"/>
      <c r="X9" s="36"/>
      <c r="Y9" s="160"/>
    </row>
    <row r="10" spans="1:25">
      <c r="A10" s="35"/>
      <c r="B10" s="266"/>
      <c r="C10" s="266"/>
      <c r="D10" s="266"/>
      <c r="E10" s="266"/>
      <c r="F10" s="266"/>
      <c r="G10" s="266"/>
      <c r="H10" s="266"/>
      <c r="I10" s="266"/>
      <c r="J10" s="266"/>
      <c r="K10" s="266"/>
      <c r="L10" s="266"/>
      <c r="M10" s="266"/>
      <c r="N10" s="266"/>
      <c r="O10" s="266"/>
      <c r="P10" s="266"/>
      <c r="Q10" s="266"/>
      <c r="R10" s="266"/>
      <c r="S10" s="266"/>
      <c r="T10" s="266"/>
      <c r="U10" s="266"/>
      <c r="V10" s="266"/>
      <c r="W10" s="266"/>
      <c r="X10" s="36"/>
      <c r="Y10" s="160"/>
    </row>
    <row r="11" spans="1:25">
      <c r="A11" s="35"/>
      <c r="B11" s="266"/>
      <c r="C11" s="266"/>
      <c r="D11" s="266"/>
      <c r="E11" s="266"/>
      <c r="F11" s="266"/>
      <c r="G11" s="266"/>
      <c r="H11" s="266"/>
      <c r="I11" s="266"/>
      <c r="J11" s="266"/>
      <c r="K11" s="266"/>
      <c r="L11" s="266"/>
      <c r="M11" s="266"/>
      <c r="N11" s="266"/>
      <c r="O11" s="266"/>
      <c r="P11" s="266"/>
      <c r="Q11" s="266"/>
      <c r="R11" s="266"/>
      <c r="S11" s="266"/>
      <c r="T11" s="266"/>
      <c r="U11" s="266"/>
      <c r="V11" s="266"/>
      <c r="W11" s="266"/>
      <c r="X11" s="36"/>
      <c r="Y11" s="160"/>
    </row>
    <row r="12" spans="1:25">
      <c r="A12" s="35"/>
      <c r="B12" s="267"/>
      <c r="C12" s="267"/>
      <c r="D12" s="267"/>
      <c r="E12" s="267"/>
      <c r="F12" s="267"/>
      <c r="G12" s="267"/>
      <c r="H12" s="267"/>
      <c r="I12" s="267"/>
      <c r="J12" s="267"/>
      <c r="K12" s="267"/>
      <c r="L12" s="267"/>
      <c r="M12" s="267"/>
      <c r="N12" s="267"/>
      <c r="O12" s="267"/>
      <c r="P12" s="267"/>
      <c r="Q12" s="267"/>
      <c r="R12" s="267"/>
      <c r="S12" s="267"/>
      <c r="T12" s="267"/>
      <c r="U12" s="267"/>
      <c r="V12" s="267"/>
      <c r="W12" s="267"/>
      <c r="X12" s="36"/>
    </row>
    <row r="13" spans="1:25" ht="18">
      <c r="A13" s="35"/>
      <c r="B13" s="268" t="s">
        <v>5</v>
      </c>
      <c r="C13" s="268"/>
      <c r="D13" s="268"/>
      <c r="E13" s="268"/>
      <c r="F13" s="269"/>
      <c r="G13" s="269"/>
      <c r="H13" s="269"/>
      <c r="I13" s="269"/>
      <c r="J13" s="269"/>
      <c r="K13" s="269"/>
      <c r="L13" s="269"/>
      <c r="M13" s="269"/>
      <c r="N13" s="269"/>
      <c r="O13" s="269"/>
      <c r="P13" s="269"/>
      <c r="Q13" s="269"/>
      <c r="R13" s="269"/>
      <c r="S13" s="269"/>
      <c r="T13" s="269"/>
      <c r="U13" s="269"/>
      <c r="V13" s="269"/>
      <c r="W13" s="269"/>
      <c r="X13" s="36"/>
    </row>
    <row r="14" spans="1:25">
      <c r="A14" s="35"/>
      <c r="B14" s="45"/>
      <c r="C14" s="45"/>
      <c r="D14" s="45"/>
      <c r="E14" s="45"/>
      <c r="F14" s="270"/>
      <c r="G14" s="270"/>
      <c r="H14" s="270"/>
      <c r="I14" s="270"/>
      <c r="J14" s="270"/>
      <c r="K14" s="270"/>
      <c r="L14" s="270"/>
      <c r="M14" s="270"/>
      <c r="N14" s="270"/>
      <c r="O14" s="270"/>
      <c r="P14" s="270"/>
      <c r="Q14" s="270"/>
      <c r="R14" s="270"/>
      <c r="S14" s="270"/>
      <c r="T14" s="270"/>
      <c r="U14" s="270"/>
      <c r="V14" s="270"/>
      <c r="W14" s="270"/>
      <c r="X14" s="36"/>
    </row>
    <row r="15" spans="1:25" ht="18">
      <c r="A15" s="35"/>
      <c r="B15" s="268" t="s">
        <v>6</v>
      </c>
      <c r="C15" s="268"/>
      <c r="D15" s="268"/>
      <c r="E15" s="268"/>
      <c r="F15" s="269"/>
      <c r="G15" s="269"/>
      <c r="H15" s="269"/>
      <c r="I15" s="269"/>
      <c r="J15" s="269"/>
      <c r="K15" s="269"/>
      <c r="L15" s="269"/>
      <c r="M15" s="269"/>
      <c r="N15" s="269"/>
      <c r="O15" s="269"/>
      <c r="P15" s="269"/>
      <c r="Q15" s="269"/>
      <c r="R15" s="269"/>
      <c r="S15" s="269"/>
      <c r="T15" s="269"/>
      <c r="U15" s="269"/>
      <c r="V15" s="269"/>
      <c r="W15" s="269"/>
      <c r="X15" s="36"/>
    </row>
    <row r="16" spans="1:25">
      <c r="A16" s="35"/>
      <c r="B16" s="45"/>
      <c r="C16" s="45"/>
      <c r="D16" s="45"/>
      <c r="E16" s="45"/>
      <c r="F16" s="270"/>
      <c r="G16" s="270"/>
      <c r="H16" s="270"/>
      <c r="I16" s="270"/>
      <c r="J16" s="270"/>
      <c r="K16" s="270"/>
      <c r="L16" s="270"/>
      <c r="M16" s="270"/>
      <c r="N16" s="270"/>
      <c r="O16" s="270"/>
      <c r="P16" s="270"/>
      <c r="Q16" s="270"/>
      <c r="R16" s="270"/>
      <c r="S16" s="270"/>
      <c r="T16" s="270"/>
      <c r="U16" s="270"/>
      <c r="V16" s="270"/>
      <c r="W16" s="270"/>
      <c r="X16" s="36"/>
    </row>
    <row r="17" spans="1:24" ht="18">
      <c r="A17" s="35"/>
      <c r="B17" s="268" t="s">
        <v>7</v>
      </c>
      <c r="C17" s="268"/>
      <c r="D17" s="268"/>
      <c r="E17" s="268"/>
      <c r="F17" s="269"/>
      <c r="G17" s="269"/>
      <c r="H17" s="269"/>
      <c r="I17" s="269"/>
      <c r="J17" s="269"/>
      <c r="K17" s="269"/>
      <c r="L17" s="269"/>
      <c r="M17" s="269"/>
      <c r="N17" s="269"/>
      <c r="O17" s="269"/>
      <c r="P17" s="269"/>
      <c r="Q17" s="269"/>
      <c r="R17" s="269"/>
      <c r="S17" s="269"/>
      <c r="T17" s="269"/>
      <c r="U17" s="269"/>
      <c r="V17" s="269"/>
      <c r="W17" s="269"/>
      <c r="X17" s="36"/>
    </row>
    <row r="18" spans="1:24">
      <c r="A18" s="35"/>
      <c r="B18" s="69"/>
      <c r="C18" s="69"/>
      <c r="D18" s="69"/>
      <c r="E18" s="69"/>
      <c r="F18" s="270"/>
      <c r="G18" s="270"/>
      <c r="H18" s="270"/>
      <c r="I18" s="270"/>
      <c r="J18" s="270"/>
      <c r="K18" s="270"/>
      <c r="L18" s="270"/>
      <c r="M18" s="270"/>
      <c r="N18" s="270"/>
      <c r="O18" s="270"/>
      <c r="P18" s="270"/>
      <c r="Q18" s="270"/>
      <c r="R18" s="270"/>
      <c r="S18" s="270"/>
      <c r="T18" s="270"/>
      <c r="U18" s="270"/>
      <c r="V18" s="270"/>
      <c r="W18" s="270"/>
      <c r="X18" s="36"/>
    </row>
    <row r="19" spans="1:24" ht="16.5">
      <c r="A19" s="33"/>
      <c r="B19" s="277" t="s">
        <v>8</v>
      </c>
      <c r="C19" s="277"/>
      <c r="D19" s="277" t="s">
        <v>9</v>
      </c>
      <c r="E19" s="277"/>
      <c r="F19" s="277"/>
      <c r="G19" s="277"/>
      <c r="H19" s="277"/>
      <c r="I19" s="277"/>
      <c r="J19" s="277"/>
      <c r="K19" s="277"/>
      <c r="L19" s="277"/>
      <c r="M19" s="277"/>
      <c r="N19" s="277"/>
      <c r="O19" s="277"/>
      <c r="P19" s="277"/>
      <c r="Q19" s="277" t="s">
        <v>10</v>
      </c>
      <c r="R19" s="277"/>
      <c r="S19" s="277"/>
      <c r="T19" s="277" t="s">
        <v>11</v>
      </c>
      <c r="U19" s="277"/>
      <c r="V19" s="277"/>
      <c r="W19" s="277"/>
      <c r="X19" s="46"/>
    </row>
    <row r="20" spans="1:24" ht="27" customHeight="1">
      <c r="A20" s="33"/>
      <c r="B20" s="278"/>
      <c r="C20" s="279"/>
      <c r="D20" s="284" t="s">
        <v>12</v>
      </c>
      <c r="E20" s="285"/>
      <c r="F20" s="285"/>
      <c r="G20" s="285"/>
      <c r="H20" s="285"/>
      <c r="I20" s="285"/>
      <c r="J20" s="285"/>
      <c r="K20" s="285"/>
      <c r="L20" s="285"/>
      <c r="M20" s="285"/>
      <c r="N20" s="285"/>
      <c r="O20" s="285"/>
      <c r="P20" s="286"/>
      <c r="Q20" s="293" t="s">
        <v>13</v>
      </c>
      <c r="R20" s="294"/>
      <c r="S20" s="295"/>
      <c r="T20" s="278"/>
      <c r="U20" s="302"/>
      <c r="V20" s="302"/>
      <c r="W20" s="279"/>
      <c r="X20" s="46"/>
    </row>
    <row r="21" spans="1:24" ht="24" customHeight="1">
      <c r="A21" s="33"/>
      <c r="B21" s="280"/>
      <c r="C21" s="281"/>
      <c r="D21" s="287"/>
      <c r="E21" s="288"/>
      <c r="F21" s="288"/>
      <c r="G21" s="288"/>
      <c r="H21" s="288"/>
      <c r="I21" s="288"/>
      <c r="J21" s="288"/>
      <c r="K21" s="288"/>
      <c r="L21" s="288"/>
      <c r="M21" s="288"/>
      <c r="N21" s="288"/>
      <c r="O21" s="288"/>
      <c r="P21" s="289"/>
      <c r="Q21" s="296"/>
      <c r="R21" s="297"/>
      <c r="S21" s="298"/>
      <c r="T21" s="280"/>
      <c r="U21" s="303"/>
      <c r="V21" s="303"/>
      <c r="W21" s="281"/>
      <c r="X21" s="46"/>
    </row>
    <row r="22" spans="1:24" ht="18" customHeight="1">
      <c r="A22" s="33"/>
      <c r="B22" s="282"/>
      <c r="C22" s="283"/>
      <c r="D22" s="290"/>
      <c r="E22" s="291"/>
      <c r="F22" s="291"/>
      <c r="G22" s="291"/>
      <c r="H22" s="291"/>
      <c r="I22" s="291"/>
      <c r="J22" s="291"/>
      <c r="K22" s="291"/>
      <c r="L22" s="291"/>
      <c r="M22" s="291"/>
      <c r="N22" s="291"/>
      <c r="O22" s="291"/>
      <c r="P22" s="292"/>
      <c r="Q22" s="299"/>
      <c r="R22" s="300"/>
      <c r="S22" s="301"/>
      <c r="T22" s="282"/>
      <c r="U22" s="304"/>
      <c r="V22" s="304"/>
      <c r="W22" s="283"/>
      <c r="X22" s="46"/>
    </row>
    <row r="23" spans="1:24">
      <c r="A23" s="33"/>
      <c r="B23" s="303"/>
      <c r="C23" s="303"/>
      <c r="D23" s="303"/>
      <c r="E23" s="303"/>
      <c r="F23" s="303"/>
      <c r="G23" s="303"/>
      <c r="H23" s="303"/>
      <c r="I23" s="303"/>
      <c r="J23" s="303"/>
      <c r="K23" s="303"/>
      <c r="L23" s="303"/>
      <c r="M23" s="303"/>
      <c r="N23" s="303"/>
      <c r="O23" s="303"/>
      <c r="P23" s="303"/>
      <c r="Q23" s="303"/>
      <c r="R23" s="303"/>
      <c r="S23" s="303"/>
      <c r="T23" s="303"/>
      <c r="U23" s="303"/>
      <c r="V23" s="303"/>
      <c r="W23" s="303"/>
      <c r="X23" s="46"/>
    </row>
    <row r="24" spans="1:24" ht="16.5">
      <c r="A24" s="33"/>
      <c r="B24" s="305" t="s">
        <v>14</v>
      </c>
      <c r="C24" s="305"/>
      <c r="D24" s="305"/>
      <c r="E24" s="305"/>
      <c r="F24" s="305"/>
      <c r="G24" s="305"/>
      <c r="H24" s="305"/>
      <c r="I24" s="305"/>
      <c r="J24" s="305"/>
      <c r="K24" s="305"/>
      <c r="L24" s="305"/>
      <c r="M24" s="305"/>
      <c r="N24" s="305"/>
      <c r="O24" s="305"/>
      <c r="P24" s="305"/>
      <c r="Q24" s="305"/>
      <c r="R24" s="305"/>
      <c r="S24" s="305"/>
      <c r="T24" s="305"/>
      <c r="U24" s="305"/>
      <c r="V24" s="305"/>
      <c r="W24" s="305"/>
      <c r="X24" s="46"/>
    </row>
    <row r="25" spans="1:24">
      <c r="A25" s="33"/>
      <c r="B25" s="47"/>
      <c r="C25" s="47"/>
      <c r="D25" s="47"/>
      <c r="E25" s="47"/>
      <c r="F25" s="47"/>
      <c r="G25" s="47"/>
      <c r="H25" s="47"/>
      <c r="I25" s="47"/>
      <c r="J25" s="47"/>
      <c r="K25" s="47"/>
      <c r="L25" s="47"/>
      <c r="M25" s="47"/>
      <c r="N25" s="47"/>
      <c r="O25" s="47"/>
      <c r="P25" s="47"/>
      <c r="Q25" s="47"/>
      <c r="R25" s="47"/>
      <c r="S25" s="47"/>
      <c r="T25" s="47"/>
      <c r="U25" s="47"/>
      <c r="V25" s="47"/>
      <c r="W25" s="47"/>
      <c r="X25" s="46"/>
    </row>
    <row r="26" spans="1:24" ht="16.5">
      <c r="A26" s="48"/>
      <c r="B26" s="306" t="s">
        <v>9</v>
      </c>
      <c r="C26" s="307"/>
      <c r="D26" s="307"/>
      <c r="E26" s="307"/>
      <c r="F26" s="307"/>
      <c r="G26" s="307"/>
      <c r="H26" s="307"/>
      <c r="I26" s="307"/>
      <c r="J26" s="306" t="s">
        <v>15</v>
      </c>
      <c r="K26" s="308"/>
      <c r="L26" s="309" t="s">
        <v>16</v>
      </c>
      <c r="M26" s="309"/>
      <c r="N26" s="309"/>
      <c r="O26" s="309"/>
      <c r="P26" s="309"/>
      <c r="Q26" s="309" t="s">
        <v>17</v>
      </c>
      <c r="R26" s="309"/>
      <c r="S26" s="309"/>
      <c r="T26" s="309" t="s">
        <v>18</v>
      </c>
      <c r="U26" s="309"/>
      <c r="V26" s="309"/>
      <c r="W26" s="309"/>
      <c r="X26" s="46"/>
    </row>
    <row r="27" spans="1:24">
      <c r="A27" s="33"/>
      <c r="B27" s="314" t="s">
        <v>19</v>
      </c>
      <c r="C27" s="315"/>
      <c r="D27" s="315"/>
      <c r="E27" s="315"/>
      <c r="F27" s="315"/>
      <c r="G27" s="315"/>
      <c r="H27" s="315"/>
      <c r="I27" s="316"/>
      <c r="J27" s="317"/>
      <c r="K27" s="318"/>
      <c r="L27" s="319">
        <f>+T56</f>
        <v>42794</v>
      </c>
      <c r="M27" s="319"/>
      <c r="N27" s="319"/>
      <c r="O27" s="319"/>
      <c r="P27" s="319"/>
      <c r="Q27" s="320">
        <v>0.05</v>
      </c>
      <c r="R27" s="320"/>
      <c r="S27" s="320"/>
      <c r="T27" s="319">
        <f>+ROUND(L27*Q27,0)</f>
        <v>2140</v>
      </c>
      <c r="U27" s="319"/>
      <c r="V27" s="319"/>
      <c r="W27" s="319"/>
      <c r="X27" s="46"/>
    </row>
    <row r="28" spans="1:24">
      <c r="A28" s="33"/>
      <c r="B28" s="314"/>
      <c r="C28" s="315"/>
      <c r="D28" s="315"/>
      <c r="E28" s="315"/>
      <c r="F28" s="315"/>
      <c r="G28" s="315"/>
      <c r="H28" s="315"/>
      <c r="I28" s="316"/>
      <c r="J28" s="317"/>
      <c r="K28" s="318"/>
      <c r="L28" s="321"/>
      <c r="M28" s="322"/>
      <c r="N28" s="322"/>
      <c r="O28" s="322"/>
      <c r="P28" s="323"/>
      <c r="Q28" s="317"/>
      <c r="R28" s="324"/>
      <c r="S28" s="318"/>
      <c r="T28" s="325">
        <f>+ROUND(L28*Q28,0)</f>
        <v>0</v>
      </c>
      <c r="U28" s="326"/>
      <c r="V28" s="326"/>
      <c r="W28" s="327"/>
      <c r="X28" s="46"/>
    </row>
    <row r="29" spans="1:24" ht="16.5">
      <c r="A29" s="33"/>
      <c r="B29" s="49"/>
      <c r="C29" s="49"/>
      <c r="D29" s="49"/>
      <c r="E29" s="49"/>
      <c r="F29" s="49"/>
      <c r="G29" s="49"/>
      <c r="H29" s="49"/>
      <c r="I29" s="49"/>
      <c r="J29" s="49"/>
      <c r="K29" s="49"/>
      <c r="L29" s="49"/>
      <c r="M29" s="49"/>
      <c r="N29" s="49"/>
      <c r="O29" s="49"/>
      <c r="P29" s="49"/>
      <c r="Q29" s="310" t="s">
        <v>20</v>
      </c>
      <c r="R29" s="310"/>
      <c r="S29" s="310"/>
      <c r="T29" s="311">
        <f>+SUM(T27:W28)</f>
        <v>2140</v>
      </c>
      <c r="U29" s="312"/>
      <c r="V29" s="312"/>
      <c r="W29" s="313"/>
      <c r="X29" s="46"/>
    </row>
    <row r="30" spans="1:24">
      <c r="A30" s="33"/>
      <c r="B30" s="50"/>
      <c r="C30" s="50"/>
      <c r="D30" s="50"/>
      <c r="E30" s="50"/>
      <c r="F30" s="50"/>
      <c r="G30" s="50"/>
      <c r="H30" s="50"/>
      <c r="I30" s="50"/>
      <c r="J30" s="50"/>
      <c r="K30" s="50"/>
      <c r="L30" s="50"/>
      <c r="M30" s="50"/>
      <c r="N30" s="50"/>
      <c r="O30" s="50"/>
      <c r="P30" s="50"/>
      <c r="Q30" s="50"/>
      <c r="R30" s="50"/>
      <c r="S30" s="50"/>
      <c r="T30" s="51"/>
      <c r="U30" s="51"/>
      <c r="V30" s="51"/>
      <c r="W30" s="51"/>
      <c r="X30" s="46"/>
    </row>
    <row r="31" spans="1:24" ht="16.5">
      <c r="A31" s="33"/>
      <c r="B31" s="305" t="s">
        <v>21</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33"/>
      <c r="B33" s="309" t="s">
        <v>9</v>
      </c>
      <c r="C33" s="309"/>
      <c r="D33" s="309"/>
      <c r="E33" s="309"/>
      <c r="F33" s="309"/>
      <c r="G33" s="309"/>
      <c r="H33" s="309"/>
      <c r="I33" s="309"/>
      <c r="J33" s="309" t="s">
        <v>10</v>
      </c>
      <c r="K33" s="309"/>
      <c r="L33" s="309" t="s">
        <v>22</v>
      </c>
      <c r="M33" s="309"/>
      <c r="N33" s="309"/>
      <c r="O33" s="309"/>
      <c r="P33" s="309"/>
      <c r="Q33" s="309" t="s">
        <v>23</v>
      </c>
      <c r="R33" s="309"/>
      <c r="S33" s="309"/>
      <c r="T33" s="309" t="s">
        <v>24</v>
      </c>
      <c r="U33" s="309"/>
      <c r="V33" s="309"/>
      <c r="W33" s="309"/>
      <c r="X33" s="46"/>
    </row>
    <row r="34" spans="1:24">
      <c r="A34" s="33"/>
      <c r="B34" s="320"/>
      <c r="C34" s="320"/>
      <c r="D34" s="320"/>
      <c r="E34" s="320"/>
      <c r="F34" s="320"/>
      <c r="G34" s="320"/>
      <c r="H34" s="320"/>
      <c r="I34" s="320"/>
      <c r="J34" s="320"/>
      <c r="K34" s="320"/>
      <c r="L34" s="320"/>
      <c r="M34" s="320"/>
      <c r="N34" s="320"/>
      <c r="O34" s="320"/>
      <c r="P34" s="320"/>
      <c r="Q34" s="320"/>
      <c r="R34" s="320"/>
      <c r="S34" s="320"/>
      <c r="T34" s="328">
        <f>+ROUND(L34*Q34,0)</f>
        <v>0</v>
      </c>
      <c r="U34" s="328"/>
      <c r="V34" s="328"/>
      <c r="W34" s="328"/>
      <c r="X34" s="46"/>
    </row>
    <row r="35" spans="1:24">
      <c r="A35" s="33"/>
      <c r="B35" s="320"/>
      <c r="C35" s="320"/>
      <c r="D35" s="320"/>
      <c r="E35" s="320"/>
      <c r="F35" s="320"/>
      <c r="G35" s="320"/>
      <c r="H35" s="320"/>
      <c r="I35" s="320"/>
      <c r="J35" s="320"/>
      <c r="K35" s="320"/>
      <c r="L35" s="320"/>
      <c r="M35" s="320"/>
      <c r="N35" s="320"/>
      <c r="O35" s="320"/>
      <c r="P35" s="320"/>
      <c r="Q35" s="320"/>
      <c r="R35" s="320"/>
      <c r="S35" s="320"/>
      <c r="T35" s="328">
        <f t="shared" ref="T35:T38" si="0">+ROUND(L35*Q35,0)</f>
        <v>0</v>
      </c>
      <c r="U35" s="328"/>
      <c r="V35" s="328"/>
      <c r="W35" s="328"/>
      <c r="X35" s="46"/>
    </row>
    <row r="36" spans="1:24">
      <c r="A36" s="33"/>
      <c r="B36" s="320"/>
      <c r="C36" s="320"/>
      <c r="D36" s="320"/>
      <c r="E36" s="320"/>
      <c r="F36" s="320"/>
      <c r="G36" s="320"/>
      <c r="H36" s="320"/>
      <c r="I36" s="320"/>
      <c r="J36" s="320"/>
      <c r="K36" s="320"/>
      <c r="L36" s="320"/>
      <c r="M36" s="320"/>
      <c r="N36" s="320"/>
      <c r="O36" s="320"/>
      <c r="P36" s="320"/>
      <c r="Q36" s="320"/>
      <c r="R36" s="320"/>
      <c r="S36" s="320"/>
      <c r="T36" s="328">
        <f t="shared" si="0"/>
        <v>0</v>
      </c>
      <c r="U36" s="328"/>
      <c r="V36" s="328"/>
      <c r="W36" s="328"/>
      <c r="X36" s="46"/>
    </row>
    <row r="37" spans="1:24">
      <c r="A37" s="33"/>
      <c r="B37" s="320"/>
      <c r="C37" s="320"/>
      <c r="D37" s="320"/>
      <c r="E37" s="320"/>
      <c r="F37" s="320"/>
      <c r="G37" s="320"/>
      <c r="H37" s="320"/>
      <c r="I37" s="320"/>
      <c r="J37" s="320"/>
      <c r="K37" s="320"/>
      <c r="L37" s="320"/>
      <c r="M37" s="320"/>
      <c r="N37" s="320"/>
      <c r="O37" s="320"/>
      <c r="P37" s="320"/>
      <c r="Q37" s="320"/>
      <c r="R37" s="320"/>
      <c r="S37" s="320"/>
      <c r="T37" s="328">
        <f t="shared" si="0"/>
        <v>0</v>
      </c>
      <c r="U37" s="328"/>
      <c r="V37" s="328"/>
      <c r="W37" s="328"/>
      <c r="X37" s="46"/>
    </row>
    <row r="38" spans="1:24">
      <c r="A38" s="33"/>
      <c r="B38" s="320"/>
      <c r="C38" s="320"/>
      <c r="D38" s="320"/>
      <c r="E38" s="320"/>
      <c r="F38" s="320"/>
      <c r="G38" s="320"/>
      <c r="H38" s="320"/>
      <c r="I38" s="320"/>
      <c r="J38" s="320"/>
      <c r="K38" s="320"/>
      <c r="L38" s="320"/>
      <c r="M38" s="320"/>
      <c r="N38" s="320"/>
      <c r="O38" s="320"/>
      <c r="P38" s="320"/>
      <c r="Q38" s="320"/>
      <c r="R38" s="320"/>
      <c r="S38" s="320"/>
      <c r="T38" s="328">
        <f t="shared" si="0"/>
        <v>0</v>
      </c>
      <c r="U38" s="328"/>
      <c r="V38" s="328"/>
      <c r="W38" s="328"/>
      <c r="X38" s="46"/>
    </row>
    <row r="39" spans="1:24">
      <c r="A39" s="33"/>
      <c r="B39" s="320"/>
      <c r="C39" s="320"/>
      <c r="D39" s="320"/>
      <c r="E39" s="320"/>
      <c r="F39" s="320"/>
      <c r="G39" s="320"/>
      <c r="H39" s="320"/>
      <c r="I39" s="320"/>
      <c r="J39" s="320"/>
      <c r="K39" s="320"/>
      <c r="L39" s="320"/>
      <c r="M39" s="320"/>
      <c r="N39" s="320"/>
      <c r="O39" s="320"/>
      <c r="P39" s="320"/>
      <c r="Q39" s="320"/>
      <c r="R39" s="320"/>
      <c r="S39" s="320"/>
      <c r="T39" s="328" t="s">
        <v>25</v>
      </c>
      <c r="U39" s="328"/>
      <c r="V39" s="328"/>
      <c r="W39" s="328"/>
      <c r="X39" s="46"/>
    </row>
    <row r="40" spans="1:24" ht="16.5">
      <c r="A40" s="33"/>
      <c r="B40" s="49"/>
      <c r="C40" s="49"/>
      <c r="D40" s="49"/>
      <c r="E40" s="49"/>
      <c r="F40" s="49"/>
      <c r="G40" s="49"/>
      <c r="H40" s="49"/>
      <c r="I40" s="49"/>
      <c r="J40" s="49"/>
      <c r="K40" s="49"/>
      <c r="L40" s="49"/>
      <c r="M40" s="49"/>
      <c r="N40" s="49"/>
      <c r="O40" s="49"/>
      <c r="P40" s="49"/>
      <c r="Q40" s="310" t="s">
        <v>20</v>
      </c>
      <c r="R40" s="310"/>
      <c r="S40" s="310"/>
      <c r="T40" s="329">
        <f>SUM(T34:W39)</f>
        <v>0</v>
      </c>
      <c r="U40" s="330"/>
      <c r="V40" s="330"/>
      <c r="W40" s="331"/>
      <c r="X40" s="46"/>
    </row>
    <row r="41" spans="1:24">
      <c r="A41" s="33"/>
      <c r="B41" s="50"/>
      <c r="C41" s="50"/>
      <c r="D41" s="50"/>
      <c r="E41" s="50"/>
      <c r="F41" s="50"/>
      <c r="G41" s="50"/>
      <c r="H41" s="50"/>
      <c r="I41" s="50"/>
      <c r="J41" s="50"/>
      <c r="K41" s="50"/>
      <c r="L41" s="50"/>
      <c r="M41" s="50"/>
      <c r="N41" s="50"/>
      <c r="O41" s="50"/>
      <c r="P41" s="50"/>
      <c r="Q41" s="50"/>
      <c r="R41" s="50"/>
      <c r="S41" s="50"/>
      <c r="T41" s="51"/>
      <c r="U41" s="51"/>
      <c r="V41" s="51"/>
      <c r="W41" s="51"/>
      <c r="X41" s="46"/>
    </row>
    <row r="42" spans="1:24" ht="16.5">
      <c r="A42" s="33"/>
      <c r="B42" s="305" t="s">
        <v>26</v>
      </c>
      <c r="C42" s="305"/>
      <c r="D42" s="305"/>
      <c r="E42" s="305"/>
      <c r="F42" s="305"/>
      <c r="G42" s="305"/>
      <c r="H42" s="305"/>
      <c r="I42" s="305"/>
      <c r="J42" s="305"/>
      <c r="K42" s="305"/>
      <c r="L42" s="305"/>
      <c r="M42" s="305"/>
      <c r="N42" s="305"/>
      <c r="O42" s="305"/>
      <c r="P42" s="305"/>
      <c r="Q42" s="305"/>
      <c r="R42" s="305"/>
      <c r="S42" s="305"/>
      <c r="T42" s="305"/>
      <c r="U42" s="305"/>
      <c r="V42" s="305"/>
      <c r="W42" s="305"/>
      <c r="X42" s="46"/>
    </row>
    <row r="43" spans="1:24">
      <c r="A43" s="33"/>
      <c r="B43" s="47"/>
      <c r="C43" s="47"/>
      <c r="D43" s="47"/>
      <c r="E43" s="47"/>
      <c r="F43" s="47"/>
      <c r="G43" s="47"/>
      <c r="H43" s="47"/>
      <c r="I43" s="47"/>
      <c r="J43" s="47"/>
      <c r="K43" s="47"/>
      <c r="L43" s="47"/>
      <c r="M43" s="47"/>
      <c r="N43" s="47"/>
      <c r="O43" s="47"/>
      <c r="P43" s="47"/>
      <c r="Q43" s="47"/>
      <c r="R43" s="47"/>
      <c r="S43" s="47"/>
      <c r="T43" s="47"/>
      <c r="U43" s="47"/>
      <c r="V43" s="47"/>
      <c r="W43" s="47"/>
      <c r="X43" s="46"/>
    </row>
    <row r="44" spans="1:24" ht="19.5">
      <c r="A44" s="33"/>
      <c r="B44" s="309" t="s">
        <v>27</v>
      </c>
      <c r="C44" s="309"/>
      <c r="D44" s="309"/>
      <c r="E44" s="309"/>
      <c r="F44" s="309"/>
      <c r="G44" s="309"/>
      <c r="H44" s="309" t="s">
        <v>28</v>
      </c>
      <c r="I44" s="309"/>
      <c r="J44" s="309" t="s">
        <v>29</v>
      </c>
      <c r="K44" s="309"/>
      <c r="L44" s="309" t="s">
        <v>30</v>
      </c>
      <c r="M44" s="309"/>
      <c r="N44" s="309"/>
      <c r="O44" s="309"/>
      <c r="P44" s="309"/>
      <c r="Q44" s="309" t="s">
        <v>16</v>
      </c>
      <c r="R44" s="309"/>
      <c r="S44" s="309"/>
      <c r="T44" s="309" t="s">
        <v>18</v>
      </c>
      <c r="U44" s="309"/>
      <c r="V44" s="309"/>
      <c r="W44" s="309"/>
      <c r="X44" s="46"/>
    </row>
    <row r="45" spans="1:24">
      <c r="A45" s="33"/>
      <c r="B45" s="320" t="s">
        <v>31</v>
      </c>
      <c r="C45" s="320"/>
      <c r="D45" s="320"/>
      <c r="E45" s="320"/>
      <c r="F45" s="320"/>
      <c r="G45" s="320"/>
      <c r="H45" s="320"/>
      <c r="I45" s="320"/>
      <c r="J45" s="320">
        <v>15</v>
      </c>
      <c r="K45" s="320"/>
      <c r="L45" s="320">
        <v>0.25</v>
      </c>
      <c r="M45" s="320"/>
      <c r="N45" s="320"/>
      <c r="O45" s="320"/>
      <c r="P45" s="320"/>
      <c r="Q45" s="320">
        <v>35500</v>
      </c>
      <c r="R45" s="320"/>
      <c r="S45" s="320"/>
      <c r="T45" s="319">
        <f>+ROUND(L45*Q45,0)</f>
        <v>8875</v>
      </c>
      <c r="U45" s="319"/>
      <c r="V45" s="319"/>
      <c r="W45" s="319"/>
      <c r="X45" s="46"/>
    </row>
    <row r="46" spans="1:24">
      <c r="A46" s="33"/>
      <c r="B46" s="320" t="s">
        <v>32</v>
      </c>
      <c r="C46" s="320"/>
      <c r="D46" s="320"/>
      <c r="E46" s="320"/>
      <c r="F46" s="320"/>
      <c r="G46" s="320"/>
      <c r="H46" s="320"/>
      <c r="I46" s="320"/>
      <c r="J46" s="320">
        <v>1</v>
      </c>
      <c r="K46" s="320"/>
      <c r="L46" s="320">
        <v>0.05</v>
      </c>
      <c r="M46" s="320"/>
      <c r="N46" s="320"/>
      <c r="O46" s="320"/>
      <c r="P46" s="320"/>
      <c r="Q46" s="320">
        <v>45000</v>
      </c>
      <c r="R46" s="320"/>
      <c r="S46" s="320"/>
      <c r="T46" s="319">
        <f t="shared" ref="T46:T47" si="1">+ROUND(L46*Q46,0)</f>
        <v>2250</v>
      </c>
      <c r="U46" s="319"/>
      <c r="V46" s="319"/>
      <c r="W46" s="319"/>
      <c r="X46" s="46"/>
    </row>
    <row r="47" spans="1:24">
      <c r="A47" s="33"/>
      <c r="B47" s="320"/>
      <c r="C47" s="320"/>
      <c r="D47" s="320"/>
      <c r="E47" s="320"/>
      <c r="F47" s="320"/>
      <c r="G47" s="320"/>
      <c r="H47" s="320"/>
      <c r="I47" s="320"/>
      <c r="J47" s="320"/>
      <c r="K47" s="320"/>
      <c r="L47" s="320"/>
      <c r="M47" s="320"/>
      <c r="N47" s="320"/>
      <c r="O47" s="320"/>
      <c r="P47" s="320"/>
      <c r="Q47" s="320"/>
      <c r="R47" s="320"/>
      <c r="S47" s="320"/>
      <c r="T47" s="319">
        <f t="shared" si="1"/>
        <v>0</v>
      </c>
      <c r="U47" s="319"/>
      <c r="V47" s="319"/>
      <c r="W47" s="319"/>
      <c r="X47" s="46"/>
    </row>
    <row r="48" spans="1:24" ht="16.5">
      <c r="A48" s="33"/>
      <c r="B48" s="49"/>
      <c r="C48" s="49"/>
      <c r="D48" s="49"/>
      <c r="E48" s="49"/>
      <c r="F48" s="49"/>
      <c r="G48" s="49"/>
      <c r="H48" s="49"/>
      <c r="I48" s="49"/>
      <c r="J48" s="49"/>
      <c r="K48" s="49"/>
      <c r="L48" s="49"/>
      <c r="M48" s="49"/>
      <c r="N48" s="49"/>
      <c r="O48" s="49"/>
      <c r="P48" s="49"/>
      <c r="Q48" s="310" t="s">
        <v>20</v>
      </c>
      <c r="R48" s="310"/>
      <c r="S48" s="310"/>
      <c r="T48" s="332">
        <f t="shared" ref="T48" si="2">SUM(T45:W47)</f>
        <v>11125</v>
      </c>
      <c r="U48" s="333"/>
      <c r="V48" s="333"/>
      <c r="W48" s="334"/>
      <c r="X48" s="46"/>
    </row>
    <row r="49" spans="1:24">
      <c r="A49" s="33"/>
      <c r="B49" s="50"/>
      <c r="C49" s="50"/>
      <c r="D49" s="50"/>
      <c r="E49" s="50"/>
      <c r="F49" s="50"/>
      <c r="G49" s="50"/>
      <c r="H49" s="50"/>
      <c r="I49" s="50"/>
      <c r="J49" s="50"/>
      <c r="K49" s="50"/>
      <c r="L49" s="50"/>
      <c r="M49" s="50"/>
      <c r="N49" s="50"/>
      <c r="O49" s="50"/>
      <c r="P49" s="50"/>
      <c r="Q49" s="50"/>
      <c r="R49" s="50"/>
      <c r="S49" s="50"/>
      <c r="T49" s="51"/>
      <c r="U49" s="51"/>
      <c r="V49" s="51"/>
      <c r="W49" s="51"/>
      <c r="X49" s="46"/>
    </row>
    <row r="50" spans="1:24" ht="16.5">
      <c r="A50" s="33"/>
      <c r="B50" s="305" t="s">
        <v>33</v>
      </c>
      <c r="C50" s="305"/>
      <c r="D50" s="305"/>
      <c r="E50" s="305"/>
      <c r="F50" s="305"/>
      <c r="G50" s="305"/>
      <c r="H50" s="305"/>
      <c r="I50" s="305"/>
      <c r="J50" s="305"/>
      <c r="K50" s="305"/>
      <c r="L50" s="305"/>
      <c r="M50" s="305"/>
      <c r="N50" s="305"/>
      <c r="O50" s="305"/>
      <c r="P50" s="305"/>
      <c r="Q50" s="305"/>
      <c r="R50" s="305"/>
      <c r="S50" s="305"/>
      <c r="T50" s="305"/>
      <c r="U50" s="305"/>
      <c r="V50" s="305"/>
      <c r="W50" s="305"/>
      <c r="X50" s="46"/>
    </row>
    <row r="51" spans="1:24">
      <c r="A51" s="33"/>
      <c r="B51" s="47"/>
      <c r="C51" s="47"/>
      <c r="D51" s="47"/>
      <c r="E51" s="47"/>
      <c r="F51" s="47"/>
      <c r="G51" s="47"/>
      <c r="H51" s="47"/>
      <c r="I51" s="47"/>
      <c r="J51" s="47"/>
      <c r="K51" s="47"/>
      <c r="L51" s="47"/>
      <c r="M51" s="47"/>
      <c r="N51" s="47"/>
      <c r="O51" s="47"/>
      <c r="P51" s="47"/>
      <c r="Q51" s="47"/>
      <c r="R51" s="47"/>
      <c r="S51" s="47"/>
      <c r="T51" s="47"/>
      <c r="U51" s="47"/>
      <c r="V51" s="47"/>
      <c r="W51" s="47"/>
      <c r="X51" s="46"/>
    </row>
    <row r="52" spans="1:24" ht="16.5">
      <c r="A52" s="33"/>
      <c r="B52" s="309" t="s">
        <v>34</v>
      </c>
      <c r="C52" s="309"/>
      <c r="D52" s="309"/>
      <c r="E52" s="309"/>
      <c r="F52" s="309"/>
      <c r="G52" s="309"/>
      <c r="H52" s="309" t="s">
        <v>35</v>
      </c>
      <c r="I52" s="309"/>
      <c r="J52" s="309" t="s">
        <v>36</v>
      </c>
      <c r="K52" s="309"/>
      <c r="L52" s="309" t="s">
        <v>37</v>
      </c>
      <c r="M52" s="309"/>
      <c r="N52" s="309"/>
      <c r="O52" s="309"/>
      <c r="P52" s="309"/>
      <c r="Q52" s="309" t="s">
        <v>17</v>
      </c>
      <c r="R52" s="309"/>
      <c r="S52" s="309"/>
      <c r="T52" s="309" t="s">
        <v>18</v>
      </c>
      <c r="U52" s="309"/>
      <c r="V52" s="309"/>
      <c r="W52" s="309"/>
      <c r="X52" s="46"/>
    </row>
    <row r="53" spans="1:24">
      <c r="A53" s="33"/>
      <c r="B53" s="320" t="s">
        <v>38</v>
      </c>
      <c r="C53" s="320"/>
      <c r="D53" s="320"/>
      <c r="E53" s="320"/>
      <c r="F53" s="320"/>
      <c r="G53" s="320"/>
      <c r="H53" s="320">
        <f>((1500000/30)+((1000000/30)*2))</f>
        <v>116666.66666666667</v>
      </c>
      <c r="I53" s="320"/>
      <c r="J53" s="335">
        <v>0.65</v>
      </c>
      <c r="K53" s="320"/>
      <c r="L53" s="320">
        <f>H53*1.65</f>
        <v>192500</v>
      </c>
      <c r="M53" s="320"/>
      <c r="N53" s="320"/>
      <c r="O53" s="320"/>
      <c r="P53" s="320"/>
      <c r="Q53" s="336">
        <v>0.22230649350649351</v>
      </c>
      <c r="R53" s="336"/>
      <c r="S53" s="336"/>
      <c r="T53" s="319">
        <f>Q53*L53</f>
        <v>42794</v>
      </c>
      <c r="U53" s="319"/>
      <c r="V53" s="319"/>
      <c r="W53" s="319"/>
      <c r="X53" s="46"/>
    </row>
    <row r="54" spans="1:24">
      <c r="A54" s="33"/>
      <c r="B54" s="320"/>
      <c r="C54" s="320"/>
      <c r="D54" s="320"/>
      <c r="E54" s="320"/>
      <c r="F54" s="320"/>
      <c r="G54" s="320"/>
      <c r="H54" s="320"/>
      <c r="I54" s="320"/>
      <c r="J54" s="320"/>
      <c r="K54" s="320"/>
      <c r="L54" s="320"/>
      <c r="M54" s="320"/>
      <c r="N54" s="320"/>
      <c r="O54" s="320"/>
      <c r="P54" s="320"/>
      <c r="Q54" s="320"/>
      <c r="R54" s="320"/>
      <c r="S54" s="320"/>
      <c r="T54" s="319"/>
      <c r="U54" s="319"/>
      <c r="V54" s="319"/>
      <c r="W54" s="319"/>
      <c r="X54" s="46"/>
    </row>
    <row r="55" spans="1:24">
      <c r="A55" s="33"/>
      <c r="B55" s="320"/>
      <c r="C55" s="320"/>
      <c r="D55" s="320"/>
      <c r="E55" s="320"/>
      <c r="F55" s="320"/>
      <c r="G55" s="320"/>
      <c r="H55" s="320"/>
      <c r="I55" s="320"/>
      <c r="J55" s="320"/>
      <c r="K55" s="320"/>
      <c r="L55" s="320"/>
      <c r="M55" s="320"/>
      <c r="N55" s="320"/>
      <c r="O55" s="320"/>
      <c r="P55" s="320"/>
      <c r="Q55" s="320"/>
      <c r="R55" s="320"/>
      <c r="S55" s="320"/>
      <c r="T55" s="319"/>
      <c r="U55" s="319"/>
      <c r="V55" s="319"/>
      <c r="W55" s="319"/>
      <c r="X55" s="46"/>
    </row>
    <row r="56" spans="1:24" ht="16.5">
      <c r="A56" s="33"/>
      <c r="B56" s="49"/>
      <c r="C56" s="49"/>
      <c r="D56" s="49"/>
      <c r="E56" s="49"/>
      <c r="F56" s="49"/>
      <c r="G56" s="49"/>
      <c r="H56" s="49"/>
      <c r="I56" s="49"/>
      <c r="J56" s="49"/>
      <c r="K56" s="49"/>
      <c r="L56" s="49"/>
      <c r="M56" s="49"/>
      <c r="N56" s="49"/>
      <c r="O56" s="49"/>
      <c r="P56" s="49"/>
      <c r="Q56" s="310" t="s">
        <v>20</v>
      </c>
      <c r="R56" s="310"/>
      <c r="S56" s="310"/>
      <c r="T56" s="337">
        <f t="shared" ref="T56" si="3">SUM(T53:W55)</f>
        <v>42794</v>
      </c>
      <c r="U56" s="338"/>
      <c r="V56" s="338"/>
      <c r="W56" s="339"/>
      <c r="X56" s="46"/>
    </row>
    <row r="57" spans="1:24">
      <c r="A57" s="33"/>
      <c r="B57" s="52"/>
      <c r="C57" s="52"/>
      <c r="D57" s="52"/>
      <c r="E57" s="52"/>
      <c r="F57" s="52"/>
      <c r="G57" s="52"/>
      <c r="H57" s="52"/>
      <c r="I57" s="52"/>
      <c r="J57" s="52"/>
      <c r="K57" s="52"/>
      <c r="L57" s="52"/>
      <c r="M57" s="52"/>
      <c r="N57" s="52"/>
      <c r="O57" s="52"/>
      <c r="P57" s="52"/>
      <c r="Q57" s="52"/>
      <c r="R57" s="52"/>
      <c r="S57" s="52"/>
      <c r="T57" s="53"/>
      <c r="U57" s="53"/>
      <c r="V57" s="53"/>
      <c r="W57" s="53"/>
      <c r="X57" s="46"/>
    </row>
    <row r="58" spans="1:24">
      <c r="A58" s="33"/>
      <c r="B58" s="52"/>
      <c r="C58" s="52"/>
      <c r="D58" s="52"/>
      <c r="E58" s="52"/>
      <c r="F58" s="52"/>
      <c r="G58" s="52"/>
      <c r="H58" s="52"/>
      <c r="I58" s="52"/>
      <c r="J58" s="52"/>
      <c r="K58" s="52"/>
      <c r="L58" s="52"/>
      <c r="M58" s="52"/>
      <c r="N58" s="52"/>
      <c r="O58" s="52"/>
      <c r="P58" s="52"/>
      <c r="Q58" s="340" t="s">
        <v>39</v>
      </c>
      <c r="R58" s="340"/>
      <c r="S58" s="340"/>
      <c r="T58" s="341">
        <f>+T56+T48+T40+T29</f>
        <v>56059</v>
      </c>
      <c r="U58" s="341"/>
      <c r="V58" s="341"/>
      <c r="W58" s="341"/>
      <c r="X58" s="46"/>
    </row>
    <row r="59" spans="1:24">
      <c r="A59" s="33"/>
      <c r="B59" s="52"/>
      <c r="C59" s="52"/>
      <c r="D59" s="52"/>
      <c r="E59" s="52"/>
      <c r="F59" s="52"/>
      <c r="G59" s="52"/>
      <c r="H59" s="52"/>
      <c r="I59" s="52"/>
      <c r="J59" s="52"/>
      <c r="K59" s="52"/>
      <c r="L59" s="52"/>
      <c r="M59" s="52"/>
      <c r="N59" s="52"/>
      <c r="O59" s="52"/>
      <c r="P59" s="52"/>
      <c r="Q59" s="54" t="s">
        <v>40</v>
      </c>
      <c r="R59" s="55">
        <v>30</v>
      </c>
      <c r="S59" s="56" t="s">
        <v>41</v>
      </c>
      <c r="T59" s="341">
        <f>+ROUND(R59*(T58/100),0)</f>
        <v>16818</v>
      </c>
      <c r="U59" s="341"/>
      <c r="V59" s="341"/>
      <c r="W59" s="341"/>
      <c r="X59" s="46"/>
    </row>
    <row r="60" spans="1:24">
      <c r="A60" s="33"/>
      <c r="B60" s="52"/>
      <c r="C60" s="52"/>
      <c r="D60" s="52"/>
      <c r="E60" s="52"/>
      <c r="F60" s="52"/>
      <c r="G60" s="52"/>
      <c r="H60" s="52"/>
      <c r="I60" s="52"/>
      <c r="J60" s="52"/>
      <c r="K60" s="52"/>
      <c r="L60" s="52"/>
      <c r="M60" s="52"/>
      <c r="N60" s="52"/>
      <c r="O60" s="52"/>
      <c r="P60" s="52"/>
      <c r="Q60" s="342" t="s">
        <v>42</v>
      </c>
      <c r="R60" s="342"/>
      <c r="S60" s="342"/>
      <c r="T60" s="341">
        <f>+T59+T58</f>
        <v>72877</v>
      </c>
      <c r="U60" s="341"/>
      <c r="V60" s="341"/>
      <c r="W60" s="341"/>
      <c r="X60" s="46"/>
    </row>
    <row r="61" spans="1:24">
      <c r="A61" s="33"/>
      <c r="B61" s="52"/>
      <c r="C61" s="52"/>
      <c r="D61" s="52"/>
      <c r="E61" s="52"/>
      <c r="F61" s="52"/>
      <c r="G61" s="52"/>
      <c r="H61" s="52"/>
      <c r="I61" s="52"/>
      <c r="J61" s="52"/>
      <c r="K61" s="52"/>
      <c r="L61" s="52"/>
      <c r="M61" s="52"/>
      <c r="N61" s="52"/>
      <c r="O61" s="52"/>
      <c r="P61" s="52"/>
      <c r="Q61" s="52"/>
      <c r="R61" s="52"/>
      <c r="S61" s="52"/>
      <c r="T61" s="53"/>
      <c r="U61" s="53"/>
      <c r="V61" s="53"/>
      <c r="W61" s="53"/>
      <c r="X61" s="46"/>
    </row>
    <row r="62" spans="1:24">
      <c r="A62" s="33"/>
      <c r="B62" s="52"/>
      <c r="C62" s="52"/>
      <c r="D62" s="52"/>
      <c r="E62" s="52"/>
      <c r="F62" s="52"/>
      <c r="G62" s="52"/>
      <c r="H62" s="52"/>
      <c r="I62" s="52"/>
      <c r="J62" s="52"/>
      <c r="K62" s="52"/>
      <c r="L62" s="52"/>
      <c r="M62" s="52"/>
      <c r="N62" s="52"/>
      <c r="O62" s="52"/>
      <c r="P62" s="52"/>
      <c r="Q62" s="52"/>
      <c r="R62" s="52"/>
      <c r="S62" s="52"/>
      <c r="T62" s="53"/>
      <c r="U62" s="53"/>
      <c r="V62" s="53"/>
      <c r="W62" s="53"/>
      <c r="X62" s="46"/>
    </row>
    <row r="63" spans="1:24">
      <c r="A63" s="33"/>
      <c r="B63" s="52"/>
      <c r="C63" s="346"/>
      <c r="D63" s="641"/>
      <c r="E63" s="641"/>
      <c r="F63" s="641"/>
      <c r="G63" s="641"/>
      <c r="H63" s="641"/>
      <c r="I63" s="641"/>
      <c r="J63" s="641"/>
      <c r="K63" s="642"/>
      <c r="L63" s="642"/>
      <c r="M63" s="642"/>
      <c r="N63" s="347"/>
      <c r="O63" s="347"/>
      <c r="P63" s="347"/>
      <c r="Q63" s="347"/>
      <c r="R63" s="347"/>
      <c r="S63" s="347"/>
      <c r="T63" s="347"/>
      <c r="U63" s="347"/>
      <c r="V63" s="347"/>
      <c r="W63" s="67"/>
      <c r="X63" s="46"/>
    </row>
    <row r="64" spans="1:24" ht="16.5">
      <c r="A64" s="33"/>
      <c r="B64" s="52"/>
      <c r="C64" s="343" t="s">
        <v>43</v>
      </c>
      <c r="D64" s="343"/>
      <c r="E64" s="343"/>
      <c r="F64" s="343"/>
      <c r="G64" s="343"/>
      <c r="H64" s="343"/>
      <c r="I64" s="343"/>
      <c r="J64" s="343"/>
      <c r="K64" s="642"/>
      <c r="L64" s="642"/>
      <c r="M64" s="642"/>
      <c r="N64" s="343" t="s">
        <v>44</v>
      </c>
      <c r="O64" s="343"/>
      <c r="P64" s="343"/>
      <c r="Q64" s="343"/>
      <c r="R64" s="343"/>
      <c r="S64" s="343"/>
      <c r="T64" s="343"/>
      <c r="U64" s="343"/>
      <c r="V64" s="343"/>
      <c r="W64" s="343"/>
      <c r="X64" s="46"/>
    </row>
    <row r="65" spans="1:24">
      <c r="A65" s="33"/>
      <c r="B65" s="52"/>
      <c r="C65" s="57"/>
      <c r="D65" s="58"/>
      <c r="E65" s="58"/>
      <c r="F65" s="58"/>
      <c r="G65" s="58"/>
      <c r="H65" s="58"/>
      <c r="I65" s="58"/>
      <c r="J65" s="58"/>
      <c r="K65" s="58"/>
      <c r="L65" s="58"/>
      <c r="M65" s="58"/>
      <c r="N65" s="57"/>
      <c r="O65" s="57"/>
      <c r="P65" s="57"/>
      <c r="Q65" s="57"/>
      <c r="R65" s="57"/>
      <c r="S65" s="57"/>
      <c r="T65" s="57"/>
      <c r="U65" s="57"/>
      <c r="V65" s="57"/>
      <c r="W65" s="57"/>
      <c r="X65" s="46"/>
    </row>
    <row r="66" spans="1:24">
      <c r="A66" s="33"/>
      <c r="B66" s="52"/>
      <c r="C66" s="57"/>
      <c r="D66" s="58"/>
      <c r="E66" s="58"/>
      <c r="F66" s="58"/>
      <c r="G66" s="58"/>
      <c r="H66" s="58"/>
      <c r="I66" s="58"/>
      <c r="J66" s="58"/>
      <c r="K66" s="58"/>
      <c r="L66" s="58"/>
      <c r="M66" s="58"/>
      <c r="N66" s="57"/>
      <c r="O66" s="57"/>
      <c r="P66" s="57"/>
      <c r="Q66" s="57"/>
      <c r="R66" s="57"/>
      <c r="S66" s="57"/>
      <c r="T66" s="57"/>
      <c r="U66" s="57"/>
      <c r="V66" s="57"/>
      <c r="W66" s="57"/>
      <c r="X66" s="46"/>
    </row>
    <row r="67" spans="1:24">
      <c r="A67" s="33"/>
      <c r="B67" s="52"/>
      <c r="C67" s="57"/>
      <c r="D67" s="58"/>
      <c r="E67" s="58"/>
      <c r="F67" s="58"/>
      <c r="G67" s="58"/>
      <c r="H67" s="58"/>
      <c r="I67" s="346"/>
      <c r="J67" s="641"/>
      <c r="K67" s="641"/>
      <c r="L67" s="641"/>
      <c r="M67" s="641"/>
      <c r="N67" s="641"/>
      <c r="O67" s="641"/>
      <c r="P67" s="641"/>
      <c r="Q67" s="57"/>
      <c r="R67" s="57"/>
      <c r="S67" s="57"/>
      <c r="T67" s="57"/>
      <c r="U67" s="57"/>
      <c r="V67" s="57"/>
      <c r="W67" s="57"/>
      <c r="X67" s="46"/>
    </row>
    <row r="68" spans="1:24" ht="16.5">
      <c r="A68" s="33"/>
      <c r="B68" s="52"/>
      <c r="C68" s="57"/>
      <c r="D68" s="58"/>
      <c r="E68" s="58"/>
      <c r="F68" s="58"/>
      <c r="G68" s="58"/>
      <c r="H68" s="58"/>
      <c r="I68" s="343" t="s">
        <v>45</v>
      </c>
      <c r="J68" s="643"/>
      <c r="K68" s="643"/>
      <c r="L68" s="643"/>
      <c r="M68" s="643"/>
      <c r="N68" s="643"/>
      <c r="O68" s="643"/>
      <c r="P68" s="643"/>
      <c r="Q68" s="57"/>
      <c r="R68" s="57"/>
      <c r="S68" s="57"/>
      <c r="T68" s="57"/>
      <c r="U68" s="57"/>
      <c r="V68" s="57"/>
      <c r="W68" s="57"/>
      <c r="X68" s="46"/>
    </row>
    <row r="69" spans="1:24">
      <c r="A69" s="33"/>
      <c r="B69" s="52"/>
      <c r="C69" s="52"/>
      <c r="D69" s="52"/>
      <c r="E69" s="52"/>
      <c r="F69" s="59"/>
      <c r="G69" s="59"/>
      <c r="H69" s="59"/>
      <c r="I69" s="59"/>
      <c r="J69" s="59"/>
      <c r="K69" s="59"/>
      <c r="L69" s="59"/>
      <c r="M69" s="59"/>
      <c r="N69" s="59"/>
      <c r="O69" s="59"/>
      <c r="P69" s="60"/>
      <c r="Q69" s="52"/>
      <c r="R69" s="52"/>
      <c r="S69" s="52"/>
      <c r="T69" s="53"/>
      <c r="U69" s="53"/>
      <c r="V69" s="53"/>
      <c r="W69" s="53"/>
      <c r="X69" s="46"/>
    </row>
    <row r="70" spans="1:24">
      <c r="A70" s="33"/>
      <c r="B70" s="344" t="s">
        <v>46</v>
      </c>
      <c r="C70" s="344"/>
      <c r="D70" s="344"/>
      <c r="E70" s="344"/>
      <c r="F70" s="344"/>
      <c r="G70" s="344"/>
      <c r="H70" s="344"/>
      <c r="I70" s="344"/>
      <c r="J70" s="344"/>
      <c r="K70" s="344"/>
      <c r="L70" s="344"/>
      <c r="M70" s="344"/>
      <c r="N70" s="344"/>
      <c r="O70" s="61"/>
      <c r="P70" s="31"/>
      <c r="Q70" s="31" t="s">
        <v>47</v>
      </c>
      <c r="R70" s="31" t="s">
        <v>48</v>
      </c>
      <c r="S70" s="31"/>
      <c r="T70" s="31"/>
      <c r="U70" s="31"/>
      <c r="V70" s="31"/>
      <c r="W70" s="31"/>
      <c r="X70" s="32"/>
    </row>
    <row r="71" spans="1:24">
      <c r="A71" s="62"/>
      <c r="B71" s="63" t="s">
        <v>49</v>
      </c>
      <c r="C71" s="64"/>
      <c r="D71" s="64"/>
      <c r="E71" s="64"/>
      <c r="F71" s="63" t="s">
        <v>50</v>
      </c>
      <c r="G71" s="65"/>
      <c r="H71" s="345"/>
      <c r="I71" s="345"/>
      <c r="J71" s="345"/>
      <c r="K71" s="345"/>
      <c r="L71" s="345"/>
      <c r="M71" s="345"/>
      <c r="N71" s="345"/>
      <c r="O71" s="345"/>
      <c r="P71" s="63"/>
      <c r="Q71" s="63"/>
      <c r="R71" s="63" t="s">
        <v>51</v>
      </c>
      <c r="S71" s="63"/>
      <c r="T71" s="63"/>
      <c r="U71" s="63"/>
      <c r="V71" s="63"/>
      <c r="W71" s="63"/>
      <c r="X71" s="66"/>
    </row>
  </sheetData>
  <mergeCells count="154">
    <mergeCell ref="I68:P68"/>
    <mergeCell ref="B70:N70"/>
    <mergeCell ref="H71:O71"/>
    <mergeCell ref="C63:J63"/>
    <mergeCell ref="K63:M64"/>
    <mergeCell ref="N63:V63"/>
    <mergeCell ref="C64:J64"/>
    <mergeCell ref="N64:W64"/>
    <mergeCell ref="I67:P67"/>
    <mergeCell ref="Q56:S56"/>
    <mergeCell ref="T56:W56"/>
    <mergeCell ref="Q58:S58"/>
    <mergeCell ref="T58:W58"/>
    <mergeCell ref="T59:W59"/>
    <mergeCell ref="Q60:S60"/>
    <mergeCell ref="T60:W60"/>
    <mergeCell ref="B55:G55"/>
    <mergeCell ref="H55:I55"/>
    <mergeCell ref="J55:K55"/>
    <mergeCell ref="L55:P55"/>
    <mergeCell ref="Q55:S55"/>
    <mergeCell ref="T55:W55"/>
    <mergeCell ref="B54:G54"/>
    <mergeCell ref="H54:I54"/>
    <mergeCell ref="J54:K54"/>
    <mergeCell ref="L54:P54"/>
    <mergeCell ref="Q54:S54"/>
    <mergeCell ref="T54:W54"/>
    <mergeCell ref="B53:G53"/>
    <mergeCell ref="H53:I53"/>
    <mergeCell ref="J53:K53"/>
    <mergeCell ref="L53:P53"/>
    <mergeCell ref="Q53:S53"/>
    <mergeCell ref="T53:W53"/>
    <mergeCell ref="Q48:S48"/>
    <mergeCell ref="T48:W48"/>
    <mergeCell ref="B50:W50"/>
    <mergeCell ref="B52:G52"/>
    <mergeCell ref="H52:I52"/>
    <mergeCell ref="J52:K52"/>
    <mergeCell ref="L52:P52"/>
    <mergeCell ref="Q52:S52"/>
    <mergeCell ref="T52:W52"/>
    <mergeCell ref="B47:G47"/>
    <mergeCell ref="H47:I47"/>
    <mergeCell ref="J47:K47"/>
    <mergeCell ref="L47:P47"/>
    <mergeCell ref="Q47:S47"/>
    <mergeCell ref="T47:W47"/>
    <mergeCell ref="B46:G46"/>
    <mergeCell ref="H46:I46"/>
    <mergeCell ref="J46:K46"/>
    <mergeCell ref="L46:P46"/>
    <mergeCell ref="Q46:S46"/>
    <mergeCell ref="T46:W46"/>
    <mergeCell ref="B45:G45"/>
    <mergeCell ref="H45:I45"/>
    <mergeCell ref="J45:K45"/>
    <mergeCell ref="L45:P45"/>
    <mergeCell ref="Q45:S45"/>
    <mergeCell ref="T45:W45"/>
    <mergeCell ref="Q40:S40"/>
    <mergeCell ref="T40:W40"/>
    <mergeCell ref="B42:W42"/>
    <mergeCell ref="B44:G44"/>
    <mergeCell ref="H44:I44"/>
    <mergeCell ref="J44:K44"/>
    <mergeCell ref="L44:P44"/>
    <mergeCell ref="Q44:S44"/>
    <mergeCell ref="T44:W44"/>
    <mergeCell ref="B38:I38"/>
    <mergeCell ref="J38:K38"/>
    <mergeCell ref="L38:P38"/>
    <mergeCell ref="Q38:S38"/>
    <mergeCell ref="T38:W38"/>
    <mergeCell ref="B39:I39"/>
    <mergeCell ref="J39:K39"/>
    <mergeCell ref="L39:P39"/>
    <mergeCell ref="Q39:S39"/>
    <mergeCell ref="T39:W39"/>
    <mergeCell ref="B36:I36"/>
    <mergeCell ref="J36:K36"/>
    <mergeCell ref="L36:P36"/>
    <mergeCell ref="Q36:S36"/>
    <mergeCell ref="T36:W36"/>
    <mergeCell ref="B37:I37"/>
    <mergeCell ref="J37:K37"/>
    <mergeCell ref="L37:P37"/>
    <mergeCell ref="Q37:S37"/>
    <mergeCell ref="T37:W37"/>
    <mergeCell ref="B34:I34"/>
    <mergeCell ref="J34:K34"/>
    <mergeCell ref="L34:P34"/>
    <mergeCell ref="Q34:S34"/>
    <mergeCell ref="T34:W34"/>
    <mergeCell ref="B35:I35"/>
    <mergeCell ref="J35:K35"/>
    <mergeCell ref="L35:P35"/>
    <mergeCell ref="Q35:S35"/>
    <mergeCell ref="T35:W35"/>
    <mergeCell ref="Q29:S29"/>
    <mergeCell ref="T29:W29"/>
    <mergeCell ref="B31:W31"/>
    <mergeCell ref="B33:I33"/>
    <mergeCell ref="J33:K33"/>
    <mergeCell ref="L33:P33"/>
    <mergeCell ref="Q33:S33"/>
    <mergeCell ref="T33:W33"/>
    <mergeCell ref="B27:I27"/>
    <mergeCell ref="J27:K27"/>
    <mergeCell ref="L27:P27"/>
    <mergeCell ref="Q27:S27"/>
    <mergeCell ref="T27:W27"/>
    <mergeCell ref="B28:I28"/>
    <mergeCell ref="J28:K28"/>
    <mergeCell ref="L28:P28"/>
    <mergeCell ref="Q28:S28"/>
    <mergeCell ref="T28:W28"/>
    <mergeCell ref="B23:C23"/>
    <mergeCell ref="D23:P23"/>
    <mergeCell ref="Q23:S23"/>
    <mergeCell ref="T23:W23"/>
    <mergeCell ref="B24:W24"/>
    <mergeCell ref="B26:I26"/>
    <mergeCell ref="J26:K26"/>
    <mergeCell ref="L26:P26"/>
    <mergeCell ref="Q26:S26"/>
    <mergeCell ref="T26:W26"/>
    <mergeCell ref="B19:C19"/>
    <mergeCell ref="D19:P19"/>
    <mergeCell ref="Q19:S19"/>
    <mergeCell ref="T19:W19"/>
    <mergeCell ref="B20:C22"/>
    <mergeCell ref="D20:P22"/>
    <mergeCell ref="Q20:S22"/>
    <mergeCell ref="T20:W22"/>
    <mergeCell ref="B15:E15"/>
    <mergeCell ref="F15:W15"/>
    <mergeCell ref="F16:W16"/>
    <mergeCell ref="B17:E17"/>
    <mergeCell ref="F17:W17"/>
    <mergeCell ref="F18:W18"/>
    <mergeCell ref="B5:W5"/>
    <mergeCell ref="B6:W11"/>
    <mergeCell ref="B12:W12"/>
    <mergeCell ref="B13:E13"/>
    <mergeCell ref="F13:W13"/>
    <mergeCell ref="F14:W14"/>
    <mergeCell ref="B1:W1"/>
    <mergeCell ref="H2:L2"/>
    <mergeCell ref="O2:Q2"/>
    <mergeCell ref="R2:W2"/>
    <mergeCell ref="F3:I3"/>
    <mergeCell ref="K3:L3"/>
  </mergeCells>
  <conditionalFormatting sqref="B6:W11">
    <cfRule type="expression" dxfId="67" priority="26" stopIfTrue="1">
      <formula>#REF!=0</formula>
    </cfRule>
  </conditionalFormatting>
  <dataValidations count="32">
    <dataValidation allowBlank="1" showInputMessage="1" showErrorMessage="1" prompt="Escriba el precio unitario del material  que se analiza" sqref="Q34:S39" xr:uid="{00000000-0002-0000-0000-000000000000}"/>
    <dataValidation allowBlank="1" showInputMessage="1" showErrorMessage="1" prompt="Escriba la cantidad de material que se analiza" sqref="L34:P39" xr:uid="{00000000-0002-0000-0000-000001000000}"/>
    <dataValidation allowBlank="1" showInputMessage="1" showErrorMessage="1" prompt="Escriba la unidad de medida en que se mide el material" sqref="J34:K39" xr:uid="{00000000-0002-0000-0000-000002000000}"/>
    <dataValidation allowBlank="1" showInputMessage="1" showErrorMessage="1" prompt="Escriba una breve descripción de los materiales que analiza" sqref="B34:I39" xr:uid="{00000000-0002-0000-0000-000003000000}"/>
    <dataValidation allowBlank="1" showInputMessage="1" showErrorMessage="1" prompt="Escriba el rendimiento del equipo que analiza" sqref="Q27:S28" xr:uid="{00000000-0002-0000-0000-000004000000}"/>
    <dataValidation allowBlank="1" showInputMessage="1" showErrorMessage="1" prompt="Escriba la Tarifa por hora del equipo que analiza" sqref="L27:P28" xr:uid="{00000000-0002-0000-0000-000005000000}"/>
    <dataValidation allowBlank="1" showInputMessage="1" showErrorMessage="1" prompt="Escriba una breve descripción del equipo que analiza" sqref="B27:B28" xr:uid="{00000000-0002-0000-0000-000006000000}"/>
    <dataValidation allowBlank="1" showInputMessage="1" showErrorMessage="1" prompt="Escriba el nombre completo  del interventor" sqref="H71:O71" xr:uid="{00000000-0002-0000-0000-000007000000}"/>
    <dataValidation allowBlank="1" showInputMessage="1" showErrorMessage="1" prompt="Escriba el valor Unitario de cada trabajador relacionado" sqref="T53:W55" xr:uid="{00000000-0002-0000-0000-000008000000}"/>
    <dataValidation allowBlank="1" showInputMessage="1" showErrorMessage="1" prompt="Escriba el rendimiento de cada trabajador relacionado" sqref="Q53:S55" xr:uid="{00000000-0002-0000-0000-000009000000}"/>
    <dataValidation allowBlank="1" showInputMessage="1" showErrorMessage="1" prompt="Escriba el valor del jornal total de cada trabajador relacionado" sqref="L53:P55" xr:uid="{00000000-0002-0000-0000-00000A000000}"/>
    <dataValidation allowBlank="1" showInputMessage="1" showErrorMessage="1" prompt="Escriba el valor de las prestaciones por cada trabajador" sqref="J53:K55" xr:uid="{00000000-0002-0000-0000-00000B000000}"/>
    <dataValidation allowBlank="1" showInputMessage="1" showErrorMessage="1" prompt="Escriba el valor del jornal por cada trabajador" sqref="H53:I55" xr:uid="{00000000-0002-0000-0000-00000C000000}"/>
    <dataValidation allowBlank="1" showInputMessage="1" showErrorMessage="1" prompt="Escriba el valor unitario del transporte relacionado" sqref="T45:W47" xr:uid="{00000000-0002-0000-0000-00000D000000}"/>
    <dataValidation allowBlank="1" showInputMessage="1" showErrorMessage="1" prompt="Escriba la tarifa del transporte relacionado" sqref="Q45:S47" xr:uid="{00000000-0002-0000-0000-00000E000000}"/>
    <dataValidation allowBlank="1" showInputMessage="1" showErrorMessage="1" prompt="Esciba los m2 o Toneladas por Km equivalentes para el transporte relacionado" sqref="L45:P47" xr:uid="{00000000-0002-0000-0000-00000F000000}"/>
    <dataValidation allowBlank="1" showInputMessage="1" showErrorMessage="1" prompt="Escriba la distancia que recorre el transporte relacionado" sqref="J45:K47" xr:uid="{00000000-0002-0000-0000-000010000000}"/>
    <dataValidation allowBlank="1" showInputMessage="1" showErrorMessage="1" prompt="Escriba el peso o la cantidad de volument que transporta" sqref="H45:I47" xr:uid="{00000000-0002-0000-0000-000011000000}"/>
    <dataValidation allowBlank="1" showInputMessage="1" showErrorMessage="1" prompt="Escriba el precio unitario del material que se analiza" sqref="T28:W28 T34:W39" xr:uid="{00000000-0002-0000-0000-000012000000}"/>
    <dataValidation allowBlank="1" showInputMessage="1" showErrorMessage="1" prompt="Escriba el valor unitario del equipo que analiza" sqref="T27:W27" xr:uid="{00000000-0002-0000-0000-000013000000}"/>
    <dataValidation allowBlank="1" showInputMessage="1" showErrorMessage="1" prompt="Escriba los trabajadores cuyo precio va a analizarce" sqref="B53:G55" xr:uid="{00000000-0002-0000-0000-000014000000}"/>
    <dataValidation allowBlank="1" showInputMessage="1" showErrorMessage="1" prompt="Escriba la clase de material que transporta el material que se analiza" sqref="B45:G47" xr:uid="{00000000-0002-0000-0000-000015000000}"/>
    <dataValidation allowBlank="1" showInputMessage="1" showErrorMessage="1" prompt="Escriba la Cantidad de cada item relacionado" sqref="T20 T23:W23" xr:uid="{00000000-0002-0000-0000-000016000000}"/>
    <dataValidation allowBlank="1" showInputMessage="1" showErrorMessage="1" prompt="Escriba la unidad de medida en que se encuentra el item relacionado" sqref="Q20 Q23:S23" xr:uid="{00000000-0002-0000-0000-000017000000}"/>
    <dataValidation allowBlank="1" showInputMessage="1" showErrorMessage="1" prompt="Escriba una breve descripción del item relacionado" sqref="D20 D23:P23" xr:uid="{00000000-0002-0000-0000-000018000000}"/>
    <dataValidation allowBlank="1" showInputMessage="1" showErrorMessage="1" prompt="Escriba el item relacionado en la propuesta" sqref="B20 B23:C23" xr:uid="{00000000-0002-0000-0000-000019000000}"/>
    <dataValidation allowBlank="1" showInputMessage="1" showErrorMessage="1" promptTitle="Coordinador        " prompt="Escriba el nombre _x000a_o razón social del _x000a_funcionario designado_x000a_para ser el Coordinador_x000a_del Contrato" sqref="F17:W17" xr:uid="{00000000-0002-0000-0000-00001A000000}"/>
    <dataValidation allowBlank="1" showInputMessage="1" showErrorMessage="1" promptTitle="Interventor               " prompt="Escriba el nombre _x000a_o razón social del _x000a_Interventor" sqref="F15:W15" xr:uid="{00000000-0002-0000-0000-00001B000000}"/>
    <dataValidation allowBlank="1" showInputMessage="1" showErrorMessage="1" promptTitle="Contratista" prompt="Escriba el nombre o _x000a_razón social del _x000a_Contratista" sqref="F13:W13" xr:uid="{00000000-0002-0000-0000-00001C000000}"/>
    <dataValidation allowBlank="1" showInputMessage="1" showErrorMessage="1" promptTitle="Contrato No." prompt="Escriba en este espacio el número de contrato suscrito" sqref="H2:L2" xr:uid="{00000000-0002-0000-0000-00001D000000}"/>
    <dataValidation allowBlank="1" showInputMessage="1" showErrorMessage="1" prompt="Escriba el año de suscripción del contrato." sqref="O2:Q2" xr:uid="{00000000-0002-0000-0000-00001E000000}"/>
    <dataValidation allowBlank="1" showInputMessage="1" showErrorMessage="1" promptTitle="Objeto del Contrato" prompt="Escriba claramente el objeto del contrato de ejecución suscrito" sqref="B6:W11" xr:uid="{00000000-0002-0000-0000-00001F000000}"/>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X79"/>
  <sheetViews>
    <sheetView zoomScale="80" zoomScaleNormal="80" workbookViewId="0">
      <selection activeCell="B13" sqref="B13:W18"/>
    </sheetView>
  </sheetViews>
  <sheetFormatPr defaultColWidth="9.28515625" defaultRowHeight="15"/>
  <cols>
    <col min="1" max="24" width="5.85546875" style="27" customWidth="1"/>
    <col min="25" max="16384" width="9.28515625" style="27"/>
  </cols>
  <sheetData>
    <row r="2" spans="1:24">
      <c r="A2" s="348" t="s">
        <v>52</v>
      </c>
      <c r="B2" s="349"/>
      <c r="C2" s="349"/>
      <c r="D2" s="349"/>
      <c r="E2" s="350"/>
      <c r="F2" s="357"/>
      <c r="G2" s="358"/>
      <c r="H2" s="358"/>
      <c r="I2" s="358"/>
      <c r="J2" s="358"/>
      <c r="K2" s="358"/>
      <c r="L2" s="358"/>
      <c r="M2" s="358"/>
      <c r="N2" s="358"/>
      <c r="O2" s="358"/>
      <c r="P2" s="358"/>
      <c r="Q2" s="358"/>
      <c r="R2" s="358"/>
      <c r="S2" s="359"/>
      <c r="T2" s="366"/>
      <c r="U2" s="644"/>
      <c r="V2" s="644"/>
      <c r="W2" s="644"/>
      <c r="X2" s="645"/>
    </row>
    <row r="3" spans="1:24">
      <c r="A3" s="351"/>
      <c r="B3" s="352"/>
      <c r="C3" s="352"/>
      <c r="D3" s="352"/>
      <c r="E3" s="353"/>
      <c r="F3" s="360"/>
      <c r="G3" s="361"/>
      <c r="H3" s="361"/>
      <c r="I3" s="361"/>
      <c r="J3" s="361"/>
      <c r="K3" s="361"/>
      <c r="L3" s="361"/>
      <c r="M3" s="361"/>
      <c r="N3" s="361"/>
      <c r="O3" s="361"/>
      <c r="P3" s="361"/>
      <c r="Q3" s="361"/>
      <c r="R3" s="361"/>
      <c r="S3" s="362"/>
      <c r="T3" s="367" t="s">
        <v>53</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367" t="s">
        <v>54</v>
      </c>
      <c r="U4" s="646"/>
      <c r="V4" s="646"/>
      <c r="W4" s="646"/>
      <c r="X4" s="647"/>
    </row>
    <row r="5" spans="1:24">
      <c r="A5" s="351"/>
      <c r="B5" s="352"/>
      <c r="C5" s="352"/>
      <c r="D5" s="352"/>
      <c r="E5" s="353"/>
      <c r="F5" s="360"/>
      <c r="G5" s="361"/>
      <c r="H5" s="361"/>
      <c r="I5" s="361"/>
      <c r="J5" s="361"/>
      <c r="K5" s="361"/>
      <c r="L5" s="361"/>
      <c r="M5" s="361"/>
      <c r="N5" s="361"/>
      <c r="O5" s="361"/>
      <c r="P5" s="361"/>
      <c r="Q5" s="361"/>
      <c r="R5" s="361"/>
      <c r="S5" s="362"/>
      <c r="T5" s="648"/>
      <c r="U5" s="646"/>
      <c r="V5" s="646"/>
      <c r="W5" s="646"/>
      <c r="X5" s="647"/>
    </row>
    <row r="6" spans="1:24" ht="15.75" thickBot="1">
      <c r="A6" s="354"/>
      <c r="B6" s="355"/>
      <c r="C6" s="355"/>
      <c r="D6" s="355"/>
      <c r="E6" s="356"/>
      <c r="F6" s="363"/>
      <c r="G6" s="364"/>
      <c r="H6" s="364"/>
      <c r="I6" s="364"/>
      <c r="J6" s="364"/>
      <c r="K6" s="364"/>
      <c r="L6" s="364"/>
      <c r="M6" s="364"/>
      <c r="N6" s="364"/>
      <c r="O6" s="364"/>
      <c r="P6" s="364"/>
      <c r="Q6" s="364"/>
      <c r="R6" s="364"/>
      <c r="S6" s="365"/>
      <c r="T6" s="649"/>
      <c r="U6" s="650"/>
      <c r="V6" s="650"/>
      <c r="W6" s="650"/>
      <c r="X6" s="651"/>
    </row>
    <row r="7" spans="1:24">
      <c r="A7" s="28"/>
      <c r="B7" s="29"/>
      <c r="C7" s="29"/>
      <c r="D7" s="29"/>
      <c r="E7" s="29"/>
      <c r="F7" s="29"/>
      <c r="G7" s="29"/>
      <c r="H7" s="30"/>
      <c r="I7" s="30"/>
      <c r="J7" s="30"/>
      <c r="K7" s="30"/>
      <c r="L7" s="30"/>
      <c r="M7" s="30"/>
      <c r="N7" s="30"/>
      <c r="O7" s="30"/>
      <c r="P7" s="30"/>
      <c r="Q7" s="30"/>
      <c r="R7" s="30"/>
      <c r="S7" s="30"/>
      <c r="T7" s="31"/>
      <c r="U7" s="31"/>
      <c r="V7" s="31"/>
      <c r="W7" s="31"/>
      <c r="X7" s="32"/>
    </row>
    <row r="8" spans="1:24" ht="18">
      <c r="A8" s="33"/>
      <c r="B8" s="271" t="s">
        <v>0</v>
      </c>
      <c r="C8" s="271"/>
      <c r="D8" s="271"/>
      <c r="E8" s="271"/>
      <c r="F8" s="271"/>
      <c r="G8" s="271"/>
      <c r="H8" s="271"/>
      <c r="I8" s="271"/>
      <c r="J8" s="271"/>
      <c r="K8" s="271"/>
      <c r="L8" s="271"/>
      <c r="M8" s="271"/>
      <c r="N8" s="271"/>
      <c r="O8" s="271"/>
      <c r="P8" s="271"/>
      <c r="Q8" s="271"/>
      <c r="R8" s="271"/>
      <c r="S8" s="271"/>
      <c r="T8" s="271"/>
      <c r="U8" s="271"/>
      <c r="V8" s="271"/>
      <c r="W8" s="271"/>
      <c r="X8" s="34"/>
    </row>
    <row r="9" spans="1:24" ht="18">
      <c r="A9" s="35"/>
      <c r="B9"/>
      <c r="C9" s="68"/>
      <c r="D9" s="68"/>
      <c r="E9" s="68"/>
      <c r="F9" s="68"/>
      <c r="G9" s="68"/>
      <c r="H9" s="272"/>
      <c r="I9" s="272"/>
      <c r="J9" s="272"/>
      <c r="K9" s="272"/>
      <c r="L9" s="272"/>
      <c r="M9"/>
      <c r="N9"/>
      <c r="O9" s="273"/>
      <c r="P9" s="273"/>
      <c r="Q9" s="273"/>
      <c r="R9" s="274"/>
      <c r="S9" s="274"/>
      <c r="T9" s="274"/>
      <c r="U9" s="274"/>
      <c r="V9" s="274"/>
      <c r="W9" s="274"/>
      <c r="X9" s="36"/>
    </row>
    <row r="10" spans="1:24" ht="16.5">
      <c r="A10" s="37"/>
      <c r="B10" s="38" t="s">
        <v>1</v>
      </c>
      <c r="C10" s="38"/>
      <c r="D10" s="38"/>
      <c r="E10" s="38"/>
      <c r="F10" s="275"/>
      <c r="G10" s="275"/>
      <c r="H10" s="275"/>
      <c r="I10" s="275"/>
      <c r="J10" s="38" t="s">
        <v>2</v>
      </c>
      <c r="K10" s="276"/>
      <c r="L10" s="276"/>
      <c r="M10" s="39"/>
      <c r="N10" s="38"/>
      <c r="O10" s="40"/>
      <c r="P10" s="40"/>
      <c r="Q10" s="40"/>
      <c r="R10" s="40"/>
      <c r="S10" s="40"/>
      <c r="T10" s="40"/>
      <c r="U10" s="40"/>
      <c r="V10" s="40"/>
      <c r="W10" s="40"/>
      <c r="X10" s="41"/>
    </row>
    <row r="11" spans="1:24">
      <c r="A11" s="35"/>
      <c r="B11" s="42"/>
      <c r="C11" s="42"/>
      <c r="D11" s="42"/>
      <c r="E11" s="42"/>
      <c r="F11" s="42"/>
      <c r="G11" s="42"/>
      <c r="H11" s="43"/>
      <c r="I11" s="43"/>
      <c r="J11" s="43"/>
      <c r="K11" s="43"/>
      <c r="L11" s="43"/>
      <c r="M11" s="44"/>
      <c r="N11" s="44"/>
      <c r="O11" s="43"/>
      <c r="P11" s="43"/>
      <c r="Q11" s="43"/>
      <c r="R11" s="69"/>
      <c r="S11" s="69"/>
      <c r="T11" s="69"/>
      <c r="U11" s="69"/>
      <c r="V11" s="69"/>
      <c r="W11" s="69"/>
      <c r="X11" s="36"/>
    </row>
    <row r="12" spans="1:24" ht="18">
      <c r="A12" s="35"/>
      <c r="B12" s="265" t="s">
        <v>3</v>
      </c>
      <c r="C12" s="265"/>
      <c r="D12" s="265"/>
      <c r="E12" s="265"/>
      <c r="F12" s="265"/>
      <c r="G12" s="265"/>
      <c r="H12" s="265"/>
      <c r="I12" s="265"/>
      <c r="J12" s="265"/>
      <c r="K12" s="265"/>
      <c r="L12" s="265"/>
      <c r="M12" s="265"/>
      <c r="N12" s="265"/>
      <c r="O12" s="265"/>
      <c r="P12" s="265"/>
      <c r="Q12" s="265"/>
      <c r="R12" s="265"/>
      <c r="S12" s="265"/>
      <c r="T12" s="265"/>
      <c r="U12" s="265"/>
      <c r="V12" s="265"/>
      <c r="W12" s="265"/>
      <c r="X12" s="36"/>
    </row>
    <row r="13" spans="1:24">
      <c r="A13" s="35"/>
      <c r="B13" s="368" t="s">
        <v>4</v>
      </c>
      <c r="C13" s="368"/>
      <c r="D13" s="368"/>
      <c r="E13" s="368"/>
      <c r="F13" s="368"/>
      <c r="G13" s="368"/>
      <c r="H13" s="368"/>
      <c r="I13" s="368"/>
      <c r="J13" s="368"/>
      <c r="K13" s="368"/>
      <c r="L13" s="368"/>
      <c r="M13" s="368"/>
      <c r="N13" s="368"/>
      <c r="O13" s="368"/>
      <c r="P13" s="368"/>
      <c r="Q13" s="368"/>
      <c r="R13" s="368"/>
      <c r="S13" s="368"/>
      <c r="T13" s="368"/>
      <c r="U13" s="368"/>
      <c r="V13" s="368"/>
      <c r="W13" s="368"/>
      <c r="X13" s="36"/>
    </row>
    <row r="14" spans="1:24">
      <c r="A14" s="35"/>
      <c r="B14" s="368"/>
      <c r="C14" s="368"/>
      <c r="D14" s="368"/>
      <c r="E14" s="368"/>
      <c r="F14" s="368"/>
      <c r="G14" s="368"/>
      <c r="H14" s="368"/>
      <c r="I14" s="368"/>
      <c r="J14" s="368"/>
      <c r="K14" s="368"/>
      <c r="L14" s="368"/>
      <c r="M14" s="368"/>
      <c r="N14" s="368"/>
      <c r="O14" s="368"/>
      <c r="P14" s="368"/>
      <c r="Q14" s="368"/>
      <c r="R14" s="368"/>
      <c r="S14" s="368"/>
      <c r="T14" s="368"/>
      <c r="U14" s="368"/>
      <c r="V14" s="368"/>
      <c r="W14" s="368"/>
      <c r="X14" s="36"/>
    </row>
    <row r="15" spans="1:24">
      <c r="A15" s="35"/>
      <c r="B15" s="368"/>
      <c r="C15" s="368"/>
      <c r="D15" s="368"/>
      <c r="E15" s="368"/>
      <c r="F15" s="368"/>
      <c r="G15" s="368"/>
      <c r="H15" s="368"/>
      <c r="I15" s="368"/>
      <c r="J15" s="368"/>
      <c r="K15" s="368"/>
      <c r="L15" s="368"/>
      <c r="M15" s="368"/>
      <c r="N15" s="368"/>
      <c r="O15" s="368"/>
      <c r="P15" s="368"/>
      <c r="Q15" s="368"/>
      <c r="R15" s="368"/>
      <c r="S15" s="368"/>
      <c r="T15" s="368"/>
      <c r="U15" s="368"/>
      <c r="V15" s="368"/>
      <c r="W15" s="368"/>
      <c r="X15" s="36"/>
    </row>
    <row r="16" spans="1:24">
      <c r="A16" s="35"/>
      <c r="B16" s="368"/>
      <c r="C16" s="368"/>
      <c r="D16" s="368"/>
      <c r="E16" s="368"/>
      <c r="F16" s="368"/>
      <c r="G16" s="368"/>
      <c r="H16" s="368"/>
      <c r="I16" s="368"/>
      <c r="J16" s="368"/>
      <c r="K16" s="368"/>
      <c r="L16" s="368"/>
      <c r="M16" s="368"/>
      <c r="N16" s="368"/>
      <c r="O16" s="368"/>
      <c r="P16" s="368"/>
      <c r="Q16" s="368"/>
      <c r="R16" s="368"/>
      <c r="S16" s="368"/>
      <c r="T16" s="368"/>
      <c r="U16" s="368"/>
      <c r="V16" s="368"/>
      <c r="W16" s="368"/>
      <c r="X16" s="36"/>
    </row>
    <row r="17" spans="1:24">
      <c r="A17" s="35"/>
      <c r="B17" s="368"/>
      <c r="C17" s="368"/>
      <c r="D17" s="368"/>
      <c r="E17" s="368"/>
      <c r="F17" s="368"/>
      <c r="G17" s="368"/>
      <c r="H17" s="368"/>
      <c r="I17" s="368"/>
      <c r="J17" s="368"/>
      <c r="K17" s="368"/>
      <c r="L17" s="368"/>
      <c r="M17" s="368"/>
      <c r="N17" s="368"/>
      <c r="O17" s="368"/>
      <c r="P17" s="368"/>
      <c r="Q17" s="368"/>
      <c r="R17" s="368"/>
      <c r="S17" s="368"/>
      <c r="T17" s="368"/>
      <c r="U17" s="368"/>
      <c r="V17" s="368"/>
      <c r="W17" s="368"/>
      <c r="X17" s="36"/>
    </row>
    <row r="18" spans="1:24">
      <c r="A18" s="35"/>
      <c r="B18" s="368"/>
      <c r="C18" s="368"/>
      <c r="D18" s="368"/>
      <c r="E18" s="368"/>
      <c r="F18" s="368"/>
      <c r="G18" s="368"/>
      <c r="H18" s="368"/>
      <c r="I18" s="368"/>
      <c r="J18" s="368"/>
      <c r="K18" s="368"/>
      <c r="L18" s="368"/>
      <c r="M18" s="368"/>
      <c r="N18" s="368"/>
      <c r="O18" s="368"/>
      <c r="P18" s="368"/>
      <c r="Q18" s="368"/>
      <c r="R18" s="368"/>
      <c r="S18" s="368"/>
      <c r="T18" s="368"/>
      <c r="U18" s="368"/>
      <c r="V18" s="368"/>
      <c r="W18" s="368"/>
      <c r="X18" s="36"/>
    </row>
    <row r="19" spans="1:24">
      <c r="A19" s="35"/>
      <c r="B19" s="267"/>
      <c r="C19" s="267"/>
      <c r="D19" s="267"/>
      <c r="E19" s="267"/>
      <c r="F19" s="267"/>
      <c r="G19" s="267"/>
      <c r="H19" s="267"/>
      <c r="I19" s="267"/>
      <c r="J19" s="267"/>
      <c r="K19" s="267"/>
      <c r="L19" s="267"/>
      <c r="M19" s="267"/>
      <c r="N19" s="267"/>
      <c r="O19" s="267"/>
      <c r="P19" s="267"/>
      <c r="Q19" s="267"/>
      <c r="R19" s="267"/>
      <c r="S19" s="267"/>
      <c r="T19" s="267"/>
      <c r="U19" s="267"/>
      <c r="V19" s="267"/>
      <c r="W19" s="267"/>
      <c r="X19" s="36"/>
    </row>
    <row r="20" spans="1:24" ht="18">
      <c r="A20" s="35"/>
      <c r="B20" s="268" t="s">
        <v>5</v>
      </c>
      <c r="C20" s="268"/>
      <c r="D20" s="268"/>
      <c r="E20" s="268"/>
      <c r="F20" s="269"/>
      <c r="G20" s="269"/>
      <c r="H20" s="269"/>
      <c r="I20" s="269"/>
      <c r="J20" s="269"/>
      <c r="K20" s="269"/>
      <c r="L20" s="269"/>
      <c r="M20" s="269"/>
      <c r="N20" s="269"/>
      <c r="O20" s="269"/>
      <c r="P20" s="269"/>
      <c r="Q20" s="269"/>
      <c r="R20" s="269"/>
      <c r="S20" s="269"/>
      <c r="T20" s="269"/>
      <c r="U20" s="269"/>
      <c r="V20" s="269"/>
      <c r="W20" s="269"/>
      <c r="X20" s="36"/>
    </row>
    <row r="21" spans="1:24">
      <c r="A21" s="35"/>
      <c r="B21" s="45"/>
      <c r="C21" s="45"/>
      <c r="D21" s="45"/>
      <c r="E21" s="45"/>
      <c r="F21" s="270"/>
      <c r="G21" s="270"/>
      <c r="H21" s="270"/>
      <c r="I21" s="270"/>
      <c r="J21" s="270"/>
      <c r="K21" s="270"/>
      <c r="L21" s="270"/>
      <c r="M21" s="270"/>
      <c r="N21" s="270"/>
      <c r="O21" s="270"/>
      <c r="P21" s="270"/>
      <c r="Q21" s="270"/>
      <c r="R21" s="270"/>
      <c r="S21" s="270"/>
      <c r="T21" s="270"/>
      <c r="U21" s="270"/>
      <c r="V21" s="270"/>
      <c r="W21" s="270"/>
      <c r="X21" s="36"/>
    </row>
    <row r="22" spans="1:24" ht="18">
      <c r="A22" s="35"/>
      <c r="B22" s="268" t="s">
        <v>6</v>
      </c>
      <c r="C22" s="268"/>
      <c r="D22" s="268"/>
      <c r="E22" s="268"/>
      <c r="F22" s="269"/>
      <c r="G22" s="269"/>
      <c r="H22" s="269"/>
      <c r="I22" s="269"/>
      <c r="J22" s="269"/>
      <c r="K22" s="269"/>
      <c r="L22" s="269"/>
      <c r="M22" s="269"/>
      <c r="N22" s="269"/>
      <c r="O22" s="269"/>
      <c r="P22" s="269"/>
      <c r="Q22" s="269"/>
      <c r="R22" s="269"/>
      <c r="S22" s="269"/>
      <c r="T22" s="269"/>
      <c r="U22" s="269"/>
      <c r="V22" s="269"/>
      <c r="W22" s="269"/>
      <c r="X22" s="36"/>
    </row>
    <row r="23" spans="1:24">
      <c r="A23" s="35"/>
      <c r="B23" s="45"/>
      <c r="C23" s="45"/>
      <c r="D23" s="45"/>
      <c r="E23" s="45"/>
      <c r="F23" s="270"/>
      <c r="G23" s="270"/>
      <c r="H23" s="270"/>
      <c r="I23" s="270"/>
      <c r="J23" s="270"/>
      <c r="K23" s="270"/>
      <c r="L23" s="270"/>
      <c r="M23" s="270"/>
      <c r="N23" s="270"/>
      <c r="O23" s="270"/>
      <c r="P23" s="270"/>
      <c r="Q23" s="270"/>
      <c r="R23" s="270"/>
      <c r="S23" s="270"/>
      <c r="T23" s="270"/>
      <c r="U23" s="270"/>
      <c r="V23" s="270"/>
      <c r="W23" s="270"/>
      <c r="X23" s="36"/>
    </row>
    <row r="24" spans="1:24" ht="18">
      <c r="A24" s="35"/>
      <c r="B24" s="268" t="s">
        <v>7</v>
      </c>
      <c r="C24" s="268"/>
      <c r="D24" s="268"/>
      <c r="E24" s="268"/>
      <c r="F24" s="269"/>
      <c r="G24" s="269"/>
      <c r="H24" s="269"/>
      <c r="I24" s="269"/>
      <c r="J24" s="269"/>
      <c r="K24" s="269"/>
      <c r="L24" s="269"/>
      <c r="M24" s="269"/>
      <c r="N24" s="269"/>
      <c r="O24" s="269"/>
      <c r="P24" s="269"/>
      <c r="Q24" s="269"/>
      <c r="R24" s="269"/>
      <c r="S24" s="269"/>
      <c r="T24" s="269"/>
      <c r="U24" s="269"/>
      <c r="V24" s="269"/>
      <c r="W24" s="269"/>
      <c r="X24" s="36"/>
    </row>
    <row r="25" spans="1:24">
      <c r="A25" s="35"/>
      <c r="B25" s="69"/>
      <c r="C25" s="69"/>
      <c r="D25" s="69"/>
      <c r="E25" s="69"/>
      <c r="F25" s="270"/>
      <c r="G25" s="270"/>
      <c r="H25" s="270"/>
      <c r="I25" s="270"/>
      <c r="J25" s="270"/>
      <c r="K25" s="270"/>
      <c r="L25" s="270"/>
      <c r="M25" s="270"/>
      <c r="N25" s="270"/>
      <c r="O25" s="270"/>
      <c r="P25" s="270"/>
      <c r="Q25" s="270"/>
      <c r="R25" s="270"/>
      <c r="S25" s="270"/>
      <c r="T25" s="270"/>
      <c r="U25" s="270"/>
      <c r="V25" s="270"/>
      <c r="W25" s="270"/>
      <c r="X25" s="36"/>
    </row>
    <row r="26" spans="1:24" ht="16.5">
      <c r="A26" s="33"/>
      <c r="B26" s="277" t="s">
        <v>8</v>
      </c>
      <c r="C26" s="277"/>
      <c r="D26" s="277" t="s">
        <v>9</v>
      </c>
      <c r="E26" s="277"/>
      <c r="F26" s="277"/>
      <c r="G26" s="277"/>
      <c r="H26" s="277"/>
      <c r="I26" s="277"/>
      <c r="J26" s="277"/>
      <c r="K26" s="277"/>
      <c r="L26" s="277"/>
      <c r="M26" s="277"/>
      <c r="N26" s="277"/>
      <c r="O26" s="277"/>
      <c r="P26" s="277"/>
      <c r="Q26" s="277" t="s">
        <v>10</v>
      </c>
      <c r="R26" s="277"/>
      <c r="S26" s="277"/>
      <c r="T26" s="277" t="s">
        <v>11</v>
      </c>
      <c r="U26" s="277"/>
      <c r="V26" s="277"/>
      <c r="W26" s="277"/>
      <c r="X26" s="46"/>
    </row>
    <row r="27" spans="1:24">
      <c r="A27" s="33"/>
      <c r="B27" s="278"/>
      <c r="C27" s="279"/>
      <c r="D27" s="284" t="s">
        <v>55</v>
      </c>
      <c r="E27" s="285"/>
      <c r="F27" s="285"/>
      <c r="G27" s="285"/>
      <c r="H27" s="285"/>
      <c r="I27" s="285"/>
      <c r="J27" s="285"/>
      <c r="K27" s="285"/>
      <c r="L27" s="285"/>
      <c r="M27" s="285"/>
      <c r="N27" s="285"/>
      <c r="O27" s="285"/>
      <c r="P27" s="286"/>
      <c r="Q27" s="293" t="s">
        <v>56</v>
      </c>
      <c r="R27" s="294"/>
      <c r="S27" s="295"/>
      <c r="T27" s="278"/>
      <c r="U27" s="302"/>
      <c r="V27" s="302"/>
      <c r="W27" s="279"/>
      <c r="X27" s="46"/>
    </row>
    <row r="28" spans="1:24" ht="19.5" customHeight="1">
      <c r="A28" s="33"/>
      <c r="B28" s="280"/>
      <c r="C28" s="281"/>
      <c r="D28" s="287"/>
      <c r="E28" s="288"/>
      <c r="F28" s="288"/>
      <c r="G28" s="288"/>
      <c r="H28" s="288"/>
      <c r="I28" s="288"/>
      <c r="J28" s="288"/>
      <c r="K28" s="288"/>
      <c r="L28" s="288"/>
      <c r="M28" s="288"/>
      <c r="N28" s="288"/>
      <c r="O28" s="288"/>
      <c r="P28" s="289"/>
      <c r="Q28" s="296"/>
      <c r="R28" s="297"/>
      <c r="S28" s="298"/>
      <c r="T28" s="280"/>
      <c r="U28" s="303"/>
      <c r="V28" s="303"/>
      <c r="W28" s="281"/>
      <c r="X28" s="46"/>
    </row>
    <row r="29" spans="1:24" ht="20.25" customHeight="1">
      <c r="A29" s="33"/>
      <c r="B29" s="282"/>
      <c r="C29" s="283"/>
      <c r="D29" s="290"/>
      <c r="E29" s="291"/>
      <c r="F29" s="291"/>
      <c r="G29" s="291"/>
      <c r="H29" s="291"/>
      <c r="I29" s="291"/>
      <c r="J29" s="291"/>
      <c r="K29" s="291"/>
      <c r="L29" s="291"/>
      <c r="M29" s="291"/>
      <c r="N29" s="291"/>
      <c r="O29" s="291"/>
      <c r="P29" s="292"/>
      <c r="Q29" s="299"/>
      <c r="R29" s="300"/>
      <c r="S29" s="301"/>
      <c r="T29" s="282"/>
      <c r="U29" s="304"/>
      <c r="V29" s="304"/>
      <c r="W29" s="283"/>
      <c r="X29" s="46"/>
    </row>
    <row r="30" spans="1:24">
      <c r="A30" s="33"/>
      <c r="B30" s="303"/>
      <c r="C30" s="303"/>
      <c r="D30" s="303"/>
      <c r="E30" s="303"/>
      <c r="F30" s="303"/>
      <c r="G30" s="303"/>
      <c r="H30" s="303"/>
      <c r="I30" s="303"/>
      <c r="J30" s="303"/>
      <c r="K30" s="303"/>
      <c r="L30" s="303"/>
      <c r="M30" s="303"/>
      <c r="N30" s="303"/>
      <c r="O30" s="303"/>
      <c r="P30" s="303"/>
      <c r="Q30" s="303"/>
      <c r="R30" s="303"/>
      <c r="S30" s="303"/>
      <c r="T30" s="303"/>
      <c r="U30" s="303"/>
      <c r="V30" s="303"/>
      <c r="W30" s="303"/>
      <c r="X30" s="46"/>
    </row>
    <row r="31" spans="1:24" ht="16.5">
      <c r="A31" s="33"/>
      <c r="B31" s="305" t="s">
        <v>14</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48"/>
      <c r="B33" s="306" t="s">
        <v>9</v>
      </c>
      <c r="C33" s="307"/>
      <c r="D33" s="307"/>
      <c r="E33" s="307"/>
      <c r="F33" s="307"/>
      <c r="G33" s="307"/>
      <c r="H33" s="307"/>
      <c r="I33" s="307"/>
      <c r="J33" s="306" t="s">
        <v>15</v>
      </c>
      <c r="K33" s="308"/>
      <c r="L33" s="309" t="s">
        <v>16</v>
      </c>
      <c r="M33" s="309"/>
      <c r="N33" s="309"/>
      <c r="O33" s="309"/>
      <c r="P33" s="309"/>
      <c r="Q33" s="309" t="s">
        <v>17</v>
      </c>
      <c r="R33" s="309"/>
      <c r="S33" s="309"/>
      <c r="T33" s="309" t="s">
        <v>18</v>
      </c>
      <c r="U33" s="309"/>
      <c r="V33" s="309"/>
      <c r="W33" s="309"/>
      <c r="X33" s="46"/>
    </row>
    <row r="34" spans="1:24">
      <c r="A34" s="33"/>
      <c r="B34" s="314" t="s">
        <v>19</v>
      </c>
      <c r="C34" s="315"/>
      <c r="D34" s="315"/>
      <c r="E34" s="315"/>
      <c r="F34" s="315"/>
      <c r="G34" s="315"/>
      <c r="H34" s="315"/>
      <c r="I34" s="316"/>
      <c r="J34" s="317"/>
      <c r="K34" s="318"/>
      <c r="L34" s="319">
        <f>+T64</f>
        <v>5775</v>
      </c>
      <c r="M34" s="319"/>
      <c r="N34" s="319"/>
      <c r="O34" s="319"/>
      <c r="P34" s="319"/>
      <c r="Q34" s="320">
        <v>0.05</v>
      </c>
      <c r="R34" s="320"/>
      <c r="S34" s="320"/>
      <c r="T34" s="319">
        <f>+ROUND(L34*Q34,0)</f>
        <v>289</v>
      </c>
      <c r="U34" s="319"/>
      <c r="V34" s="319"/>
      <c r="W34" s="319"/>
      <c r="X34" s="46"/>
    </row>
    <row r="35" spans="1:24">
      <c r="A35" s="33"/>
      <c r="B35" s="314" t="s">
        <v>57</v>
      </c>
      <c r="C35" s="315"/>
      <c r="D35" s="315"/>
      <c r="E35" s="315"/>
      <c r="F35" s="315"/>
      <c r="G35" s="315"/>
      <c r="H35" s="315"/>
      <c r="I35" s="316"/>
      <c r="J35" s="317" t="s">
        <v>58</v>
      </c>
      <c r="K35" s="318"/>
      <c r="L35" s="321">
        <v>125000</v>
      </c>
      <c r="M35" s="322"/>
      <c r="N35" s="322"/>
      <c r="O35" s="322"/>
      <c r="P35" s="323"/>
      <c r="Q35" s="317">
        <v>0.16258400000000001</v>
      </c>
      <c r="R35" s="324"/>
      <c r="S35" s="318"/>
      <c r="T35" s="325">
        <f>+ROUND(L35*Q35,0)</f>
        <v>20323</v>
      </c>
      <c r="U35" s="326"/>
      <c r="V35" s="326"/>
      <c r="W35" s="327"/>
      <c r="X35" s="46"/>
    </row>
    <row r="36" spans="1:24">
      <c r="A36" s="33"/>
      <c r="B36" s="314" t="s">
        <v>59</v>
      </c>
      <c r="C36" s="315"/>
      <c r="D36" s="315"/>
      <c r="E36" s="315"/>
      <c r="F36" s="315"/>
      <c r="G36" s="315"/>
      <c r="H36" s="315"/>
      <c r="I36" s="316"/>
      <c r="J36" s="317" t="s">
        <v>60</v>
      </c>
      <c r="K36" s="318"/>
      <c r="L36" s="321">
        <v>35000</v>
      </c>
      <c r="M36" s="322"/>
      <c r="N36" s="322"/>
      <c r="O36" s="322"/>
      <c r="P36" s="323"/>
      <c r="Q36" s="317">
        <v>0.05</v>
      </c>
      <c r="R36" s="324"/>
      <c r="S36" s="318"/>
      <c r="T36" s="325">
        <f>+ROUND(L36*Q36,0)</f>
        <v>1750</v>
      </c>
      <c r="U36" s="326"/>
      <c r="V36" s="326"/>
      <c r="W36" s="327"/>
      <c r="X36" s="46"/>
    </row>
    <row r="37" spans="1:24" ht="16.5">
      <c r="A37" s="33"/>
      <c r="B37" s="49"/>
      <c r="C37" s="49"/>
      <c r="D37" s="49"/>
      <c r="E37" s="49"/>
      <c r="F37" s="49"/>
      <c r="G37" s="49"/>
      <c r="H37" s="49"/>
      <c r="I37" s="49"/>
      <c r="J37" s="49"/>
      <c r="K37" s="49"/>
      <c r="L37" s="49"/>
      <c r="M37" s="49"/>
      <c r="N37" s="49"/>
      <c r="O37" s="49"/>
      <c r="P37" s="49"/>
      <c r="Q37" s="310" t="s">
        <v>20</v>
      </c>
      <c r="R37" s="310"/>
      <c r="S37" s="310"/>
      <c r="T37" s="311">
        <f>+SUM(T34:W36)</f>
        <v>22362</v>
      </c>
      <c r="U37" s="312"/>
      <c r="V37" s="312"/>
      <c r="W37" s="313"/>
      <c r="X37" s="46"/>
    </row>
    <row r="38" spans="1:24">
      <c r="A38" s="33"/>
      <c r="B38" s="50"/>
      <c r="C38" s="50"/>
      <c r="D38" s="50"/>
      <c r="E38" s="50"/>
      <c r="F38" s="50"/>
      <c r="G38" s="50"/>
      <c r="H38" s="50"/>
      <c r="I38" s="50"/>
      <c r="J38" s="50"/>
      <c r="K38" s="50"/>
      <c r="L38" s="50"/>
      <c r="M38" s="50"/>
      <c r="N38" s="50"/>
      <c r="O38" s="50"/>
      <c r="P38" s="50"/>
      <c r="Q38" s="50"/>
      <c r="R38" s="50"/>
      <c r="S38" s="50"/>
      <c r="T38" s="51"/>
      <c r="U38" s="51"/>
      <c r="V38" s="51"/>
      <c r="W38" s="51"/>
      <c r="X38" s="46"/>
    </row>
    <row r="39" spans="1:24" ht="16.5">
      <c r="A39" s="33"/>
      <c r="B39" s="305" t="s">
        <v>21</v>
      </c>
      <c r="C39" s="305"/>
      <c r="D39" s="305"/>
      <c r="E39" s="305"/>
      <c r="F39" s="305"/>
      <c r="G39" s="305"/>
      <c r="H39" s="305"/>
      <c r="I39" s="305"/>
      <c r="J39" s="305"/>
      <c r="K39" s="305"/>
      <c r="L39" s="305"/>
      <c r="M39" s="305"/>
      <c r="N39" s="305"/>
      <c r="O39" s="305"/>
      <c r="P39" s="305"/>
      <c r="Q39" s="305"/>
      <c r="R39" s="305"/>
      <c r="S39" s="305"/>
      <c r="T39" s="305"/>
      <c r="U39" s="305"/>
      <c r="V39" s="305"/>
      <c r="W39" s="305"/>
      <c r="X39" s="46"/>
    </row>
    <row r="40" spans="1:24">
      <c r="A40" s="33"/>
      <c r="B40" s="47"/>
      <c r="C40" s="47"/>
      <c r="D40" s="47"/>
      <c r="E40" s="47"/>
      <c r="F40" s="47"/>
      <c r="G40" s="47"/>
      <c r="H40" s="47"/>
      <c r="I40" s="47"/>
      <c r="J40" s="47"/>
      <c r="K40" s="47"/>
      <c r="L40" s="47"/>
      <c r="M40" s="47"/>
      <c r="N40" s="47"/>
      <c r="O40" s="47"/>
      <c r="P40" s="47"/>
      <c r="Q40" s="47"/>
      <c r="R40" s="47"/>
      <c r="S40" s="47"/>
      <c r="T40" s="47"/>
      <c r="U40" s="47"/>
      <c r="V40" s="47"/>
      <c r="W40" s="47"/>
      <c r="X40" s="46"/>
    </row>
    <row r="41" spans="1:24" ht="16.5">
      <c r="A41" s="33"/>
      <c r="B41" s="309" t="s">
        <v>9</v>
      </c>
      <c r="C41" s="309"/>
      <c r="D41" s="309"/>
      <c r="E41" s="309"/>
      <c r="F41" s="309"/>
      <c r="G41" s="309"/>
      <c r="H41" s="309"/>
      <c r="I41" s="309"/>
      <c r="J41" s="309" t="s">
        <v>10</v>
      </c>
      <c r="K41" s="309"/>
      <c r="L41" s="309" t="s">
        <v>22</v>
      </c>
      <c r="M41" s="309"/>
      <c r="N41" s="309"/>
      <c r="O41" s="309"/>
      <c r="P41" s="309"/>
      <c r="Q41" s="309" t="s">
        <v>23</v>
      </c>
      <c r="R41" s="309"/>
      <c r="S41" s="309"/>
      <c r="T41" s="309" t="s">
        <v>24</v>
      </c>
      <c r="U41" s="309"/>
      <c r="V41" s="309"/>
      <c r="W41" s="309"/>
      <c r="X41" s="46"/>
    </row>
    <row r="42" spans="1:24">
      <c r="A42" s="33"/>
      <c r="B42" s="320"/>
      <c r="C42" s="320"/>
      <c r="D42" s="320"/>
      <c r="E42" s="320"/>
      <c r="F42" s="320"/>
      <c r="G42" s="320"/>
      <c r="H42" s="320"/>
      <c r="I42" s="320"/>
      <c r="J42" s="320"/>
      <c r="K42" s="320"/>
      <c r="L42" s="320"/>
      <c r="M42" s="320"/>
      <c r="N42" s="320"/>
      <c r="O42" s="320"/>
      <c r="P42" s="320"/>
      <c r="Q42" s="320"/>
      <c r="R42" s="320"/>
      <c r="S42" s="320"/>
      <c r="T42" s="328">
        <f>+ROUND(L42*Q42,0)</f>
        <v>0</v>
      </c>
      <c r="U42" s="328"/>
      <c r="V42" s="328"/>
      <c r="W42" s="328"/>
      <c r="X42" s="46"/>
    </row>
    <row r="43" spans="1:24">
      <c r="A43" s="33"/>
      <c r="B43" s="320"/>
      <c r="C43" s="320"/>
      <c r="D43" s="320"/>
      <c r="E43" s="320"/>
      <c r="F43" s="320"/>
      <c r="G43" s="320"/>
      <c r="H43" s="320"/>
      <c r="I43" s="320"/>
      <c r="J43" s="320"/>
      <c r="K43" s="320"/>
      <c r="L43" s="320"/>
      <c r="M43" s="320"/>
      <c r="N43" s="320"/>
      <c r="O43" s="320"/>
      <c r="P43" s="320"/>
      <c r="Q43" s="320"/>
      <c r="R43" s="320"/>
      <c r="S43" s="320"/>
      <c r="T43" s="328">
        <f t="shared" ref="T43:T46" si="0">+ROUND(L43*Q43,0)</f>
        <v>0</v>
      </c>
      <c r="U43" s="328"/>
      <c r="V43" s="328"/>
      <c r="W43" s="328"/>
      <c r="X43" s="46"/>
    </row>
    <row r="44" spans="1:24">
      <c r="A44" s="33"/>
      <c r="B44" s="320"/>
      <c r="C44" s="320"/>
      <c r="D44" s="320"/>
      <c r="E44" s="320"/>
      <c r="F44" s="320"/>
      <c r="G44" s="320"/>
      <c r="H44" s="320"/>
      <c r="I44" s="320"/>
      <c r="J44" s="320"/>
      <c r="K44" s="320"/>
      <c r="L44" s="320"/>
      <c r="M44" s="320"/>
      <c r="N44" s="320"/>
      <c r="O44" s="320"/>
      <c r="P44" s="320"/>
      <c r="Q44" s="320"/>
      <c r="R44" s="320"/>
      <c r="S44" s="320"/>
      <c r="T44" s="328">
        <f t="shared" si="0"/>
        <v>0</v>
      </c>
      <c r="U44" s="328"/>
      <c r="V44" s="328"/>
      <c r="W44" s="328"/>
      <c r="X44" s="46"/>
    </row>
    <row r="45" spans="1:24">
      <c r="A45" s="33"/>
      <c r="B45" s="320"/>
      <c r="C45" s="320"/>
      <c r="D45" s="320"/>
      <c r="E45" s="320"/>
      <c r="F45" s="320"/>
      <c r="G45" s="320"/>
      <c r="H45" s="320"/>
      <c r="I45" s="320"/>
      <c r="J45" s="320"/>
      <c r="K45" s="320"/>
      <c r="L45" s="320"/>
      <c r="M45" s="320"/>
      <c r="N45" s="320"/>
      <c r="O45" s="320"/>
      <c r="P45" s="320"/>
      <c r="Q45" s="320"/>
      <c r="R45" s="320"/>
      <c r="S45" s="320"/>
      <c r="T45" s="328">
        <f t="shared" si="0"/>
        <v>0</v>
      </c>
      <c r="U45" s="328"/>
      <c r="V45" s="328"/>
      <c r="W45" s="328"/>
      <c r="X45" s="46"/>
    </row>
    <row r="46" spans="1:24">
      <c r="A46" s="33"/>
      <c r="B46" s="320"/>
      <c r="C46" s="320"/>
      <c r="D46" s="320"/>
      <c r="E46" s="320"/>
      <c r="F46" s="320"/>
      <c r="G46" s="320"/>
      <c r="H46" s="320"/>
      <c r="I46" s="320"/>
      <c r="J46" s="320"/>
      <c r="K46" s="320"/>
      <c r="L46" s="320"/>
      <c r="M46" s="320"/>
      <c r="N46" s="320"/>
      <c r="O46" s="320"/>
      <c r="P46" s="320"/>
      <c r="Q46" s="320"/>
      <c r="R46" s="320"/>
      <c r="S46" s="320"/>
      <c r="T46" s="328">
        <f t="shared" si="0"/>
        <v>0</v>
      </c>
      <c r="U46" s="328"/>
      <c r="V46" s="328"/>
      <c r="W46" s="328"/>
      <c r="X46" s="46"/>
    </row>
    <row r="47" spans="1:24">
      <c r="A47" s="33"/>
      <c r="B47" s="320"/>
      <c r="C47" s="320"/>
      <c r="D47" s="320"/>
      <c r="E47" s="320"/>
      <c r="F47" s="320"/>
      <c r="G47" s="320"/>
      <c r="H47" s="320"/>
      <c r="I47" s="320"/>
      <c r="J47" s="320"/>
      <c r="K47" s="320"/>
      <c r="L47" s="320"/>
      <c r="M47" s="320"/>
      <c r="N47" s="320"/>
      <c r="O47" s="320"/>
      <c r="P47" s="320"/>
      <c r="Q47" s="320"/>
      <c r="R47" s="320"/>
      <c r="S47" s="320"/>
      <c r="T47" s="328" t="s">
        <v>25</v>
      </c>
      <c r="U47" s="328"/>
      <c r="V47" s="328"/>
      <c r="W47" s="328"/>
      <c r="X47" s="46"/>
    </row>
    <row r="48" spans="1:24" ht="16.5">
      <c r="A48" s="33"/>
      <c r="B48" s="49"/>
      <c r="C48" s="49"/>
      <c r="D48" s="49"/>
      <c r="E48" s="49"/>
      <c r="F48" s="49"/>
      <c r="G48" s="49"/>
      <c r="H48" s="49"/>
      <c r="I48" s="49"/>
      <c r="J48" s="49"/>
      <c r="K48" s="49"/>
      <c r="L48" s="49"/>
      <c r="M48" s="49"/>
      <c r="N48" s="49"/>
      <c r="O48" s="49"/>
      <c r="P48" s="49"/>
      <c r="Q48" s="310" t="s">
        <v>20</v>
      </c>
      <c r="R48" s="310"/>
      <c r="S48" s="310"/>
      <c r="T48" s="329">
        <f>SUM(T42:W47)</f>
        <v>0</v>
      </c>
      <c r="U48" s="330"/>
      <c r="V48" s="330"/>
      <c r="W48" s="331"/>
      <c r="X48" s="46"/>
    </row>
    <row r="49" spans="1:24">
      <c r="A49" s="33"/>
      <c r="B49" s="50"/>
      <c r="C49" s="50"/>
      <c r="D49" s="50"/>
      <c r="E49" s="50"/>
      <c r="F49" s="50"/>
      <c r="G49" s="50"/>
      <c r="H49" s="50"/>
      <c r="I49" s="50"/>
      <c r="J49" s="50"/>
      <c r="K49" s="50"/>
      <c r="L49" s="50"/>
      <c r="M49" s="50"/>
      <c r="N49" s="50"/>
      <c r="O49" s="50"/>
      <c r="P49" s="50"/>
      <c r="Q49" s="50"/>
      <c r="R49" s="50"/>
      <c r="S49" s="50"/>
      <c r="T49" s="51"/>
      <c r="U49" s="51"/>
      <c r="V49" s="51"/>
      <c r="W49" s="51"/>
      <c r="X49" s="46"/>
    </row>
    <row r="50" spans="1:24" ht="16.5">
      <c r="A50" s="33"/>
      <c r="B50" s="305" t="s">
        <v>26</v>
      </c>
      <c r="C50" s="305"/>
      <c r="D50" s="305"/>
      <c r="E50" s="305"/>
      <c r="F50" s="305"/>
      <c r="G50" s="305"/>
      <c r="H50" s="305"/>
      <c r="I50" s="305"/>
      <c r="J50" s="305"/>
      <c r="K50" s="305"/>
      <c r="L50" s="305"/>
      <c r="M50" s="305"/>
      <c r="N50" s="305"/>
      <c r="O50" s="305"/>
      <c r="P50" s="305"/>
      <c r="Q50" s="305"/>
      <c r="R50" s="305"/>
      <c r="S50" s="305"/>
      <c r="T50" s="305"/>
      <c r="U50" s="305"/>
      <c r="V50" s="305"/>
      <c r="W50" s="305"/>
      <c r="X50" s="46"/>
    </row>
    <row r="51" spans="1:24">
      <c r="A51" s="33"/>
      <c r="B51" s="47"/>
      <c r="C51" s="47"/>
      <c r="D51" s="47"/>
      <c r="E51" s="47"/>
      <c r="F51" s="47"/>
      <c r="G51" s="47"/>
      <c r="H51" s="47"/>
      <c r="I51" s="47"/>
      <c r="J51" s="47"/>
      <c r="K51" s="47"/>
      <c r="L51" s="47"/>
      <c r="M51" s="47"/>
      <c r="N51" s="47"/>
      <c r="O51" s="47"/>
      <c r="P51" s="47"/>
      <c r="Q51" s="47"/>
      <c r="R51" s="47"/>
      <c r="S51" s="47"/>
      <c r="T51" s="47"/>
      <c r="U51" s="47"/>
      <c r="V51" s="47"/>
      <c r="W51" s="47"/>
      <c r="X51" s="46"/>
    </row>
    <row r="52" spans="1:24" ht="19.5">
      <c r="A52" s="33"/>
      <c r="B52" s="309" t="s">
        <v>27</v>
      </c>
      <c r="C52" s="309"/>
      <c r="D52" s="309"/>
      <c r="E52" s="309"/>
      <c r="F52" s="309"/>
      <c r="G52" s="309"/>
      <c r="H52" s="309" t="s">
        <v>28</v>
      </c>
      <c r="I52" s="309"/>
      <c r="J52" s="309" t="s">
        <v>29</v>
      </c>
      <c r="K52" s="309"/>
      <c r="L52" s="309" t="s">
        <v>30</v>
      </c>
      <c r="M52" s="309"/>
      <c r="N52" s="309"/>
      <c r="O52" s="309"/>
      <c r="P52" s="309"/>
      <c r="Q52" s="309" t="s">
        <v>16</v>
      </c>
      <c r="R52" s="309"/>
      <c r="S52" s="309"/>
      <c r="T52" s="309" t="s">
        <v>18</v>
      </c>
      <c r="U52" s="309"/>
      <c r="V52" s="309"/>
      <c r="W52" s="309"/>
      <c r="X52" s="46"/>
    </row>
    <row r="53" spans="1:24">
      <c r="A53" s="33"/>
      <c r="B53" s="320" t="s">
        <v>61</v>
      </c>
      <c r="C53" s="320"/>
      <c r="D53" s="320"/>
      <c r="E53" s="320"/>
      <c r="F53" s="320"/>
      <c r="G53" s="320"/>
      <c r="H53" s="320"/>
      <c r="I53" s="320"/>
      <c r="J53" s="320">
        <v>15</v>
      </c>
      <c r="K53" s="320"/>
      <c r="L53" s="320">
        <v>0.2</v>
      </c>
      <c r="M53" s="320"/>
      <c r="N53" s="320"/>
      <c r="O53" s="320"/>
      <c r="P53" s="320"/>
      <c r="Q53" s="320">
        <v>30000</v>
      </c>
      <c r="R53" s="320"/>
      <c r="S53" s="320"/>
      <c r="T53" s="319">
        <f>+ROUND(L53*Q53,0)</f>
        <v>6000</v>
      </c>
      <c r="U53" s="319"/>
      <c r="V53" s="319"/>
      <c r="W53" s="319"/>
      <c r="X53" s="46"/>
    </row>
    <row r="54" spans="1:24">
      <c r="A54" s="33"/>
      <c r="B54" s="320" t="s">
        <v>32</v>
      </c>
      <c r="C54" s="320"/>
      <c r="D54" s="320"/>
      <c r="E54" s="320"/>
      <c r="F54" s="320"/>
      <c r="G54" s="320"/>
      <c r="H54" s="320"/>
      <c r="I54" s="320"/>
      <c r="J54" s="320">
        <v>1</v>
      </c>
      <c r="K54" s="320"/>
      <c r="L54" s="320">
        <v>0.1</v>
      </c>
      <c r="M54" s="320"/>
      <c r="N54" s="320"/>
      <c r="O54" s="320"/>
      <c r="P54" s="320"/>
      <c r="Q54" s="320">
        <v>40000</v>
      </c>
      <c r="R54" s="320"/>
      <c r="S54" s="320"/>
      <c r="T54" s="319">
        <f t="shared" ref="T54:T55" si="1">+ROUND(L54*Q54,0)</f>
        <v>4000</v>
      </c>
      <c r="U54" s="319"/>
      <c r="V54" s="319"/>
      <c r="W54" s="319"/>
      <c r="X54" s="46"/>
    </row>
    <row r="55" spans="1:24">
      <c r="A55" s="33"/>
      <c r="B55" s="320"/>
      <c r="C55" s="320"/>
      <c r="D55" s="320"/>
      <c r="E55" s="320"/>
      <c r="F55" s="320"/>
      <c r="G55" s="320"/>
      <c r="H55" s="320"/>
      <c r="I55" s="320"/>
      <c r="J55" s="320"/>
      <c r="K55" s="320"/>
      <c r="L55" s="320"/>
      <c r="M55" s="320"/>
      <c r="N55" s="320"/>
      <c r="O55" s="320"/>
      <c r="P55" s="320"/>
      <c r="Q55" s="320"/>
      <c r="R55" s="320"/>
      <c r="S55" s="320"/>
      <c r="T55" s="319">
        <f t="shared" si="1"/>
        <v>0</v>
      </c>
      <c r="U55" s="319"/>
      <c r="V55" s="319"/>
      <c r="W55" s="319"/>
      <c r="X55" s="46"/>
    </row>
    <row r="56" spans="1:24" ht="16.5">
      <c r="A56" s="33"/>
      <c r="B56" s="49"/>
      <c r="C56" s="49"/>
      <c r="D56" s="49"/>
      <c r="E56" s="49"/>
      <c r="F56" s="49"/>
      <c r="G56" s="49"/>
      <c r="H56" s="49"/>
      <c r="I56" s="49"/>
      <c r="J56" s="49"/>
      <c r="K56" s="49"/>
      <c r="L56" s="49"/>
      <c r="M56" s="49"/>
      <c r="N56" s="49"/>
      <c r="O56" s="49"/>
      <c r="P56" s="49"/>
      <c r="Q56" s="310" t="s">
        <v>20</v>
      </c>
      <c r="R56" s="310"/>
      <c r="S56" s="310"/>
      <c r="T56" s="332">
        <f t="shared" ref="T56" si="2">SUM(T53:W55)</f>
        <v>10000</v>
      </c>
      <c r="U56" s="333"/>
      <c r="V56" s="333"/>
      <c r="W56" s="334"/>
      <c r="X56" s="46"/>
    </row>
    <row r="57" spans="1:24">
      <c r="A57" s="33"/>
      <c r="B57" s="50"/>
      <c r="C57" s="50"/>
      <c r="D57" s="50"/>
      <c r="E57" s="50"/>
      <c r="F57" s="50"/>
      <c r="G57" s="50"/>
      <c r="H57" s="50"/>
      <c r="I57" s="50"/>
      <c r="J57" s="50"/>
      <c r="K57" s="50"/>
      <c r="L57" s="50"/>
      <c r="M57" s="50"/>
      <c r="N57" s="50"/>
      <c r="O57" s="50"/>
      <c r="P57" s="50"/>
      <c r="Q57" s="50"/>
      <c r="R57" s="50"/>
      <c r="S57" s="50"/>
      <c r="T57" s="51"/>
      <c r="U57" s="51"/>
      <c r="V57" s="51"/>
      <c r="W57" s="51"/>
      <c r="X57" s="46"/>
    </row>
    <row r="58" spans="1:24" ht="16.5">
      <c r="A58" s="33"/>
      <c r="B58" s="305" t="s">
        <v>33</v>
      </c>
      <c r="C58" s="305"/>
      <c r="D58" s="305"/>
      <c r="E58" s="305"/>
      <c r="F58" s="305"/>
      <c r="G58" s="305"/>
      <c r="H58" s="305"/>
      <c r="I58" s="305"/>
      <c r="J58" s="305"/>
      <c r="K58" s="305"/>
      <c r="L58" s="305"/>
      <c r="M58" s="305"/>
      <c r="N58" s="305"/>
      <c r="O58" s="305"/>
      <c r="P58" s="305"/>
      <c r="Q58" s="305"/>
      <c r="R58" s="305"/>
      <c r="S58" s="305"/>
      <c r="T58" s="305"/>
      <c r="U58" s="305"/>
      <c r="V58" s="305"/>
      <c r="W58" s="305"/>
      <c r="X58" s="46"/>
    </row>
    <row r="59" spans="1:24">
      <c r="A59" s="33"/>
      <c r="B59" s="47"/>
      <c r="C59" s="47"/>
      <c r="D59" s="47"/>
      <c r="E59" s="47"/>
      <c r="F59" s="47"/>
      <c r="G59" s="47"/>
      <c r="H59" s="47"/>
      <c r="I59" s="47"/>
      <c r="J59" s="47"/>
      <c r="K59" s="47"/>
      <c r="L59" s="47"/>
      <c r="M59" s="47"/>
      <c r="N59" s="47"/>
      <c r="O59" s="47"/>
      <c r="P59" s="47"/>
      <c r="Q59" s="47"/>
      <c r="R59" s="47"/>
      <c r="S59" s="47"/>
      <c r="T59" s="47"/>
      <c r="U59" s="47"/>
      <c r="V59" s="47"/>
      <c r="W59" s="47"/>
      <c r="X59" s="46"/>
    </row>
    <row r="60" spans="1:24" ht="16.5">
      <c r="A60" s="33"/>
      <c r="B60" s="309" t="s">
        <v>34</v>
      </c>
      <c r="C60" s="309"/>
      <c r="D60" s="309"/>
      <c r="E60" s="309"/>
      <c r="F60" s="309"/>
      <c r="G60" s="309"/>
      <c r="H60" s="309" t="s">
        <v>35</v>
      </c>
      <c r="I60" s="309"/>
      <c r="J60" s="309" t="s">
        <v>36</v>
      </c>
      <c r="K60" s="309"/>
      <c r="L60" s="309" t="s">
        <v>37</v>
      </c>
      <c r="M60" s="309"/>
      <c r="N60" s="309"/>
      <c r="O60" s="309"/>
      <c r="P60" s="309"/>
      <c r="Q60" s="309" t="s">
        <v>17</v>
      </c>
      <c r="R60" s="309"/>
      <c r="S60" s="309"/>
      <c r="T60" s="309" t="s">
        <v>18</v>
      </c>
      <c r="U60" s="309"/>
      <c r="V60" s="309"/>
      <c r="W60" s="309"/>
      <c r="X60" s="46"/>
    </row>
    <row r="61" spans="1:24">
      <c r="A61" s="33"/>
      <c r="B61" s="320" t="s">
        <v>38</v>
      </c>
      <c r="C61" s="320"/>
      <c r="D61" s="320"/>
      <c r="E61" s="320"/>
      <c r="F61" s="320"/>
      <c r="G61" s="320"/>
      <c r="H61" s="320">
        <f>((1500000/30)+((1000000/30)*2))</f>
        <v>116666.66666666667</v>
      </c>
      <c r="I61" s="320"/>
      <c r="J61" s="335">
        <v>0.65</v>
      </c>
      <c r="K61" s="320"/>
      <c r="L61" s="320">
        <f>H61*1.65</f>
        <v>192500</v>
      </c>
      <c r="M61" s="320"/>
      <c r="N61" s="320"/>
      <c r="O61" s="320"/>
      <c r="P61" s="320"/>
      <c r="Q61" s="320">
        <v>0.03</v>
      </c>
      <c r="R61" s="320"/>
      <c r="S61" s="320"/>
      <c r="T61" s="319">
        <f>Q61*L61</f>
        <v>5775</v>
      </c>
      <c r="U61" s="319"/>
      <c r="V61" s="319"/>
      <c r="W61" s="319"/>
      <c r="X61" s="46"/>
    </row>
    <row r="62" spans="1:24">
      <c r="A62" s="33"/>
      <c r="B62" s="320"/>
      <c r="C62" s="320"/>
      <c r="D62" s="320"/>
      <c r="E62" s="320"/>
      <c r="F62" s="320"/>
      <c r="G62" s="320"/>
      <c r="H62" s="320"/>
      <c r="I62" s="320"/>
      <c r="J62" s="320"/>
      <c r="K62" s="320"/>
      <c r="L62" s="320"/>
      <c r="M62" s="320"/>
      <c r="N62" s="320"/>
      <c r="O62" s="320"/>
      <c r="P62" s="320"/>
      <c r="Q62" s="320"/>
      <c r="R62" s="320"/>
      <c r="S62" s="320"/>
      <c r="T62" s="319"/>
      <c r="U62" s="319"/>
      <c r="V62" s="319"/>
      <c r="W62" s="319"/>
      <c r="X62" s="46"/>
    </row>
    <row r="63" spans="1:24">
      <c r="A63" s="33"/>
      <c r="B63" s="320"/>
      <c r="C63" s="320"/>
      <c r="D63" s="320"/>
      <c r="E63" s="320"/>
      <c r="F63" s="320"/>
      <c r="G63" s="320"/>
      <c r="H63" s="320"/>
      <c r="I63" s="320"/>
      <c r="J63" s="320"/>
      <c r="K63" s="320"/>
      <c r="L63" s="320"/>
      <c r="M63" s="320"/>
      <c r="N63" s="320"/>
      <c r="O63" s="320"/>
      <c r="P63" s="320"/>
      <c r="Q63" s="320"/>
      <c r="R63" s="320"/>
      <c r="S63" s="320"/>
      <c r="T63" s="319"/>
      <c r="U63" s="319"/>
      <c r="V63" s="319"/>
      <c r="W63" s="319"/>
      <c r="X63" s="46"/>
    </row>
    <row r="64" spans="1:24" ht="16.5">
      <c r="A64" s="33"/>
      <c r="B64" s="49"/>
      <c r="C64" s="49"/>
      <c r="D64" s="49"/>
      <c r="E64" s="49"/>
      <c r="F64" s="49"/>
      <c r="G64" s="49"/>
      <c r="H64" s="49"/>
      <c r="I64" s="49"/>
      <c r="J64" s="49"/>
      <c r="K64" s="49"/>
      <c r="L64" s="49"/>
      <c r="M64" s="49"/>
      <c r="N64" s="49"/>
      <c r="O64" s="49"/>
      <c r="P64" s="49"/>
      <c r="Q64" s="310" t="s">
        <v>20</v>
      </c>
      <c r="R64" s="310"/>
      <c r="S64" s="310"/>
      <c r="T64" s="337">
        <f t="shared" ref="T64" si="3">SUM(T61:W63)</f>
        <v>5775</v>
      </c>
      <c r="U64" s="338"/>
      <c r="V64" s="338"/>
      <c r="W64" s="339"/>
      <c r="X64" s="46"/>
    </row>
    <row r="65" spans="1:24">
      <c r="A65" s="33"/>
      <c r="B65" s="52"/>
      <c r="C65" s="52"/>
      <c r="D65" s="52"/>
      <c r="E65" s="52"/>
      <c r="F65" s="52"/>
      <c r="G65" s="52"/>
      <c r="H65" s="52"/>
      <c r="I65" s="52"/>
      <c r="J65" s="52"/>
      <c r="K65" s="52"/>
      <c r="L65" s="52"/>
      <c r="M65" s="52"/>
      <c r="N65" s="52"/>
      <c r="O65" s="52"/>
      <c r="P65" s="52"/>
      <c r="Q65" s="52"/>
      <c r="R65" s="52"/>
      <c r="S65" s="52"/>
      <c r="T65" s="53"/>
      <c r="U65" s="53"/>
      <c r="V65" s="53"/>
      <c r="W65" s="53"/>
      <c r="X65" s="46"/>
    </row>
    <row r="66" spans="1:24">
      <c r="A66" s="33"/>
      <c r="B66" s="52"/>
      <c r="C66" s="52"/>
      <c r="D66" s="52"/>
      <c r="E66" s="52"/>
      <c r="F66" s="52"/>
      <c r="G66" s="52"/>
      <c r="H66" s="52"/>
      <c r="I66" s="52"/>
      <c r="J66" s="52"/>
      <c r="K66" s="52"/>
      <c r="L66" s="52"/>
      <c r="M66" s="52"/>
      <c r="N66" s="52"/>
      <c r="O66" s="52"/>
      <c r="P66" s="52"/>
      <c r="Q66" s="340" t="s">
        <v>39</v>
      </c>
      <c r="R66" s="340"/>
      <c r="S66" s="340"/>
      <c r="T66" s="341">
        <f>+T64+T56+T48+T37</f>
        <v>38137</v>
      </c>
      <c r="U66" s="341"/>
      <c r="V66" s="341"/>
      <c r="W66" s="341"/>
      <c r="X66" s="46"/>
    </row>
    <row r="67" spans="1:24">
      <c r="A67" s="33"/>
      <c r="B67" s="52"/>
      <c r="C67" s="52"/>
      <c r="D67" s="52"/>
      <c r="E67" s="52"/>
      <c r="F67" s="52"/>
      <c r="G67" s="52"/>
      <c r="H67" s="52"/>
      <c r="I67" s="52"/>
      <c r="J67" s="52"/>
      <c r="K67" s="52"/>
      <c r="L67" s="52"/>
      <c r="M67" s="52"/>
      <c r="N67" s="52"/>
      <c r="O67" s="52"/>
      <c r="P67" s="52"/>
      <c r="Q67" s="54" t="s">
        <v>40</v>
      </c>
      <c r="R67" s="55">
        <v>30</v>
      </c>
      <c r="S67" s="56" t="s">
        <v>41</v>
      </c>
      <c r="T67" s="341">
        <f>+ROUND(R67*(T66/100),0)</f>
        <v>11441</v>
      </c>
      <c r="U67" s="341"/>
      <c r="V67" s="341"/>
      <c r="W67" s="341"/>
      <c r="X67" s="46"/>
    </row>
    <row r="68" spans="1:24">
      <c r="A68" s="33"/>
      <c r="B68" s="52"/>
      <c r="C68" s="52"/>
      <c r="D68" s="52"/>
      <c r="E68" s="52"/>
      <c r="F68" s="52"/>
      <c r="G68" s="52"/>
      <c r="H68" s="52"/>
      <c r="I68" s="52"/>
      <c r="J68" s="52"/>
      <c r="K68" s="52"/>
      <c r="L68" s="52"/>
      <c r="M68" s="52"/>
      <c r="N68" s="52"/>
      <c r="O68" s="52"/>
      <c r="P68" s="52"/>
      <c r="Q68" s="342" t="s">
        <v>42</v>
      </c>
      <c r="R68" s="342"/>
      <c r="S68" s="342"/>
      <c r="T68" s="341">
        <f>+T67+T66</f>
        <v>49578</v>
      </c>
      <c r="U68" s="341"/>
      <c r="V68" s="341"/>
      <c r="W68" s="341"/>
      <c r="X68" s="46"/>
    </row>
    <row r="69" spans="1:24">
      <c r="A69" s="33"/>
      <c r="B69" s="52"/>
      <c r="C69" s="52"/>
      <c r="D69" s="52"/>
      <c r="E69" s="52"/>
      <c r="F69" s="52"/>
      <c r="G69" s="52"/>
      <c r="H69" s="52"/>
      <c r="I69" s="52"/>
      <c r="J69" s="52"/>
      <c r="K69" s="52"/>
      <c r="L69" s="52"/>
      <c r="M69" s="52"/>
      <c r="N69" s="52"/>
      <c r="O69" s="52"/>
      <c r="P69" s="52"/>
      <c r="Q69" s="52"/>
      <c r="R69" s="52"/>
      <c r="S69" s="52"/>
      <c r="T69" s="53"/>
      <c r="U69" s="53"/>
      <c r="V69" s="53"/>
      <c r="W69" s="53"/>
      <c r="X69" s="46"/>
    </row>
    <row r="70" spans="1:24">
      <c r="A70" s="33"/>
      <c r="B70" s="52"/>
      <c r="C70" s="52"/>
      <c r="D70" s="52"/>
      <c r="E70" s="52"/>
      <c r="F70" s="52"/>
      <c r="G70" s="52"/>
      <c r="H70" s="52"/>
      <c r="I70" s="52"/>
      <c r="J70" s="52"/>
      <c r="K70" s="52"/>
      <c r="L70" s="52"/>
      <c r="M70" s="52"/>
      <c r="N70" s="52"/>
      <c r="O70" s="52"/>
      <c r="P70" s="52"/>
      <c r="Q70" s="52"/>
      <c r="R70" s="52"/>
      <c r="S70" s="52"/>
      <c r="T70" s="53"/>
      <c r="U70" s="53"/>
      <c r="V70" s="53"/>
      <c r="W70" s="53"/>
      <c r="X70" s="46"/>
    </row>
    <row r="71" spans="1:24">
      <c r="A71" s="33"/>
      <c r="B71" s="52"/>
      <c r="C71" s="346"/>
      <c r="D71" s="641"/>
      <c r="E71" s="641"/>
      <c r="F71" s="641"/>
      <c r="G71" s="641"/>
      <c r="H71" s="641"/>
      <c r="I71" s="641"/>
      <c r="J71" s="641"/>
      <c r="K71" s="642"/>
      <c r="L71" s="642"/>
      <c r="M71" s="642"/>
      <c r="N71" s="347"/>
      <c r="O71" s="347"/>
      <c r="P71" s="347"/>
      <c r="Q71" s="347"/>
      <c r="R71" s="347"/>
      <c r="S71" s="347"/>
      <c r="T71" s="347"/>
      <c r="U71" s="347"/>
      <c r="V71" s="347"/>
      <c r="W71" s="67"/>
      <c r="X71" s="46"/>
    </row>
    <row r="72" spans="1:24" ht="16.5">
      <c r="A72" s="33"/>
      <c r="B72" s="52"/>
      <c r="C72" s="343" t="s">
        <v>43</v>
      </c>
      <c r="D72" s="343"/>
      <c r="E72" s="343"/>
      <c r="F72" s="343"/>
      <c r="G72" s="343"/>
      <c r="H72" s="343"/>
      <c r="I72" s="343"/>
      <c r="J72" s="343"/>
      <c r="K72" s="642"/>
      <c r="L72" s="642"/>
      <c r="M72" s="642"/>
      <c r="N72" s="343" t="s">
        <v>44</v>
      </c>
      <c r="O72" s="343"/>
      <c r="P72" s="343"/>
      <c r="Q72" s="343"/>
      <c r="R72" s="343"/>
      <c r="S72" s="343"/>
      <c r="T72" s="343"/>
      <c r="U72" s="343"/>
      <c r="V72" s="343"/>
      <c r="W72" s="343"/>
      <c r="X72" s="46"/>
    </row>
    <row r="73" spans="1:24">
      <c r="A73" s="33"/>
      <c r="B73" s="52"/>
      <c r="C73" s="57"/>
      <c r="D73" s="58"/>
      <c r="E73" s="58"/>
      <c r="F73" s="58"/>
      <c r="G73" s="58"/>
      <c r="H73" s="58"/>
      <c r="I73" s="58"/>
      <c r="J73" s="58"/>
      <c r="K73" s="58"/>
      <c r="L73" s="58"/>
      <c r="M73" s="58"/>
      <c r="N73" s="57"/>
      <c r="O73" s="57"/>
      <c r="P73" s="57"/>
      <c r="Q73" s="57"/>
      <c r="R73" s="57"/>
      <c r="S73" s="57"/>
      <c r="T73" s="57"/>
      <c r="U73" s="57"/>
      <c r="V73" s="57"/>
      <c r="W73" s="57"/>
      <c r="X73" s="46"/>
    </row>
    <row r="74" spans="1:24">
      <c r="A74" s="33"/>
      <c r="B74" s="52"/>
      <c r="C74" s="57"/>
      <c r="D74" s="58"/>
      <c r="E74" s="58"/>
      <c r="F74" s="58"/>
      <c r="G74" s="58"/>
      <c r="H74" s="58"/>
      <c r="I74" s="58"/>
      <c r="J74" s="58"/>
      <c r="K74" s="58"/>
      <c r="L74" s="58"/>
      <c r="M74" s="58"/>
      <c r="N74" s="57"/>
      <c r="O74" s="57"/>
      <c r="P74" s="57"/>
      <c r="Q74" s="57"/>
      <c r="R74" s="57"/>
      <c r="S74" s="57"/>
      <c r="T74" s="57"/>
      <c r="U74" s="57"/>
      <c r="V74" s="57"/>
      <c r="W74" s="57"/>
      <c r="X74" s="46"/>
    </row>
    <row r="75" spans="1:24">
      <c r="A75" s="33"/>
      <c r="B75" s="52"/>
      <c r="C75" s="57"/>
      <c r="D75" s="58"/>
      <c r="E75" s="58"/>
      <c r="F75" s="58"/>
      <c r="G75" s="58"/>
      <c r="H75" s="58"/>
      <c r="I75" s="346"/>
      <c r="J75" s="641"/>
      <c r="K75" s="641"/>
      <c r="L75" s="641"/>
      <c r="M75" s="641"/>
      <c r="N75" s="641"/>
      <c r="O75" s="641"/>
      <c r="P75" s="641"/>
      <c r="Q75" s="57"/>
      <c r="R75" s="57"/>
      <c r="S75" s="57"/>
      <c r="T75" s="57"/>
      <c r="U75" s="57"/>
      <c r="V75" s="57"/>
      <c r="W75" s="57"/>
      <c r="X75" s="46"/>
    </row>
    <row r="76" spans="1:24" ht="16.5">
      <c r="A76" s="33"/>
      <c r="B76" s="52"/>
      <c r="C76" s="57"/>
      <c r="D76" s="58"/>
      <c r="E76" s="58"/>
      <c r="F76" s="58"/>
      <c r="G76" s="58"/>
      <c r="H76" s="58"/>
      <c r="I76" s="343" t="s">
        <v>45</v>
      </c>
      <c r="J76" s="643"/>
      <c r="K76" s="643"/>
      <c r="L76" s="643"/>
      <c r="M76" s="643"/>
      <c r="N76" s="643"/>
      <c r="O76" s="643"/>
      <c r="P76" s="643"/>
      <c r="Q76" s="57"/>
      <c r="R76" s="57"/>
      <c r="S76" s="57"/>
      <c r="T76" s="57"/>
      <c r="U76" s="57"/>
      <c r="V76" s="57"/>
      <c r="W76" s="57"/>
      <c r="X76" s="46"/>
    </row>
    <row r="77" spans="1:24">
      <c r="A77" s="33"/>
      <c r="B77" s="52"/>
      <c r="C77" s="52"/>
      <c r="D77" s="52"/>
      <c r="E77" s="52"/>
      <c r="F77" s="59"/>
      <c r="G77" s="59"/>
      <c r="H77" s="59"/>
      <c r="I77" s="59"/>
      <c r="J77" s="59"/>
      <c r="K77" s="59"/>
      <c r="L77" s="59"/>
      <c r="M77" s="59"/>
      <c r="N77" s="59"/>
      <c r="O77" s="59"/>
      <c r="P77" s="60"/>
      <c r="Q77" s="52"/>
      <c r="R77" s="52"/>
      <c r="S77" s="52"/>
      <c r="T77" s="53"/>
      <c r="U77" s="53"/>
      <c r="V77" s="53"/>
      <c r="W77" s="53"/>
      <c r="X77" s="46"/>
    </row>
    <row r="78" spans="1:24">
      <c r="A78" s="33"/>
      <c r="B78" s="344" t="s">
        <v>46</v>
      </c>
      <c r="C78" s="344"/>
      <c r="D78" s="344"/>
      <c r="E78" s="344"/>
      <c r="F78" s="344"/>
      <c r="G78" s="344"/>
      <c r="H78" s="344"/>
      <c r="I78" s="344"/>
      <c r="J78" s="344"/>
      <c r="K78" s="344"/>
      <c r="L78" s="344"/>
      <c r="M78" s="344"/>
      <c r="N78" s="344"/>
      <c r="O78" s="61"/>
      <c r="P78" s="31"/>
      <c r="Q78" s="31" t="s">
        <v>47</v>
      </c>
      <c r="R78" s="31" t="s">
        <v>48</v>
      </c>
      <c r="S78" s="31"/>
      <c r="T78" s="31"/>
      <c r="U78" s="31"/>
      <c r="V78" s="31"/>
      <c r="W78" s="31"/>
      <c r="X78" s="32"/>
    </row>
    <row r="79" spans="1:24">
      <c r="A79" s="62"/>
      <c r="B79" s="63" t="s">
        <v>49</v>
      </c>
      <c r="C79" s="64"/>
      <c r="D79" s="64"/>
      <c r="E79" s="64"/>
      <c r="F79" s="63" t="s">
        <v>50</v>
      </c>
      <c r="G79" s="65"/>
      <c r="H79" s="345"/>
      <c r="I79" s="345"/>
      <c r="J79" s="345"/>
      <c r="K79" s="345"/>
      <c r="L79" s="345"/>
      <c r="M79" s="345"/>
      <c r="N79" s="345"/>
      <c r="O79" s="345"/>
      <c r="P79" s="63"/>
      <c r="Q79" s="63"/>
      <c r="R79" s="63" t="s">
        <v>51</v>
      </c>
      <c r="S79" s="63"/>
      <c r="T79" s="63"/>
      <c r="U79" s="63"/>
      <c r="V79" s="63"/>
      <c r="W79" s="63"/>
      <c r="X79" s="66"/>
    </row>
  </sheetData>
  <mergeCells count="165">
    <mergeCell ref="I76:P76"/>
    <mergeCell ref="B78:N78"/>
    <mergeCell ref="H79:O79"/>
    <mergeCell ref="C71:J71"/>
    <mergeCell ref="K71:M72"/>
    <mergeCell ref="N71:V71"/>
    <mergeCell ref="C72:J72"/>
    <mergeCell ref="N72:W72"/>
    <mergeCell ref="I75:P75"/>
    <mergeCell ref="Q64:S64"/>
    <mergeCell ref="T64:W64"/>
    <mergeCell ref="Q66:S66"/>
    <mergeCell ref="T66:W66"/>
    <mergeCell ref="T67:W67"/>
    <mergeCell ref="Q68:S68"/>
    <mergeCell ref="T68:W68"/>
    <mergeCell ref="B63:G63"/>
    <mergeCell ref="H63:I63"/>
    <mergeCell ref="J63:K63"/>
    <mergeCell ref="L63:P63"/>
    <mergeCell ref="Q63:S63"/>
    <mergeCell ref="T63:W63"/>
    <mergeCell ref="B62:G62"/>
    <mergeCell ref="H62:I62"/>
    <mergeCell ref="J62:K62"/>
    <mergeCell ref="L62:P62"/>
    <mergeCell ref="Q62:S62"/>
    <mergeCell ref="T62:W62"/>
    <mergeCell ref="B61:G61"/>
    <mergeCell ref="H61:I61"/>
    <mergeCell ref="J61:K61"/>
    <mergeCell ref="L61:P61"/>
    <mergeCell ref="Q61:S61"/>
    <mergeCell ref="T61:W61"/>
    <mergeCell ref="Q56:S56"/>
    <mergeCell ref="T56:W56"/>
    <mergeCell ref="B58:W58"/>
    <mergeCell ref="B60:G60"/>
    <mergeCell ref="H60:I60"/>
    <mergeCell ref="J60:K60"/>
    <mergeCell ref="L60:P60"/>
    <mergeCell ref="Q60:S60"/>
    <mergeCell ref="T60:W60"/>
    <mergeCell ref="B55:G55"/>
    <mergeCell ref="H55:I55"/>
    <mergeCell ref="J55:K55"/>
    <mergeCell ref="L55:P55"/>
    <mergeCell ref="Q55:S55"/>
    <mergeCell ref="T55:W55"/>
    <mergeCell ref="B54:G54"/>
    <mergeCell ref="H54:I54"/>
    <mergeCell ref="J54:K54"/>
    <mergeCell ref="L54:P54"/>
    <mergeCell ref="Q54:S54"/>
    <mergeCell ref="T54:W54"/>
    <mergeCell ref="B53:G53"/>
    <mergeCell ref="H53:I53"/>
    <mergeCell ref="J53:K53"/>
    <mergeCell ref="L53:P53"/>
    <mergeCell ref="Q53:S53"/>
    <mergeCell ref="T53:W53"/>
    <mergeCell ref="Q48:S48"/>
    <mergeCell ref="T48:W48"/>
    <mergeCell ref="B50:W50"/>
    <mergeCell ref="B52:G52"/>
    <mergeCell ref="H52:I52"/>
    <mergeCell ref="J52:K52"/>
    <mergeCell ref="L52:P52"/>
    <mergeCell ref="Q52:S52"/>
    <mergeCell ref="T52:W52"/>
    <mergeCell ref="B46:I46"/>
    <mergeCell ref="J46:K46"/>
    <mergeCell ref="L46:P46"/>
    <mergeCell ref="Q46:S46"/>
    <mergeCell ref="T46:W46"/>
    <mergeCell ref="B47:I47"/>
    <mergeCell ref="J47:K47"/>
    <mergeCell ref="L47:P47"/>
    <mergeCell ref="Q47:S47"/>
    <mergeCell ref="T47:W47"/>
    <mergeCell ref="B44:I44"/>
    <mergeCell ref="J44:K44"/>
    <mergeCell ref="L44:P44"/>
    <mergeCell ref="Q44:S44"/>
    <mergeCell ref="T44:W44"/>
    <mergeCell ref="B45:I45"/>
    <mergeCell ref="J45:K45"/>
    <mergeCell ref="L45:P45"/>
    <mergeCell ref="Q45:S45"/>
    <mergeCell ref="T45:W45"/>
    <mergeCell ref="B42:I42"/>
    <mergeCell ref="J42:K42"/>
    <mergeCell ref="L42:P42"/>
    <mergeCell ref="Q42:S42"/>
    <mergeCell ref="T42:W42"/>
    <mergeCell ref="B43:I43"/>
    <mergeCell ref="J43:K43"/>
    <mergeCell ref="L43:P43"/>
    <mergeCell ref="Q43:S43"/>
    <mergeCell ref="T43:W43"/>
    <mergeCell ref="B39:W39"/>
    <mergeCell ref="B41:I41"/>
    <mergeCell ref="J41:K41"/>
    <mergeCell ref="L41:P41"/>
    <mergeCell ref="Q41:S41"/>
    <mergeCell ref="T41:W41"/>
    <mergeCell ref="B36:I36"/>
    <mergeCell ref="J36:K36"/>
    <mergeCell ref="L36:P36"/>
    <mergeCell ref="Q36:S36"/>
    <mergeCell ref="T36:W36"/>
    <mergeCell ref="Q37:S37"/>
    <mergeCell ref="T37:W37"/>
    <mergeCell ref="B34:I34"/>
    <mergeCell ref="J34:K34"/>
    <mergeCell ref="L34:P34"/>
    <mergeCell ref="Q34:S34"/>
    <mergeCell ref="T34:W34"/>
    <mergeCell ref="B35:I35"/>
    <mergeCell ref="J35:K35"/>
    <mergeCell ref="L35:P35"/>
    <mergeCell ref="Q35:S35"/>
    <mergeCell ref="T35:W35"/>
    <mergeCell ref="B30:C30"/>
    <mergeCell ref="D30:P30"/>
    <mergeCell ref="Q30:S30"/>
    <mergeCell ref="T30:W30"/>
    <mergeCell ref="B31:W31"/>
    <mergeCell ref="B33:I33"/>
    <mergeCell ref="J33:K33"/>
    <mergeCell ref="L33:P33"/>
    <mergeCell ref="Q33:S33"/>
    <mergeCell ref="T33:W33"/>
    <mergeCell ref="B26:C26"/>
    <mergeCell ref="D26:P26"/>
    <mergeCell ref="Q26:S26"/>
    <mergeCell ref="T26:W26"/>
    <mergeCell ref="B27:C29"/>
    <mergeCell ref="D27:P29"/>
    <mergeCell ref="Q27:S29"/>
    <mergeCell ref="T27:W29"/>
    <mergeCell ref="B22:E22"/>
    <mergeCell ref="F22:W22"/>
    <mergeCell ref="F23:W23"/>
    <mergeCell ref="B24:E24"/>
    <mergeCell ref="F24:W24"/>
    <mergeCell ref="F25:W25"/>
    <mergeCell ref="B20:E20"/>
    <mergeCell ref="F20:W20"/>
    <mergeCell ref="F21:W21"/>
    <mergeCell ref="B8:W8"/>
    <mergeCell ref="H9:L9"/>
    <mergeCell ref="O9:Q9"/>
    <mergeCell ref="R9:W9"/>
    <mergeCell ref="F10:I10"/>
    <mergeCell ref="K10:L10"/>
    <mergeCell ref="A2:E6"/>
    <mergeCell ref="F2:S6"/>
    <mergeCell ref="T2:X2"/>
    <mergeCell ref="T3:X3"/>
    <mergeCell ref="T4:X4"/>
    <mergeCell ref="T5:X6"/>
    <mergeCell ref="B12:W12"/>
    <mergeCell ref="B13:W18"/>
    <mergeCell ref="B19:W19"/>
  </mergeCells>
  <conditionalFormatting sqref="B13:W18">
    <cfRule type="expression" dxfId="66" priority="25" stopIfTrue="1">
      <formula>#REF!=0</formula>
    </cfRule>
  </conditionalFormatting>
  <dataValidations count="32">
    <dataValidation allowBlank="1" showInputMessage="1" showErrorMessage="1" prompt="Escriba el precio unitario del material  que se analiza" sqref="Q42:S47" xr:uid="{00000000-0002-0000-0100-000000000000}"/>
    <dataValidation allowBlank="1" showInputMessage="1" showErrorMessage="1" prompt="Escriba la cantidad de material que se analiza" sqref="L42:P47" xr:uid="{00000000-0002-0000-0100-000001000000}"/>
    <dataValidation allowBlank="1" showInputMessage="1" showErrorMessage="1" prompt="Escriba la unidad de medida en que se mide el material" sqref="J42:K47" xr:uid="{00000000-0002-0000-0100-000002000000}"/>
    <dataValidation allowBlank="1" showInputMessage="1" showErrorMessage="1" prompt="Escriba una breve descripción de los materiales que analiza" sqref="B42:I47" xr:uid="{00000000-0002-0000-0100-000003000000}"/>
    <dataValidation allowBlank="1" showInputMessage="1" showErrorMessage="1" prompt="Escriba el rendimiento del equipo que analiza" sqref="Q34:S36" xr:uid="{00000000-0002-0000-0100-000004000000}"/>
    <dataValidation allowBlank="1" showInputMessage="1" showErrorMessage="1" prompt="Escriba la Tarifa por hora del equipo que analiza" sqref="L34:P36" xr:uid="{00000000-0002-0000-0100-000005000000}"/>
    <dataValidation allowBlank="1" showInputMessage="1" showErrorMessage="1" prompt="Escriba una breve descripción del equipo que analiza" sqref="B34:B36" xr:uid="{00000000-0002-0000-0100-000006000000}"/>
    <dataValidation allowBlank="1" showInputMessage="1" showErrorMessage="1" prompt="Escriba el nombre completo  del interventor" sqref="H79:O79" xr:uid="{00000000-0002-0000-0100-000007000000}"/>
    <dataValidation allowBlank="1" showInputMessage="1" showErrorMessage="1" prompt="Escriba el valor Unitario de cada trabajador relacionado" sqref="T61:W63" xr:uid="{00000000-0002-0000-0100-000008000000}"/>
    <dataValidation allowBlank="1" showInputMessage="1" showErrorMessage="1" prompt="Escriba el rendimiento de cada trabajador relacionado" sqref="Q61:S63" xr:uid="{00000000-0002-0000-0100-000009000000}"/>
    <dataValidation allowBlank="1" showInputMessage="1" showErrorMessage="1" prompt="Escriba el valor del jornal total de cada trabajador relacionado" sqref="L61:P63" xr:uid="{00000000-0002-0000-0100-00000A000000}"/>
    <dataValidation allowBlank="1" showInputMessage="1" showErrorMessage="1" prompt="Escriba el valor de las prestaciones por cada trabajador" sqref="J61:K63" xr:uid="{00000000-0002-0000-0100-00000B000000}"/>
    <dataValidation allowBlank="1" showInputMessage="1" showErrorMessage="1" prompt="Escriba el valor del jornal por cada trabajador" sqref="H61:I63" xr:uid="{00000000-0002-0000-0100-00000C000000}"/>
    <dataValidation allowBlank="1" showInputMessage="1" showErrorMessage="1" prompt="Escriba el valor unitario del transporte relacionado" sqref="T53:W55" xr:uid="{00000000-0002-0000-0100-00000D000000}"/>
    <dataValidation allowBlank="1" showInputMessage="1" showErrorMessage="1" prompt="Escriba la tarifa del transporte relacionado" sqref="Q53:S55" xr:uid="{00000000-0002-0000-0100-00000E000000}"/>
    <dataValidation allowBlank="1" showInputMessage="1" showErrorMessage="1" prompt="Esciba los m2 o Toneladas por Km equivalentes para el transporte relacionado" sqref="L53:P55" xr:uid="{00000000-0002-0000-0100-00000F000000}"/>
    <dataValidation allowBlank="1" showInputMessage="1" showErrorMessage="1" prompt="Escriba la distancia que recorre el transporte relacionado" sqref="J53:K55" xr:uid="{00000000-0002-0000-0100-000010000000}"/>
    <dataValidation allowBlank="1" showInputMessage="1" showErrorMessage="1" prompt="Escriba el peso o la cantidad de volument que transporta" sqref="H53:I55" xr:uid="{00000000-0002-0000-0100-000011000000}"/>
    <dataValidation allowBlank="1" showInputMessage="1" showErrorMessage="1" prompt="Escriba el precio unitario del material que se analiza" sqref="T35:W36 T42:W47" xr:uid="{00000000-0002-0000-0100-000012000000}"/>
    <dataValidation allowBlank="1" showInputMessage="1" showErrorMessage="1" prompt="Escriba el valor unitario del equipo que analiza" sqref="T34:W34" xr:uid="{00000000-0002-0000-0100-000013000000}"/>
    <dataValidation allowBlank="1" showInputMessage="1" showErrorMessage="1" prompt="Escriba los trabajadores cuyo precio va a analizarce" sqref="B61:G63" xr:uid="{00000000-0002-0000-0100-000014000000}"/>
    <dataValidation allowBlank="1" showInputMessage="1" showErrorMessage="1" prompt="Escriba la clase de material que transporta el material que se analiza" sqref="B53:G55" xr:uid="{00000000-0002-0000-0100-000015000000}"/>
    <dataValidation allowBlank="1" showInputMessage="1" showErrorMessage="1" prompt="Escriba la Cantidad de cada item relacionado" sqref="T27 T30:W30" xr:uid="{00000000-0002-0000-0100-000016000000}"/>
    <dataValidation allowBlank="1" showInputMessage="1" showErrorMessage="1" prompt="Escriba la unidad de medida en que se encuentra el item relacionado" sqref="Q27 Q30:S30" xr:uid="{00000000-0002-0000-0100-000017000000}"/>
    <dataValidation allowBlank="1" showInputMessage="1" showErrorMessage="1" prompt="Escriba una breve descripción del item relacionado" sqref="D27 D30:P30" xr:uid="{00000000-0002-0000-0100-000018000000}"/>
    <dataValidation allowBlank="1" showInputMessage="1" showErrorMessage="1" prompt="Escriba el item relacionado en la propuesta" sqref="B27 B30:C30" xr:uid="{00000000-0002-0000-0100-000019000000}"/>
    <dataValidation allowBlank="1" showInputMessage="1" showErrorMessage="1" promptTitle="Coordinador        " prompt="Escriba el nombre _x000a_o razón social del _x000a_funcionario designado_x000a_para ser el Coordinador_x000a_del Contrato" sqref="F24:W24" xr:uid="{00000000-0002-0000-0100-00001A000000}"/>
    <dataValidation allowBlank="1" showInputMessage="1" showErrorMessage="1" promptTitle="Interventor               " prompt="Escriba el nombre _x000a_o razón social del _x000a_Interventor" sqref="F22:W22" xr:uid="{00000000-0002-0000-0100-00001B000000}"/>
    <dataValidation allowBlank="1" showInputMessage="1" showErrorMessage="1" promptTitle="Contratista" prompt="Escriba el nombre o _x000a_razón social del _x000a_Contratista" sqref="F20:W20" xr:uid="{00000000-0002-0000-0100-00001C000000}"/>
    <dataValidation allowBlank="1" showInputMessage="1" showErrorMessage="1" promptTitle="Contrato No." prompt="Escriba en este espacio el número de contrato suscrito" sqref="H9:L9" xr:uid="{00000000-0002-0000-0100-00001D000000}"/>
    <dataValidation allowBlank="1" showInputMessage="1" showErrorMessage="1" prompt="Escriba el año de suscripción del contrato." sqref="O9:Q9" xr:uid="{00000000-0002-0000-0100-00001E000000}"/>
    <dataValidation allowBlank="1" showInputMessage="1" showErrorMessage="1" promptTitle="Objeto del Contrato" prompt="Escriba claramente el objeto del contrato de ejecución suscrito" sqref="B13:W18" xr:uid="{00000000-0002-0000-0100-00001F000000}"/>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78"/>
  <sheetViews>
    <sheetView zoomScale="80" zoomScaleNormal="80" workbookViewId="0">
      <selection activeCell="AB16" sqref="AB16"/>
    </sheetView>
  </sheetViews>
  <sheetFormatPr defaultColWidth="9.28515625" defaultRowHeight="15"/>
  <cols>
    <col min="1" max="24" width="5.85546875" style="27" customWidth="1"/>
    <col min="25" max="16384" width="9.28515625" style="27"/>
  </cols>
  <sheetData>
    <row r="2" spans="1:24">
      <c r="A2" s="348" t="s">
        <v>52</v>
      </c>
      <c r="B2" s="349"/>
      <c r="C2" s="349"/>
      <c r="D2" s="349"/>
      <c r="E2" s="350"/>
      <c r="F2" s="357"/>
      <c r="G2" s="358"/>
      <c r="H2" s="358"/>
      <c r="I2" s="358"/>
      <c r="J2" s="358"/>
      <c r="K2" s="358"/>
      <c r="L2" s="358"/>
      <c r="M2" s="358"/>
      <c r="N2" s="358"/>
      <c r="O2" s="358"/>
      <c r="P2" s="358"/>
      <c r="Q2" s="358"/>
      <c r="R2" s="358"/>
      <c r="S2" s="359"/>
      <c r="T2" s="366"/>
      <c r="U2" s="644"/>
      <c r="V2" s="644"/>
      <c r="W2" s="644"/>
      <c r="X2" s="645"/>
    </row>
    <row r="3" spans="1:24">
      <c r="A3" s="351"/>
      <c r="B3" s="352"/>
      <c r="C3" s="352"/>
      <c r="D3" s="352"/>
      <c r="E3" s="353"/>
      <c r="F3" s="360"/>
      <c r="G3" s="361"/>
      <c r="H3" s="361"/>
      <c r="I3" s="361"/>
      <c r="J3" s="361"/>
      <c r="K3" s="361"/>
      <c r="L3" s="361"/>
      <c r="M3" s="361"/>
      <c r="N3" s="361"/>
      <c r="O3" s="361"/>
      <c r="P3" s="361"/>
      <c r="Q3" s="361"/>
      <c r="R3" s="361"/>
      <c r="S3" s="362"/>
      <c r="T3" s="367" t="s">
        <v>53</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367" t="s">
        <v>54</v>
      </c>
      <c r="U4" s="646"/>
      <c r="V4" s="646"/>
      <c r="W4" s="646"/>
      <c r="X4" s="647"/>
    </row>
    <row r="5" spans="1:24">
      <c r="A5" s="351"/>
      <c r="B5" s="352"/>
      <c r="C5" s="352"/>
      <c r="D5" s="352"/>
      <c r="E5" s="353"/>
      <c r="F5" s="360"/>
      <c r="G5" s="361"/>
      <c r="H5" s="361"/>
      <c r="I5" s="361"/>
      <c r="J5" s="361"/>
      <c r="K5" s="361"/>
      <c r="L5" s="361"/>
      <c r="M5" s="361"/>
      <c r="N5" s="361"/>
      <c r="O5" s="361"/>
      <c r="P5" s="361"/>
      <c r="Q5" s="361"/>
      <c r="R5" s="361"/>
      <c r="S5" s="362"/>
      <c r="T5" s="648"/>
      <c r="U5" s="646"/>
      <c r="V5" s="646"/>
      <c r="W5" s="646"/>
      <c r="X5" s="647"/>
    </row>
    <row r="6" spans="1:24" ht="15.75" thickBot="1">
      <c r="A6" s="354"/>
      <c r="B6" s="355"/>
      <c r="C6" s="355"/>
      <c r="D6" s="355"/>
      <c r="E6" s="356"/>
      <c r="F6" s="363"/>
      <c r="G6" s="364"/>
      <c r="H6" s="364"/>
      <c r="I6" s="364"/>
      <c r="J6" s="364"/>
      <c r="K6" s="364"/>
      <c r="L6" s="364"/>
      <c r="M6" s="364"/>
      <c r="N6" s="364"/>
      <c r="O6" s="364"/>
      <c r="P6" s="364"/>
      <c r="Q6" s="364"/>
      <c r="R6" s="364"/>
      <c r="S6" s="365"/>
      <c r="T6" s="649"/>
      <c r="U6" s="650"/>
      <c r="V6" s="650"/>
      <c r="W6" s="650"/>
      <c r="X6" s="651"/>
    </row>
    <row r="7" spans="1:24">
      <c r="A7" s="28"/>
      <c r="B7" s="29"/>
      <c r="C7" s="29"/>
      <c r="D7" s="29"/>
      <c r="E7" s="29"/>
      <c r="F7" s="29"/>
      <c r="G7" s="29"/>
      <c r="H7" s="30"/>
      <c r="I7" s="30"/>
      <c r="J7" s="30"/>
      <c r="K7" s="30"/>
      <c r="L7" s="30"/>
      <c r="M7" s="30"/>
      <c r="N7" s="30"/>
      <c r="O7" s="30"/>
      <c r="P7" s="30"/>
      <c r="Q7" s="30"/>
      <c r="R7" s="30"/>
      <c r="S7" s="30"/>
      <c r="T7" s="31"/>
      <c r="U7" s="31"/>
      <c r="V7" s="31"/>
      <c r="W7" s="31"/>
      <c r="X7" s="32"/>
    </row>
    <row r="8" spans="1:24" ht="18">
      <c r="A8" s="33"/>
      <c r="B8" s="271" t="s">
        <v>0</v>
      </c>
      <c r="C8" s="271"/>
      <c r="D8" s="271"/>
      <c r="E8" s="271"/>
      <c r="F8" s="271"/>
      <c r="G8" s="271"/>
      <c r="H8" s="271"/>
      <c r="I8" s="271"/>
      <c r="J8" s="271"/>
      <c r="K8" s="271"/>
      <c r="L8" s="271"/>
      <c r="M8" s="271"/>
      <c r="N8" s="271"/>
      <c r="O8" s="271"/>
      <c r="P8" s="271"/>
      <c r="Q8" s="271"/>
      <c r="R8" s="271"/>
      <c r="S8" s="271"/>
      <c r="T8" s="271"/>
      <c r="U8" s="271"/>
      <c r="V8" s="271"/>
      <c r="W8" s="271"/>
      <c r="X8" s="34"/>
    </row>
    <row r="9" spans="1:24" ht="18">
      <c r="A9" s="35"/>
      <c r="B9"/>
      <c r="C9" s="68"/>
      <c r="D9" s="68"/>
      <c r="E9" s="68"/>
      <c r="F9" s="68"/>
      <c r="G9" s="68"/>
      <c r="H9" s="272"/>
      <c r="I9" s="272"/>
      <c r="J9" s="272"/>
      <c r="K9" s="272"/>
      <c r="L9" s="272"/>
      <c r="M9"/>
      <c r="N9"/>
      <c r="O9" s="273"/>
      <c r="P9" s="273"/>
      <c r="Q9" s="273"/>
      <c r="R9" s="274"/>
      <c r="S9" s="274"/>
      <c r="T9" s="274"/>
      <c r="U9" s="274"/>
      <c r="V9" s="274"/>
      <c r="W9" s="274"/>
      <c r="X9" s="36"/>
    </row>
    <row r="10" spans="1:24" ht="16.5">
      <c r="A10" s="37"/>
      <c r="B10" s="38" t="s">
        <v>1</v>
      </c>
      <c r="C10" s="38"/>
      <c r="D10" s="38"/>
      <c r="E10" s="38"/>
      <c r="F10" s="275"/>
      <c r="G10" s="275"/>
      <c r="H10" s="275"/>
      <c r="I10" s="275"/>
      <c r="J10" s="38" t="s">
        <v>2</v>
      </c>
      <c r="K10" s="276"/>
      <c r="L10" s="276"/>
      <c r="M10" s="39"/>
      <c r="N10" s="38"/>
      <c r="O10" s="40"/>
      <c r="P10" s="40"/>
      <c r="Q10" s="40"/>
      <c r="R10" s="40"/>
      <c r="S10" s="40"/>
      <c r="T10" s="40"/>
      <c r="U10" s="40"/>
      <c r="V10" s="40"/>
      <c r="W10" s="40"/>
      <c r="X10" s="41"/>
    </row>
    <row r="11" spans="1:24">
      <c r="A11" s="35"/>
      <c r="B11" s="42"/>
      <c r="C11" s="42"/>
      <c r="D11" s="42"/>
      <c r="E11" s="42"/>
      <c r="F11" s="42"/>
      <c r="G11" s="42"/>
      <c r="H11" s="43"/>
      <c r="I11" s="43"/>
      <c r="J11" s="43"/>
      <c r="K11" s="43"/>
      <c r="L11" s="43"/>
      <c r="M11" s="44"/>
      <c r="N11" s="44"/>
      <c r="O11" s="43"/>
      <c r="P11" s="43"/>
      <c r="Q11" s="43"/>
      <c r="R11" s="69"/>
      <c r="S11" s="69"/>
      <c r="T11" s="69"/>
      <c r="U11" s="69"/>
      <c r="V11" s="69"/>
      <c r="W11" s="69"/>
      <c r="X11" s="36"/>
    </row>
    <row r="12" spans="1:24" ht="18">
      <c r="A12" s="35"/>
      <c r="B12" s="265" t="s">
        <v>3</v>
      </c>
      <c r="C12" s="265"/>
      <c r="D12" s="265"/>
      <c r="E12" s="265"/>
      <c r="F12" s="265"/>
      <c r="G12" s="265"/>
      <c r="H12" s="265"/>
      <c r="I12" s="265"/>
      <c r="J12" s="265"/>
      <c r="K12" s="265"/>
      <c r="L12" s="265"/>
      <c r="M12" s="265"/>
      <c r="N12" s="265"/>
      <c r="O12" s="265"/>
      <c r="P12" s="265"/>
      <c r="Q12" s="265"/>
      <c r="R12" s="265"/>
      <c r="S12" s="265"/>
      <c r="T12" s="265"/>
      <c r="U12" s="265"/>
      <c r="V12" s="265"/>
      <c r="W12" s="265"/>
      <c r="X12" s="36"/>
    </row>
    <row r="13" spans="1:24">
      <c r="A13" s="35"/>
      <c r="B13" s="368" t="s">
        <v>4</v>
      </c>
      <c r="C13" s="368"/>
      <c r="D13" s="368"/>
      <c r="E13" s="368"/>
      <c r="F13" s="368"/>
      <c r="G13" s="368"/>
      <c r="H13" s="368"/>
      <c r="I13" s="368"/>
      <c r="J13" s="368"/>
      <c r="K13" s="368"/>
      <c r="L13" s="368"/>
      <c r="M13" s="368"/>
      <c r="N13" s="368"/>
      <c r="O13" s="368"/>
      <c r="P13" s="368"/>
      <c r="Q13" s="368"/>
      <c r="R13" s="368"/>
      <c r="S13" s="368"/>
      <c r="T13" s="368"/>
      <c r="U13" s="368"/>
      <c r="V13" s="368"/>
      <c r="W13" s="368"/>
      <c r="X13" s="36"/>
    </row>
    <row r="14" spans="1:24">
      <c r="A14" s="35"/>
      <c r="B14" s="368"/>
      <c r="C14" s="368"/>
      <c r="D14" s="368"/>
      <c r="E14" s="368"/>
      <c r="F14" s="368"/>
      <c r="G14" s="368"/>
      <c r="H14" s="368"/>
      <c r="I14" s="368"/>
      <c r="J14" s="368"/>
      <c r="K14" s="368"/>
      <c r="L14" s="368"/>
      <c r="M14" s="368"/>
      <c r="N14" s="368"/>
      <c r="O14" s="368"/>
      <c r="P14" s="368"/>
      <c r="Q14" s="368"/>
      <c r="R14" s="368"/>
      <c r="S14" s="368"/>
      <c r="T14" s="368"/>
      <c r="U14" s="368"/>
      <c r="V14" s="368"/>
      <c r="W14" s="368"/>
      <c r="X14" s="36"/>
    </row>
    <row r="15" spans="1:24">
      <c r="A15" s="35"/>
      <c r="B15" s="368"/>
      <c r="C15" s="368"/>
      <c r="D15" s="368"/>
      <c r="E15" s="368"/>
      <c r="F15" s="368"/>
      <c r="G15" s="368"/>
      <c r="H15" s="368"/>
      <c r="I15" s="368"/>
      <c r="J15" s="368"/>
      <c r="K15" s="368"/>
      <c r="L15" s="368"/>
      <c r="M15" s="368"/>
      <c r="N15" s="368"/>
      <c r="O15" s="368"/>
      <c r="P15" s="368"/>
      <c r="Q15" s="368"/>
      <c r="R15" s="368"/>
      <c r="S15" s="368"/>
      <c r="T15" s="368"/>
      <c r="U15" s="368"/>
      <c r="V15" s="368"/>
      <c r="W15" s="368"/>
      <c r="X15" s="36"/>
    </row>
    <row r="16" spans="1:24">
      <c r="A16" s="35"/>
      <c r="B16" s="368"/>
      <c r="C16" s="368"/>
      <c r="D16" s="368"/>
      <c r="E16" s="368"/>
      <c r="F16" s="368"/>
      <c r="G16" s="368"/>
      <c r="H16" s="368"/>
      <c r="I16" s="368"/>
      <c r="J16" s="368"/>
      <c r="K16" s="368"/>
      <c r="L16" s="368"/>
      <c r="M16" s="368"/>
      <c r="N16" s="368"/>
      <c r="O16" s="368"/>
      <c r="P16" s="368"/>
      <c r="Q16" s="368"/>
      <c r="R16" s="368"/>
      <c r="S16" s="368"/>
      <c r="T16" s="368"/>
      <c r="U16" s="368"/>
      <c r="V16" s="368"/>
      <c r="W16" s="368"/>
      <c r="X16" s="36"/>
    </row>
    <row r="17" spans="1:24">
      <c r="A17" s="35"/>
      <c r="B17" s="368"/>
      <c r="C17" s="368"/>
      <c r="D17" s="368"/>
      <c r="E17" s="368"/>
      <c r="F17" s="368"/>
      <c r="G17" s="368"/>
      <c r="H17" s="368"/>
      <c r="I17" s="368"/>
      <c r="J17" s="368"/>
      <c r="K17" s="368"/>
      <c r="L17" s="368"/>
      <c r="M17" s="368"/>
      <c r="N17" s="368"/>
      <c r="O17" s="368"/>
      <c r="P17" s="368"/>
      <c r="Q17" s="368"/>
      <c r="R17" s="368"/>
      <c r="S17" s="368"/>
      <c r="T17" s="368"/>
      <c r="U17" s="368"/>
      <c r="V17" s="368"/>
      <c r="W17" s="368"/>
      <c r="X17" s="36"/>
    </row>
    <row r="18" spans="1:24">
      <c r="A18" s="35"/>
      <c r="B18" s="368"/>
      <c r="C18" s="368"/>
      <c r="D18" s="368"/>
      <c r="E18" s="368"/>
      <c r="F18" s="368"/>
      <c r="G18" s="368"/>
      <c r="H18" s="368"/>
      <c r="I18" s="368"/>
      <c r="J18" s="368"/>
      <c r="K18" s="368"/>
      <c r="L18" s="368"/>
      <c r="M18" s="368"/>
      <c r="N18" s="368"/>
      <c r="O18" s="368"/>
      <c r="P18" s="368"/>
      <c r="Q18" s="368"/>
      <c r="R18" s="368"/>
      <c r="S18" s="368"/>
      <c r="T18" s="368"/>
      <c r="U18" s="368"/>
      <c r="V18" s="368"/>
      <c r="W18" s="368"/>
      <c r="X18" s="36"/>
    </row>
    <row r="19" spans="1:24">
      <c r="A19" s="35"/>
      <c r="B19" s="267"/>
      <c r="C19" s="267"/>
      <c r="D19" s="267"/>
      <c r="E19" s="267"/>
      <c r="F19" s="267"/>
      <c r="G19" s="267"/>
      <c r="H19" s="267"/>
      <c r="I19" s="267"/>
      <c r="J19" s="267"/>
      <c r="K19" s="267"/>
      <c r="L19" s="267"/>
      <c r="M19" s="267"/>
      <c r="N19" s="267"/>
      <c r="O19" s="267"/>
      <c r="P19" s="267"/>
      <c r="Q19" s="267"/>
      <c r="R19" s="267"/>
      <c r="S19" s="267"/>
      <c r="T19" s="267"/>
      <c r="U19" s="267"/>
      <c r="V19" s="267"/>
      <c r="W19" s="267"/>
      <c r="X19" s="36"/>
    </row>
    <row r="20" spans="1:24" ht="18">
      <c r="A20" s="35"/>
      <c r="B20" s="268" t="s">
        <v>5</v>
      </c>
      <c r="C20" s="268"/>
      <c r="D20" s="268"/>
      <c r="E20" s="268"/>
      <c r="F20" s="269"/>
      <c r="G20" s="269"/>
      <c r="H20" s="269"/>
      <c r="I20" s="269"/>
      <c r="J20" s="269"/>
      <c r="K20" s="269"/>
      <c r="L20" s="269"/>
      <c r="M20" s="269"/>
      <c r="N20" s="269"/>
      <c r="O20" s="269"/>
      <c r="P20" s="269"/>
      <c r="Q20" s="269"/>
      <c r="R20" s="269"/>
      <c r="S20" s="269"/>
      <c r="T20" s="269"/>
      <c r="U20" s="269"/>
      <c r="V20" s="269"/>
      <c r="W20" s="269"/>
      <c r="X20" s="36"/>
    </row>
    <row r="21" spans="1:24">
      <c r="A21" s="35"/>
      <c r="B21" s="45"/>
      <c r="C21" s="45"/>
      <c r="D21" s="45"/>
      <c r="E21" s="45"/>
      <c r="F21" s="270"/>
      <c r="G21" s="270"/>
      <c r="H21" s="270"/>
      <c r="I21" s="270"/>
      <c r="J21" s="270"/>
      <c r="K21" s="270"/>
      <c r="L21" s="270"/>
      <c r="M21" s="270"/>
      <c r="N21" s="270"/>
      <c r="O21" s="270"/>
      <c r="P21" s="270"/>
      <c r="Q21" s="270"/>
      <c r="R21" s="270"/>
      <c r="S21" s="270"/>
      <c r="T21" s="270"/>
      <c r="U21" s="270"/>
      <c r="V21" s="270"/>
      <c r="W21" s="270"/>
      <c r="X21" s="36"/>
    </row>
    <row r="22" spans="1:24" ht="18">
      <c r="A22" s="35"/>
      <c r="B22" s="268" t="s">
        <v>6</v>
      </c>
      <c r="C22" s="268"/>
      <c r="D22" s="268"/>
      <c r="E22" s="268"/>
      <c r="F22" s="269"/>
      <c r="G22" s="269"/>
      <c r="H22" s="269"/>
      <c r="I22" s="269"/>
      <c r="J22" s="269"/>
      <c r="K22" s="269"/>
      <c r="L22" s="269"/>
      <c r="M22" s="269"/>
      <c r="N22" s="269"/>
      <c r="O22" s="269"/>
      <c r="P22" s="269"/>
      <c r="Q22" s="269"/>
      <c r="R22" s="269"/>
      <c r="S22" s="269"/>
      <c r="T22" s="269"/>
      <c r="U22" s="269"/>
      <c r="V22" s="269"/>
      <c r="W22" s="269"/>
      <c r="X22" s="36"/>
    </row>
    <row r="23" spans="1:24">
      <c r="A23" s="35"/>
      <c r="B23" s="45"/>
      <c r="C23" s="45"/>
      <c r="D23" s="45"/>
      <c r="E23" s="45"/>
      <c r="F23" s="270"/>
      <c r="G23" s="270"/>
      <c r="H23" s="270"/>
      <c r="I23" s="270"/>
      <c r="J23" s="270"/>
      <c r="K23" s="270"/>
      <c r="L23" s="270"/>
      <c r="M23" s="270"/>
      <c r="N23" s="270"/>
      <c r="O23" s="270"/>
      <c r="P23" s="270"/>
      <c r="Q23" s="270"/>
      <c r="R23" s="270"/>
      <c r="S23" s="270"/>
      <c r="T23" s="270"/>
      <c r="U23" s="270"/>
      <c r="V23" s="270"/>
      <c r="W23" s="270"/>
      <c r="X23" s="36"/>
    </row>
    <row r="24" spans="1:24" ht="18">
      <c r="A24" s="35"/>
      <c r="B24" s="268" t="s">
        <v>7</v>
      </c>
      <c r="C24" s="268"/>
      <c r="D24" s="268"/>
      <c r="E24" s="268"/>
      <c r="F24" s="269"/>
      <c r="G24" s="269"/>
      <c r="H24" s="269"/>
      <c r="I24" s="269"/>
      <c r="J24" s="269"/>
      <c r="K24" s="269"/>
      <c r="L24" s="269"/>
      <c r="M24" s="269"/>
      <c r="N24" s="269"/>
      <c r="O24" s="269"/>
      <c r="P24" s="269"/>
      <c r="Q24" s="269"/>
      <c r="R24" s="269"/>
      <c r="S24" s="269"/>
      <c r="T24" s="269"/>
      <c r="U24" s="269"/>
      <c r="V24" s="269"/>
      <c r="W24" s="269"/>
      <c r="X24" s="36"/>
    </row>
    <row r="25" spans="1:24">
      <c r="A25" s="35"/>
      <c r="B25" s="69"/>
      <c r="C25" s="69"/>
      <c r="D25" s="69"/>
      <c r="E25" s="69"/>
      <c r="F25" s="270"/>
      <c r="G25" s="270"/>
      <c r="H25" s="270"/>
      <c r="I25" s="270"/>
      <c r="J25" s="270"/>
      <c r="K25" s="270"/>
      <c r="L25" s="270"/>
      <c r="M25" s="270"/>
      <c r="N25" s="270"/>
      <c r="O25" s="270"/>
      <c r="P25" s="270"/>
      <c r="Q25" s="270"/>
      <c r="R25" s="270"/>
      <c r="S25" s="270"/>
      <c r="T25" s="270"/>
      <c r="U25" s="270"/>
      <c r="V25" s="270"/>
      <c r="W25" s="270"/>
      <c r="X25" s="36"/>
    </row>
    <row r="26" spans="1:24" ht="16.5">
      <c r="A26" s="33"/>
      <c r="B26" s="277" t="s">
        <v>8</v>
      </c>
      <c r="C26" s="277"/>
      <c r="D26" s="277" t="s">
        <v>9</v>
      </c>
      <c r="E26" s="277"/>
      <c r="F26" s="277"/>
      <c r="G26" s="277"/>
      <c r="H26" s="277"/>
      <c r="I26" s="277"/>
      <c r="J26" s="277"/>
      <c r="K26" s="277"/>
      <c r="L26" s="277"/>
      <c r="M26" s="277"/>
      <c r="N26" s="277"/>
      <c r="O26" s="277"/>
      <c r="P26" s="277"/>
      <c r="Q26" s="277" t="s">
        <v>10</v>
      </c>
      <c r="R26" s="277"/>
      <c r="S26" s="277"/>
      <c r="T26" s="277" t="s">
        <v>11</v>
      </c>
      <c r="U26" s="277"/>
      <c r="V26" s="277"/>
      <c r="W26" s="277"/>
      <c r="X26" s="46"/>
    </row>
    <row r="27" spans="1:24" ht="21" customHeight="1">
      <c r="A27" s="33"/>
      <c r="B27" s="278"/>
      <c r="C27" s="279"/>
      <c r="D27" s="369" t="s">
        <v>62</v>
      </c>
      <c r="E27" s="370"/>
      <c r="F27" s="370"/>
      <c r="G27" s="370"/>
      <c r="H27" s="370"/>
      <c r="I27" s="370"/>
      <c r="J27" s="370"/>
      <c r="K27" s="370"/>
      <c r="L27" s="370"/>
      <c r="M27" s="370"/>
      <c r="N27" s="370"/>
      <c r="O27" s="370"/>
      <c r="P27" s="371"/>
      <c r="Q27" s="293" t="s">
        <v>13</v>
      </c>
      <c r="R27" s="294"/>
      <c r="S27" s="295"/>
      <c r="T27" s="278"/>
      <c r="U27" s="302"/>
      <c r="V27" s="302"/>
      <c r="W27" s="279"/>
      <c r="X27" s="46"/>
    </row>
    <row r="28" spans="1:24" ht="15.75" customHeight="1">
      <c r="A28" s="33"/>
      <c r="B28" s="280"/>
      <c r="C28" s="281"/>
      <c r="D28" s="372"/>
      <c r="E28" s="373"/>
      <c r="F28" s="373"/>
      <c r="G28" s="373"/>
      <c r="H28" s="373"/>
      <c r="I28" s="373"/>
      <c r="J28" s="373"/>
      <c r="K28" s="373"/>
      <c r="L28" s="373"/>
      <c r="M28" s="373"/>
      <c r="N28" s="373"/>
      <c r="O28" s="373"/>
      <c r="P28" s="374"/>
      <c r="Q28" s="296"/>
      <c r="R28" s="297"/>
      <c r="S28" s="298"/>
      <c r="T28" s="280"/>
      <c r="U28" s="303"/>
      <c r="V28" s="303"/>
      <c r="W28" s="281"/>
      <c r="X28" s="46"/>
    </row>
    <row r="29" spans="1:24" ht="24.75" customHeight="1">
      <c r="A29" s="33"/>
      <c r="B29" s="282"/>
      <c r="C29" s="283"/>
      <c r="D29" s="375"/>
      <c r="E29" s="376"/>
      <c r="F29" s="376"/>
      <c r="G29" s="376"/>
      <c r="H29" s="376"/>
      <c r="I29" s="376"/>
      <c r="J29" s="376"/>
      <c r="K29" s="376"/>
      <c r="L29" s="376"/>
      <c r="M29" s="376"/>
      <c r="N29" s="376"/>
      <c r="O29" s="376"/>
      <c r="P29" s="377"/>
      <c r="Q29" s="299"/>
      <c r="R29" s="300"/>
      <c r="S29" s="301"/>
      <c r="T29" s="282"/>
      <c r="U29" s="304"/>
      <c r="V29" s="304"/>
      <c r="W29" s="283"/>
      <c r="X29" s="46"/>
    </row>
    <row r="30" spans="1:24">
      <c r="A30" s="33"/>
      <c r="B30" s="303"/>
      <c r="C30" s="303"/>
      <c r="D30" s="303"/>
      <c r="E30" s="303"/>
      <c r="F30" s="303"/>
      <c r="G30" s="303"/>
      <c r="H30" s="303"/>
      <c r="I30" s="303"/>
      <c r="J30" s="303"/>
      <c r="K30" s="303"/>
      <c r="L30" s="303"/>
      <c r="M30" s="303"/>
      <c r="N30" s="303"/>
      <c r="O30" s="303"/>
      <c r="P30" s="303"/>
      <c r="Q30" s="303"/>
      <c r="R30" s="303"/>
      <c r="S30" s="303"/>
      <c r="T30" s="303"/>
      <c r="U30" s="303"/>
      <c r="V30" s="303"/>
      <c r="W30" s="303"/>
      <c r="X30" s="46"/>
    </row>
    <row r="31" spans="1:24" ht="16.5">
      <c r="A31" s="33"/>
      <c r="B31" s="305" t="s">
        <v>14</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48"/>
      <c r="B33" s="306" t="s">
        <v>9</v>
      </c>
      <c r="C33" s="307"/>
      <c r="D33" s="307"/>
      <c r="E33" s="307"/>
      <c r="F33" s="307"/>
      <c r="G33" s="307"/>
      <c r="H33" s="307"/>
      <c r="I33" s="307"/>
      <c r="J33" s="306" t="s">
        <v>15</v>
      </c>
      <c r="K33" s="308"/>
      <c r="L33" s="309" t="s">
        <v>16</v>
      </c>
      <c r="M33" s="309"/>
      <c r="N33" s="309"/>
      <c r="O33" s="309"/>
      <c r="P33" s="309"/>
      <c r="Q33" s="309" t="s">
        <v>17</v>
      </c>
      <c r="R33" s="309"/>
      <c r="S33" s="309"/>
      <c r="T33" s="309" t="s">
        <v>18</v>
      </c>
      <c r="U33" s="309"/>
      <c r="V33" s="309"/>
      <c r="W33" s="309"/>
      <c r="X33" s="46"/>
    </row>
    <row r="34" spans="1:24">
      <c r="A34" s="33"/>
      <c r="B34" s="314" t="s">
        <v>19</v>
      </c>
      <c r="C34" s="315"/>
      <c r="D34" s="315"/>
      <c r="E34" s="315"/>
      <c r="F34" s="315"/>
      <c r="G34" s="315"/>
      <c r="H34" s="315"/>
      <c r="I34" s="316"/>
      <c r="J34" s="317"/>
      <c r="K34" s="318"/>
      <c r="L34" s="319">
        <f>+T63</f>
        <v>9117</v>
      </c>
      <c r="M34" s="319"/>
      <c r="N34" s="319"/>
      <c r="O34" s="319"/>
      <c r="P34" s="319"/>
      <c r="Q34" s="320">
        <v>0.05</v>
      </c>
      <c r="R34" s="320"/>
      <c r="S34" s="320"/>
      <c r="T34" s="319">
        <f>+ROUND(L34*Q34,0)</f>
        <v>456</v>
      </c>
      <c r="U34" s="319"/>
      <c r="V34" s="319"/>
      <c r="W34" s="319"/>
      <c r="X34" s="46"/>
    </row>
    <row r="35" spans="1:24" ht="30" customHeight="1">
      <c r="A35" s="33"/>
      <c r="B35" s="378" t="s">
        <v>63</v>
      </c>
      <c r="C35" s="379"/>
      <c r="D35" s="379"/>
      <c r="E35" s="379"/>
      <c r="F35" s="379"/>
      <c r="G35" s="379"/>
      <c r="H35" s="379"/>
      <c r="I35" s="380"/>
      <c r="J35" s="381" t="s">
        <v>10</v>
      </c>
      <c r="K35" s="382"/>
      <c r="L35" s="383">
        <v>95000</v>
      </c>
      <c r="M35" s="384"/>
      <c r="N35" s="384"/>
      <c r="O35" s="384"/>
      <c r="P35" s="385"/>
      <c r="Q35" s="381">
        <v>0.1</v>
      </c>
      <c r="R35" s="386"/>
      <c r="S35" s="382"/>
      <c r="T35" s="387">
        <f>+ROUND(L35*Q35,0)</f>
        <v>9500</v>
      </c>
      <c r="U35" s="388"/>
      <c r="V35" s="388"/>
      <c r="W35" s="389"/>
      <c r="X35" s="46"/>
    </row>
    <row r="36" spans="1:24" ht="16.5">
      <c r="A36" s="33"/>
      <c r="B36" s="49"/>
      <c r="C36" s="49"/>
      <c r="D36" s="49"/>
      <c r="E36" s="49"/>
      <c r="F36" s="49"/>
      <c r="G36" s="49"/>
      <c r="H36" s="49"/>
      <c r="I36" s="49"/>
      <c r="J36" s="49"/>
      <c r="K36" s="49"/>
      <c r="L36" s="49"/>
      <c r="M36" s="49"/>
      <c r="N36" s="49"/>
      <c r="O36" s="49"/>
      <c r="P36" s="49"/>
      <c r="Q36" s="310" t="s">
        <v>20</v>
      </c>
      <c r="R36" s="310"/>
      <c r="S36" s="310"/>
      <c r="T36" s="311">
        <f>+SUM(T34:W35)</f>
        <v>9956</v>
      </c>
      <c r="U36" s="312"/>
      <c r="V36" s="312"/>
      <c r="W36" s="313"/>
      <c r="X36" s="46"/>
    </row>
    <row r="37" spans="1:24">
      <c r="A37" s="33"/>
      <c r="B37" s="50"/>
      <c r="C37" s="50"/>
      <c r="D37" s="50"/>
      <c r="E37" s="50"/>
      <c r="F37" s="50"/>
      <c r="G37" s="50"/>
      <c r="H37" s="50"/>
      <c r="I37" s="50"/>
      <c r="J37" s="50"/>
      <c r="K37" s="50"/>
      <c r="L37" s="50"/>
      <c r="M37" s="50"/>
      <c r="N37" s="50"/>
      <c r="O37" s="50"/>
      <c r="P37" s="50"/>
      <c r="Q37" s="50"/>
      <c r="R37" s="50"/>
      <c r="S37" s="50"/>
      <c r="T37" s="51"/>
      <c r="U37" s="51"/>
      <c r="V37" s="51"/>
      <c r="W37" s="51"/>
      <c r="X37" s="46"/>
    </row>
    <row r="38" spans="1:24" ht="16.5">
      <c r="A38" s="33"/>
      <c r="B38" s="305" t="s">
        <v>21</v>
      </c>
      <c r="C38" s="305"/>
      <c r="D38" s="305"/>
      <c r="E38" s="305"/>
      <c r="F38" s="305"/>
      <c r="G38" s="305"/>
      <c r="H38" s="305"/>
      <c r="I38" s="305"/>
      <c r="J38" s="305"/>
      <c r="K38" s="305"/>
      <c r="L38" s="305"/>
      <c r="M38" s="305"/>
      <c r="N38" s="305"/>
      <c r="O38" s="305"/>
      <c r="P38" s="305"/>
      <c r="Q38" s="305"/>
      <c r="R38" s="305"/>
      <c r="S38" s="305"/>
      <c r="T38" s="305"/>
      <c r="U38" s="305"/>
      <c r="V38" s="305"/>
      <c r="W38" s="305"/>
      <c r="X38" s="46"/>
    </row>
    <row r="39" spans="1:24">
      <c r="A39" s="33"/>
      <c r="B39" s="47"/>
      <c r="C39" s="47"/>
      <c r="D39" s="47"/>
      <c r="E39" s="47"/>
      <c r="F39" s="47"/>
      <c r="G39" s="47"/>
      <c r="H39" s="47"/>
      <c r="I39" s="47"/>
      <c r="J39" s="47"/>
      <c r="K39" s="47"/>
      <c r="L39" s="47"/>
      <c r="M39" s="47"/>
      <c r="N39" s="47"/>
      <c r="O39" s="47"/>
      <c r="P39" s="47"/>
      <c r="Q39" s="47"/>
      <c r="R39" s="47"/>
      <c r="S39" s="47"/>
      <c r="T39" s="47"/>
      <c r="U39" s="47"/>
      <c r="V39" s="47"/>
      <c r="W39" s="47"/>
      <c r="X39" s="46"/>
    </row>
    <row r="40" spans="1:24" ht="16.5">
      <c r="A40" s="33"/>
      <c r="B40" s="309" t="s">
        <v>9</v>
      </c>
      <c r="C40" s="309"/>
      <c r="D40" s="309"/>
      <c r="E40" s="309"/>
      <c r="F40" s="309"/>
      <c r="G40" s="309"/>
      <c r="H40" s="309"/>
      <c r="I40" s="309"/>
      <c r="J40" s="309" t="s">
        <v>10</v>
      </c>
      <c r="K40" s="309"/>
      <c r="L40" s="309" t="s">
        <v>22</v>
      </c>
      <c r="M40" s="309"/>
      <c r="N40" s="309"/>
      <c r="O40" s="309"/>
      <c r="P40" s="309"/>
      <c r="Q40" s="309" t="s">
        <v>23</v>
      </c>
      <c r="R40" s="309"/>
      <c r="S40" s="309"/>
      <c r="T40" s="309" t="s">
        <v>24</v>
      </c>
      <c r="U40" s="309"/>
      <c r="V40" s="309"/>
      <c r="W40" s="309"/>
      <c r="X40" s="46"/>
    </row>
    <row r="41" spans="1:24">
      <c r="A41" s="33"/>
      <c r="B41" s="320" t="s">
        <v>64</v>
      </c>
      <c r="C41" s="320"/>
      <c r="D41" s="320"/>
      <c r="E41" s="320"/>
      <c r="F41" s="320"/>
      <c r="G41" s="320"/>
      <c r="H41" s="320"/>
      <c r="I41" s="320"/>
      <c r="J41" s="320" t="s">
        <v>13</v>
      </c>
      <c r="K41" s="320"/>
      <c r="L41" s="320">
        <v>1.3</v>
      </c>
      <c r="M41" s="320"/>
      <c r="N41" s="320"/>
      <c r="O41" s="320"/>
      <c r="P41" s="320"/>
      <c r="Q41" s="320">
        <v>35000</v>
      </c>
      <c r="R41" s="320"/>
      <c r="S41" s="320"/>
      <c r="T41" s="328">
        <f>+ROUND(L41*Q41,0)</f>
        <v>45500</v>
      </c>
      <c r="U41" s="328"/>
      <c r="V41" s="328"/>
      <c r="W41" s="328"/>
      <c r="X41" s="46"/>
    </row>
    <row r="42" spans="1:24">
      <c r="A42" s="33"/>
      <c r="B42" s="320"/>
      <c r="C42" s="320"/>
      <c r="D42" s="320"/>
      <c r="E42" s="320"/>
      <c r="F42" s="320"/>
      <c r="G42" s="320"/>
      <c r="H42" s="320"/>
      <c r="I42" s="320"/>
      <c r="J42" s="320"/>
      <c r="K42" s="320"/>
      <c r="L42" s="320"/>
      <c r="M42" s="320"/>
      <c r="N42" s="320"/>
      <c r="O42" s="320"/>
      <c r="P42" s="320"/>
      <c r="Q42" s="320"/>
      <c r="R42" s="320"/>
      <c r="S42" s="320"/>
      <c r="T42" s="328">
        <f t="shared" ref="T42:T45" si="0">+ROUND(L42*Q42,0)</f>
        <v>0</v>
      </c>
      <c r="U42" s="328"/>
      <c r="V42" s="328"/>
      <c r="W42" s="328"/>
      <c r="X42" s="46"/>
    </row>
    <row r="43" spans="1:24">
      <c r="A43" s="33"/>
      <c r="B43" s="320"/>
      <c r="C43" s="320"/>
      <c r="D43" s="320"/>
      <c r="E43" s="320"/>
      <c r="F43" s="320"/>
      <c r="G43" s="320"/>
      <c r="H43" s="320"/>
      <c r="I43" s="320"/>
      <c r="J43" s="320"/>
      <c r="K43" s="320"/>
      <c r="L43" s="320"/>
      <c r="M43" s="320"/>
      <c r="N43" s="320"/>
      <c r="O43" s="320"/>
      <c r="P43" s="320"/>
      <c r="Q43" s="320"/>
      <c r="R43" s="320"/>
      <c r="S43" s="320"/>
      <c r="T43" s="328">
        <f t="shared" si="0"/>
        <v>0</v>
      </c>
      <c r="U43" s="328"/>
      <c r="V43" s="328"/>
      <c r="W43" s="328"/>
      <c r="X43" s="46"/>
    </row>
    <row r="44" spans="1:24">
      <c r="A44" s="33"/>
      <c r="B44" s="320"/>
      <c r="C44" s="320"/>
      <c r="D44" s="320"/>
      <c r="E44" s="320"/>
      <c r="F44" s="320"/>
      <c r="G44" s="320"/>
      <c r="H44" s="320"/>
      <c r="I44" s="320"/>
      <c r="J44" s="320"/>
      <c r="K44" s="320"/>
      <c r="L44" s="320"/>
      <c r="M44" s="320"/>
      <c r="N44" s="320"/>
      <c r="O44" s="320"/>
      <c r="P44" s="320"/>
      <c r="Q44" s="320"/>
      <c r="R44" s="320"/>
      <c r="S44" s="320"/>
      <c r="T44" s="328">
        <f t="shared" si="0"/>
        <v>0</v>
      </c>
      <c r="U44" s="328"/>
      <c r="V44" s="328"/>
      <c r="W44" s="328"/>
      <c r="X44" s="46"/>
    </row>
    <row r="45" spans="1:24">
      <c r="A45" s="33"/>
      <c r="B45" s="320"/>
      <c r="C45" s="320"/>
      <c r="D45" s="320"/>
      <c r="E45" s="320"/>
      <c r="F45" s="320"/>
      <c r="G45" s="320"/>
      <c r="H45" s="320"/>
      <c r="I45" s="320"/>
      <c r="J45" s="320"/>
      <c r="K45" s="320"/>
      <c r="L45" s="320"/>
      <c r="M45" s="320"/>
      <c r="N45" s="320"/>
      <c r="O45" s="320"/>
      <c r="P45" s="320"/>
      <c r="Q45" s="320"/>
      <c r="R45" s="320"/>
      <c r="S45" s="320"/>
      <c r="T45" s="328">
        <f t="shared" si="0"/>
        <v>0</v>
      </c>
      <c r="U45" s="328"/>
      <c r="V45" s="328"/>
      <c r="W45" s="328"/>
      <c r="X45" s="46"/>
    </row>
    <row r="46" spans="1:24">
      <c r="A46" s="33"/>
      <c r="B46" s="320"/>
      <c r="C46" s="320"/>
      <c r="D46" s="320"/>
      <c r="E46" s="320"/>
      <c r="F46" s="320"/>
      <c r="G46" s="320"/>
      <c r="H46" s="320"/>
      <c r="I46" s="320"/>
      <c r="J46" s="320"/>
      <c r="K46" s="320"/>
      <c r="L46" s="320"/>
      <c r="M46" s="320"/>
      <c r="N46" s="320"/>
      <c r="O46" s="320"/>
      <c r="P46" s="320"/>
      <c r="Q46" s="320"/>
      <c r="R46" s="320"/>
      <c r="S46" s="320"/>
      <c r="T46" s="328" t="s">
        <v>25</v>
      </c>
      <c r="U46" s="328"/>
      <c r="V46" s="328"/>
      <c r="W46" s="328"/>
      <c r="X46" s="46"/>
    </row>
    <row r="47" spans="1:24" ht="16.5">
      <c r="A47" s="33"/>
      <c r="B47" s="49"/>
      <c r="C47" s="49"/>
      <c r="D47" s="49"/>
      <c r="E47" s="49"/>
      <c r="F47" s="49"/>
      <c r="G47" s="49"/>
      <c r="H47" s="49"/>
      <c r="I47" s="49"/>
      <c r="J47" s="49"/>
      <c r="K47" s="49"/>
      <c r="L47" s="49"/>
      <c r="M47" s="49"/>
      <c r="N47" s="49"/>
      <c r="O47" s="49"/>
      <c r="P47" s="49"/>
      <c r="Q47" s="310" t="s">
        <v>20</v>
      </c>
      <c r="R47" s="310"/>
      <c r="S47" s="310"/>
      <c r="T47" s="329">
        <f>SUM(T41:W46)</f>
        <v>45500</v>
      </c>
      <c r="U47" s="330"/>
      <c r="V47" s="330"/>
      <c r="W47" s="331"/>
      <c r="X47" s="46"/>
    </row>
    <row r="48" spans="1:24">
      <c r="A48" s="33"/>
      <c r="B48" s="50"/>
      <c r="C48" s="50"/>
      <c r="D48" s="50"/>
      <c r="E48" s="50"/>
      <c r="F48" s="50"/>
      <c r="G48" s="50"/>
      <c r="H48" s="50"/>
      <c r="I48" s="50"/>
      <c r="J48" s="50"/>
      <c r="K48" s="50"/>
      <c r="L48" s="50"/>
      <c r="M48" s="50"/>
      <c r="N48" s="50"/>
      <c r="O48" s="50"/>
      <c r="P48" s="50"/>
      <c r="Q48" s="50"/>
      <c r="R48" s="50"/>
      <c r="S48" s="50"/>
      <c r="T48" s="51"/>
      <c r="U48" s="51"/>
      <c r="V48" s="51"/>
      <c r="W48" s="51"/>
      <c r="X48" s="46"/>
    </row>
    <row r="49" spans="1:24" ht="16.5">
      <c r="A49" s="33"/>
      <c r="B49" s="305" t="s">
        <v>26</v>
      </c>
      <c r="C49" s="305"/>
      <c r="D49" s="305"/>
      <c r="E49" s="305"/>
      <c r="F49" s="305"/>
      <c r="G49" s="305"/>
      <c r="H49" s="305"/>
      <c r="I49" s="305"/>
      <c r="J49" s="305"/>
      <c r="K49" s="305"/>
      <c r="L49" s="305"/>
      <c r="M49" s="305"/>
      <c r="N49" s="305"/>
      <c r="O49" s="305"/>
      <c r="P49" s="305"/>
      <c r="Q49" s="305"/>
      <c r="R49" s="305"/>
      <c r="S49" s="305"/>
      <c r="T49" s="305"/>
      <c r="U49" s="305"/>
      <c r="V49" s="305"/>
      <c r="W49" s="305"/>
      <c r="X49" s="46"/>
    </row>
    <row r="50" spans="1:24">
      <c r="A50" s="33"/>
      <c r="B50" s="47"/>
      <c r="C50" s="47"/>
      <c r="D50" s="47"/>
      <c r="E50" s="47"/>
      <c r="F50" s="47"/>
      <c r="G50" s="47"/>
      <c r="H50" s="47"/>
      <c r="I50" s="47"/>
      <c r="J50" s="47"/>
      <c r="K50" s="47"/>
      <c r="L50" s="47"/>
      <c r="M50" s="47"/>
      <c r="N50" s="47"/>
      <c r="O50" s="47"/>
      <c r="P50" s="47"/>
      <c r="Q50" s="47"/>
      <c r="R50" s="47"/>
      <c r="S50" s="47"/>
      <c r="T50" s="47"/>
      <c r="U50" s="47"/>
      <c r="V50" s="47"/>
      <c r="W50" s="47"/>
      <c r="X50" s="46"/>
    </row>
    <row r="51" spans="1:24" ht="19.5">
      <c r="A51" s="33"/>
      <c r="B51" s="309" t="s">
        <v>27</v>
      </c>
      <c r="C51" s="309"/>
      <c r="D51" s="309"/>
      <c r="E51" s="309"/>
      <c r="F51" s="309"/>
      <c r="G51" s="309"/>
      <c r="H51" s="309" t="s">
        <v>28</v>
      </c>
      <c r="I51" s="309"/>
      <c r="J51" s="309" t="s">
        <v>29</v>
      </c>
      <c r="K51" s="309"/>
      <c r="L51" s="309" t="s">
        <v>30</v>
      </c>
      <c r="M51" s="309"/>
      <c r="N51" s="309"/>
      <c r="O51" s="309"/>
      <c r="P51" s="309"/>
      <c r="Q51" s="309" t="s">
        <v>16</v>
      </c>
      <c r="R51" s="309"/>
      <c r="S51" s="309"/>
      <c r="T51" s="309" t="s">
        <v>18</v>
      </c>
      <c r="U51" s="309"/>
      <c r="V51" s="309"/>
      <c r="W51" s="309"/>
      <c r="X51" s="46"/>
    </row>
    <row r="52" spans="1:24">
      <c r="A52" s="33"/>
      <c r="B52" s="320" t="s">
        <v>61</v>
      </c>
      <c r="C52" s="320"/>
      <c r="D52" s="320"/>
      <c r="E52" s="320"/>
      <c r="F52" s="320"/>
      <c r="G52" s="320"/>
      <c r="H52" s="320"/>
      <c r="I52" s="320"/>
      <c r="J52" s="320">
        <v>15</v>
      </c>
      <c r="K52" s="320"/>
      <c r="L52" s="320">
        <v>0.1</v>
      </c>
      <c r="M52" s="320"/>
      <c r="N52" s="320"/>
      <c r="O52" s="320"/>
      <c r="P52" s="320"/>
      <c r="Q52" s="320">
        <v>30000</v>
      </c>
      <c r="R52" s="320"/>
      <c r="S52" s="320"/>
      <c r="T52" s="319">
        <f>+ROUND(L52*Q52,0)</f>
        <v>3000</v>
      </c>
      <c r="U52" s="319"/>
      <c r="V52" s="319"/>
      <c r="W52" s="319"/>
      <c r="X52" s="46"/>
    </row>
    <row r="53" spans="1:24">
      <c r="A53" s="33"/>
      <c r="B53" s="320" t="s">
        <v>32</v>
      </c>
      <c r="C53" s="320"/>
      <c r="D53" s="320"/>
      <c r="E53" s="320"/>
      <c r="F53" s="320"/>
      <c r="G53" s="320"/>
      <c r="H53" s="320"/>
      <c r="I53" s="320"/>
      <c r="J53" s="320">
        <v>1</v>
      </c>
      <c r="K53" s="320"/>
      <c r="L53" s="320">
        <v>0.05</v>
      </c>
      <c r="M53" s="320"/>
      <c r="N53" s="320"/>
      <c r="O53" s="320"/>
      <c r="P53" s="320"/>
      <c r="Q53" s="320">
        <v>40000</v>
      </c>
      <c r="R53" s="320"/>
      <c r="S53" s="320"/>
      <c r="T53" s="319">
        <f t="shared" ref="T53:T54" si="1">+ROUND(L53*Q53,0)</f>
        <v>2000</v>
      </c>
      <c r="U53" s="319"/>
      <c r="V53" s="319"/>
      <c r="W53" s="319"/>
      <c r="X53" s="46"/>
    </row>
    <row r="54" spans="1:24">
      <c r="A54" s="33"/>
      <c r="B54" s="320"/>
      <c r="C54" s="320"/>
      <c r="D54" s="320"/>
      <c r="E54" s="320"/>
      <c r="F54" s="320"/>
      <c r="G54" s="320"/>
      <c r="H54" s="320"/>
      <c r="I54" s="320"/>
      <c r="J54" s="320"/>
      <c r="K54" s="320"/>
      <c r="L54" s="320"/>
      <c r="M54" s="320"/>
      <c r="N54" s="320"/>
      <c r="O54" s="320"/>
      <c r="P54" s="320"/>
      <c r="Q54" s="320"/>
      <c r="R54" s="320"/>
      <c r="S54" s="320"/>
      <c r="T54" s="319">
        <f t="shared" si="1"/>
        <v>0</v>
      </c>
      <c r="U54" s="319"/>
      <c r="V54" s="319"/>
      <c r="W54" s="319"/>
      <c r="X54" s="46"/>
    </row>
    <row r="55" spans="1:24" ht="16.5">
      <c r="A55" s="33"/>
      <c r="B55" s="49"/>
      <c r="C55" s="49"/>
      <c r="D55" s="49"/>
      <c r="E55" s="49"/>
      <c r="F55" s="49"/>
      <c r="G55" s="49"/>
      <c r="H55" s="49"/>
      <c r="I55" s="49"/>
      <c r="J55" s="49"/>
      <c r="K55" s="49"/>
      <c r="L55" s="49"/>
      <c r="M55" s="49"/>
      <c r="N55" s="49"/>
      <c r="O55" s="49"/>
      <c r="P55" s="49"/>
      <c r="Q55" s="310" t="s">
        <v>20</v>
      </c>
      <c r="R55" s="310"/>
      <c r="S55" s="310"/>
      <c r="T55" s="332">
        <f t="shared" ref="T55" si="2">SUM(T52:W54)</f>
        <v>5000</v>
      </c>
      <c r="U55" s="333"/>
      <c r="V55" s="333"/>
      <c r="W55" s="334"/>
      <c r="X55" s="46"/>
    </row>
    <row r="56" spans="1:24">
      <c r="A56" s="33"/>
      <c r="B56" s="50"/>
      <c r="C56" s="50"/>
      <c r="D56" s="50"/>
      <c r="E56" s="50"/>
      <c r="F56" s="50"/>
      <c r="G56" s="50"/>
      <c r="H56" s="50"/>
      <c r="I56" s="50"/>
      <c r="J56" s="50"/>
      <c r="K56" s="50"/>
      <c r="L56" s="50"/>
      <c r="M56" s="50"/>
      <c r="N56" s="50"/>
      <c r="O56" s="50"/>
      <c r="P56" s="50"/>
      <c r="Q56" s="50"/>
      <c r="R56" s="50"/>
      <c r="S56" s="50"/>
      <c r="T56" s="51"/>
      <c r="U56" s="51"/>
      <c r="V56" s="51"/>
      <c r="W56" s="51"/>
      <c r="X56" s="46"/>
    </row>
    <row r="57" spans="1:24" ht="16.5">
      <c r="A57" s="33"/>
      <c r="B57" s="305" t="s">
        <v>33</v>
      </c>
      <c r="C57" s="305"/>
      <c r="D57" s="305"/>
      <c r="E57" s="305"/>
      <c r="F57" s="305"/>
      <c r="G57" s="305"/>
      <c r="H57" s="305"/>
      <c r="I57" s="305"/>
      <c r="J57" s="305"/>
      <c r="K57" s="305"/>
      <c r="L57" s="305"/>
      <c r="M57" s="305"/>
      <c r="N57" s="305"/>
      <c r="O57" s="305"/>
      <c r="P57" s="305"/>
      <c r="Q57" s="305"/>
      <c r="R57" s="305"/>
      <c r="S57" s="305"/>
      <c r="T57" s="305"/>
      <c r="U57" s="305"/>
      <c r="V57" s="305"/>
      <c r="W57" s="305"/>
      <c r="X57" s="46"/>
    </row>
    <row r="58" spans="1:24">
      <c r="A58" s="33"/>
      <c r="B58" s="47"/>
      <c r="C58" s="47"/>
      <c r="D58" s="47"/>
      <c r="E58" s="47"/>
      <c r="F58" s="47"/>
      <c r="G58" s="47"/>
      <c r="H58" s="47"/>
      <c r="I58" s="47"/>
      <c r="J58" s="47"/>
      <c r="K58" s="47"/>
      <c r="L58" s="47"/>
      <c r="M58" s="47"/>
      <c r="N58" s="47"/>
      <c r="O58" s="47"/>
      <c r="P58" s="47"/>
      <c r="Q58" s="47"/>
      <c r="R58" s="47"/>
      <c r="S58" s="47"/>
      <c r="T58" s="47"/>
      <c r="U58" s="47"/>
      <c r="V58" s="47"/>
      <c r="W58" s="47"/>
      <c r="X58" s="46"/>
    </row>
    <row r="59" spans="1:24" ht="16.5">
      <c r="A59" s="33"/>
      <c r="B59" s="309" t="s">
        <v>34</v>
      </c>
      <c r="C59" s="309"/>
      <c r="D59" s="309"/>
      <c r="E59" s="309"/>
      <c r="F59" s="309"/>
      <c r="G59" s="309"/>
      <c r="H59" s="309" t="s">
        <v>35</v>
      </c>
      <c r="I59" s="309"/>
      <c r="J59" s="309" t="s">
        <v>36</v>
      </c>
      <c r="K59" s="309"/>
      <c r="L59" s="309" t="s">
        <v>37</v>
      </c>
      <c r="M59" s="309"/>
      <c r="N59" s="309"/>
      <c r="O59" s="309"/>
      <c r="P59" s="309"/>
      <c r="Q59" s="309" t="s">
        <v>17</v>
      </c>
      <c r="R59" s="309"/>
      <c r="S59" s="309"/>
      <c r="T59" s="309" t="s">
        <v>18</v>
      </c>
      <c r="U59" s="309"/>
      <c r="V59" s="309"/>
      <c r="W59" s="309"/>
      <c r="X59" s="46"/>
    </row>
    <row r="60" spans="1:24">
      <c r="A60" s="33"/>
      <c r="B60" s="320" t="s">
        <v>38</v>
      </c>
      <c r="C60" s="320"/>
      <c r="D60" s="320"/>
      <c r="E60" s="320"/>
      <c r="F60" s="320"/>
      <c r="G60" s="320"/>
      <c r="H60" s="320">
        <f>((1500000/30)+((1000000/30)*2))</f>
        <v>116666.66666666667</v>
      </c>
      <c r="I60" s="320"/>
      <c r="J60" s="335">
        <v>0.65</v>
      </c>
      <c r="K60" s="320"/>
      <c r="L60" s="320">
        <f>H60*1.65</f>
        <v>192500</v>
      </c>
      <c r="M60" s="320"/>
      <c r="N60" s="320"/>
      <c r="O60" s="320"/>
      <c r="P60" s="320"/>
      <c r="Q60" s="390">
        <v>4.7361038961038965E-2</v>
      </c>
      <c r="R60" s="390"/>
      <c r="S60" s="390"/>
      <c r="T60" s="319">
        <f>Q60*L60</f>
        <v>9117</v>
      </c>
      <c r="U60" s="319"/>
      <c r="V60" s="319"/>
      <c r="W60" s="319"/>
      <c r="X60" s="46"/>
    </row>
    <row r="61" spans="1:24">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c r="A62" s="33"/>
      <c r="B62" s="320"/>
      <c r="C62" s="320"/>
      <c r="D62" s="320"/>
      <c r="E62" s="320"/>
      <c r="F62" s="320"/>
      <c r="G62" s="320"/>
      <c r="H62" s="320"/>
      <c r="I62" s="320"/>
      <c r="J62" s="320"/>
      <c r="K62" s="320"/>
      <c r="L62" s="320"/>
      <c r="M62" s="320"/>
      <c r="N62" s="320"/>
      <c r="O62" s="320"/>
      <c r="P62" s="320"/>
      <c r="Q62" s="320"/>
      <c r="R62" s="320"/>
      <c r="S62" s="320"/>
      <c r="T62" s="319"/>
      <c r="U62" s="319"/>
      <c r="V62" s="319"/>
      <c r="W62" s="319"/>
      <c r="X62" s="46"/>
    </row>
    <row r="63" spans="1:24" ht="16.5">
      <c r="A63" s="33"/>
      <c r="B63" s="49"/>
      <c r="C63" s="49"/>
      <c r="D63" s="49"/>
      <c r="E63" s="49"/>
      <c r="F63" s="49"/>
      <c r="G63" s="49"/>
      <c r="H63" s="49"/>
      <c r="I63" s="49"/>
      <c r="J63" s="49"/>
      <c r="K63" s="49"/>
      <c r="L63" s="49"/>
      <c r="M63" s="49"/>
      <c r="N63" s="49"/>
      <c r="O63" s="49"/>
      <c r="P63" s="49"/>
      <c r="Q63" s="310" t="s">
        <v>20</v>
      </c>
      <c r="R63" s="310"/>
      <c r="S63" s="310"/>
      <c r="T63" s="337">
        <f t="shared" ref="T63" si="3">SUM(T60:W62)</f>
        <v>9117</v>
      </c>
      <c r="U63" s="338"/>
      <c r="V63" s="338"/>
      <c r="W63" s="339"/>
      <c r="X63" s="46"/>
    </row>
    <row r="64" spans="1:24">
      <c r="A64" s="33"/>
      <c r="B64" s="52"/>
      <c r="C64" s="52"/>
      <c r="D64" s="52"/>
      <c r="E64" s="52"/>
      <c r="F64" s="52"/>
      <c r="G64" s="52"/>
      <c r="H64" s="52"/>
      <c r="I64" s="52"/>
      <c r="J64" s="52"/>
      <c r="K64" s="52"/>
      <c r="L64" s="52"/>
      <c r="M64" s="52"/>
      <c r="N64" s="52"/>
      <c r="O64" s="52"/>
      <c r="P64" s="52"/>
      <c r="Q64" s="52"/>
      <c r="R64" s="52"/>
      <c r="S64" s="52"/>
      <c r="T64" s="53"/>
      <c r="U64" s="53"/>
      <c r="V64" s="53"/>
      <c r="W64" s="53"/>
      <c r="X64" s="46"/>
    </row>
    <row r="65" spans="1:24">
      <c r="A65" s="33"/>
      <c r="B65" s="52"/>
      <c r="C65" s="52"/>
      <c r="D65" s="52"/>
      <c r="E65" s="52"/>
      <c r="F65" s="52"/>
      <c r="G65" s="52"/>
      <c r="H65" s="52"/>
      <c r="I65" s="52"/>
      <c r="J65" s="52"/>
      <c r="K65" s="52"/>
      <c r="L65" s="52"/>
      <c r="M65" s="52"/>
      <c r="N65" s="52"/>
      <c r="O65" s="52"/>
      <c r="P65" s="52"/>
      <c r="Q65" s="340" t="s">
        <v>39</v>
      </c>
      <c r="R65" s="340"/>
      <c r="S65" s="340"/>
      <c r="T65" s="341">
        <f>+T63+T55+T47+T36</f>
        <v>69573</v>
      </c>
      <c r="U65" s="341"/>
      <c r="V65" s="341"/>
      <c r="W65" s="341"/>
      <c r="X65" s="46"/>
    </row>
    <row r="66" spans="1:24">
      <c r="A66" s="33"/>
      <c r="B66" s="52"/>
      <c r="C66" s="52"/>
      <c r="D66" s="52"/>
      <c r="E66" s="52"/>
      <c r="F66" s="52"/>
      <c r="G66" s="52"/>
      <c r="H66" s="52"/>
      <c r="I66" s="52"/>
      <c r="J66" s="52"/>
      <c r="K66" s="52"/>
      <c r="L66" s="52"/>
      <c r="M66" s="52"/>
      <c r="N66" s="52"/>
      <c r="O66" s="52"/>
      <c r="P66" s="52"/>
      <c r="Q66" s="54" t="s">
        <v>40</v>
      </c>
      <c r="R66" s="55">
        <v>30</v>
      </c>
      <c r="S66" s="56" t="s">
        <v>41</v>
      </c>
      <c r="T66" s="341">
        <f>+ROUND(R66*(T65/100),0)</f>
        <v>20872</v>
      </c>
      <c r="U66" s="341"/>
      <c r="V66" s="341"/>
      <c r="W66" s="341"/>
      <c r="X66" s="46"/>
    </row>
    <row r="67" spans="1:24" ht="21" customHeight="1">
      <c r="A67" s="33"/>
      <c r="B67" s="52"/>
      <c r="C67" s="52"/>
      <c r="D67" s="52"/>
      <c r="E67" s="52"/>
      <c r="F67" s="52"/>
      <c r="G67" s="52"/>
      <c r="H67" s="52"/>
      <c r="I67" s="52"/>
      <c r="J67" s="52"/>
      <c r="K67" s="52"/>
      <c r="L67" s="52"/>
      <c r="M67" s="52"/>
      <c r="N67" s="52"/>
      <c r="O67" s="52"/>
      <c r="P67" s="52"/>
      <c r="Q67" s="342" t="s">
        <v>42</v>
      </c>
      <c r="R67" s="342"/>
      <c r="S67" s="342"/>
      <c r="T67" s="341">
        <f>+T66+T65</f>
        <v>90445</v>
      </c>
      <c r="U67" s="341"/>
      <c r="V67" s="341"/>
      <c r="W67" s="341"/>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52"/>
      <c r="D69" s="52"/>
      <c r="E69" s="52"/>
      <c r="F69" s="52"/>
      <c r="G69" s="52"/>
      <c r="H69" s="52"/>
      <c r="I69" s="52"/>
      <c r="J69" s="52"/>
      <c r="K69" s="52"/>
      <c r="L69" s="52"/>
      <c r="M69" s="52"/>
      <c r="N69" s="52"/>
      <c r="O69" s="52"/>
      <c r="P69" s="52"/>
      <c r="Q69" s="52"/>
      <c r="R69" s="52"/>
      <c r="S69" s="52"/>
      <c r="T69" s="53"/>
      <c r="U69" s="53"/>
      <c r="V69" s="53"/>
      <c r="W69" s="53"/>
      <c r="X69" s="46"/>
    </row>
    <row r="70" spans="1:24">
      <c r="A70" s="33"/>
      <c r="B70" s="52"/>
      <c r="C70" s="346"/>
      <c r="D70" s="641"/>
      <c r="E70" s="641"/>
      <c r="F70" s="641"/>
      <c r="G70" s="641"/>
      <c r="H70" s="641"/>
      <c r="I70" s="641"/>
      <c r="J70" s="641"/>
      <c r="K70" s="642"/>
      <c r="L70" s="642"/>
      <c r="M70" s="642"/>
      <c r="N70" s="347"/>
      <c r="O70" s="347"/>
      <c r="P70" s="347"/>
      <c r="Q70" s="347"/>
      <c r="R70" s="347"/>
      <c r="S70" s="347"/>
      <c r="T70" s="347"/>
      <c r="U70" s="347"/>
      <c r="V70" s="347"/>
      <c r="W70" s="67"/>
      <c r="X70" s="46"/>
    </row>
    <row r="71" spans="1:24" ht="16.5">
      <c r="A71" s="33"/>
      <c r="B71" s="52"/>
      <c r="C71" s="343" t="s">
        <v>43</v>
      </c>
      <c r="D71" s="343"/>
      <c r="E71" s="343"/>
      <c r="F71" s="343"/>
      <c r="G71" s="343"/>
      <c r="H71" s="343"/>
      <c r="I71" s="343"/>
      <c r="J71" s="343"/>
      <c r="K71" s="642"/>
      <c r="L71" s="642"/>
      <c r="M71" s="642"/>
      <c r="N71" s="343" t="s">
        <v>44</v>
      </c>
      <c r="O71" s="343"/>
      <c r="P71" s="343"/>
      <c r="Q71" s="343"/>
      <c r="R71" s="343"/>
      <c r="S71" s="343"/>
      <c r="T71" s="343"/>
      <c r="U71" s="343"/>
      <c r="V71" s="343"/>
      <c r="W71" s="343"/>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58"/>
      <c r="J73" s="58"/>
      <c r="K73" s="58"/>
      <c r="L73" s="58"/>
      <c r="M73" s="58"/>
      <c r="N73" s="57"/>
      <c r="O73" s="57"/>
      <c r="P73" s="57"/>
      <c r="Q73" s="57"/>
      <c r="R73" s="57"/>
      <c r="S73" s="57"/>
      <c r="T73" s="57"/>
      <c r="U73" s="57"/>
      <c r="V73" s="57"/>
      <c r="W73" s="57"/>
      <c r="X73" s="46"/>
    </row>
    <row r="74" spans="1:24">
      <c r="A74" s="33"/>
      <c r="B74" s="52"/>
      <c r="C74" s="57"/>
      <c r="D74" s="58"/>
      <c r="E74" s="58"/>
      <c r="F74" s="58"/>
      <c r="G74" s="58"/>
      <c r="H74" s="58"/>
      <c r="I74" s="346"/>
      <c r="J74" s="641"/>
      <c r="K74" s="641"/>
      <c r="L74" s="641"/>
      <c r="M74" s="641"/>
      <c r="N74" s="641"/>
      <c r="O74" s="641"/>
      <c r="P74" s="641"/>
      <c r="Q74" s="57"/>
      <c r="R74" s="57"/>
      <c r="S74" s="57"/>
      <c r="T74" s="57"/>
      <c r="U74" s="57"/>
      <c r="V74" s="57"/>
      <c r="W74" s="57"/>
      <c r="X74" s="46"/>
    </row>
    <row r="75" spans="1:24" ht="16.5">
      <c r="A75" s="33"/>
      <c r="B75" s="52"/>
      <c r="C75" s="57"/>
      <c r="D75" s="58"/>
      <c r="E75" s="58"/>
      <c r="F75" s="58"/>
      <c r="G75" s="58"/>
      <c r="H75" s="58"/>
      <c r="I75" s="343" t="s">
        <v>45</v>
      </c>
      <c r="J75" s="643"/>
      <c r="K75" s="643"/>
      <c r="L75" s="643"/>
      <c r="M75" s="643"/>
      <c r="N75" s="643"/>
      <c r="O75" s="643"/>
      <c r="P75" s="643"/>
      <c r="Q75" s="57"/>
      <c r="R75" s="57"/>
      <c r="S75" s="57"/>
      <c r="T75" s="57"/>
      <c r="U75" s="57"/>
      <c r="V75" s="57"/>
      <c r="W75" s="57"/>
      <c r="X75" s="46"/>
    </row>
    <row r="76" spans="1:24">
      <c r="A76" s="33"/>
      <c r="B76" s="52"/>
      <c r="C76" s="52"/>
      <c r="D76" s="52"/>
      <c r="E76" s="52"/>
      <c r="F76" s="59"/>
      <c r="G76" s="59"/>
      <c r="H76" s="59"/>
      <c r="I76" s="59"/>
      <c r="J76" s="59"/>
      <c r="K76" s="59"/>
      <c r="L76" s="59"/>
      <c r="M76" s="59"/>
      <c r="N76" s="59"/>
      <c r="O76" s="59"/>
      <c r="P76" s="60"/>
      <c r="Q76" s="52"/>
      <c r="R76" s="52"/>
      <c r="S76" s="52"/>
      <c r="T76" s="53"/>
      <c r="U76" s="53"/>
      <c r="V76" s="53"/>
      <c r="W76" s="53"/>
      <c r="X76" s="46"/>
    </row>
    <row r="77" spans="1:24">
      <c r="A77" s="33"/>
      <c r="B77" s="344" t="s">
        <v>46</v>
      </c>
      <c r="C77" s="344"/>
      <c r="D77" s="344"/>
      <c r="E77" s="344"/>
      <c r="F77" s="344"/>
      <c r="G77" s="344"/>
      <c r="H77" s="344"/>
      <c r="I77" s="344"/>
      <c r="J77" s="344"/>
      <c r="K77" s="344"/>
      <c r="L77" s="344"/>
      <c r="M77" s="344"/>
      <c r="N77" s="344"/>
      <c r="O77" s="61"/>
      <c r="P77" s="31"/>
      <c r="Q77" s="31" t="s">
        <v>47</v>
      </c>
      <c r="R77" s="31" t="s">
        <v>48</v>
      </c>
      <c r="S77" s="31"/>
      <c r="T77" s="31"/>
      <c r="U77" s="31"/>
      <c r="V77" s="31"/>
      <c r="W77" s="31"/>
      <c r="X77" s="32"/>
    </row>
    <row r="78" spans="1:24">
      <c r="A78" s="62"/>
      <c r="B78" s="63" t="s">
        <v>49</v>
      </c>
      <c r="C78" s="64"/>
      <c r="D78" s="64"/>
      <c r="E78" s="64"/>
      <c r="F78" s="63" t="s">
        <v>50</v>
      </c>
      <c r="G78" s="65"/>
      <c r="H78" s="345"/>
      <c r="I78" s="345"/>
      <c r="J78" s="345"/>
      <c r="K78" s="345"/>
      <c r="L78" s="345"/>
      <c r="M78" s="345"/>
      <c r="N78" s="345"/>
      <c r="O78" s="345"/>
      <c r="P78" s="63"/>
      <c r="Q78" s="63"/>
      <c r="R78" s="63" t="s">
        <v>51</v>
      </c>
      <c r="S78" s="63"/>
      <c r="T78" s="63"/>
      <c r="U78" s="63"/>
      <c r="V78" s="63"/>
      <c r="W78" s="63"/>
      <c r="X78" s="66"/>
    </row>
  </sheetData>
  <mergeCells count="160">
    <mergeCell ref="I75:P75"/>
    <mergeCell ref="B77:N77"/>
    <mergeCell ref="H78:O78"/>
    <mergeCell ref="C70:J70"/>
    <mergeCell ref="K70:M71"/>
    <mergeCell ref="N70:V70"/>
    <mergeCell ref="C71:J71"/>
    <mergeCell ref="N71:W71"/>
    <mergeCell ref="I74:P74"/>
    <mergeCell ref="Q63:S63"/>
    <mergeCell ref="T63:W63"/>
    <mergeCell ref="Q65:S65"/>
    <mergeCell ref="T65:W65"/>
    <mergeCell ref="T66:W66"/>
    <mergeCell ref="Q67:S67"/>
    <mergeCell ref="T67:W67"/>
    <mergeCell ref="B62:G62"/>
    <mergeCell ref="H62:I62"/>
    <mergeCell ref="J62:K62"/>
    <mergeCell ref="L62:P62"/>
    <mergeCell ref="Q62:S62"/>
    <mergeCell ref="T62:W62"/>
    <mergeCell ref="B61:G61"/>
    <mergeCell ref="H61:I61"/>
    <mergeCell ref="J61:K61"/>
    <mergeCell ref="L61:P61"/>
    <mergeCell ref="Q61:S61"/>
    <mergeCell ref="T61:W61"/>
    <mergeCell ref="B60:G60"/>
    <mergeCell ref="H60:I60"/>
    <mergeCell ref="J60:K60"/>
    <mergeCell ref="L60:P60"/>
    <mergeCell ref="Q60:S60"/>
    <mergeCell ref="T60:W60"/>
    <mergeCell ref="Q55:S55"/>
    <mergeCell ref="T55:W55"/>
    <mergeCell ref="B57:W57"/>
    <mergeCell ref="B59:G59"/>
    <mergeCell ref="H59:I59"/>
    <mergeCell ref="J59:K59"/>
    <mergeCell ref="L59:P59"/>
    <mergeCell ref="Q59:S59"/>
    <mergeCell ref="T59:W59"/>
    <mergeCell ref="B54:G54"/>
    <mergeCell ref="H54:I54"/>
    <mergeCell ref="J54:K54"/>
    <mergeCell ref="L54:P54"/>
    <mergeCell ref="Q54:S54"/>
    <mergeCell ref="T54:W54"/>
    <mergeCell ref="B53:G53"/>
    <mergeCell ref="H53:I53"/>
    <mergeCell ref="J53:K53"/>
    <mergeCell ref="L53:P53"/>
    <mergeCell ref="Q53:S53"/>
    <mergeCell ref="T53:W53"/>
    <mergeCell ref="B52:G52"/>
    <mergeCell ref="H52:I52"/>
    <mergeCell ref="J52:K52"/>
    <mergeCell ref="L52:P52"/>
    <mergeCell ref="Q52:S52"/>
    <mergeCell ref="T52:W52"/>
    <mergeCell ref="Q47:S47"/>
    <mergeCell ref="T47:W47"/>
    <mergeCell ref="B49:W49"/>
    <mergeCell ref="B51:G51"/>
    <mergeCell ref="H51:I51"/>
    <mergeCell ref="J51:K51"/>
    <mergeCell ref="L51:P51"/>
    <mergeCell ref="Q51:S51"/>
    <mergeCell ref="T51:W51"/>
    <mergeCell ref="B45:I45"/>
    <mergeCell ref="J45:K45"/>
    <mergeCell ref="L45:P45"/>
    <mergeCell ref="Q45:S45"/>
    <mergeCell ref="T45:W45"/>
    <mergeCell ref="B46:I46"/>
    <mergeCell ref="J46:K46"/>
    <mergeCell ref="L46:P46"/>
    <mergeCell ref="Q46:S46"/>
    <mergeCell ref="T46:W46"/>
    <mergeCell ref="B43:I43"/>
    <mergeCell ref="J43:K43"/>
    <mergeCell ref="L43:P43"/>
    <mergeCell ref="Q43:S43"/>
    <mergeCell ref="T43:W43"/>
    <mergeCell ref="B44:I44"/>
    <mergeCell ref="J44:K44"/>
    <mergeCell ref="L44:P44"/>
    <mergeCell ref="Q44:S44"/>
    <mergeCell ref="T44:W44"/>
    <mergeCell ref="B41:I41"/>
    <mergeCell ref="J41:K41"/>
    <mergeCell ref="L41:P41"/>
    <mergeCell ref="Q41:S41"/>
    <mergeCell ref="T41:W41"/>
    <mergeCell ref="B42:I42"/>
    <mergeCell ref="J42:K42"/>
    <mergeCell ref="L42:P42"/>
    <mergeCell ref="Q42:S42"/>
    <mergeCell ref="T42:W42"/>
    <mergeCell ref="Q36:S36"/>
    <mergeCell ref="T36:W36"/>
    <mergeCell ref="B38:W38"/>
    <mergeCell ref="B40:I40"/>
    <mergeCell ref="J40:K40"/>
    <mergeCell ref="L40:P40"/>
    <mergeCell ref="Q40:S40"/>
    <mergeCell ref="T40:W40"/>
    <mergeCell ref="B34:I34"/>
    <mergeCell ref="J34:K34"/>
    <mergeCell ref="L34:P34"/>
    <mergeCell ref="Q34:S34"/>
    <mergeCell ref="T34:W34"/>
    <mergeCell ref="B35:I35"/>
    <mergeCell ref="J35:K35"/>
    <mergeCell ref="L35:P35"/>
    <mergeCell ref="Q35:S35"/>
    <mergeCell ref="T35:W35"/>
    <mergeCell ref="B30:C30"/>
    <mergeCell ref="D30:P30"/>
    <mergeCell ref="Q30:S30"/>
    <mergeCell ref="T30:W30"/>
    <mergeCell ref="B31:W31"/>
    <mergeCell ref="B33:I33"/>
    <mergeCell ref="J33:K33"/>
    <mergeCell ref="L33:P33"/>
    <mergeCell ref="Q33:S33"/>
    <mergeCell ref="T33:W33"/>
    <mergeCell ref="B26:C26"/>
    <mergeCell ref="D26:P26"/>
    <mergeCell ref="Q26:S26"/>
    <mergeCell ref="T26:W26"/>
    <mergeCell ref="B27:C29"/>
    <mergeCell ref="D27:P29"/>
    <mergeCell ref="Q27:S29"/>
    <mergeCell ref="T27:W29"/>
    <mergeCell ref="B22:E22"/>
    <mergeCell ref="F22:W22"/>
    <mergeCell ref="F23:W23"/>
    <mergeCell ref="B24:E24"/>
    <mergeCell ref="F24:W24"/>
    <mergeCell ref="F25:W25"/>
    <mergeCell ref="B20:E20"/>
    <mergeCell ref="F20:W20"/>
    <mergeCell ref="F21:W21"/>
    <mergeCell ref="B8:W8"/>
    <mergeCell ref="H9:L9"/>
    <mergeCell ref="O9:Q9"/>
    <mergeCell ref="R9:W9"/>
    <mergeCell ref="F10:I10"/>
    <mergeCell ref="K10:L10"/>
    <mergeCell ref="A2:E6"/>
    <mergeCell ref="F2:S6"/>
    <mergeCell ref="T2:X2"/>
    <mergeCell ref="T3:X3"/>
    <mergeCell ref="T4:X4"/>
    <mergeCell ref="T5:X6"/>
    <mergeCell ref="B12:W12"/>
    <mergeCell ref="B13:W18"/>
    <mergeCell ref="B19:W19"/>
  </mergeCells>
  <conditionalFormatting sqref="B13:W18">
    <cfRule type="expression" dxfId="65" priority="1" stopIfTrue="1">
      <formula>#REF!=0</formula>
    </cfRule>
  </conditionalFormatting>
  <dataValidations count="32">
    <dataValidation allowBlank="1" showInputMessage="1" showErrorMessage="1" prompt="Escriba el precio unitario del material  que se analiza" sqref="Q41:S46" xr:uid="{00000000-0002-0000-0200-000000000000}"/>
    <dataValidation allowBlank="1" showInputMessage="1" showErrorMessage="1" prompt="Escriba la cantidad de material que se analiza" sqref="L41:P46" xr:uid="{00000000-0002-0000-0200-000001000000}"/>
    <dataValidation allowBlank="1" showInputMessage="1" showErrorMessage="1" prompt="Escriba la unidad de medida en que se mide el material" sqref="J41:K46" xr:uid="{00000000-0002-0000-0200-000002000000}"/>
    <dataValidation allowBlank="1" showInputMessage="1" showErrorMessage="1" prompt="Escriba una breve descripción de los materiales que analiza" sqref="B41:I46" xr:uid="{00000000-0002-0000-0200-000003000000}"/>
    <dataValidation allowBlank="1" showInputMessage="1" showErrorMessage="1" prompt="Escriba el rendimiento del equipo que analiza" sqref="Q34:S35" xr:uid="{00000000-0002-0000-0200-000004000000}"/>
    <dataValidation allowBlank="1" showInputMessage="1" showErrorMessage="1" prompt="Escriba la Tarifa por hora del equipo que analiza" sqref="L34:P35" xr:uid="{00000000-0002-0000-0200-000005000000}"/>
    <dataValidation allowBlank="1" showInputMessage="1" showErrorMessage="1" prompt="Escriba una breve descripción del equipo que analiza" sqref="B34:B35" xr:uid="{00000000-0002-0000-0200-000006000000}"/>
    <dataValidation allowBlank="1" showInputMessage="1" showErrorMessage="1" prompt="Escriba el nombre completo  del interventor" sqref="H78:O78" xr:uid="{00000000-0002-0000-0200-000007000000}"/>
    <dataValidation allowBlank="1" showInputMessage="1" showErrorMessage="1" prompt="Escriba el valor Unitario de cada trabajador relacionado" sqref="T60:W62" xr:uid="{00000000-0002-0000-0200-000008000000}"/>
    <dataValidation allowBlank="1" showInputMessage="1" showErrorMessage="1" prompt="Escriba el rendimiento de cada trabajador relacionado" sqref="Q60:S62" xr:uid="{00000000-0002-0000-0200-000009000000}"/>
    <dataValidation allowBlank="1" showInputMessage="1" showErrorMessage="1" prompt="Escriba el valor del jornal total de cada trabajador relacionado" sqref="L60:P62" xr:uid="{00000000-0002-0000-0200-00000A000000}"/>
    <dataValidation allowBlank="1" showInputMessage="1" showErrorMessage="1" prompt="Escriba el valor de las prestaciones por cada trabajador" sqref="J60:K62" xr:uid="{00000000-0002-0000-0200-00000B000000}"/>
    <dataValidation allowBlank="1" showInputMessage="1" showErrorMessage="1" prompt="Escriba el valor del jornal por cada trabajador" sqref="H60:I62" xr:uid="{00000000-0002-0000-0200-00000C000000}"/>
    <dataValidation allowBlank="1" showInputMessage="1" showErrorMessage="1" prompt="Escriba el valor unitario del transporte relacionado" sqref="T52:W54" xr:uid="{00000000-0002-0000-0200-00000D000000}"/>
    <dataValidation allowBlank="1" showInputMessage="1" showErrorMessage="1" prompt="Escriba la tarifa del transporte relacionado" sqref="Q52:S54" xr:uid="{00000000-0002-0000-0200-00000E000000}"/>
    <dataValidation allowBlank="1" showInputMessage="1" showErrorMessage="1" prompt="Esciba los m2 o Toneladas por Km equivalentes para el transporte relacionado" sqref="L52:P54" xr:uid="{00000000-0002-0000-0200-00000F000000}"/>
    <dataValidation allowBlank="1" showInputMessage="1" showErrorMessage="1" prompt="Escriba la distancia que recorre el transporte relacionado" sqref="J52:K54" xr:uid="{00000000-0002-0000-0200-000010000000}"/>
    <dataValidation allowBlank="1" showInputMessage="1" showErrorMessage="1" prompt="Escriba el peso o la cantidad de volument que transporta" sqref="H52:I54" xr:uid="{00000000-0002-0000-0200-000011000000}"/>
    <dataValidation allowBlank="1" showInputMessage="1" showErrorMessage="1" prompt="Escriba el precio unitario del material que se analiza" sqref="T35:W35 T41:W46" xr:uid="{00000000-0002-0000-0200-000012000000}"/>
    <dataValidation allowBlank="1" showInputMessage="1" showErrorMessage="1" prompt="Escriba el valor unitario del equipo que analiza" sqref="T34:W34" xr:uid="{00000000-0002-0000-0200-000013000000}"/>
    <dataValidation allowBlank="1" showInputMessage="1" showErrorMessage="1" prompt="Escriba los trabajadores cuyo precio va a analizarce" sqref="B60:G62" xr:uid="{00000000-0002-0000-0200-000014000000}"/>
    <dataValidation allowBlank="1" showInputMessage="1" showErrorMessage="1" prompt="Escriba la clase de material que transporta el material que se analiza" sqref="B52:G54" xr:uid="{00000000-0002-0000-0200-000015000000}"/>
    <dataValidation allowBlank="1" showInputMessage="1" showErrorMessage="1" prompt="Escriba la Cantidad de cada item relacionado" sqref="T27 T30:W30" xr:uid="{00000000-0002-0000-0200-000016000000}"/>
    <dataValidation allowBlank="1" showInputMessage="1" showErrorMessage="1" prompt="Escriba la unidad de medida en que se encuentra el item relacionado" sqref="Q27 Q30:S30" xr:uid="{00000000-0002-0000-0200-000017000000}"/>
    <dataValidation allowBlank="1" showInputMessage="1" showErrorMessage="1" prompt="Escriba una breve descripción del item relacionado" sqref="D27 D30:P30" xr:uid="{00000000-0002-0000-0200-000018000000}"/>
    <dataValidation allowBlank="1" showInputMessage="1" showErrorMessage="1" prompt="Escriba el item relacionado en la propuesta" sqref="B27 B30:C30" xr:uid="{00000000-0002-0000-0200-000019000000}"/>
    <dataValidation allowBlank="1" showInputMessage="1" showErrorMessage="1" promptTitle="Coordinador        " prompt="Escriba el nombre _x000a_o razón social del _x000a_funcionario designado_x000a_para ser el Coordinador_x000a_del Contrato" sqref="F24:W24" xr:uid="{00000000-0002-0000-0200-00001A000000}"/>
    <dataValidation allowBlank="1" showInputMessage="1" showErrorMessage="1" promptTitle="Interventor               " prompt="Escriba el nombre _x000a_o razón social del _x000a_Interventor" sqref="F22:W22" xr:uid="{00000000-0002-0000-0200-00001B000000}"/>
    <dataValidation allowBlank="1" showInputMessage="1" showErrorMessage="1" promptTitle="Contratista" prompt="Escriba el nombre o _x000a_razón social del _x000a_Contratista" sqref="F20:W20" xr:uid="{00000000-0002-0000-0200-00001C000000}"/>
    <dataValidation allowBlank="1" showInputMessage="1" showErrorMessage="1" promptTitle="Contrato No." prompt="Escriba en este espacio el número de contrato suscrito" sqref="H9:L9" xr:uid="{00000000-0002-0000-0200-00001D000000}"/>
    <dataValidation allowBlank="1" showInputMessage="1" showErrorMessage="1" prompt="Escriba el año de suscripción del contrato." sqref="O9:Q9" xr:uid="{00000000-0002-0000-0200-00001E000000}"/>
    <dataValidation allowBlank="1" showInputMessage="1" showErrorMessage="1" promptTitle="Objeto del Contrato" prompt="Escriba claramente el objeto del contrato de ejecución suscrito" sqref="B13:W18" xr:uid="{00000000-0002-0000-0200-00001F000000}"/>
  </dataValidation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X78"/>
  <sheetViews>
    <sheetView topLeftCell="A43" zoomScale="80" zoomScaleNormal="80" workbookViewId="0">
      <selection activeCell="U68" sqref="U68"/>
    </sheetView>
  </sheetViews>
  <sheetFormatPr defaultColWidth="9.28515625" defaultRowHeight="15"/>
  <cols>
    <col min="1" max="24" width="5.85546875" style="27" customWidth="1"/>
    <col min="25" max="16384" width="9.28515625" style="27"/>
  </cols>
  <sheetData>
    <row r="2" spans="1:24">
      <c r="A2" s="348" t="s">
        <v>52</v>
      </c>
      <c r="B2" s="349"/>
      <c r="C2" s="349"/>
      <c r="D2" s="349"/>
      <c r="E2" s="350"/>
      <c r="F2" s="357"/>
      <c r="G2" s="358"/>
      <c r="H2" s="358"/>
      <c r="I2" s="358"/>
      <c r="J2" s="358"/>
      <c r="K2" s="358"/>
      <c r="L2" s="358"/>
      <c r="M2" s="358"/>
      <c r="N2" s="358"/>
      <c r="O2" s="358"/>
      <c r="P2" s="358"/>
      <c r="Q2" s="358"/>
      <c r="R2" s="358"/>
      <c r="S2" s="359"/>
      <c r="T2" s="366"/>
      <c r="U2" s="644"/>
      <c r="V2" s="644"/>
      <c r="W2" s="644"/>
      <c r="X2" s="645"/>
    </row>
    <row r="3" spans="1:24">
      <c r="A3" s="351"/>
      <c r="B3" s="352"/>
      <c r="C3" s="352"/>
      <c r="D3" s="352"/>
      <c r="E3" s="353"/>
      <c r="F3" s="360"/>
      <c r="G3" s="361"/>
      <c r="H3" s="361"/>
      <c r="I3" s="361"/>
      <c r="J3" s="361"/>
      <c r="K3" s="361"/>
      <c r="L3" s="361"/>
      <c r="M3" s="361"/>
      <c r="N3" s="361"/>
      <c r="O3" s="361"/>
      <c r="P3" s="361"/>
      <c r="Q3" s="361"/>
      <c r="R3" s="361"/>
      <c r="S3" s="362"/>
      <c r="T3" s="367" t="s">
        <v>53</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367" t="s">
        <v>54</v>
      </c>
      <c r="U4" s="646"/>
      <c r="V4" s="646"/>
      <c r="W4" s="646"/>
      <c r="X4" s="647"/>
    </row>
    <row r="5" spans="1:24">
      <c r="A5" s="351"/>
      <c r="B5" s="352"/>
      <c r="C5" s="352"/>
      <c r="D5" s="352"/>
      <c r="E5" s="353"/>
      <c r="F5" s="360"/>
      <c r="G5" s="361"/>
      <c r="H5" s="361"/>
      <c r="I5" s="361"/>
      <c r="J5" s="361"/>
      <c r="K5" s="361"/>
      <c r="L5" s="361"/>
      <c r="M5" s="361"/>
      <c r="N5" s="361"/>
      <c r="O5" s="361"/>
      <c r="P5" s="361"/>
      <c r="Q5" s="361"/>
      <c r="R5" s="361"/>
      <c r="S5" s="362"/>
      <c r="T5" s="648"/>
      <c r="U5" s="646"/>
      <c r="V5" s="646"/>
      <c r="W5" s="646"/>
      <c r="X5" s="647"/>
    </row>
    <row r="6" spans="1:24" ht="15.75" thickBot="1">
      <c r="A6" s="354"/>
      <c r="B6" s="355"/>
      <c r="C6" s="355"/>
      <c r="D6" s="355"/>
      <c r="E6" s="356"/>
      <c r="F6" s="363"/>
      <c r="G6" s="364"/>
      <c r="H6" s="364"/>
      <c r="I6" s="364"/>
      <c r="J6" s="364"/>
      <c r="K6" s="364"/>
      <c r="L6" s="364"/>
      <c r="M6" s="364"/>
      <c r="N6" s="364"/>
      <c r="O6" s="364"/>
      <c r="P6" s="364"/>
      <c r="Q6" s="364"/>
      <c r="R6" s="364"/>
      <c r="S6" s="365"/>
      <c r="T6" s="649"/>
      <c r="U6" s="650"/>
      <c r="V6" s="650"/>
      <c r="W6" s="650"/>
      <c r="X6" s="651"/>
    </row>
    <row r="7" spans="1:24">
      <c r="A7" s="28"/>
      <c r="B7" s="29"/>
      <c r="C7" s="29"/>
      <c r="D7" s="29"/>
      <c r="E7" s="29"/>
      <c r="F7" s="29"/>
      <c r="G7" s="29"/>
      <c r="H7" s="30"/>
      <c r="I7" s="30"/>
      <c r="J7" s="30"/>
      <c r="K7" s="30"/>
      <c r="L7" s="30"/>
      <c r="M7" s="30"/>
      <c r="N7" s="30"/>
      <c r="O7" s="30"/>
      <c r="P7" s="30"/>
      <c r="Q7" s="30"/>
      <c r="R7" s="30"/>
      <c r="S7" s="30"/>
      <c r="T7" s="31"/>
      <c r="U7" s="31"/>
      <c r="V7" s="31"/>
      <c r="W7" s="31"/>
      <c r="X7" s="32"/>
    </row>
    <row r="8" spans="1:24" ht="18">
      <c r="A8" s="33"/>
      <c r="B8" s="271" t="s">
        <v>0</v>
      </c>
      <c r="C8" s="271"/>
      <c r="D8" s="271"/>
      <c r="E8" s="271"/>
      <c r="F8" s="271"/>
      <c r="G8" s="271"/>
      <c r="H8" s="271"/>
      <c r="I8" s="271"/>
      <c r="J8" s="271"/>
      <c r="K8" s="271"/>
      <c r="L8" s="271"/>
      <c r="M8" s="271"/>
      <c r="N8" s="271"/>
      <c r="O8" s="271"/>
      <c r="P8" s="271"/>
      <c r="Q8" s="271"/>
      <c r="R8" s="271"/>
      <c r="S8" s="271"/>
      <c r="T8" s="271"/>
      <c r="U8" s="271"/>
      <c r="V8" s="271"/>
      <c r="W8" s="271"/>
      <c r="X8" s="34"/>
    </row>
    <row r="9" spans="1:24" ht="18">
      <c r="A9" s="35"/>
      <c r="B9"/>
      <c r="C9" s="68"/>
      <c r="D9" s="68"/>
      <c r="E9" s="68"/>
      <c r="F9" s="68"/>
      <c r="G9" s="68"/>
      <c r="H9" s="272"/>
      <c r="I9" s="272"/>
      <c r="J9" s="272"/>
      <c r="K9" s="272"/>
      <c r="L9" s="272"/>
      <c r="M9"/>
      <c r="N9"/>
      <c r="O9" s="273"/>
      <c r="P9" s="273"/>
      <c r="Q9" s="273"/>
      <c r="R9" s="274"/>
      <c r="S9" s="274"/>
      <c r="T9" s="274"/>
      <c r="U9" s="274"/>
      <c r="V9" s="274"/>
      <c r="W9" s="274"/>
      <c r="X9" s="36"/>
    </row>
    <row r="10" spans="1:24" ht="16.5">
      <c r="A10" s="37"/>
      <c r="B10" s="38" t="s">
        <v>1</v>
      </c>
      <c r="C10" s="38"/>
      <c r="D10" s="38"/>
      <c r="E10" s="38"/>
      <c r="F10" s="275"/>
      <c r="G10" s="275"/>
      <c r="H10" s="275"/>
      <c r="I10" s="275"/>
      <c r="J10" s="38" t="s">
        <v>2</v>
      </c>
      <c r="K10" s="276"/>
      <c r="L10" s="276"/>
      <c r="M10" s="39"/>
      <c r="N10" s="38"/>
      <c r="O10" s="40"/>
      <c r="P10" s="40"/>
      <c r="Q10" s="40"/>
      <c r="R10" s="40"/>
      <c r="S10" s="40"/>
      <c r="T10" s="40"/>
      <c r="U10" s="40"/>
      <c r="V10" s="40"/>
      <c r="W10" s="40"/>
      <c r="X10" s="41"/>
    </row>
    <row r="11" spans="1:24">
      <c r="A11" s="35"/>
      <c r="B11" s="42"/>
      <c r="C11" s="42"/>
      <c r="D11" s="42"/>
      <c r="E11" s="42"/>
      <c r="F11" s="42"/>
      <c r="G11" s="42"/>
      <c r="H11" s="43"/>
      <c r="I11" s="43"/>
      <c r="J11" s="43"/>
      <c r="K11" s="43"/>
      <c r="L11" s="43"/>
      <c r="M11" s="44"/>
      <c r="N11" s="44"/>
      <c r="O11" s="43"/>
      <c r="P11" s="43"/>
      <c r="Q11" s="43"/>
      <c r="R11" s="69"/>
      <c r="S11" s="69"/>
      <c r="T11" s="69"/>
      <c r="U11" s="69"/>
      <c r="V11" s="69"/>
      <c r="W11" s="69"/>
      <c r="X11" s="36"/>
    </row>
    <row r="12" spans="1:24" ht="18">
      <c r="A12" s="35"/>
      <c r="B12" s="265" t="s">
        <v>3</v>
      </c>
      <c r="C12" s="265"/>
      <c r="D12" s="265"/>
      <c r="E12" s="265"/>
      <c r="F12" s="265"/>
      <c r="G12" s="265"/>
      <c r="H12" s="265"/>
      <c r="I12" s="265"/>
      <c r="J12" s="265"/>
      <c r="K12" s="265"/>
      <c r="L12" s="265"/>
      <c r="M12" s="265"/>
      <c r="N12" s="265"/>
      <c r="O12" s="265"/>
      <c r="P12" s="265"/>
      <c r="Q12" s="265"/>
      <c r="R12" s="265"/>
      <c r="S12" s="265"/>
      <c r="T12" s="265"/>
      <c r="U12" s="265"/>
      <c r="V12" s="265"/>
      <c r="W12" s="265"/>
      <c r="X12" s="36"/>
    </row>
    <row r="13" spans="1:24">
      <c r="A13" s="35"/>
      <c r="B13" s="368" t="s">
        <v>4</v>
      </c>
      <c r="C13" s="368"/>
      <c r="D13" s="368"/>
      <c r="E13" s="368"/>
      <c r="F13" s="368"/>
      <c r="G13" s="368"/>
      <c r="H13" s="368"/>
      <c r="I13" s="368"/>
      <c r="J13" s="368"/>
      <c r="K13" s="368"/>
      <c r="L13" s="368"/>
      <c r="M13" s="368"/>
      <c r="N13" s="368"/>
      <c r="O13" s="368"/>
      <c r="P13" s="368"/>
      <c r="Q13" s="368"/>
      <c r="R13" s="368"/>
      <c r="S13" s="368"/>
      <c r="T13" s="368"/>
      <c r="U13" s="368"/>
      <c r="V13" s="368"/>
      <c r="W13" s="368"/>
      <c r="X13" s="36"/>
    </row>
    <row r="14" spans="1:24">
      <c r="A14" s="35"/>
      <c r="B14" s="368"/>
      <c r="C14" s="368"/>
      <c r="D14" s="368"/>
      <c r="E14" s="368"/>
      <c r="F14" s="368"/>
      <c r="G14" s="368"/>
      <c r="H14" s="368"/>
      <c r="I14" s="368"/>
      <c r="J14" s="368"/>
      <c r="K14" s="368"/>
      <c r="L14" s="368"/>
      <c r="M14" s="368"/>
      <c r="N14" s="368"/>
      <c r="O14" s="368"/>
      <c r="P14" s="368"/>
      <c r="Q14" s="368"/>
      <c r="R14" s="368"/>
      <c r="S14" s="368"/>
      <c r="T14" s="368"/>
      <c r="U14" s="368"/>
      <c r="V14" s="368"/>
      <c r="W14" s="368"/>
      <c r="X14" s="36"/>
    </row>
    <row r="15" spans="1:24">
      <c r="A15" s="35"/>
      <c r="B15" s="368"/>
      <c r="C15" s="368"/>
      <c r="D15" s="368"/>
      <c r="E15" s="368"/>
      <c r="F15" s="368"/>
      <c r="G15" s="368"/>
      <c r="H15" s="368"/>
      <c r="I15" s="368"/>
      <c r="J15" s="368"/>
      <c r="K15" s="368"/>
      <c r="L15" s="368"/>
      <c r="M15" s="368"/>
      <c r="N15" s="368"/>
      <c r="O15" s="368"/>
      <c r="P15" s="368"/>
      <c r="Q15" s="368"/>
      <c r="R15" s="368"/>
      <c r="S15" s="368"/>
      <c r="T15" s="368"/>
      <c r="U15" s="368"/>
      <c r="V15" s="368"/>
      <c r="W15" s="368"/>
      <c r="X15" s="36"/>
    </row>
    <row r="16" spans="1:24">
      <c r="A16" s="35"/>
      <c r="B16" s="368"/>
      <c r="C16" s="368"/>
      <c r="D16" s="368"/>
      <c r="E16" s="368"/>
      <c r="F16" s="368"/>
      <c r="G16" s="368"/>
      <c r="H16" s="368"/>
      <c r="I16" s="368"/>
      <c r="J16" s="368"/>
      <c r="K16" s="368"/>
      <c r="L16" s="368"/>
      <c r="M16" s="368"/>
      <c r="N16" s="368"/>
      <c r="O16" s="368"/>
      <c r="P16" s="368"/>
      <c r="Q16" s="368"/>
      <c r="R16" s="368"/>
      <c r="S16" s="368"/>
      <c r="T16" s="368"/>
      <c r="U16" s="368"/>
      <c r="V16" s="368"/>
      <c r="W16" s="368"/>
      <c r="X16" s="36"/>
    </row>
    <row r="17" spans="1:24">
      <c r="A17" s="35"/>
      <c r="B17" s="368"/>
      <c r="C17" s="368"/>
      <c r="D17" s="368"/>
      <c r="E17" s="368"/>
      <c r="F17" s="368"/>
      <c r="G17" s="368"/>
      <c r="H17" s="368"/>
      <c r="I17" s="368"/>
      <c r="J17" s="368"/>
      <c r="K17" s="368"/>
      <c r="L17" s="368"/>
      <c r="M17" s="368"/>
      <c r="N17" s="368"/>
      <c r="O17" s="368"/>
      <c r="P17" s="368"/>
      <c r="Q17" s="368"/>
      <c r="R17" s="368"/>
      <c r="S17" s="368"/>
      <c r="T17" s="368"/>
      <c r="U17" s="368"/>
      <c r="V17" s="368"/>
      <c r="W17" s="368"/>
      <c r="X17" s="36"/>
    </row>
    <row r="18" spans="1:24">
      <c r="A18" s="35"/>
      <c r="B18" s="368"/>
      <c r="C18" s="368"/>
      <c r="D18" s="368"/>
      <c r="E18" s="368"/>
      <c r="F18" s="368"/>
      <c r="G18" s="368"/>
      <c r="H18" s="368"/>
      <c r="I18" s="368"/>
      <c r="J18" s="368"/>
      <c r="K18" s="368"/>
      <c r="L18" s="368"/>
      <c r="M18" s="368"/>
      <c r="N18" s="368"/>
      <c r="O18" s="368"/>
      <c r="P18" s="368"/>
      <c r="Q18" s="368"/>
      <c r="R18" s="368"/>
      <c r="S18" s="368"/>
      <c r="T18" s="368"/>
      <c r="U18" s="368"/>
      <c r="V18" s="368"/>
      <c r="W18" s="368"/>
      <c r="X18" s="36"/>
    </row>
    <row r="19" spans="1:24">
      <c r="A19" s="35"/>
      <c r="B19" s="267"/>
      <c r="C19" s="267"/>
      <c r="D19" s="267"/>
      <c r="E19" s="267"/>
      <c r="F19" s="267"/>
      <c r="G19" s="267"/>
      <c r="H19" s="267"/>
      <c r="I19" s="267"/>
      <c r="J19" s="267"/>
      <c r="K19" s="267"/>
      <c r="L19" s="267"/>
      <c r="M19" s="267"/>
      <c r="N19" s="267"/>
      <c r="O19" s="267"/>
      <c r="P19" s="267"/>
      <c r="Q19" s="267"/>
      <c r="R19" s="267"/>
      <c r="S19" s="267"/>
      <c r="T19" s="267"/>
      <c r="U19" s="267"/>
      <c r="V19" s="267"/>
      <c r="W19" s="267"/>
      <c r="X19" s="36"/>
    </row>
    <row r="20" spans="1:24" ht="18">
      <c r="A20" s="35"/>
      <c r="B20" s="268" t="s">
        <v>5</v>
      </c>
      <c r="C20" s="268"/>
      <c r="D20" s="268"/>
      <c r="E20" s="268"/>
      <c r="F20" s="269"/>
      <c r="G20" s="269"/>
      <c r="H20" s="269"/>
      <c r="I20" s="269"/>
      <c r="J20" s="269"/>
      <c r="K20" s="269"/>
      <c r="L20" s="269"/>
      <c r="M20" s="269"/>
      <c r="N20" s="269"/>
      <c r="O20" s="269"/>
      <c r="P20" s="269"/>
      <c r="Q20" s="269"/>
      <c r="R20" s="269"/>
      <c r="S20" s="269"/>
      <c r="T20" s="269"/>
      <c r="U20" s="269"/>
      <c r="V20" s="269"/>
      <c r="W20" s="269"/>
      <c r="X20" s="36"/>
    </row>
    <row r="21" spans="1:24">
      <c r="A21" s="35"/>
      <c r="B21" s="45"/>
      <c r="C21" s="45"/>
      <c r="D21" s="45"/>
      <c r="E21" s="45"/>
      <c r="F21" s="270"/>
      <c r="G21" s="270"/>
      <c r="H21" s="270"/>
      <c r="I21" s="270"/>
      <c r="J21" s="270"/>
      <c r="K21" s="270"/>
      <c r="L21" s="270"/>
      <c r="M21" s="270"/>
      <c r="N21" s="270"/>
      <c r="O21" s="270"/>
      <c r="P21" s="270"/>
      <c r="Q21" s="270"/>
      <c r="R21" s="270"/>
      <c r="S21" s="270"/>
      <c r="T21" s="270"/>
      <c r="U21" s="270"/>
      <c r="V21" s="270"/>
      <c r="W21" s="270"/>
      <c r="X21" s="36"/>
    </row>
    <row r="22" spans="1:24" ht="18">
      <c r="A22" s="35"/>
      <c r="B22" s="268" t="s">
        <v>6</v>
      </c>
      <c r="C22" s="268"/>
      <c r="D22" s="268"/>
      <c r="E22" s="268"/>
      <c r="F22" s="269"/>
      <c r="G22" s="269"/>
      <c r="H22" s="269"/>
      <c r="I22" s="269"/>
      <c r="J22" s="269"/>
      <c r="K22" s="269"/>
      <c r="L22" s="269"/>
      <c r="M22" s="269"/>
      <c r="N22" s="269"/>
      <c r="O22" s="269"/>
      <c r="P22" s="269"/>
      <c r="Q22" s="269"/>
      <c r="R22" s="269"/>
      <c r="S22" s="269"/>
      <c r="T22" s="269"/>
      <c r="U22" s="269"/>
      <c r="V22" s="269"/>
      <c r="W22" s="269"/>
      <c r="X22" s="36"/>
    </row>
    <row r="23" spans="1:24">
      <c r="A23" s="35"/>
      <c r="B23" s="45"/>
      <c r="C23" s="45"/>
      <c r="D23" s="45"/>
      <c r="E23" s="45"/>
      <c r="F23" s="270"/>
      <c r="G23" s="270"/>
      <c r="H23" s="270"/>
      <c r="I23" s="270"/>
      <c r="J23" s="270"/>
      <c r="K23" s="270"/>
      <c r="L23" s="270"/>
      <c r="M23" s="270"/>
      <c r="N23" s="270"/>
      <c r="O23" s="270"/>
      <c r="P23" s="270"/>
      <c r="Q23" s="270"/>
      <c r="R23" s="270"/>
      <c r="S23" s="270"/>
      <c r="T23" s="270"/>
      <c r="U23" s="270"/>
      <c r="V23" s="270"/>
      <c r="W23" s="270"/>
      <c r="X23" s="36"/>
    </row>
    <row r="24" spans="1:24" ht="18">
      <c r="A24" s="35"/>
      <c r="B24" s="268" t="s">
        <v>7</v>
      </c>
      <c r="C24" s="268"/>
      <c r="D24" s="268"/>
      <c r="E24" s="268"/>
      <c r="F24" s="269"/>
      <c r="G24" s="269"/>
      <c r="H24" s="269"/>
      <c r="I24" s="269"/>
      <c r="J24" s="269"/>
      <c r="K24" s="269"/>
      <c r="L24" s="269"/>
      <c r="M24" s="269"/>
      <c r="N24" s="269"/>
      <c r="O24" s="269"/>
      <c r="P24" s="269"/>
      <c r="Q24" s="269"/>
      <c r="R24" s="269"/>
      <c r="S24" s="269"/>
      <c r="T24" s="269"/>
      <c r="U24" s="269"/>
      <c r="V24" s="269"/>
      <c r="W24" s="269"/>
      <c r="X24" s="36"/>
    </row>
    <row r="25" spans="1:24">
      <c r="A25" s="35"/>
      <c r="B25" s="69"/>
      <c r="C25" s="69"/>
      <c r="D25" s="69"/>
      <c r="E25" s="69"/>
      <c r="F25" s="270"/>
      <c r="G25" s="270"/>
      <c r="H25" s="270"/>
      <c r="I25" s="270"/>
      <c r="J25" s="270"/>
      <c r="K25" s="270"/>
      <c r="L25" s="270"/>
      <c r="M25" s="270"/>
      <c r="N25" s="270"/>
      <c r="O25" s="270"/>
      <c r="P25" s="270"/>
      <c r="Q25" s="270"/>
      <c r="R25" s="270"/>
      <c r="S25" s="270"/>
      <c r="T25" s="270"/>
      <c r="U25" s="270"/>
      <c r="V25" s="270"/>
      <c r="W25" s="270"/>
      <c r="X25" s="36"/>
    </row>
    <row r="26" spans="1:24" ht="16.5">
      <c r="A26" s="33"/>
      <c r="B26" s="277" t="s">
        <v>8</v>
      </c>
      <c r="C26" s="277"/>
      <c r="D26" s="277" t="s">
        <v>9</v>
      </c>
      <c r="E26" s="277"/>
      <c r="F26" s="277"/>
      <c r="G26" s="277"/>
      <c r="H26" s="277"/>
      <c r="I26" s="277"/>
      <c r="J26" s="277"/>
      <c r="K26" s="277"/>
      <c r="L26" s="277"/>
      <c r="M26" s="277"/>
      <c r="N26" s="277"/>
      <c r="O26" s="277"/>
      <c r="P26" s="277"/>
      <c r="Q26" s="277" t="s">
        <v>10</v>
      </c>
      <c r="R26" s="277"/>
      <c r="S26" s="277"/>
      <c r="T26" s="277" t="s">
        <v>11</v>
      </c>
      <c r="U26" s="277"/>
      <c r="V26" s="277"/>
      <c r="W26" s="277"/>
      <c r="X26" s="46"/>
    </row>
    <row r="27" spans="1:24" ht="21" customHeight="1">
      <c r="A27" s="33"/>
      <c r="B27" s="278"/>
      <c r="C27" s="279"/>
      <c r="D27" s="284" t="s">
        <v>65</v>
      </c>
      <c r="E27" s="285"/>
      <c r="F27" s="285"/>
      <c r="G27" s="285"/>
      <c r="H27" s="285"/>
      <c r="I27" s="285"/>
      <c r="J27" s="285"/>
      <c r="K27" s="285"/>
      <c r="L27" s="285"/>
      <c r="M27" s="285"/>
      <c r="N27" s="285"/>
      <c r="O27" s="285"/>
      <c r="P27" s="286"/>
      <c r="Q27" s="293" t="s">
        <v>13</v>
      </c>
      <c r="R27" s="294"/>
      <c r="S27" s="295"/>
      <c r="T27" s="278"/>
      <c r="U27" s="302"/>
      <c r="V27" s="302"/>
      <c r="W27" s="279"/>
      <c r="X27" s="46"/>
    </row>
    <row r="28" spans="1:24" ht="15.75" customHeight="1">
      <c r="A28" s="33"/>
      <c r="B28" s="280"/>
      <c r="C28" s="281"/>
      <c r="D28" s="287"/>
      <c r="E28" s="288"/>
      <c r="F28" s="288"/>
      <c r="G28" s="288"/>
      <c r="H28" s="288"/>
      <c r="I28" s="288"/>
      <c r="J28" s="288"/>
      <c r="K28" s="288"/>
      <c r="L28" s="288"/>
      <c r="M28" s="288"/>
      <c r="N28" s="288"/>
      <c r="O28" s="288"/>
      <c r="P28" s="289"/>
      <c r="Q28" s="296"/>
      <c r="R28" s="297"/>
      <c r="S28" s="298"/>
      <c r="T28" s="280"/>
      <c r="U28" s="303"/>
      <c r="V28" s="303"/>
      <c r="W28" s="281"/>
      <c r="X28" s="46"/>
    </row>
    <row r="29" spans="1:24" ht="24.75" customHeight="1">
      <c r="A29" s="33"/>
      <c r="B29" s="282"/>
      <c r="C29" s="283"/>
      <c r="D29" s="290"/>
      <c r="E29" s="291"/>
      <c r="F29" s="291"/>
      <c r="G29" s="291"/>
      <c r="H29" s="291"/>
      <c r="I29" s="291"/>
      <c r="J29" s="291"/>
      <c r="K29" s="291"/>
      <c r="L29" s="291"/>
      <c r="M29" s="291"/>
      <c r="N29" s="291"/>
      <c r="O29" s="291"/>
      <c r="P29" s="292"/>
      <c r="Q29" s="299"/>
      <c r="R29" s="300"/>
      <c r="S29" s="301"/>
      <c r="T29" s="282"/>
      <c r="U29" s="304"/>
      <c r="V29" s="304"/>
      <c r="W29" s="283"/>
      <c r="X29" s="46"/>
    </row>
    <row r="30" spans="1:24">
      <c r="A30" s="33"/>
      <c r="B30" s="303"/>
      <c r="C30" s="303"/>
      <c r="D30" s="303"/>
      <c r="E30" s="303"/>
      <c r="F30" s="303"/>
      <c r="G30" s="303"/>
      <c r="H30" s="303"/>
      <c r="I30" s="303"/>
      <c r="J30" s="303"/>
      <c r="K30" s="303"/>
      <c r="L30" s="303"/>
      <c r="M30" s="303"/>
      <c r="N30" s="303"/>
      <c r="O30" s="303"/>
      <c r="P30" s="303"/>
      <c r="Q30" s="303"/>
      <c r="R30" s="303"/>
      <c r="S30" s="303"/>
      <c r="T30" s="303"/>
      <c r="U30" s="303"/>
      <c r="V30" s="303"/>
      <c r="W30" s="303"/>
      <c r="X30" s="46"/>
    </row>
    <row r="31" spans="1:24" ht="16.5">
      <c r="A31" s="33"/>
      <c r="B31" s="305" t="s">
        <v>14</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48"/>
      <c r="B33" s="306" t="s">
        <v>9</v>
      </c>
      <c r="C33" s="307"/>
      <c r="D33" s="307"/>
      <c r="E33" s="307"/>
      <c r="F33" s="307"/>
      <c r="G33" s="307"/>
      <c r="H33" s="307"/>
      <c r="I33" s="307"/>
      <c r="J33" s="306" t="s">
        <v>15</v>
      </c>
      <c r="K33" s="308"/>
      <c r="L33" s="309" t="s">
        <v>16</v>
      </c>
      <c r="M33" s="309"/>
      <c r="N33" s="309"/>
      <c r="O33" s="309"/>
      <c r="P33" s="309"/>
      <c r="Q33" s="309" t="s">
        <v>17</v>
      </c>
      <c r="R33" s="309"/>
      <c r="S33" s="309"/>
      <c r="T33" s="309" t="s">
        <v>18</v>
      </c>
      <c r="U33" s="309"/>
      <c r="V33" s="309"/>
      <c r="W33" s="309"/>
      <c r="X33" s="46"/>
    </row>
    <row r="34" spans="1:24">
      <c r="A34" s="33"/>
      <c r="B34" s="314" t="s">
        <v>19</v>
      </c>
      <c r="C34" s="315"/>
      <c r="D34" s="315"/>
      <c r="E34" s="315"/>
      <c r="F34" s="315"/>
      <c r="G34" s="315"/>
      <c r="H34" s="315"/>
      <c r="I34" s="316"/>
      <c r="J34" s="317"/>
      <c r="K34" s="318"/>
      <c r="L34" s="319">
        <f>+T63</f>
        <v>3514</v>
      </c>
      <c r="M34" s="319"/>
      <c r="N34" s="319"/>
      <c r="O34" s="319"/>
      <c r="P34" s="319"/>
      <c r="Q34" s="320">
        <v>0.05</v>
      </c>
      <c r="R34" s="320"/>
      <c r="S34" s="320"/>
      <c r="T34" s="319">
        <f>+ROUND(L34*Q34,0)</f>
        <v>176</v>
      </c>
      <c r="U34" s="319"/>
      <c r="V34" s="319"/>
      <c r="W34" s="319"/>
      <c r="X34" s="46"/>
    </row>
    <row r="35" spans="1:24">
      <c r="A35" s="33"/>
      <c r="B35" s="378"/>
      <c r="C35" s="379"/>
      <c r="D35" s="379"/>
      <c r="E35" s="379"/>
      <c r="F35" s="379"/>
      <c r="G35" s="379"/>
      <c r="H35" s="379"/>
      <c r="I35" s="380"/>
      <c r="J35" s="381"/>
      <c r="K35" s="382"/>
      <c r="L35" s="383"/>
      <c r="M35" s="384"/>
      <c r="N35" s="384"/>
      <c r="O35" s="384"/>
      <c r="P35" s="385"/>
      <c r="Q35" s="381"/>
      <c r="R35" s="386"/>
      <c r="S35" s="382"/>
      <c r="T35" s="387"/>
      <c r="U35" s="388"/>
      <c r="V35" s="388"/>
      <c r="W35" s="389"/>
      <c r="X35" s="46"/>
    </row>
    <row r="36" spans="1:24" ht="16.5">
      <c r="A36" s="33"/>
      <c r="B36" s="49"/>
      <c r="C36" s="49"/>
      <c r="D36" s="49"/>
      <c r="E36" s="49"/>
      <c r="F36" s="49"/>
      <c r="G36" s="49"/>
      <c r="H36" s="49"/>
      <c r="I36" s="49"/>
      <c r="J36" s="49"/>
      <c r="K36" s="49"/>
      <c r="L36" s="49"/>
      <c r="M36" s="49"/>
      <c r="N36" s="49"/>
      <c r="O36" s="49"/>
      <c r="P36" s="49"/>
      <c r="Q36" s="310" t="s">
        <v>20</v>
      </c>
      <c r="R36" s="310"/>
      <c r="S36" s="310"/>
      <c r="T36" s="311">
        <f>+SUM(T34:W35)</f>
        <v>176</v>
      </c>
      <c r="U36" s="312"/>
      <c r="V36" s="312"/>
      <c r="W36" s="313"/>
      <c r="X36" s="46"/>
    </row>
    <row r="37" spans="1:24">
      <c r="A37" s="33"/>
      <c r="B37" s="50"/>
      <c r="C37" s="50"/>
      <c r="D37" s="50"/>
      <c r="E37" s="50"/>
      <c r="F37" s="50"/>
      <c r="G37" s="50"/>
      <c r="H37" s="50"/>
      <c r="I37" s="50"/>
      <c r="J37" s="50"/>
      <c r="K37" s="50"/>
      <c r="L37" s="50"/>
      <c r="M37" s="50"/>
      <c r="N37" s="50"/>
      <c r="O37" s="50"/>
      <c r="P37" s="50"/>
      <c r="Q37" s="50"/>
      <c r="R37" s="50"/>
      <c r="S37" s="50"/>
      <c r="T37" s="51"/>
      <c r="U37" s="51"/>
      <c r="V37" s="51"/>
      <c r="W37" s="51"/>
      <c r="X37" s="46"/>
    </row>
    <row r="38" spans="1:24" ht="16.5">
      <c r="A38" s="33"/>
      <c r="B38" s="305" t="s">
        <v>21</v>
      </c>
      <c r="C38" s="305"/>
      <c r="D38" s="305"/>
      <c r="E38" s="305"/>
      <c r="F38" s="305"/>
      <c r="G38" s="305"/>
      <c r="H38" s="305"/>
      <c r="I38" s="305"/>
      <c r="J38" s="305"/>
      <c r="K38" s="305"/>
      <c r="L38" s="305"/>
      <c r="M38" s="305"/>
      <c r="N38" s="305"/>
      <c r="O38" s="305"/>
      <c r="P38" s="305"/>
      <c r="Q38" s="305"/>
      <c r="R38" s="305"/>
      <c r="S38" s="305"/>
      <c r="T38" s="305"/>
      <c r="U38" s="305"/>
      <c r="V38" s="305"/>
      <c r="W38" s="305"/>
      <c r="X38" s="46"/>
    </row>
    <row r="39" spans="1:24">
      <c r="A39" s="33"/>
      <c r="B39" s="47"/>
      <c r="C39" s="47"/>
      <c r="D39" s="47"/>
      <c r="E39" s="47"/>
      <c r="F39" s="47"/>
      <c r="G39" s="47"/>
      <c r="H39" s="47"/>
      <c r="I39" s="47"/>
      <c r="J39" s="47"/>
      <c r="K39" s="47"/>
      <c r="L39" s="47"/>
      <c r="M39" s="47"/>
      <c r="N39" s="47"/>
      <c r="O39" s="47"/>
      <c r="P39" s="47"/>
      <c r="Q39" s="47"/>
      <c r="R39" s="47"/>
      <c r="S39" s="47"/>
      <c r="T39" s="47"/>
      <c r="U39" s="47"/>
      <c r="V39" s="47"/>
      <c r="W39" s="47"/>
      <c r="X39" s="46"/>
    </row>
    <row r="40" spans="1:24" ht="16.5">
      <c r="A40" s="33"/>
      <c r="B40" s="309" t="s">
        <v>9</v>
      </c>
      <c r="C40" s="309"/>
      <c r="D40" s="309"/>
      <c r="E40" s="309"/>
      <c r="F40" s="309"/>
      <c r="G40" s="309"/>
      <c r="H40" s="309"/>
      <c r="I40" s="309"/>
      <c r="J40" s="309" t="s">
        <v>10</v>
      </c>
      <c r="K40" s="309"/>
      <c r="L40" s="309" t="s">
        <v>22</v>
      </c>
      <c r="M40" s="309"/>
      <c r="N40" s="309"/>
      <c r="O40" s="309"/>
      <c r="P40" s="309"/>
      <c r="Q40" s="309" t="s">
        <v>23</v>
      </c>
      <c r="R40" s="309"/>
      <c r="S40" s="309"/>
      <c r="T40" s="309" t="s">
        <v>24</v>
      </c>
      <c r="U40" s="309"/>
      <c r="V40" s="309"/>
      <c r="W40" s="309"/>
      <c r="X40" s="46"/>
    </row>
    <row r="41" spans="1:24">
      <c r="A41" s="33"/>
      <c r="B41" s="320" t="s">
        <v>66</v>
      </c>
      <c r="C41" s="320"/>
      <c r="D41" s="320"/>
      <c r="E41" s="320"/>
      <c r="F41" s="320"/>
      <c r="G41" s="320"/>
      <c r="H41" s="320"/>
      <c r="I41" s="320"/>
      <c r="J41" s="320" t="s">
        <v>13</v>
      </c>
      <c r="K41" s="320"/>
      <c r="L41" s="320">
        <v>1.3</v>
      </c>
      <c r="M41" s="320"/>
      <c r="N41" s="320"/>
      <c r="O41" s="320"/>
      <c r="P41" s="320"/>
      <c r="Q41" s="320">
        <v>3500</v>
      </c>
      <c r="R41" s="320"/>
      <c r="S41" s="320"/>
      <c r="T41" s="328">
        <f>+ROUND(L41*Q41,0)</f>
        <v>4550</v>
      </c>
      <c r="U41" s="328"/>
      <c r="V41" s="328"/>
      <c r="W41" s="328"/>
      <c r="X41" s="46"/>
    </row>
    <row r="42" spans="1:24">
      <c r="A42" s="33"/>
      <c r="B42" s="320"/>
      <c r="C42" s="320"/>
      <c r="D42" s="320"/>
      <c r="E42" s="320"/>
      <c r="F42" s="320"/>
      <c r="G42" s="320"/>
      <c r="H42" s="320"/>
      <c r="I42" s="320"/>
      <c r="J42" s="320"/>
      <c r="K42" s="320"/>
      <c r="L42" s="320"/>
      <c r="M42" s="320"/>
      <c r="N42" s="320"/>
      <c r="O42" s="320"/>
      <c r="P42" s="320"/>
      <c r="Q42" s="320"/>
      <c r="R42" s="320"/>
      <c r="S42" s="320"/>
      <c r="T42" s="328">
        <f t="shared" ref="T42:T45" si="0">+ROUND(L42*Q42,0)</f>
        <v>0</v>
      </c>
      <c r="U42" s="328"/>
      <c r="V42" s="328"/>
      <c r="W42" s="328"/>
      <c r="X42" s="46"/>
    </row>
    <row r="43" spans="1:24">
      <c r="A43" s="33"/>
      <c r="B43" s="320"/>
      <c r="C43" s="320"/>
      <c r="D43" s="320"/>
      <c r="E43" s="320"/>
      <c r="F43" s="320"/>
      <c r="G43" s="320"/>
      <c r="H43" s="320"/>
      <c r="I43" s="320"/>
      <c r="J43" s="320"/>
      <c r="K43" s="320"/>
      <c r="L43" s="320"/>
      <c r="M43" s="320"/>
      <c r="N43" s="320"/>
      <c r="O43" s="320"/>
      <c r="P43" s="320"/>
      <c r="Q43" s="320"/>
      <c r="R43" s="320"/>
      <c r="S43" s="320"/>
      <c r="T43" s="328">
        <f t="shared" si="0"/>
        <v>0</v>
      </c>
      <c r="U43" s="328"/>
      <c r="V43" s="328"/>
      <c r="W43" s="328"/>
      <c r="X43" s="46"/>
    </row>
    <row r="44" spans="1:24">
      <c r="A44" s="33"/>
      <c r="B44" s="320"/>
      <c r="C44" s="320"/>
      <c r="D44" s="320"/>
      <c r="E44" s="320"/>
      <c r="F44" s="320"/>
      <c r="G44" s="320"/>
      <c r="H44" s="320"/>
      <c r="I44" s="320"/>
      <c r="J44" s="320"/>
      <c r="K44" s="320"/>
      <c r="L44" s="320"/>
      <c r="M44" s="320"/>
      <c r="N44" s="320"/>
      <c r="O44" s="320"/>
      <c r="P44" s="320"/>
      <c r="Q44" s="320"/>
      <c r="R44" s="320"/>
      <c r="S44" s="320"/>
      <c r="T44" s="328">
        <f t="shared" si="0"/>
        <v>0</v>
      </c>
      <c r="U44" s="328"/>
      <c r="V44" s="328"/>
      <c r="W44" s="328"/>
      <c r="X44" s="46"/>
    </row>
    <row r="45" spans="1:24">
      <c r="A45" s="33"/>
      <c r="B45" s="320"/>
      <c r="C45" s="320"/>
      <c r="D45" s="320"/>
      <c r="E45" s="320"/>
      <c r="F45" s="320"/>
      <c r="G45" s="320"/>
      <c r="H45" s="320"/>
      <c r="I45" s="320"/>
      <c r="J45" s="320"/>
      <c r="K45" s="320"/>
      <c r="L45" s="320"/>
      <c r="M45" s="320"/>
      <c r="N45" s="320"/>
      <c r="O45" s="320"/>
      <c r="P45" s="320"/>
      <c r="Q45" s="320"/>
      <c r="R45" s="320"/>
      <c r="S45" s="320"/>
      <c r="T45" s="328">
        <f t="shared" si="0"/>
        <v>0</v>
      </c>
      <c r="U45" s="328"/>
      <c r="V45" s="328"/>
      <c r="W45" s="328"/>
      <c r="X45" s="46"/>
    </row>
    <row r="46" spans="1:24">
      <c r="A46" s="33"/>
      <c r="B46" s="320"/>
      <c r="C46" s="320"/>
      <c r="D46" s="320"/>
      <c r="E46" s="320"/>
      <c r="F46" s="320"/>
      <c r="G46" s="320"/>
      <c r="H46" s="320"/>
      <c r="I46" s="320"/>
      <c r="J46" s="320"/>
      <c r="K46" s="320"/>
      <c r="L46" s="320"/>
      <c r="M46" s="320"/>
      <c r="N46" s="320"/>
      <c r="O46" s="320"/>
      <c r="P46" s="320"/>
      <c r="Q46" s="320"/>
      <c r="R46" s="320"/>
      <c r="S46" s="320"/>
      <c r="T46" s="328" t="s">
        <v>25</v>
      </c>
      <c r="U46" s="328"/>
      <c r="V46" s="328"/>
      <c r="W46" s="328"/>
      <c r="X46" s="46"/>
    </row>
    <row r="47" spans="1:24" ht="16.5">
      <c r="A47" s="33"/>
      <c r="B47" s="49"/>
      <c r="C47" s="49"/>
      <c r="D47" s="49"/>
      <c r="E47" s="49"/>
      <c r="F47" s="49"/>
      <c r="G47" s="49"/>
      <c r="H47" s="49"/>
      <c r="I47" s="49"/>
      <c r="J47" s="49"/>
      <c r="K47" s="49"/>
      <c r="L47" s="49"/>
      <c r="M47" s="49"/>
      <c r="N47" s="49"/>
      <c r="O47" s="49"/>
      <c r="P47" s="49"/>
      <c r="Q47" s="310" t="s">
        <v>20</v>
      </c>
      <c r="R47" s="310"/>
      <c r="S47" s="310"/>
      <c r="T47" s="329">
        <f>SUM(T41:W46)</f>
        <v>4550</v>
      </c>
      <c r="U47" s="330"/>
      <c r="V47" s="330"/>
      <c r="W47" s="331"/>
      <c r="X47" s="46"/>
    </row>
    <row r="48" spans="1:24">
      <c r="A48" s="33"/>
      <c r="B48" s="50"/>
      <c r="C48" s="50"/>
      <c r="D48" s="50"/>
      <c r="E48" s="50"/>
      <c r="F48" s="50"/>
      <c r="G48" s="50"/>
      <c r="H48" s="50"/>
      <c r="I48" s="50"/>
      <c r="J48" s="50"/>
      <c r="K48" s="50"/>
      <c r="L48" s="50"/>
      <c r="M48" s="50"/>
      <c r="N48" s="50"/>
      <c r="O48" s="50"/>
      <c r="P48" s="50"/>
      <c r="Q48" s="50"/>
      <c r="R48" s="50"/>
      <c r="S48" s="50"/>
      <c r="T48" s="51"/>
      <c r="U48" s="51"/>
      <c r="V48" s="51"/>
      <c r="W48" s="51"/>
      <c r="X48" s="46"/>
    </row>
    <row r="49" spans="1:24" ht="16.5">
      <c r="A49" s="33"/>
      <c r="B49" s="305" t="s">
        <v>26</v>
      </c>
      <c r="C49" s="305"/>
      <c r="D49" s="305"/>
      <c r="E49" s="305"/>
      <c r="F49" s="305"/>
      <c r="G49" s="305"/>
      <c r="H49" s="305"/>
      <c r="I49" s="305"/>
      <c r="J49" s="305"/>
      <c r="K49" s="305"/>
      <c r="L49" s="305"/>
      <c r="M49" s="305"/>
      <c r="N49" s="305"/>
      <c r="O49" s="305"/>
      <c r="P49" s="305"/>
      <c r="Q49" s="305"/>
      <c r="R49" s="305"/>
      <c r="S49" s="305"/>
      <c r="T49" s="305"/>
      <c r="U49" s="305"/>
      <c r="V49" s="305"/>
      <c r="W49" s="305"/>
      <c r="X49" s="46"/>
    </row>
    <row r="50" spans="1:24">
      <c r="A50" s="33"/>
      <c r="B50" s="47"/>
      <c r="C50" s="47"/>
      <c r="D50" s="47"/>
      <c r="E50" s="47"/>
      <c r="F50" s="47"/>
      <c r="G50" s="47"/>
      <c r="H50" s="47"/>
      <c r="I50" s="47"/>
      <c r="J50" s="47"/>
      <c r="K50" s="47"/>
      <c r="L50" s="47"/>
      <c r="M50" s="47"/>
      <c r="N50" s="47"/>
      <c r="O50" s="47"/>
      <c r="P50" s="47"/>
      <c r="Q50" s="47"/>
      <c r="R50" s="47"/>
      <c r="S50" s="47"/>
      <c r="T50" s="47"/>
      <c r="U50" s="47"/>
      <c r="V50" s="47"/>
      <c r="W50" s="47"/>
      <c r="X50" s="46"/>
    </row>
    <row r="51" spans="1:24" ht="19.5">
      <c r="A51" s="33"/>
      <c r="B51" s="309" t="s">
        <v>27</v>
      </c>
      <c r="C51" s="309"/>
      <c r="D51" s="309"/>
      <c r="E51" s="309"/>
      <c r="F51" s="309"/>
      <c r="G51" s="309"/>
      <c r="H51" s="309" t="s">
        <v>28</v>
      </c>
      <c r="I51" s="309"/>
      <c r="J51" s="309" t="s">
        <v>29</v>
      </c>
      <c r="K51" s="309"/>
      <c r="L51" s="309" t="s">
        <v>30</v>
      </c>
      <c r="M51" s="309"/>
      <c r="N51" s="309"/>
      <c r="O51" s="309"/>
      <c r="P51" s="309"/>
      <c r="Q51" s="309" t="s">
        <v>16</v>
      </c>
      <c r="R51" s="309"/>
      <c r="S51" s="309"/>
      <c r="T51" s="309" t="s">
        <v>18</v>
      </c>
      <c r="U51" s="309"/>
      <c r="V51" s="309"/>
      <c r="W51" s="309"/>
      <c r="X51" s="46"/>
    </row>
    <row r="52" spans="1:24">
      <c r="A52" s="33"/>
      <c r="B52" s="320"/>
      <c r="C52" s="320"/>
      <c r="D52" s="320"/>
      <c r="E52" s="320"/>
      <c r="F52" s="320"/>
      <c r="G52" s="320"/>
      <c r="H52" s="320"/>
      <c r="I52" s="320"/>
      <c r="J52" s="320"/>
      <c r="K52" s="320"/>
      <c r="L52" s="320"/>
      <c r="M52" s="320"/>
      <c r="N52" s="320"/>
      <c r="O52" s="320"/>
      <c r="P52" s="320"/>
      <c r="Q52" s="320"/>
      <c r="R52" s="320"/>
      <c r="S52" s="320"/>
      <c r="T52" s="319"/>
      <c r="U52" s="319"/>
      <c r="V52" s="319"/>
      <c r="W52" s="319"/>
      <c r="X52" s="46"/>
    </row>
    <row r="53" spans="1:24">
      <c r="A53" s="33"/>
      <c r="B53" s="320" t="s">
        <v>32</v>
      </c>
      <c r="C53" s="320"/>
      <c r="D53" s="320"/>
      <c r="E53" s="320"/>
      <c r="F53" s="320"/>
      <c r="G53" s="320"/>
      <c r="H53" s="320"/>
      <c r="I53" s="320"/>
      <c r="J53" s="320">
        <v>1</v>
      </c>
      <c r="K53" s="320"/>
      <c r="L53" s="320">
        <v>0.05</v>
      </c>
      <c r="M53" s="320"/>
      <c r="N53" s="320"/>
      <c r="O53" s="320"/>
      <c r="P53" s="320"/>
      <c r="Q53" s="320">
        <v>40000</v>
      </c>
      <c r="R53" s="320"/>
      <c r="S53" s="320"/>
      <c r="T53" s="319">
        <f t="shared" ref="T53:T54" si="1">+ROUND(L53*Q53,0)</f>
        <v>2000</v>
      </c>
      <c r="U53" s="319"/>
      <c r="V53" s="319"/>
      <c r="W53" s="319"/>
      <c r="X53" s="46"/>
    </row>
    <row r="54" spans="1:24">
      <c r="A54" s="33"/>
      <c r="B54" s="320"/>
      <c r="C54" s="320"/>
      <c r="D54" s="320"/>
      <c r="E54" s="320"/>
      <c r="F54" s="320"/>
      <c r="G54" s="320"/>
      <c r="H54" s="320"/>
      <c r="I54" s="320"/>
      <c r="J54" s="320"/>
      <c r="K54" s="320"/>
      <c r="L54" s="320"/>
      <c r="M54" s="320"/>
      <c r="N54" s="320"/>
      <c r="O54" s="320"/>
      <c r="P54" s="320"/>
      <c r="Q54" s="320"/>
      <c r="R54" s="320"/>
      <c r="S54" s="320"/>
      <c r="T54" s="319">
        <f t="shared" si="1"/>
        <v>0</v>
      </c>
      <c r="U54" s="319"/>
      <c r="V54" s="319"/>
      <c r="W54" s="319"/>
      <c r="X54" s="46"/>
    </row>
    <row r="55" spans="1:24" ht="16.5">
      <c r="A55" s="33"/>
      <c r="B55" s="49"/>
      <c r="C55" s="49"/>
      <c r="D55" s="49"/>
      <c r="E55" s="49"/>
      <c r="F55" s="49"/>
      <c r="G55" s="49"/>
      <c r="H55" s="49"/>
      <c r="I55" s="49"/>
      <c r="J55" s="49"/>
      <c r="K55" s="49"/>
      <c r="L55" s="49"/>
      <c r="M55" s="49"/>
      <c r="N55" s="49"/>
      <c r="O55" s="49"/>
      <c r="P55" s="49"/>
      <c r="Q55" s="310" t="s">
        <v>20</v>
      </c>
      <c r="R55" s="310"/>
      <c r="S55" s="310"/>
      <c r="T55" s="332">
        <f t="shared" ref="T55" si="2">SUM(T52:W54)</f>
        <v>2000</v>
      </c>
      <c r="U55" s="333"/>
      <c r="V55" s="333"/>
      <c r="W55" s="334"/>
      <c r="X55" s="46"/>
    </row>
    <row r="56" spans="1:24">
      <c r="A56" s="33"/>
      <c r="B56" s="50"/>
      <c r="C56" s="50"/>
      <c r="D56" s="50"/>
      <c r="E56" s="50"/>
      <c r="F56" s="50"/>
      <c r="G56" s="50"/>
      <c r="H56" s="50"/>
      <c r="I56" s="50"/>
      <c r="J56" s="50"/>
      <c r="K56" s="50"/>
      <c r="L56" s="50"/>
      <c r="M56" s="50"/>
      <c r="N56" s="50"/>
      <c r="O56" s="50"/>
      <c r="P56" s="50"/>
      <c r="Q56" s="50"/>
      <c r="R56" s="50"/>
      <c r="S56" s="50"/>
      <c r="T56" s="51"/>
      <c r="U56" s="51"/>
      <c r="V56" s="51"/>
      <c r="W56" s="51"/>
      <c r="X56" s="46"/>
    </row>
    <row r="57" spans="1:24" ht="16.5">
      <c r="A57" s="33"/>
      <c r="B57" s="305" t="s">
        <v>33</v>
      </c>
      <c r="C57" s="305"/>
      <c r="D57" s="305"/>
      <c r="E57" s="305"/>
      <c r="F57" s="305"/>
      <c r="G57" s="305"/>
      <c r="H57" s="305"/>
      <c r="I57" s="305"/>
      <c r="J57" s="305"/>
      <c r="K57" s="305"/>
      <c r="L57" s="305"/>
      <c r="M57" s="305"/>
      <c r="N57" s="305"/>
      <c r="O57" s="305"/>
      <c r="P57" s="305"/>
      <c r="Q57" s="305"/>
      <c r="R57" s="305"/>
      <c r="S57" s="305"/>
      <c r="T57" s="305"/>
      <c r="U57" s="305"/>
      <c r="V57" s="305"/>
      <c r="W57" s="305"/>
      <c r="X57" s="46"/>
    </row>
    <row r="58" spans="1:24">
      <c r="A58" s="33"/>
      <c r="B58" s="47"/>
      <c r="C58" s="47"/>
      <c r="D58" s="47"/>
      <c r="E58" s="47"/>
      <c r="F58" s="47"/>
      <c r="G58" s="47"/>
      <c r="H58" s="47"/>
      <c r="I58" s="47"/>
      <c r="J58" s="47"/>
      <c r="K58" s="47"/>
      <c r="L58" s="47"/>
      <c r="M58" s="47"/>
      <c r="N58" s="47"/>
      <c r="O58" s="47"/>
      <c r="P58" s="47"/>
      <c r="Q58" s="47"/>
      <c r="R58" s="47"/>
      <c r="S58" s="47"/>
      <c r="T58" s="47"/>
      <c r="U58" s="47"/>
      <c r="V58" s="47"/>
      <c r="W58" s="47"/>
      <c r="X58" s="46"/>
    </row>
    <row r="59" spans="1:24" ht="16.5">
      <c r="A59" s="33"/>
      <c r="B59" s="309" t="s">
        <v>34</v>
      </c>
      <c r="C59" s="309"/>
      <c r="D59" s="309"/>
      <c r="E59" s="309"/>
      <c r="F59" s="309"/>
      <c r="G59" s="309"/>
      <c r="H59" s="309" t="s">
        <v>35</v>
      </c>
      <c r="I59" s="309"/>
      <c r="J59" s="309" t="s">
        <v>36</v>
      </c>
      <c r="K59" s="309"/>
      <c r="L59" s="309" t="s">
        <v>37</v>
      </c>
      <c r="M59" s="309"/>
      <c r="N59" s="309"/>
      <c r="O59" s="309"/>
      <c r="P59" s="309"/>
      <c r="Q59" s="309" t="s">
        <v>17</v>
      </c>
      <c r="R59" s="309"/>
      <c r="S59" s="309"/>
      <c r="T59" s="309" t="s">
        <v>18</v>
      </c>
      <c r="U59" s="309"/>
      <c r="V59" s="309"/>
      <c r="W59" s="309"/>
      <c r="X59" s="46"/>
    </row>
    <row r="60" spans="1:24">
      <c r="A60" s="33"/>
      <c r="B60" s="320" t="s">
        <v>38</v>
      </c>
      <c r="C60" s="320"/>
      <c r="D60" s="320"/>
      <c r="E60" s="320"/>
      <c r="F60" s="320"/>
      <c r="G60" s="320"/>
      <c r="H60" s="320">
        <f>((1500000/30)+((1000000/30)*2))</f>
        <v>116666.66666666667</v>
      </c>
      <c r="I60" s="320"/>
      <c r="J60" s="335">
        <v>0.65</v>
      </c>
      <c r="K60" s="320"/>
      <c r="L60" s="320">
        <f>H60*1.65</f>
        <v>192500</v>
      </c>
      <c r="M60" s="320"/>
      <c r="N60" s="320"/>
      <c r="O60" s="320"/>
      <c r="P60" s="320"/>
      <c r="Q60" s="390">
        <v>1.8254545454545454E-2</v>
      </c>
      <c r="R60" s="390"/>
      <c r="S60" s="390"/>
      <c r="T60" s="319">
        <f>Q60*L60</f>
        <v>3514</v>
      </c>
      <c r="U60" s="319"/>
      <c r="V60" s="319"/>
      <c r="W60" s="319"/>
      <c r="X60" s="46"/>
    </row>
    <row r="61" spans="1:24">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c r="A62" s="33"/>
      <c r="B62" s="320"/>
      <c r="C62" s="320"/>
      <c r="D62" s="320"/>
      <c r="E62" s="320"/>
      <c r="F62" s="320"/>
      <c r="G62" s="320"/>
      <c r="H62" s="320"/>
      <c r="I62" s="320"/>
      <c r="J62" s="320"/>
      <c r="K62" s="320"/>
      <c r="L62" s="320"/>
      <c r="M62" s="320"/>
      <c r="N62" s="320"/>
      <c r="O62" s="320"/>
      <c r="P62" s="320"/>
      <c r="Q62" s="320"/>
      <c r="R62" s="320"/>
      <c r="S62" s="320"/>
      <c r="T62" s="319"/>
      <c r="U62" s="319"/>
      <c r="V62" s="319"/>
      <c r="W62" s="319"/>
      <c r="X62" s="46"/>
    </row>
    <row r="63" spans="1:24" ht="16.5">
      <c r="A63" s="33"/>
      <c r="B63" s="49"/>
      <c r="C63" s="49"/>
      <c r="D63" s="49"/>
      <c r="E63" s="49"/>
      <c r="F63" s="49"/>
      <c r="G63" s="49"/>
      <c r="H63" s="49"/>
      <c r="I63" s="49"/>
      <c r="J63" s="49"/>
      <c r="K63" s="49"/>
      <c r="L63" s="49"/>
      <c r="M63" s="49"/>
      <c r="N63" s="49"/>
      <c r="O63" s="49"/>
      <c r="P63" s="49"/>
      <c r="Q63" s="310" t="s">
        <v>20</v>
      </c>
      <c r="R63" s="310"/>
      <c r="S63" s="310"/>
      <c r="T63" s="337">
        <f t="shared" ref="T63" si="3">SUM(T60:W62)</f>
        <v>3514</v>
      </c>
      <c r="U63" s="338"/>
      <c r="V63" s="338"/>
      <c r="W63" s="339"/>
      <c r="X63" s="46"/>
    </row>
    <row r="64" spans="1:24">
      <c r="A64" s="33"/>
      <c r="B64" s="52"/>
      <c r="C64" s="52"/>
      <c r="D64" s="52"/>
      <c r="E64" s="52"/>
      <c r="F64" s="52"/>
      <c r="G64" s="52"/>
      <c r="H64" s="52"/>
      <c r="I64" s="52"/>
      <c r="J64" s="52"/>
      <c r="K64" s="52"/>
      <c r="L64" s="52"/>
      <c r="M64" s="52"/>
      <c r="N64" s="52"/>
      <c r="O64" s="52"/>
      <c r="P64" s="52"/>
      <c r="Q64" s="52"/>
      <c r="R64" s="52"/>
      <c r="S64" s="52"/>
      <c r="T64" s="53"/>
      <c r="U64" s="53"/>
      <c r="V64" s="53"/>
      <c r="W64" s="53"/>
      <c r="X64" s="46"/>
    </row>
    <row r="65" spans="1:24">
      <c r="A65" s="33"/>
      <c r="B65" s="52"/>
      <c r="C65" s="52"/>
      <c r="D65" s="52"/>
      <c r="E65" s="52"/>
      <c r="F65" s="52"/>
      <c r="G65" s="52"/>
      <c r="H65" s="52"/>
      <c r="I65" s="52"/>
      <c r="J65" s="52"/>
      <c r="K65" s="52"/>
      <c r="L65" s="52"/>
      <c r="M65" s="52"/>
      <c r="N65" s="52"/>
      <c r="O65" s="52"/>
      <c r="P65" s="52"/>
      <c r="Q65" s="340" t="s">
        <v>39</v>
      </c>
      <c r="R65" s="340"/>
      <c r="S65" s="340"/>
      <c r="T65" s="341">
        <f>+T63+T55+T47+T36</f>
        <v>10240</v>
      </c>
      <c r="U65" s="341"/>
      <c r="V65" s="341"/>
      <c r="W65" s="341"/>
      <c r="X65" s="46"/>
    </row>
    <row r="66" spans="1:24">
      <c r="A66" s="33"/>
      <c r="B66" s="52"/>
      <c r="C66" s="52"/>
      <c r="D66" s="52"/>
      <c r="E66" s="52"/>
      <c r="F66" s="52"/>
      <c r="G66" s="52"/>
      <c r="H66" s="52"/>
      <c r="I66" s="52"/>
      <c r="J66" s="52"/>
      <c r="K66" s="52"/>
      <c r="L66" s="52"/>
      <c r="M66" s="52"/>
      <c r="N66" s="52"/>
      <c r="O66" s="52"/>
      <c r="P66" s="52"/>
      <c r="Q66" s="54" t="s">
        <v>40</v>
      </c>
      <c r="R66" s="55">
        <v>30</v>
      </c>
      <c r="S66" s="56" t="s">
        <v>41</v>
      </c>
      <c r="T66" s="341">
        <f>+ROUND(R66*(T65/100),0)</f>
        <v>3072</v>
      </c>
      <c r="U66" s="341"/>
      <c r="V66" s="341"/>
      <c r="W66" s="341"/>
      <c r="X66" s="46"/>
    </row>
    <row r="67" spans="1:24" ht="21" customHeight="1">
      <c r="A67" s="33"/>
      <c r="B67" s="52"/>
      <c r="C67" s="52"/>
      <c r="D67" s="52"/>
      <c r="E67" s="52"/>
      <c r="F67" s="52"/>
      <c r="G67" s="52"/>
      <c r="H67" s="52"/>
      <c r="I67" s="52"/>
      <c r="J67" s="52"/>
      <c r="K67" s="52"/>
      <c r="L67" s="52"/>
      <c r="M67" s="52"/>
      <c r="N67" s="52"/>
      <c r="O67" s="52"/>
      <c r="P67" s="52"/>
      <c r="Q67" s="342" t="s">
        <v>42</v>
      </c>
      <c r="R67" s="342"/>
      <c r="S67" s="342"/>
      <c r="T67" s="341">
        <f>+T66+T65</f>
        <v>13312</v>
      </c>
      <c r="U67" s="341"/>
      <c r="V67" s="341"/>
      <c r="W67" s="341"/>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52"/>
      <c r="D69" s="52"/>
      <c r="E69" s="52"/>
      <c r="F69" s="52"/>
      <c r="G69" s="52"/>
      <c r="H69" s="52"/>
      <c r="I69" s="52"/>
      <c r="J69" s="52"/>
      <c r="K69" s="52"/>
      <c r="L69" s="52"/>
      <c r="M69" s="52"/>
      <c r="N69" s="52"/>
      <c r="O69" s="52"/>
      <c r="P69" s="52"/>
      <c r="Q69" s="52"/>
      <c r="R69" s="52"/>
      <c r="S69" s="52"/>
      <c r="T69" s="53"/>
      <c r="U69" s="53"/>
      <c r="V69" s="53"/>
      <c r="W69" s="53"/>
      <c r="X69" s="46"/>
    </row>
    <row r="70" spans="1:24">
      <c r="A70" s="33"/>
      <c r="B70" s="52"/>
      <c r="C70" s="346"/>
      <c r="D70" s="641"/>
      <c r="E70" s="641"/>
      <c r="F70" s="641"/>
      <c r="G70" s="641"/>
      <c r="H70" s="641"/>
      <c r="I70" s="641"/>
      <c r="J70" s="641"/>
      <c r="K70" s="642"/>
      <c r="L70" s="642"/>
      <c r="M70" s="642"/>
      <c r="N70" s="347"/>
      <c r="O70" s="347"/>
      <c r="P70" s="347"/>
      <c r="Q70" s="347"/>
      <c r="R70" s="347"/>
      <c r="S70" s="347"/>
      <c r="T70" s="347"/>
      <c r="U70" s="347"/>
      <c r="V70" s="347"/>
      <c r="W70" s="67"/>
      <c r="X70" s="46"/>
    </row>
    <row r="71" spans="1:24" ht="16.5">
      <c r="A71" s="33"/>
      <c r="B71" s="52"/>
      <c r="C71" s="343" t="s">
        <v>43</v>
      </c>
      <c r="D71" s="343"/>
      <c r="E71" s="343"/>
      <c r="F71" s="343"/>
      <c r="G71" s="343"/>
      <c r="H71" s="343"/>
      <c r="I71" s="343"/>
      <c r="J71" s="343"/>
      <c r="K71" s="642"/>
      <c r="L71" s="642"/>
      <c r="M71" s="642"/>
      <c r="N71" s="343" t="s">
        <v>44</v>
      </c>
      <c r="O71" s="343"/>
      <c r="P71" s="343"/>
      <c r="Q71" s="343"/>
      <c r="R71" s="343"/>
      <c r="S71" s="343"/>
      <c r="T71" s="343"/>
      <c r="U71" s="343"/>
      <c r="V71" s="343"/>
      <c r="W71" s="343"/>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58"/>
      <c r="J73" s="58"/>
      <c r="K73" s="58"/>
      <c r="L73" s="58"/>
      <c r="M73" s="58"/>
      <c r="N73" s="57"/>
      <c r="O73" s="57"/>
      <c r="P73" s="57"/>
      <c r="Q73" s="57"/>
      <c r="R73" s="57"/>
      <c r="S73" s="57"/>
      <c r="T73" s="57"/>
      <c r="U73" s="57"/>
      <c r="V73" s="57"/>
      <c r="W73" s="57"/>
      <c r="X73" s="46"/>
    </row>
    <row r="74" spans="1:24">
      <c r="A74" s="33"/>
      <c r="B74" s="52"/>
      <c r="C74" s="57"/>
      <c r="D74" s="58"/>
      <c r="E74" s="58"/>
      <c r="F74" s="58"/>
      <c r="G74" s="58"/>
      <c r="H74" s="58"/>
      <c r="I74" s="346"/>
      <c r="J74" s="641"/>
      <c r="K74" s="641"/>
      <c r="L74" s="641"/>
      <c r="M74" s="641"/>
      <c r="N74" s="641"/>
      <c r="O74" s="641"/>
      <c r="P74" s="641"/>
      <c r="Q74" s="57"/>
      <c r="R74" s="57"/>
      <c r="S74" s="57"/>
      <c r="T74" s="57"/>
      <c r="U74" s="57"/>
      <c r="V74" s="57"/>
      <c r="W74" s="57"/>
      <c r="X74" s="46"/>
    </row>
    <row r="75" spans="1:24" ht="16.5">
      <c r="A75" s="33"/>
      <c r="B75" s="52"/>
      <c r="C75" s="57"/>
      <c r="D75" s="58"/>
      <c r="E75" s="58"/>
      <c r="F75" s="58"/>
      <c r="G75" s="58"/>
      <c r="H75" s="58"/>
      <c r="I75" s="343" t="s">
        <v>45</v>
      </c>
      <c r="J75" s="643"/>
      <c r="K75" s="643"/>
      <c r="L75" s="643"/>
      <c r="M75" s="643"/>
      <c r="N75" s="643"/>
      <c r="O75" s="643"/>
      <c r="P75" s="643"/>
      <c r="Q75" s="57"/>
      <c r="R75" s="57"/>
      <c r="S75" s="57"/>
      <c r="T75" s="57"/>
      <c r="U75" s="57"/>
      <c r="V75" s="57"/>
      <c r="W75" s="57"/>
      <c r="X75" s="46"/>
    </row>
    <row r="76" spans="1:24">
      <c r="A76" s="33"/>
      <c r="B76" s="52"/>
      <c r="C76" s="52"/>
      <c r="D76" s="52"/>
      <c r="E76" s="52"/>
      <c r="F76" s="59"/>
      <c r="G76" s="59"/>
      <c r="H76" s="59"/>
      <c r="I76" s="59"/>
      <c r="J76" s="59"/>
      <c r="K76" s="59"/>
      <c r="L76" s="59"/>
      <c r="M76" s="59"/>
      <c r="N76" s="59"/>
      <c r="O76" s="59"/>
      <c r="P76" s="60"/>
      <c r="Q76" s="52"/>
      <c r="R76" s="52"/>
      <c r="S76" s="52"/>
      <c r="T76" s="53"/>
      <c r="U76" s="53"/>
      <c r="V76" s="53"/>
      <c r="W76" s="53"/>
      <c r="X76" s="46"/>
    </row>
    <row r="77" spans="1:24">
      <c r="A77" s="33"/>
      <c r="B77" s="344" t="s">
        <v>46</v>
      </c>
      <c r="C77" s="344"/>
      <c r="D77" s="344"/>
      <c r="E77" s="344"/>
      <c r="F77" s="344"/>
      <c r="G77" s="344"/>
      <c r="H77" s="344"/>
      <c r="I77" s="344"/>
      <c r="J77" s="344"/>
      <c r="K77" s="344"/>
      <c r="L77" s="344"/>
      <c r="M77" s="344"/>
      <c r="N77" s="344"/>
      <c r="O77" s="61"/>
      <c r="P77" s="31"/>
      <c r="Q77" s="31" t="s">
        <v>47</v>
      </c>
      <c r="R77" s="31" t="s">
        <v>48</v>
      </c>
      <c r="S77" s="31"/>
      <c r="T77" s="31"/>
      <c r="U77" s="31"/>
      <c r="V77" s="31"/>
      <c r="W77" s="31"/>
      <c r="X77" s="32"/>
    </row>
    <row r="78" spans="1:24">
      <c r="A78" s="62"/>
      <c r="B78" s="63" t="s">
        <v>49</v>
      </c>
      <c r="C78" s="64"/>
      <c r="D78" s="64"/>
      <c r="E78" s="64"/>
      <c r="F78" s="63" t="s">
        <v>50</v>
      </c>
      <c r="G78" s="65"/>
      <c r="H78" s="345"/>
      <c r="I78" s="345"/>
      <c r="J78" s="345"/>
      <c r="K78" s="345"/>
      <c r="L78" s="345"/>
      <c r="M78" s="345"/>
      <c r="N78" s="345"/>
      <c r="O78" s="345"/>
      <c r="P78" s="63"/>
      <c r="Q78" s="63"/>
      <c r="R78" s="63" t="s">
        <v>51</v>
      </c>
      <c r="S78" s="63"/>
      <c r="T78" s="63"/>
      <c r="U78" s="63"/>
      <c r="V78" s="63"/>
      <c r="W78" s="63"/>
      <c r="X78" s="66"/>
    </row>
  </sheetData>
  <mergeCells count="160">
    <mergeCell ref="I75:P75"/>
    <mergeCell ref="B77:N77"/>
    <mergeCell ref="H78:O78"/>
    <mergeCell ref="C70:J70"/>
    <mergeCell ref="K70:M71"/>
    <mergeCell ref="N70:V70"/>
    <mergeCell ref="C71:J71"/>
    <mergeCell ref="N71:W71"/>
    <mergeCell ref="I74:P74"/>
    <mergeCell ref="Q63:S63"/>
    <mergeCell ref="T63:W63"/>
    <mergeCell ref="Q65:S65"/>
    <mergeCell ref="T65:W65"/>
    <mergeCell ref="T66:W66"/>
    <mergeCell ref="Q67:S67"/>
    <mergeCell ref="T67:W67"/>
    <mergeCell ref="B62:G62"/>
    <mergeCell ref="H62:I62"/>
    <mergeCell ref="J62:K62"/>
    <mergeCell ref="L62:P62"/>
    <mergeCell ref="Q62:S62"/>
    <mergeCell ref="T62:W62"/>
    <mergeCell ref="B61:G61"/>
    <mergeCell ref="H61:I61"/>
    <mergeCell ref="J61:K61"/>
    <mergeCell ref="L61:P61"/>
    <mergeCell ref="Q61:S61"/>
    <mergeCell ref="T61:W61"/>
    <mergeCell ref="B60:G60"/>
    <mergeCell ref="H60:I60"/>
    <mergeCell ref="J60:K60"/>
    <mergeCell ref="L60:P60"/>
    <mergeCell ref="Q60:S60"/>
    <mergeCell ref="T60:W60"/>
    <mergeCell ref="Q55:S55"/>
    <mergeCell ref="T55:W55"/>
    <mergeCell ref="B57:W57"/>
    <mergeCell ref="B59:G59"/>
    <mergeCell ref="H59:I59"/>
    <mergeCell ref="J59:K59"/>
    <mergeCell ref="L59:P59"/>
    <mergeCell ref="Q59:S59"/>
    <mergeCell ref="T59:W59"/>
    <mergeCell ref="B54:G54"/>
    <mergeCell ref="H54:I54"/>
    <mergeCell ref="J54:K54"/>
    <mergeCell ref="L54:P54"/>
    <mergeCell ref="Q54:S54"/>
    <mergeCell ref="T54:W54"/>
    <mergeCell ref="B53:G53"/>
    <mergeCell ref="H53:I53"/>
    <mergeCell ref="J53:K53"/>
    <mergeCell ref="L53:P53"/>
    <mergeCell ref="Q53:S53"/>
    <mergeCell ref="T53:W53"/>
    <mergeCell ref="B52:G52"/>
    <mergeCell ref="H52:I52"/>
    <mergeCell ref="J52:K52"/>
    <mergeCell ref="L52:P52"/>
    <mergeCell ref="Q52:S52"/>
    <mergeCell ref="T52:W52"/>
    <mergeCell ref="Q47:S47"/>
    <mergeCell ref="T47:W47"/>
    <mergeCell ref="B49:W49"/>
    <mergeCell ref="B51:G51"/>
    <mergeCell ref="H51:I51"/>
    <mergeCell ref="J51:K51"/>
    <mergeCell ref="L51:P51"/>
    <mergeCell ref="Q51:S51"/>
    <mergeCell ref="T51:W51"/>
    <mergeCell ref="B45:I45"/>
    <mergeCell ref="J45:K45"/>
    <mergeCell ref="L45:P45"/>
    <mergeCell ref="Q45:S45"/>
    <mergeCell ref="T45:W45"/>
    <mergeCell ref="B46:I46"/>
    <mergeCell ref="J46:K46"/>
    <mergeCell ref="L46:P46"/>
    <mergeCell ref="Q46:S46"/>
    <mergeCell ref="T46:W46"/>
    <mergeCell ref="B43:I43"/>
    <mergeCell ref="J43:K43"/>
    <mergeCell ref="L43:P43"/>
    <mergeCell ref="Q43:S43"/>
    <mergeCell ref="T43:W43"/>
    <mergeCell ref="B44:I44"/>
    <mergeCell ref="J44:K44"/>
    <mergeCell ref="L44:P44"/>
    <mergeCell ref="Q44:S44"/>
    <mergeCell ref="T44:W44"/>
    <mergeCell ref="B41:I41"/>
    <mergeCell ref="J41:K41"/>
    <mergeCell ref="L41:P41"/>
    <mergeCell ref="Q41:S41"/>
    <mergeCell ref="T41:W41"/>
    <mergeCell ref="B42:I42"/>
    <mergeCell ref="J42:K42"/>
    <mergeCell ref="L42:P42"/>
    <mergeCell ref="Q42:S42"/>
    <mergeCell ref="T42:W42"/>
    <mergeCell ref="Q36:S36"/>
    <mergeCell ref="T36:W36"/>
    <mergeCell ref="B38:W38"/>
    <mergeCell ref="B40:I40"/>
    <mergeCell ref="J40:K40"/>
    <mergeCell ref="L40:P40"/>
    <mergeCell ref="Q40:S40"/>
    <mergeCell ref="T40:W40"/>
    <mergeCell ref="B34:I34"/>
    <mergeCell ref="J34:K34"/>
    <mergeCell ref="L34:P34"/>
    <mergeCell ref="Q34:S34"/>
    <mergeCell ref="T34:W34"/>
    <mergeCell ref="B35:I35"/>
    <mergeCell ref="J35:K35"/>
    <mergeCell ref="L35:P35"/>
    <mergeCell ref="Q35:S35"/>
    <mergeCell ref="T35:W35"/>
    <mergeCell ref="B30:C30"/>
    <mergeCell ref="D30:P30"/>
    <mergeCell ref="Q30:S30"/>
    <mergeCell ref="T30:W30"/>
    <mergeCell ref="B31:W31"/>
    <mergeCell ref="B33:I33"/>
    <mergeCell ref="J33:K33"/>
    <mergeCell ref="L33:P33"/>
    <mergeCell ref="Q33:S33"/>
    <mergeCell ref="T33:W33"/>
    <mergeCell ref="B26:C26"/>
    <mergeCell ref="D26:P26"/>
    <mergeCell ref="Q26:S26"/>
    <mergeCell ref="T26:W26"/>
    <mergeCell ref="B27:C29"/>
    <mergeCell ref="D27:P29"/>
    <mergeCell ref="Q27:S29"/>
    <mergeCell ref="T27:W29"/>
    <mergeCell ref="B22:E22"/>
    <mergeCell ref="F22:W22"/>
    <mergeCell ref="F23:W23"/>
    <mergeCell ref="B24:E24"/>
    <mergeCell ref="F24:W24"/>
    <mergeCell ref="F25:W25"/>
    <mergeCell ref="B20:E20"/>
    <mergeCell ref="F20:W20"/>
    <mergeCell ref="F21:W21"/>
    <mergeCell ref="B8:W8"/>
    <mergeCell ref="H9:L9"/>
    <mergeCell ref="O9:Q9"/>
    <mergeCell ref="R9:W9"/>
    <mergeCell ref="F10:I10"/>
    <mergeCell ref="K10:L10"/>
    <mergeCell ref="A2:E6"/>
    <mergeCell ref="F2:S6"/>
    <mergeCell ref="T2:X2"/>
    <mergeCell ref="T3:X3"/>
    <mergeCell ref="T4:X4"/>
    <mergeCell ref="T5:X6"/>
    <mergeCell ref="B12:W12"/>
    <mergeCell ref="B13:W18"/>
    <mergeCell ref="B19:W19"/>
  </mergeCells>
  <conditionalFormatting sqref="B13:W18">
    <cfRule type="expression" dxfId="64" priority="1" stopIfTrue="1">
      <formula>#REF!=0</formula>
    </cfRule>
  </conditionalFormatting>
  <dataValidations disablePrompts="1" count="32">
    <dataValidation allowBlank="1" showInputMessage="1" showErrorMessage="1" promptTitle="Objeto del Contrato" prompt="Escriba claramente el objeto del contrato de ejecución suscrito" sqref="B13:W18" xr:uid="{00000000-0002-0000-0300-000000000000}"/>
    <dataValidation allowBlank="1" showInputMessage="1" showErrorMessage="1" prompt="Escriba el año de suscripción del contrato." sqref="O9:Q9" xr:uid="{00000000-0002-0000-0300-000001000000}"/>
    <dataValidation allowBlank="1" showInputMessage="1" showErrorMessage="1" promptTitle="Contrato No." prompt="Escriba en este espacio el número de contrato suscrito" sqref="H9:L9" xr:uid="{00000000-0002-0000-0300-000002000000}"/>
    <dataValidation allowBlank="1" showInputMessage="1" showErrorMessage="1" promptTitle="Contratista" prompt="Escriba el nombre o _x000a_razón social del _x000a_Contratista" sqref="F20:W20" xr:uid="{00000000-0002-0000-0300-000003000000}"/>
    <dataValidation allowBlank="1" showInputMessage="1" showErrorMessage="1" promptTitle="Interventor               " prompt="Escriba el nombre _x000a_o razón social del _x000a_Interventor" sqref="F22:W22" xr:uid="{00000000-0002-0000-0300-000004000000}"/>
    <dataValidation allowBlank="1" showInputMessage="1" showErrorMessage="1" promptTitle="Coordinador        " prompt="Escriba el nombre _x000a_o razón social del _x000a_funcionario designado_x000a_para ser el Coordinador_x000a_del Contrato" sqref="F24:W24" xr:uid="{00000000-0002-0000-0300-000005000000}"/>
    <dataValidation allowBlank="1" showInputMessage="1" showErrorMessage="1" prompt="Escriba el item relacionado en la propuesta" sqref="B27 B30:C30" xr:uid="{00000000-0002-0000-0300-000006000000}"/>
    <dataValidation allowBlank="1" showInputMessage="1" showErrorMessage="1" prompt="Escriba una breve descripción del item relacionado" sqref="D27 D30:P30" xr:uid="{00000000-0002-0000-0300-000007000000}"/>
    <dataValidation allowBlank="1" showInputMessage="1" showErrorMessage="1" prompt="Escriba la unidad de medida en que se encuentra el item relacionado" sqref="Q27 Q30:S30" xr:uid="{00000000-0002-0000-0300-000008000000}"/>
    <dataValidation allowBlank="1" showInputMessage="1" showErrorMessage="1" prompt="Escriba la Cantidad de cada item relacionado" sqref="T27 T30:W30" xr:uid="{00000000-0002-0000-0300-000009000000}"/>
    <dataValidation allowBlank="1" showInputMessage="1" showErrorMessage="1" prompt="Escriba la clase de material que transporta el material que se analiza" sqref="B52:G54" xr:uid="{00000000-0002-0000-0300-00000A000000}"/>
    <dataValidation allowBlank="1" showInputMessage="1" showErrorMessage="1" prompt="Escriba los trabajadores cuyo precio va a analizarce" sqref="B60:G62" xr:uid="{00000000-0002-0000-0300-00000B000000}"/>
    <dataValidation allowBlank="1" showInputMessage="1" showErrorMessage="1" prompt="Escriba el valor unitario del equipo que analiza" sqref="T34:W34" xr:uid="{00000000-0002-0000-0300-00000C000000}"/>
    <dataValidation allowBlank="1" showInputMessage="1" showErrorMessage="1" prompt="Escriba el precio unitario del material que se analiza" sqref="T35:W35 T41:W46" xr:uid="{00000000-0002-0000-0300-00000D000000}"/>
    <dataValidation allowBlank="1" showInputMessage="1" showErrorMessage="1" prompt="Escriba el peso o la cantidad de volument que transporta" sqref="H52:I54" xr:uid="{00000000-0002-0000-0300-00000E000000}"/>
    <dataValidation allowBlank="1" showInputMessage="1" showErrorMessage="1" prompt="Escriba la distancia que recorre el transporte relacionado" sqref="J52:K54" xr:uid="{00000000-0002-0000-0300-00000F000000}"/>
    <dataValidation allowBlank="1" showInputMessage="1" showErrorMessage="1" prompt="Esciba los m2 o Toneladas por Km equivalentes para el transporte relacionado" sqref="L52:P54" xr:uid="{00000000-0002-0000-0300-000010000000}"/>
    <dataValidation allowBlank="1" showInputMessage="1" showErrorMessage="1" prompt="Escriba la tarifa del transporte relacionado" sqref="Q52:S54" xr:uid="{00000000-0002-0000-0300-000011000000}"/>
    <dataValidation allowBlank="1" showInputMessage="1" showErrorMessage="1" prompt="Escriba el valor unitario del transporte relacionado" sqref="T52:W54" xr:uid="{00000000-0002-0000-0300-000012000000}"/>
    <dataValidation allowBlank="1" showInputMessage="1" showErrorMessage="1" prompt="Escriba el valor del jornal por cada trabajador" sqref="H60:I62" xr:uid="{00000000-0002-0000-0300-000013000000}"/>
    <dataValidation allowBlank="1" showInputMessage="1" showErrorMessage="1" prompt="Escriba el valor de las prestaciones por cada trabajador" sqref="J60:K62" xr:uid="{00000000-0002-0000-0300-000014000000}"/>
    <dataValidation allowBlank="1" showInputMessage="1" showErrorMessage="1" prompt="Escriba el valor del jornal total de cada trabajador relacionado" sqref="L60:P62" xr:uid="{00000000-0002-0000-0300-000015000000}"/>
    <dataValidation allowBlank="1" showInputMessage="1" showErrorMessage="1" prompt="Escriba el rendimiento de cada trabajador relacionado" sqref="Q60:S62" xr:uid="{00000000-0002-0000-0300-000016000000}"/>
    <dataValidation allowBlank="1" showInputMessage="1" showErrorMessage="1" prompt="Escriba el valor Unitario de cada trabajador relacionado" sqref="T60:W62" xr:uid="{00000000-0002-0000-0300-000017000000}"/>
    <dataValidation allowBlank="1" showInputMessage="1" showErrorMessage="1" prompt="Escriba el nombre completo  del interventor" sqref="H78:O78" xr:uid="{00000000-0002-0000-0300-000018000000}"/>
    <dataValidation allowBlank="1" showInputMessage="1" showErrorMessage="1" prompt="Escriba una breve descripción del equipo que analiza" sqref="B34:B35" xr:uid="{00000000-0002-0000-0300-000019000000}"/>
    <dataValidation allowBlank="1" showInputMessage="1" showErrorMessage="1" prompt="Escriba la Tarifa por hora del equipo que analiza" sqref="L34:P35" xr:uid="{00000000-0002-0000-0300-00001A000000}"/>
    <dataValidation allowBlank="1" showInputMessage="1" showErrorMessage="1" prompt="Escriba el rendimiento del equipo que analiza" sqref="Q34:S35" xr:uid="{00000000-0002-0000-0300-00001B000000}"/>
    <dataValidation allowBlank="1" showInputMessage="1" showErrorMessage="1" prompt="Escriba una breve descripción de los materiales que analiza" sqref="B41:I46" xr:uid="{00000000-0002-0000-0300-00001C000000}"/>
    <dataValidation allowBlank="1" showInputMessage="1" showErrorMessage="1" prompt="Escriba la unidad de medida en que se mide el material" sqref="J41:K46" xr:uid="{00000000-0002-0000-0300-00001D000000}"/>
    <dataValidation allowBlank="1" showInputMessage="1" showErrorMessage="1" prompt="Escriba la cantidad de material que se analiza" sqref="L41:P46" xr:uid="{00000000-0002-0000-0300-00001E000000}"/>
    <dataValidation allowBlank="1" showInputMessage="1" showErrorMessage="1" prompt="Escriba el precio unitario del material  que se analiza" sqref="Q41:S46" xr:uid="{00000000-0002-0000-0300-00001F000000}"/>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X78"/>
  <sheetViews>
    <sheetView topLeftCell="A28" workbookViewId="0">
      <selection activeCell="AA35" sqref="AA35"/>
    </sheetView>
  </sheetViews>
  <sheetFormatPr defaultColWidth="9.28515625" defaultRowHeight="15"/>
  <cols>
    <col min="1" max="24" width="5.85546875" style="27" customWidth="1"/>
    <col min="25" max="16384" width="9.28515625" style="27"/>
  </cols>
  <sheetData>
    <row r="2" spans="1:24">
      <c r="A2" s="348" t="s">
        <v>52</v>
      </c>
      <c r="B2" s="349"/>
      <c r="C2" s="349"/>
      <c r="D2" s="349"/>
      <c r="E2" s="350"/>
      <c r="F2" s="357"/>
      <c r="G2" s="358"/>
      <c r="H2" s="358"/>
      <c r="I2" s="358"/>
      <c r="J2" s="358"/>
      <c r="K2" s="358"/>
      <c r="L2" s="358"/>
      <c r="M2" s="358"/>
      <c r="N2" s="358"/>
      <c r="O2" s="358"/>
      <c r="P2" s="358"/>
      <c r="Q2" s="358"/>
      <c r="R2" s="358"/>
      <c r="S2" s="359"/>
      <c r="T2" s="366"/>
      <c r="U2" s="644"/>
      <c r="V2" s="644"/>
      <c r="W2" s="644"/>
      <c r="X2" s="645"/>
    </row>
    <row r="3" spans="1:24">
      <c r="A3" s="351"/>
      <c r="B3" s="352"/>
      <c r="C3" s="352"/>
      <c r="D3" s="352"/>
      <c r="E3" s="353"/>
      <c r="F3" s="360"/>
      <c r="G3" s="361"/>
      <c r="H3" s="361"/>
      <c r="I3" s="361"/>
      <c r="J3" s="361"/>
      <c r="K3" s="361"/>
      <c r="L3" s="361"/>
      <c r="M3" s="361"/>
      <c r="N3" s="361"/>
      <c r="O3" s="361"/>
      <c r="P3" s="361"/>
      <c r="Q3" s="361"/>
      <c r="R3" s="361"/>
      <c r="S3" s="362"/>
      <c r="T3" s="367" t="s">
        <v>53</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367" t="s">
        <v>54</v>
      </c>
      <c r="U4" s="646"/>
      <c r="V4" s="646"/>
      <c r="W4" s="646"/>
      <c r="X4" s="647"/>
    </row>
    <row r="5" spans="1:24">
      <c r="A5" s="351"/>
      <c r="B5" s="352"/>
      <c r="C5" s="352"/>
      <c r="D5" s="352"/>
      <c r="E5" s="353"/>
      <c r="F5" s="360"/>
      <c r="G5" s="361"/>
      <c r="H5" s="361"/>
      <c r="I5" s="361"/>
      <c r="J5" s="361"/>
      <c r="K5" s="361"/>
      <c r="L5" s="361"/>
      <c r="M5" s="361"/>
      <c r="N5" s="361"/>
      <c r="O5" s="361"/>
      <c r="P5" s="361"/>
      <c r="Q5" s="361"/>
      <c r="R5" s="361"/>
      <c r="S5" s="362"/>
      <c r="T5" s="648"/>
      <c r="U5" s="646"/>
      <c r="V5" s="646"/>
      <c r="W5" s="646"/>
      <c r="X5" s="647"/>
    </row>
    <row r="6" spans="1:24" ht="15.75" thickBot="1">
      <c r="A6" s="354"/>
      <c r="B6" s="355"/>
      <c r="C6" s="355"/>
      <c r="D6" s="355"/>
      <c r="E6" s="356"/>
      <c r="F6" s="363"/>
      <c r="G6" s="364"/>
      <c r="H6" s="364"/>
      <c r="I6" s="364"/>
      <c r="J6" s="364"/>
      <c r="K6" s="364"/>
      <c r="L6" s="364"/>
      <c r="M6" s="364"/>
      <c r="N6" s="364"/>
      <c r="O6" s="364"/>
      <c r="P6" s="364"/>
      <c r="Q6" s="364"/>
      <c r="R6" s="364"/>
      <c r="S6" s="365"/>
      <c r="T6" s="649"/>
      <c r="U6" s="650"/>
      <c r="V6" s="650"/>
      <c r="W6" s="650"/>
      <c r="X6" s="651"/>
    </row>
    <row r="7" spans="1:24">
      <c r="A7" s="28"/>
      <c r="B7" s="29"/>
      <c r="C7" s="29"/>
      <c r="D7" s="29"/>
      <c r="E7" s="29"/>
      <c r="F7" s="29"/>
      <c r="G7" s="29"/>
      <c r="H7" s="30"/>
      <c r="I7" s="30"/>
      <c r="J7" s="30"/>
      <c r="K7" s="30"/>
      <c r="L7" s="30"/>
      <c r="M7" s="30"/>
      <c r="N7" s="30"/>
      <c r="O7" s="30"/>
      <c r="P7" s="30"/>
      <c r="Q7" s="30"/>
      <c r="R7" s="30"/>
      <c r="S7" s="30"/>
      <c r="T7" s="31"/>
      <c r="U7" s="31"/>
      <c r="V7" s="31"/>
      <c r="W7" s="31"/>
      <c r="X7" s="32"/>
    </row>
    <row r="8" spans="1:24" ht="18">
      <c r="A8" s="33"/>
      <c r="B8" s="271" t="s">
        <v>0</v>
      </c>
      <c r="C8" s="271"/>
      <c r="D8" s="271"/>
      <c r="E8" s="271"/>
      <c r="F8" s="271"/>
      <c r="G8" s="271"/>
      <c r="H8" s="271"/>
      <c r="I8" s="271"/>
      <c r="J8" s="271"/>
      <c r="K8" s="271"/>
      <c r="L8" s="271"/>
      <c r="M8" s="271"/>
      <c r="N8" s="271"/>
      <c r="O8" s="271"/>
      <c r="P8" s="271"/>
      <c r="Q8" s="271"/>
      <c r="R8" s="271"/>
      <c r="S8" s="271"/>
      <c r="T8" s="271"/>
      <c r="U8" s="271"/>
      <c r="V8" s="271"/>
      <c r="W8" s="271"/>
      <c r="X8" s="34"/>
    </row>
    <row r="9" spans="1:24" ht="18">
      <c r="A9" s="35"/>
      <c r="B9"/>
      <c r="C9" s="68"/>
      <c r="D9" s="68"/>
      <c r="E9" s="68"/>
      <c r="F9" s="68"/>
      <c r="G9" s="68"/>
      <c r="H9" s="272"/>
      <c r="I9" s="272"/>
      <c r="J9" s="272"/>
      <c r="K9" s="272"/>
      <c r="L9" s="272"/>
      <c r="M9"/>
      <c r="N9"/>
      <c r="O9" s="273"/>
      <c r="P9" s="273"/>
      <c r="Q9" s="273"/>
      <c r="R9" s="274"/>
      <c r="S9" s="274"/>
      <c r="T9" s="274"/>
      <c r="U9" s="274"/>
      <c r="V9" s="274"/>
      <c r="W9" s="274"/>
      <c r="X9" s="36"/>
    </row>
    <row r="10" spans="1:24" ht="16.5">
      <c r="A10" s="37"/>
      <c r="B10" s="38" t="s">
        <v>1</v>
      </c>
      <c r="C10" s="38"/>
      <c r="D10" s="38"/>
      <c r="E10" s="38"/>
      <c r="F10" s="275"/>
      <c r="G10" s="275"/>
      <c r="H10" s="275"/>
      <c r="I10" s="275"/>
      <c r="J10" s="38" t="s">
        <v>2</v>
      </c>
      <c r="K10" s="276"/>
      <c r="L10" s="276"/>
      <c r="M10" s="39"/>
      <c r="N10" s="38"/>
      <c r="O10" s="40"/>
      <c r="P10" s="40"/>
      <c r="Q10" s="40"/>
      <c r="R10" s="40"/>
      <c r="S10" s="40"/>
      <c r="T10" s="40"/>
      <c r="U10" s="40"/>
      <c r="V10" s="40"/>
      <c r="W10" s="40"/>
      <c r="X10" s="41"/>
    </row>
    <row r="11" spans="1:24">
      <c r="A11" s="35"/>
      <c r="B11" s="42"/>
      <c r="C11" s="42"/>
      <c r="D11" s="42"/>
      <c r="E11" s="42"/>
      <c r="F11" s="42"/>
      <c r="G11" s="42"/>
      <c r="H11" s="43"/>
      <c r="I11" s="43"/>
      <c r="J11" s="43"/>
      <c r="K11" s="43"/>
      <c r="L11" s="43"/>
      <c r="M11" s="44"/>
      <c r="N11" s="44"/>
      <c r="O11" s="43"/>
      <c r="P11" s="43"/>
      <c r="Q11" s="43"/>
      <c r="R11" s="69"/>
      <c r="S11" s="69"/>
      <c r="T11" s="69"/>
      <c r="U11" s="69"/>
      <c r="V11" s="69"/>
      <c r="W11" s="69"/>
      <c r="X11" s="36"/>
    </row>
    <row r="12" spans="1:24" ht="18">
      <c r="A12" s="35"/>
      <c r="B12" s="265" t="s">
        <v>3</v>
      </c>
      <c r="C12" s="265"/>
      <c r="D12" s="265"/>
      <c r="E12" s="265"/>
      <c r="F12" s="265"/>
      <c r="G12" s="265"/>
      <c r="H12" s="265"/>
      <c r="I12" s="265"/>
      <c r="J12" s="265"/>
      <c r="K12" s="265"/>
      <c r="L12" s="265"/>
      <c r="M12" s="265"/>
      <c r="N12" s="265"/>
      <c r="O12" s="265"/>
      <c r="P12" s="265"/>
      <c r="Q12" s="265"/>
      <c r="R12" s="265"/>
      <c r="S12" s="265"/>
      <c r="T12" s="265"/>
      <c r="U12" s="265"/>
      <c r="V12" s="265"/>
      <c r="W12" s="265"/>
      <c r="X12" s="36"/>
    </row>
    <row r="13" spans="1:24">
      <c r="A13" s="35"/>
      <c r="B13" s="368" t="s">
        <v>4</v>
      </c>
      <c r="C13" s="368"/>
      <c r="D13" s="368"/>
      <c r="E13" s="368"/>
      <c r="F13" s="368"/>
      <c r="G13" s="368"/>
      <c r="H13" s="368"/>
      <c r="I13" s="368"/>
      <c r="J13" s="368"/>
      <c r="K13" s="368"/>
      <c r="L13" s="368"/>
      <c r="M13" s="368"/>
      <c r="N13" s="368"/>
      <c r="O13" s="368"/>
      <c r="P13" s="368"/>
      <c r="Q13" s="368"/>
      <c r="R13" s="368"/>
      <c r="S13" s="368"/>
      <c r="T13" s="368"/>
      <c r="U13" s="368"/>
      <c r="V13" s="368"/>
      <c r="W13" s="368"/>
      <c r="X13" s="36"/>
    </row>
    <row r="14" spans="1:24">
      <c r="A14" s="35"/>
      <c r="B14" s="368"/>
      <c r="C14" s="368"/>
      <c r="D14" s="368"/>
      <c r="E14" s="368"/>
      <c r="F14" s="368"/>
      <c r="G14" s="368"/>
      <c r="H14" s="368"/>
      <c r="I14" s="368"/>
      <c r="J14" s="368"/>
      <c r="K14" s="368"/>
      <c r="L14" s="368"/>
      <c r="M14" s="368"/>
      <c r="N14" s="368"/>
      <c r="O14" s="368"/>
      <c r="P14" s="368"/>
      <c r="Q14" s="368"/>
      <c r="R14" s="368"/>
      <c r="S14" s="368"/>
      <c r="T14" s="368"/>
      <c r="U14" s="368"/>
      <c r="V14" s="368"/>
      <c r="W14" s="368"/>
      <c r="X14" s="36"/>
    </row>
    <row r="15" spans="1:24">
      <c r="A15" s="35"/>
      <c r="B15" s="368"/>
      <c r="C15" s="368"/>
      <c r="D15" s="368"/>
      <c r="E15" s="368"/>
      <c r="F15" s="368"/>
      <c r="G15" s="368"/>
      <c r="H15" s="368"/>
      <c r="I15" s="368"/>
      <c r="J15" s="368"/>
      <c r="K15" s="368"/>
      <c r="L15" s="368"/>
      <c r="M15" s="368"/>
      <c r="N15" s="368"/>
      <c r="O15" s="368"/>
      <c r="P15" s="368"/>
      <c r="Q15" s="368"/>
      <c r="R15" s="368"/>
      <c r="S15" s="368"/>
      <c r="T15" s="368"/>
      <c r="U15" s="368"/>
      <c r="V15" s="368"/>
      <c r="W15" s="368"/>
      <c r="X15" s="36"/>
    </row>
    <row r="16" spans="1:24">
      <c r="A16" s="35"/>
      <c r="B16" s="368"/>
      <c r="C16" s="368"/>
      <c r="D16" s="368"/>
      <c r="E16" s="368"/>
      <c r="F16" s="368"/>
      <c r="G16" s="368"/>
      <c r="H16" s="368"/>
      <c r="I16" s="368"/>
      <c r="J16" s="368"/>
      <c r="K16" s="368"/>
      <c r="L16" s="368"/>
      <c r="M16" s="368"/>
      <c r="N16" s="368"/>
      <c r="O16" s="368"/>
      <c r="P16" s="368"/>
      <c r="Q16" s="368"/>
      <c r="R16" s="368"/>
      <c r="S16" s="368"/>
      <c r="T16" s="368"/>
      <c r="U16" s="368"/>
      <c r="V16" s="368"/>
      <c r="W16" s="368"/>
      <c r="X16" s="36"/>
    </row>
    <row r="17" spans="1:24">
      <c r="A17" s="35"/>
      <c r="B17" s="368"/>
      <c r="C17" s="368"/>
      <c r="D17" s="368"/>
      <c r="E17" s="368"/>
      <c r="F17" s="368"/>
      <c r="G17" s="368"/>
      <c r="H17" s="368"/>
      <c r="I17" s="368"/>
      <c r="J17" s="368"/>
      <c r="K17" s="368"/>
      <c r="L17" s="368"/>
      <c r="M17" s="368"/>
      <c r="N17" s="368"/>
      <c r="O17" s="368"/>
      <c r="P17" s="368"/>
      <c r="Q17" s="368"/>
      <c r="R17" s="368"/>
      <c r="S17" s="368"/>
      <c r="T17" s="368"/>
      <c r="U17" s="368"/>
      <c r="V17" s="368"/>
      <c r="W17" s="368"/>
      <c r="X17" s="36"/>
    </row>
    <row r="18" spans="1:24">
      <c r="A18" s="35"/>
      <c r="B18" s="368"/>
      <c r="C18" s="368"/>
      <c r="D18" s="368"/>
      <c r="E18" s="368"/>
      <c r="F18" s="368"/>
      <c r="G18" s="368"/>
      <c r="H18" s="368"/>
      <c r="I18" s="368"/>
      <c r="J18" s="368"/>
      <c r="K18" s="368"/>
      <c r="L18" s="368"/>
      <c r="M18" s="368"/>
      <c r="N18" s="368"/>
      <c r="O18" s="368"/>
      <c r="P18" s="368"/>
      <c r="Q18" s="368"/>
      <c r="R18" s="368"/>
      <c r="S18" s="368"/>
      <c r="T18" s="368"/>
      <c r="U18" s="368"/>
      <c r="V18" s="368"/>
      <c r="W18" s="368"/>
      <c r="X18" s="36"/>
    </row>
    <row r="19" spans="1:24">
      <c r="A19" s="35"/>
      <c r="B19" s="267"/>
      <c r="C19" s="267"/>
      <c r="D19" s="267"/>
      <c r="E19" s="267"/>
      <c r="F19" s="267"/>
      <c r="G19" s="267"/>
      <c r="H19" s="267"/>
      <c r="I19" s="267"/>
      <c r="J19" s="267"/>
      <c r="K19" s="267"/>
      <c r="L19" s="267"/>
      <c r="M19" s="267"/>
      <c r="N19" s="267"/>
      <c r="O19" s="267"/>
      <c r="P19" s="267"/>
      <c r="Q19" s="267"/>
      <c r="R19" s="267"/>
      <c r="S19" s="267"/>
      <c r="T19" s="267"/>
      <c r="U19" s="267"/>
      <c r="V19" s="267"/>
      <c r="W19" s="267"/>
      <c r="X19" s="36"/>
    </row>
    <row r="20" spans="1:24" ht="18">
      <c r="A20" s="35"/>
      <c r="B20" s="268" t="s">
        <v>5</v>
      </c>
      <c r="C20" s="268"/>
      <c r="D20" s="268"/>
      <c r="E20" s="268"/>
      <c r="F20" s="269"/>
      <c r="G20" s="269"/>
      <c r="H20" s="269"/>
      <c r="I20" s="269"/>
      <c r="J20" s="269"/>
      <c r="K20" s="269"/>
      <c r="L20" s="269"/>
      <c r="M20" s="269"/>
      <c r="N20" s="269"/>
      <c r="O20" s="269"/>
      <c r="P20" s="269"/>
      <c r="Q20" s="269"/>
      <c r="R20" s="269"/>
      <c r="S20" s="269"/>
      <c r="T20" s="269"/>
      <c r="U20" s="269"/>
      <c r="V20" s="269"/>
      <c r="W20" s="269"/>
      <c r="X20" s="36"/>
    </row>
    <row r="21" spans="1:24">
      <c r="A21" s="35"/>
      <c r="B21" s="45"/>
      <c r="C21" s="45"/>
      <c r="D21" s="45"/>
      <c r="E21" s="45"/>
      <c r="F21" s="270"/>
      <c r="G21" s="270"/>
      <c r="H21" s="270"/>
      <c r="I21" s="270"/>
      <c r="J21" s="270"/>
      <c r="K21" s="270"/>
      <c r="L21" s="270"/>
      <c r="M21" s="270"/>
      <c r="N21" s="270"/>
      <c r="O21" s="270"/>
      <c r="P21" s="270"/>
      <c r="Q21" s="270"/>
      <c r="R21" s="270"/>
      <c r="S21" s="270"/>
      <c r="T21" s="270"/>
      <c r="U21" s="270"/>
      <c r="V21" s="270"/>
      <c r="W21" s="270"/>
      <c r="X21" s="36"/>
    </row>
    <row r="22" spans="1:24" ht="18">
      <c r="A22" s="35"/>
      <c r="B22" s="268" t="s">
        <v>6</v>
      </c>
      <c r="C22" s="268"/>
      <c r="D22" s="268"/>
      <c r="E22" s="268"/>
      <c r="F22" s="269"/>
      <c r="G22" s="269"/>
      <c r="H22" s="269"/>
      <c r="I22" s="269"/>
      <c r="J22" s="269"/>
      <c r="K22" s="269"/>
      <c r="L22" s="269"/>
      <c r="M22" s="269"/>
      <c r="N22" s="269"/>
      <c r="O22" s="269"/>
      <c r="P22" s="269"/>
      <c r="Q22" s="269"/>
      <c r="R22" s="269"/>
      <c r="S22" s="269"/>
      <c r="T22" s="269"/>
      <c r="U22" s="269"/>
      <c r="V22" s="269"/>
      <c r="W22" s="269"/>
      <c r="X22" s="36"/>
    </row>
    <row r="23" spans="1:24">
      <c r="A23" s="35"/>
      <c r="B23" s="45"/>
      <c r="C23" s="45"/>
      <c r="D23" s="45"/>
      <c r="E23" s="45"/>
      <c r="F23" s="270"/>
      <c r="G23" s="270"/>
      <c r="H23" s="270"/>
      <c r="I23" s="270"/>
      <c r="J23" s="270"/>
      <c r="K23" s="270"/>
      <c r="L23" s="270"/>
      <c r="M23" s="270"/>
      <c r="N23" s="270"/>
      <c r="O23" s="270"/>
      <c r="P23" s="270"/>
      <c r="Q23" s="270"/>
      <c r="R23" s="270"/>
      <c r="S23" s="270"/>
      <c r="T23" s="270"/>
      <c r="U23" s="270"/>
      <c r="V23" s="270"/>
      <c r="W23" s="270"/>
      <c r="X23" s="36"/>
    </row>
    <row r="24" spans="1:24" ht="18">
      <c r="A24" s="35"/>
      <c r="B24" s="268" t="s">
        <v>7</v>
      </c>
      <c r="C24" s="268"/>
      <c r="D24" s="268"/>
      <c r="E24" s="268"/>
      <c r="F24" s="269"/>
      <c r="G24" s="269"/>
      <c r="H24" s="269"/>
      <c r="I24" s="269"/>
      <c r="J24" s="269"/>
      <c r="K24" s="269"/>
      <c r="L24" s="269"/>
      <c r="M24" s="269"/>
      <c r="N24" s="269"/>
      <c r="O24" s="269"/>
      <c r="P24" s="269"/>
      <c r="Q24" s="269"/>
      <c r="R24" s="269"/>
      <c r="S24" s="269"/>
      <c r="T24" s="269"/>
      <c r="U24" s="269"/>
      <c r="V24" s="269"/>
      <c r="W24" s="269"/>
      <c r="X24" s="36"/>
    </row>
    <row r="25" spans="1:24">
      <c r="A25" s="35"/>
      <c r="B25" s="69"/>
      <c r="C25" s="69"/>
      <c r="D25" s="69"/>
      <c r="E25" s="69"/>
      <c r="F25" s="270"/>
      <c r="G25" s="270"/>
      <c r="H25" s="270"/>
      <c r="I25" s="270"/>
      <c r="J25" s="270"/>
      <c r="K25" s="270"/>
      <c r="L25" s="270"/>
      <c r="M25" s="270"/>
      <c r="N25" s="270"/>
      <c r="O25" s="270"/>
      <c r="P25" s="270"/>
      <c r="Q25" s="270"/>
      <c r="R25" s="270"/>
      <c r="S25" s="270"/>
      <c r="T25" s="270"/>
      <c r="U25" s="270"/>
      <c r="V25" s="270"/>
      <c r="W25" s="270"/>
      <c r="X25" s="36"/>
    </row>
    <row r="26" spans="1:24" ht="16.5">
      <c r="A26" s="33"/>
      <c r="B26" s="277" t="s">
        <v>8</v>
      </c>
      <c r="C26" s="277"/>
      <c r="D26" s="277" t="s">
        <v>9</v>
      </c>
      <c r="E26" s="277"/>
      <c r="F26" s="277"/>
      <c r="G26" s="277"/>
      <c r="H26" s="277"/>
      <c r="I26" s="277"/>
      <c r="J26" s="277"/>
      <c r="K26" s="277"/>
      <c r="L26" s="277"/>
      <c r="M26" s="277"/>
      <c r="N26" s="277"/>
      <c r="O26" s="277"/>
      <c r="P26" s="277"/>
      <c r="Q26" s="277" t="s">
        <v>10</v>
      </c>
      <c r="R26" s="277"/>
      <c r="S26" s="277"/>
      <c r="T26" s="277" t="s">
        <v>11</v>
      </c>
      <c r="U26" s="277"/>
      <c r="V26" s="277"/>
      <c r="W26" s="277"/>
      <c r="X26" s="46"/>
    </row>
    <row r="27" spans="1:24" ht="21" customHeight="1">
      <c r="A27" s="33"/>
      <c r="B27" s="278"/>
      <c r="C27" s="279"/>
      <c r="D27" s="284" t="str">
        <f>'[5]PRESUPUESTO PLAZA 10042022'!B9</f>
        <v>Suministro, transporte y colocación de base granular de máximo Ø 1½", reacomodado con medios mecánicos y compactado al 95% mínimo del ensayo del proctor modificado, según normas para la construcción de pavimentos en el Valle de Aburrá, y todo lo necesario para su correcta construcción y funcionamiento Su medida sera tomada en sitio ya compactado.</v>
      </c>
      <c r="E27" s="285"/>
      <c r="F27" s="285"/>
      <c r="G27" s="285"/>
      <c r="H27" s="285"/>
      <c r="I27" s="285"/>
      <c r="J27" s="285"/>
      <c r="K27" s="285"/>
      <c r="L27" s="285"/>
      <c r="M27" s="285"/>
      <c r="N27" s="285"/>
      <c r="O27" s="285"/>
      <c r="P27" s="286"/>
      <c r="Q27" s="293" t="s">
        <v>13</v>
      </c>
      <c r="R27" s="294"/>
      <c r="S27" s="295"/>
      <c r="T27" s="278"/>
      <c r="U27" s="302"/>
      <c r="V27" s="302"/>
      <c r="W27" s="279"/>
      <c r="X27" s="46"/>
    </row>
    <row r="28" spans="1:24" ht="15.75" customHeight="1">
      <c r="A28" s="33"/>
      <c r="B28" s="280"/>
      <c r="C28" s="281"/>
      <c r="D28" s="287"/>
      <c r="E28" s="288"/>
      <c r="F28" s="288"/>
      <c r="G28" s="288"/>
      <c r="H28" s="288"/>
      <c r="I28" s="288"/>
      <c r="J28" s="288"/>
      <c r="K28" s="288"/>
      <c r="L28" s="288"/>
      <c r="M28" s="288"/>
      <c r="N28" s="288"/>
      <c r="O28" s="288"/>
      <c r="P28" s="289"/>
      <c r="Q28" s="296"/>
      <c r="R28" s="297"/>
      <c r="S28" s="298"/>
      <c r="T28" s="280"/>
      <c r="U28" s="303"/>
      <c r="V28" s="303"/>
      <c r="W28" s="281"/>
      <c r="X28" s="46"/>
    </row>
    <row r="29" spans="1:24" ht="24.75" customHeight="1">
      <c r="A29" s="33"/>
      <c r="B29" s="282"/>
      <c r="C29" s="283"/>
      <c r="D29" s="290"/>
      <c r="E29" s="291"/>
      <c r="F29" s="291"/>
      <c r="G29" s="291"/>
      <c r="H29" s="291"/>
      <c r="I29" s="291"/>
      <c r="J29" s="291"/>
      <c r="K29" s="291"/>
      <c r="L29" s="291"/>
      <c r="M29" s="291"/>
      <c r="N29" s="291"/>
      <c r="O29" s="291"/>
      <c r="P29" s="292"/>
      <c r="Q29" s="299"/>
      <c r="R29" s="300"/>
      <c r="S29" s="301"/>
      <c r="T29" s="282"/>
      <c r="U29" s="304"/>
      <c r="V29" s="304"/>
      <c r="W29" s="283"/>
      <c r="X29" s="46"/>
    </row>
    <row r="30" spans="1:24">
      <c r="A30" s="33"/>
      <c r="B30" s="303"/>
      <c r="C30" s="303"/>
      <c r="D30" s="303"/>
      <c r="E30" s="303"/>
      <c r="F30" s="303"/>
      <c r="G30" s="303"/>
      <c r="H30" s="303"/>
      <c r="I30" s="303"/>
      <c r="J30" s="303"/>
      <c r="K30" s="303"/>
      <c r="L30" s="303"/>
      <c r="M30" s="303"/>
      <c r="N30" s="303"/>
      <c r="O30" s="303"/>
      <c r="P30" s="303"/>
      <c r="Q30" s="303"/>
      <c r="R30" s="303"/>
      <c r="S30" s="303"/>
      <c r="T30" s="303"/>
      <c r="U30" s="303"/>
      <c r="V30" s="303"/>
      <c r="W30" s="303"/>
      <c r="X30" s="46"/>
    </row>
    <row r="31" spans="1:24" ht="16.5">
      <c r="A31" s="33"/>
      <c r="B31" s="305" t="s">
        <v>14</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48"/>
      <c r="B33" s="306" t="s">
        <v>9</v>
      </c>
      <c r="C33" s="307"/>
      <c r="D33" s="307"/>
      <c r="E33" s="307"/>
      <c r="F33" s="307"/>
      <c r="G33" s="307"/>
      <c r="H33" s="307"/>
      <c r="I33" s="307"/>
      <c r="J33" s="306" t="s">
        <v>15</v>
      </c>
      <c r="K33" s="308"/>
      <c r="L33" s="309" t="s">
        <v>16</v>
      </c>
      <c r="M33" s="309"/>
      <c r="N33" s="309"/>
      <c r="O33" s="309"/>
      <c r="P33" s="309"/>
      <c r="Q33" s="309" t="s">
        <v>17</v>
      </c>
      <c r="R33" s="309"/>
      <c r="S33" s="309"/>
      <c r="T33" s="309" t="s">
        <v>18</v>
      </c>
      <c r="U33" s="309"/>
      <c r="V33" s="309"/>
      <c r="W33" s="309"/>
      <c r="X33" s="46"/>
    </row>
    <row r="34" spans="1:24">
      <c r="A34" s="33"/>
      <c r="B34" s="314" t="s">
        <v>19</v>
      </c>
      <c r="C34" s="315"/>
      <c r="D34" s="315"/>
      <c r="E34" s="315"/>
      <c r="F34" s="315"/>
      <c r="G34" s="315"/>
      <c r="H34" s="315"/>
      <c r="I34" s="316"/>
      <c r="J34" s="317"/>
      <c r="K34" s="318"/>
      <c r="L34" s="319">
        <f>+T63</f>
        <v>1925</v>
      </c>
      <c r="M34" s="319"/>
      <c r="N34" s="319"/>
      <c r="O34" s="319"/>
      <c r="P34" s="319"/>
      <c r="Q34" s="320">
        <v>0.05</v>
      </c>
      <c r="R34" s="320"/>
      <c r="S34" s="320"/>
      <c r="T34" s="319">
        <f>+ROUND(L34*Q34,0)</f>
        <v>96</v>
      </c>
      <c r="U34" s="319"/>
      <c r="V34" s="319"/>
      <c r="W34" s="319"/>
      <c r="X34" s="46"/>
    </row>
    <row r="35" spans="1:24" ht="30" customHeight="1">
      <c r="A35" s="33"/>
      <c r="B35" s="378" t="s">
        <v>67</v>
      </c>
      <c r="C35" s="379"/>
      <c r="D35" s="379"/>
      <c r="E35" s="379"/>
      <c r="F35" s="379"/>
      <c r="G35" s="379"/>
      <c r="H35" s="379"/>
      <c r="I35" s="380"/>
      <c r="J35" s="381" t="s">
        <v>58</v>
      </c>
      <c r="K35" s="382"/>
      <c r="L35" s="383">
        <v>95000</v>
      </c>
      <c r="M35" s="384"/>
      <c r="N35" s="384"/>
      <c r="O35" s="384"/>
      <c r="P35" s="385"/>
      <c r="Q35" s="381">
        <v>0.1</v>
      </c>
      <c r="R35" s="386"/>
      <c r="S35" s="382"/>
      <c r="T35" s="387">
        <f>+ROUND(L35*Q35,0)</f>
        <v>9500</v>
      </c>
      <c r="U35" s="388"/>
      <c r="V35" s="388"/>
      <c r="W35" s="389"/>
      <c r="X35" s="46"/>
    </row>
    <row r="36" spans="1:24" ht="16.5">
      <c r="A36" s="33"/>
      <c r="B36" s="49"/>
      <c r="C36" s="49"/>
      <c r="D36" s="49"/>
      <c r="E36" s="49"/>
      <c r="F36" s="49"/>
      <c r="G36" s="49"/>
      <c r="H36" s="49"/>
      <c r="I36" s="49"/>
      <c r="J36" s="49"/>
      <c r="K36" s="49"/>
      <c r="L36" s="49"/>
      <c r="M36" s="49"/>
      <c r="N36" s="49"/>
      <c r="O36" s="49"/>
      <c r="P36" s="49"/>
      <c r="Q36" s="310" t="s">
        <v>20</v>
      </c>
      <c r="R36" s="310"/>
      <c r="S36" s="310"/>
      <c r="T36" s="311">
        <f>+SUM(T34:W35)</f>
        <v>9596</v>
      </c>
      <c r="U36" s="312"/>
      <c r="V36" s="312"/>
      <c r="W36" s="313"/>
      <c r="X36" s="46"/>
    </row>
    <row r="37" spans="1:24">
      <c r="A37" s="33"/>
      <c r="B37" s="50"/>
      <c r="C37" s="50"/>
      <c r="D37" s="50"/>
      <c r="E37" s="50"/>
      <c r="F37" s="50"/>
      <c r="G37" s="50"/>
      <c r="H37" s="50"/>
      <c r="I37" s="50"/>
      <c r="J37" s="50"/>
      <c r="K37" s="50"/>
      <c r="L37" s="50"/>
      <c r="M37" s="50"/>
      <c r="N37" s="50"/>
      <c r="O37" s="50"/>
      <c r="P37" s="50"/>
      <c r="Q37" s="50"/>
      <c r="R37" s="50"/>
      <c r="S37" s="50"/>
      <c r="T37" s="51"/>
      <c r="U37" s="51"/>
      <c r="V37" s="51"/>
      <c r="W37" s="51"/>
      <c r="X37" s="46"/>
    </row>
    <row r="38" spans="1:24" ht="16.5">
      <c r="A38" s="33"/>
      <c r="B38" s="305" t="s">
        <v>21</v>
      </c>
      <c r="C38" s="305"/>
      <c r="D38" s="305"/>
      <c r="E38" s="305"/>
      <c r="F38" s="305"/>
      <c r="G38" s="305"/>
      <c r="H38" s="305"/>
      <c r="I38" s="305"/>
      <c r="J38" s="305"/>
      <c r="K38" s="305"/>
      <c r="L38" s="305"/>
      <c r="M38" s="305"/>
      <c r="N38" s="305"/>
      <c r="O38" s="305"/>
      <c r="P38" s="305"/>
      <c r="Q38" s="305"/>
      <c r="R38" s="305"/>
      <c r="S38" s="305"/>
      <c r="T38" s="305"/>
      <c r="U38" s="305"/>
      <c r="V38" s="305"/>
      <c r="W38" s="305"/>
      <c r="X38" s="46"/>
    </row>
    <row r="39" spans="1:24">
      <c r="A39" s="33"/>
      <c r="B39" s="47"/>
      <c r="C39" s="47"/>
      <c r="D39" s="47"/>
      <c r="E39" s="47"/>
      <c r="F39" s="47"/>
      <c r="G39" s="47"/>
      <c r="H39" s="47"/>
      <c r="I39" s="47"/>
      <c r="J39" s="47"/>
      <c r="K39" s="47"/>
      <c r="L39" s="47"/>
      <c r="M39" s="47"/>
      <c r="N39" s="47"/>
      <c r="O39" s="47"/>
      <c r="P39" s="47"/>
      <c r="Q39" s="47"/>
      <c r="R39" s="47"/>
      <c r="S39" s="47"/>
      <c r="T39" s="47"/>
      <c r="U39" s="47"/>
      <c r="V39" s="47"/>
      <c r="W39" s="47"/>
      <c r="X39" s="46"/>
    </row>
    <row r="40" spans="1:24" ht="16.5">
      <c r="A40" s="33"/>
      <c r="B40" s="309" t="s">
        <v>9</v>
      </c>
      <c r="C40" s="309"/>
      <c r="D40" s="309"/>
      <c r="E40" s="309"/>
      <c r="F40" s="309"/>
      <c r="G40" s="309"/>
      <c r="H40" s="309"/>
      <c r="I40" s="309"/>
      <c r="J40" s="309" t="s">
        <v>10</v>
      </c>
      <c r="K40" s="309"/>
      <c r="L40" s="309" t="s">
        <v>22</v>
      </c>
      <c r="M40" s="309"/>
      <c r="N40" s="309"/>
      <c r="O40" s="309"/>
      <c r="P40" s="309"/>
      <c r="Q40" s="309" t="s">
        <v>23</v>
      </c>
      <c r="R40" s="309"/>
      <c r="S40" s="309"/>
      <c r="T40" s="309" t="s">
        <v>24</v>
      </c>
      <c r="U40" s="309"/>
      <c r="V40" s="309"/>
      <c r="W40" s="309"/>
      <c r="X40" s="46"/>
    </row>
    <row r="41" spans="1:24">
      <c r="A41" s="33"/>
      <c r="B41" s="320" t="s">
        <v>68</v>
      </c>
      <c r="C41" s="320"/>
      <c r="D41" s="320"/>
      <c r="E41" s="320"/>
      <c r="F41" s="320"/>
      <c r="G41" s="320"/>
      <c r="H41" s="320"/>
      <c r="I41" s="320"/>
      <c r="J41" s="320" t="s">
        <v>13</v>
      </c>
      <c r="K41" s="320"/>
      <c r="L41" s="320">
        <v>1.05</v>
      </c>
      <c r="M41" s="320"/>
      <c r="N41" s="320"/>
      <c r="O41" s="320"/>
      <c r="P41" s="320"/>
      <c r="Q41" s="320">
        <v>115000</v>
      </c>
      <c r="R41" s="320"/>
      <c r="S41" s="320"/>
      <c r="T41" s="328">
        <f>+ROUND(L41*Q41,0)</f>
        <v>120750</v>
      </c>
      <c r="U41" s="328"/>
      <c r="V41" s="328"/>
      <c r="W41" s="328"/>
      <c r="X41" s="46"/>
    </row>
    <row r="42" spans="1:24">
      <c r="A42" s="33"/>
      <c r="B42" s="320"/>
      <c r="C42" s="320"/>
      <c r="D42" s="320"/>
      <c r="E42" s="320"/>
      <c r="F42" s="320"/>
      <c r="G42" s="320"/>
      <c r="H42" s="320"/>
      <c r="I42" s="320"/>
      <c r="J42" s="320"/>
      <c r="K42" s="320"/>
      <c r="L42" s="320"/>
      <c r="M42" s="320"/>
      <c r="N42" s="320"/>
      <c r="O42" s="320"/>
      <c r="P42" s="320"/>
      <c r="Q42" s="320"/>
      <c r="R42" s="320"/>
      <c r="S42" s="320"/>
      <c r="T42" s="328">
        <f t="shared" ref="T42:T45" si="0">+ROUND(L42*Q42,0)</f>
        <v>0</v>
      </c>
      <c r="U42" s="328"/>
      <c r="V42" s="328"/>
      <c r="W42" s="328"/>
      <c r="X42" s="46"/>
    </row>
    <row r="43" spans="1:24">
      <c r="A43" s="33"/>
      <c r="B43" s="320"/>
      <c r="C43" s="320"/>
      <c r="D43" s="320"/>
      <c r="E43" s="320"/>
      <c r="F43" s="320"/>
      <c r="G43" s="320"/>
      <c r="H43" s="320"/>
      <c r="I43" s="320"/>
      <c r="J43" s="320"/>
      <c r="K43" s="320"/>
      <c r="L43" s="320"/>
      <c r="M43" s="320"/>
      <c r="N43" s="320"/>
      <c r="O43" s="320"/>
      <c r="P43" s="320"/>
      <c r="Q43" s="320"/>
      <c r="R43" s="320"/>
      <c r="S43" s="320"/>
      <c r="T43" s="328">
        <f t="shared" si="0"/>
        <v>0</v>
      </c>
      <c r="U43" s="328"/>
      <c r="V43" s="328"/>
      <c r="W43" s="328"/>
      <c r="X43" s="46"/>
    </row>
    <row r="44" spans="1:24">
      <c r="A44" s="33"/>
      <c r="B44" s="320"/>
      <c r="C44" s="320"/>
      <c r="D44" s="320"/>
      <c r="E44" s="320"/>
      <c r="F44" s="320"/>
      <c r="G44" s="320"/>
      <c r="H44" s="320"/>
      <c r="I44" s="320"/>
      <c r="J44" s="320"/>
      <c r="K44" s="320"/>
      <c r="L44" s="320"/>
      <c r="M44" s="320"/>
      <c r="N44" s="320"/>
      <c r="O44" s="320"/>
      <c r="P44" s="320"/>
      <c r="Q44" s="320"/>
      <c r="R44" s="320"/>
      <c r="S44" s="320"/>
      <c r="T44" s="328">
        <f t="shared" si="0"/>
        <v>0</v>
      </c>
      <c r="U44" s="328"/>
      <c r="V44" s="328"/>
      <c r="W44" s="328"/>
      <c r="X44" s="46"/>
    </row>
    <row r="45" spans="1:24">
      <c r="A45" s="33"/>
      <c r="B45" s="320"/>
      <c r="C45" s="320"/>
      <c r="D45" s="320"/>
      <c r="E45" s="320"/>
      <c r="F45" s="320"/>
      <c r="G45" s="320"/>
      <c r="H45" s="320"/>
      <c r="I45" s="320"/>
      <c r="J45" s="320"/>
      <c r="K45" s="320"/>
      <c r="L45" s="320"/>
      <c r="M45" s="320"/>
      <c r="N45" s="320"/>
      <c r="O45" s="320"/>
      <c r="P45" s="320"/>
      <c r="Q45" s="320"/>
      <c r="R45" s="320"/>
      <c r="S45" s="320"/>
      <c r="T45" s="328">
        <f t="shared" si="0"/>
        <v>0</v>
      </c>
      <c r="U45" s="328"/>
      <c r="V45" s="328"/>
      <c r="W45" s="328"/>
      <c r="X45" s="46"/>
    </row>
    <row r="46" spans="1:24">
      <c r="A46" s="33"/>
      <c r="B46" s="320"/>
      <c r="C46" s="320"/>
      <c r="D46" s="320"/>
      <c r="E46" s="320"/>
      <c r="F46" s="320"/>
      <c r="G46" s="320"/>
      <c r="H46" s="320"/>
      <c r="I46" s="320"/>
      <c r="J46" s="320"/>
      <c r="K46" s="320"/>
      <c r="L46" s="320"/>
      <c r="M46" s="320"/>
      <c r="N46" s="320"/>
      <c r="O46" s="320"/>
      <c r="P46" s="320"/>
      <c r="Q46" s="320"/>
      <c r="R46" s="320"/>
      <c r="S46" s="320"/>
      <c r="T46" s="328" t="s">
        <v>25</v>
      </c>
      <c r="U46" s="328"/>
      <c r="V46" s="328"/>
      <c r="W46" s="328"/>
      <c r="X46" s="46"/>
    </row>
    <row r="47" spans="1:24" ht="16.5">
      <c r="A47" s="33"/>
      <c r="B47" s="49"/>
      <c r="C47" s="49"/>
      <c r="D47" s="49"/>
      <c r="E47" s="49"/>
      <c r="F47" s="49"/>
      <c r="G47" s="49"/>
      <c r="H47" s="49"/>
      <c r="I47" s="49"/>
      <c r="J47" s="49"/>
      <c r="K47" s="49"/>
      <c r="L47" s="49"/>
      <c r="M47" s="49"/>
      <c r="N47" s="49"/>
      <c r="O47" s="49"/>
      <c r="P47" s="49"/>
      <c r="Q47" s="310" t="s">
        <v>20</v>
      </c>
      <c r="R47" s="310"/>
      <c r="S47" s="310"/>
      <c r="T47" s="329">
        <f>SUM(T41:W46)</f>
        <v>120750</v>
      </c>
      <c r="U47" s="330"/>
      <c r="V47" s="330"/>
      <c r="W47" s="331"/>
      <c r="X47" s="46"/>
    </row>
    <row r="48" spans="1:24">
      <c r="A48" s="33"/>
      <c r="B48" s="50"/>
      <c r="C48" s="50"/>
      <c r="D48" s="50"/>
      <c r="E48" s="50"/>
      <c r="F48" s="50"/>
      <c r="G48" s="50"/>
      <c r="H48" s="50"/>
      <c r="I48" s="50"/>
      <c r="J48" s="50"/>
      <c r="K48" s="50"/>
      <c r="L48" s="50"/>
      <c r="M48" s="50"/>
      <c r="N48" s="50"/>
      <c r="O48" s="50"/>
      <c r="P48" s="50"/>
      <c r="Q48" s="50"/>
      <c r="R48" s="50"/>
      <c r="S48" s="50"/>
      <c r="T48" s="51"/>
      <c r="U48" s="51"/>
      <c r="V48" s="51"/>
      <c r="W48" s="51"/>
      <c r="X48" s="46"/>
    </row>
    <row r="49" spans="1:24" ht="16.5">
      <c r="A49" s="33"/>
      <c r="B49" s="305" t="s">
        <v>26</v>
      </c>
      <c r="C49" s="305"/>
      <c r="D49" s="305"/>
      <c r="E49" s="305"/>
      <c r="F49" s="305"/>
      <c r="G49" s="305"/>
      <c r="H49" s="305"/>
      <c r="I49" s="305"/>
      <c r="J49" s="305"/>
      <c r="K49" s="305"/>
      <c r="L49" s="305"/>
      <c r="M49" s="305"/>
      <c r="N49" s="305"/>
      <c r="O49" s="305"/>
      <c r="P49" s="305"/>
      <c r="Q49" s="305"/>
      <c r="R49" s="305"/>
      <c r="S49" s="305"/>
      <c r="T49" s="305"/>
      <c r="U49" s="305"/>
      <c r="V49" s="305"/>
      <c r="W49" s="305"/>
      <c r="X49" s="46"/>
    </row>
    <row r="50" spans="1:24">
      <c r="A50" s="33"/>
      <c r="B50" s="47"/>
      <c r="C50" s="47"/>
      <c r="D50" s="47"/>
      <c r="E50" s="47"/>
      <c r="F50" s="47"/>
      <c r="G50" s="47"/>
      <c r="H50" s="47"/>
      <c r="I50" s="47"/>
      <c r="J50" s="47"/>
      <c r="K50" s="47"/>
      <c r="L50" s="47"/>
      <c r="M50" s="47"/>
      <c r="N50" s="47"/>
      <c r="O50" s="47"/>
      <c r="P50" s="47"/>
      <c r="Q50" s="47"/>
      <c r="R50" s="47"/>
      <c r="S50" s="47"/>
      <c r="T50" s="47"/>
      <c r="U50" s="47"/>
      <c r="V50" s="47"/>
      <c r="W50" s="47"/>
      <c r="X50" s="46"/>
    </row>
    <row r="51" spans="1:24" ht="19.5">
      <c r="A51" s="33"/>
      <c r="B51" s="309" t="s">
        <v>27</v>
      </c>
      <c r="C51" s="309"/>
      <c r="D51" s="309"/>
      <c r="E51" s="309"/>
      <c r="F51" s="309"/>
      <c r="G51" s="309"/>
      <c r="H51" s="309" t="s">
        <v>28</v>
      </c>
      <c r="I51" s="309"/>
      <c r="J51" s="309" t="s">
        <v>29</v>
      </c>
      <c r="K51" s="309"/>
      <c r="L51" s="309" t="s">
        <v>30</v>
      </c>
      <c r="M51" s="309"/>
      <c r="N51" s="309"/>
      <c r="O51" s="309"/>
      <c r="P51" s="309"/>
      <c r="Q51" s="309" t="s">
        <v>16</v>
      </c>
      <c r="R51" s="309"/>
      <c r="S51" s="309"/>
      <c r="T51" s="309" t="s">
        <v>18</v>
      </c>
      <c r="U51" s="309"/>
      <c r="V51" s="309"/>
      <c r="W51" s="309"/>
      <c r="X51" s="46"/>
    </row>
    <row r="52" spans="1:24">
      <c r="A52" s="33"/>
      <c r="B52" s="320" t="s">
        <v>61</v>
      </c>
      <c r="C52" s="320"/>
      <c r="D52" s="320"/>
      <c r="E52" s="320"/>
      <c r="F52" s="320"/>
      <c r="G52" s="320"/>
      <c r="H52" s="320"/>
      <c r="I52" s="320"/>
      <c r="J52" s="320">
        <v>15</v>
      </c>
      <c r="K52" s="320"/>
      <c r="L52" s="320">
        <v>0.1</v>
      </c>
      <c r="M52" s="320"/>
      <c r="N52" s="320"/>
      <c r="O52" s="320"/>
      <c r="P52" s="320"/>
      <c r="Q52" s="320">
        <v>30000</v>
      </c>
      <c r="R52" s="320"/>
      <c r="S52" s="320"/>
      <c r="T52" s="319">
        <f>+ROUND(L52*Q52,0)</f>
        <v>3000</v>
      </c>
      <c r="U52" s="319"/>
      <c r="V52" s="319"/>
      <c r="W52" s="319"/>
      <c r="X52" s="46"/>
    </row>
    <row r="53" spans="1:24">
      <c r="A53" s="33"/>
      <c r="B53" s="320" t="s">
        <v>32</v>
      </c>
      <c r="C53" s="320"/>
      <c r="D53" s="320"/>
      <c r="E53" s="320"/>
      <c r="F53" s="320"/>
      <c r="G53" s="320"/>
      <c r="H53" s="320"/>
      <c r="I53" s="320"/>
      <c r="J53" s="320">
        <v>1</v>
      </c>
      <c r="K53" s="320"/>
      <c r="L53" s="320">
        <v>0.05</v>
      </c>
      <c r="M53" s="320"/>
      <c r="N53" s="320"/>
      <c r="O53" s="320"/>
      <c r="P53" s="320"/>
      <c r="Q53" s="320">
        <v>40000</v>
      </c>
      <c r="R53" s="320"/>
      <c r="S53" s="320"/>
      <c r="T53" s="319">
        <f t="shared" ref="T53:T54" si="1">+ROUND(L53*Q53,0)</f>
        <v>2000</v>
      </c>
      <c r="U53" s="319"/>
      <c r="V53" s="319"/>
      <c r="W53" s="319"/>
      <c r="X53" s="46"/>
    </row>
    <row r="54" spans="1:24">
      <c r="A54" s="33"/>
      <c r="B54" s="320"/>
      <c r="C54" s="320"/>
      <c r="D54" s="320"/>
      <c r="E54" s="320"/>
      <c r="F54" s="320"/>
      <c r="G54" s="320"/>
      <c r="H54" s="320"/>
      <c r="I54" s="320"/>
      <c r="J54" s="320"/>
      <c r="K54" s="320"/>
      <c r="L54" s="320"/>
      <c r="M54" s="320"/>
      <c r="N54" s="320"/>
      <c r="O54" s="320"/>
      <c r="P54" s="320"/>
      <c r="Q54" s="320"/>
      <c r="R54" s="320"/>
      <c r="S54" s="320"/>
      <c r="T54" s="319">
        <f t="shared" si="1"/>
        <v>0</v>
      </c>
      <c r="U54" s="319"/>
      <c r="V54" s="319"/>
      <c r="W54" s="319"/>
      <c r="X54" s="46"/>
    </row>
    <row r="55" spans="1:24" ht="16.5">
      <c r="A55" s="33"/>
      <c r="B55" s="49"/>
      <c r="C55" s="49"/>
      <c r="D55" s="49"/>
      <c r="E55" s="49"/>
      <c r="F55" s="49"/>
      <c r="G55" s="49"/>
      <c r="H55" s="49"/>
      <c r="I55" s="49"/>
      <c r="J55" s="49"/>
      <c r="K55" s="49"/>
      <c r="L55" s="49"/>
      <c r="M55" s="49"/>
      <c r="N55" s="49"/>
      <c r="O55" s="49"/>
      <c r="P55" s="49"/>
      <c r="Q55" s="310" t="s">
        <v>20</v>
      </c>
      <c r="R55" s="310"/>
      <c r="S55" s="310"/>
      <c r="T55" s="332">
        <f t="shared" ref="T55" si="2">SUM(T52:W54)</f>
        <v>5000</v>
      </c>
      <c r="U55" s="333"/>
      <c r="V55" s="333"/>
      <c r="W55" s="334"/>
      <c r="X55" s="46"/>
    </row>
    <row r="56" spans="1:24">
      <c r="A56" s="33"/>
      <c r="B56" s="50"/>
      <c r="C56" s="50"/>
      <c r="D56" s="50"/>
      <c r="E56" s="50"/>
      <c r="F56" s="50"/>
      <c r="G56" s="50"/>
      <c r="H56" s="50"/>
      <c r="I56" s="50"/>
      <c r="J56" s="50"/>
      <c r="K56" s="50"/>
      <c r="L56" s="50"/>
      <c r="M56" s="50"/>
      <c r="N56" s="50"/>
      <c r="O56" s="50"/>
      <c r="P56" s="50"/>
      <c r="Q56" s="50"/>
      <c r="R56" s="50"/>
      <c r="S56" s="50"/>
      <c r="T56" s="51"/>
      <c r="U56" s="51"/>
      <c r="V56" s="51"/>
      <c r="W56" s="51"/>
      <c r="X56" s="46"/>
    </row>
    <row r="57" spans="1:24" ht="16.5">
      <c r="A57" s="33"/>
      <c r="B57" s="305" t="s">
        <v>33</v>
      </c>
      <c r="C57" s="305"/>
      <c r="D57" s="305"/>
      <c r="E57" s="305"/>
      <c r="F57" s="305"/>
      <c r="G57" s="305"/>
      <c r="H57" s="305"/>
      <c r="I57" s="305"/>
      <c r="J57" s="305"/>
      <c r="K57" s="305"/>
      <c r="L57" s="305"/>
      <c r="M57" s="305"/>
      <c r="N57" s="305"/>
      <c r="O57" s="305"/>
      <c r="P57" s="305"/>
      <c r="Q57" s="305"/>
      <c r="R57" s="305"/>
      <c r="S57" s="305"/>
      <c r="T57" s="305"/>
      <c r="U57" s="305"/>
      <c r="V57" s="305"/>
      <c r="W57" s="305"/>
      <c r="X57" s="46"/>
    </row>
    <row r="58" spans="1:24">
      <c r="A58" s="33"/>
      <c r="B58" s="47"/>
      <c r="C58" s="47"/>
      <c r="D58" s="47"/>
      <c r="E58" s="47"/>
      <c r="F58" s="47"/>
      <c r="G58" s="47"/>
      <c r="H58" s="47"/>
      <c r="I58" s="47"/>
      <c r="J58" s="47"/>
      <c r="K58" s="47"/>
      <c r="L58" s="47"/>
      <c r="M58" s="47"/>
      <c r="N58" s="47"/>
      <c r="O58" s="47"/>
      <c r="P58" s="47"/>
      <c r="Q58" s="47"/>
      <c r="R58" s="47"/>
      <c r="S58" s="47"/>
      <c r="T58" s="47"/>
      <c r="U58" s="47"/>
      <c r="V58" s="47"/>
      <c r="W58" s="47"/>
      <c r="X58" s="46"/>
    </row>
    <row r="59" spans="1:24" ht="16.5">
      <c r="A59" s="33"/>
      <c r="B59" s="309" t="s">
        <v>34</v>
      </c>
      <c r="C59" s="309"/>
      <c r="D59" s="309"/>
      <c r="E59" s="309"/>
      <c r="F59" s="309"/>
      <c r="G59" s="309"/>
      <c r="H59" s="309" t="s">
        <v>35</v>
      </c>
      <c r="I59" s="309"/>
      <c r="J59" s="309" t="s">
        <v>36</v>
      </c>
      <c r="K59" s="309"/>
      <c r="L59" s="309" t="s">
        <v>37</v>
      </c>
      <c r="M59" s="309"/>
      <c r="N59" s="309"/>
      <c r="O59" s="309"/>
      <c r="P59" s="309"/>
      <c r="Q59" s="309" t="s">
        <v>17</v>
      </c>
      <c r="R59" s="309"/>
      <c r="S59" s="309"/>
      <c r="T59" s="309" t="s">
        <v>18</v>
      </c>
      <c r="U59" s="309"/>
      <c r="V59" s="309"/>
      <c r="W59" s="309"/>
      <c r="X59" s="46"/>
    </row>
    <row r="60" spans="1:24">
      <c r="A60" s="33"/>
      <c r="B60" s="320" t="s">
        <v>38</v>
      </c>
      <c r="C60" s="320"/>
      <c r="D60" s="320"/>
      <c r="E60" s="320"/>
      <c r="F60" s="320"/>
      <c r="G60" s="320"/>
      <c r="H60" s="320">
        <f>((1500000/30)+((1000000/30)*2))</f>
        <v>116666.66666666667</v>
      </c>
      <c r="I60" s="320"/>
      <c r="J60" s="335">
        <v>0.65</v>
      </c>
      <c r="K60" s="320"/>
      <c r="L60" s="320">
        <f>H60*1.65</f>
        <v>192500</v>
      </c>
      <c r="M60" s="320"/>
      <c r="N60" s="320"/>
      <c r="O60" s="320"/>
      <c r="P60" s="320"/>
      <c r="Q60" s="390">
        <v>0.01</v>
      </c>
      <c r="R60" s="390"/>
      <c r="S60" s="390"/>
      <c r="T60" s="319">
        <f>Q60*L60</f>
        <v>1925</v>
      </c>
      <c r="U60" s="319"/>
      <c r="V60" s="319"/>
      <c r="W60" s="319"/>
      <c r="X60" s="46"/>
    </row>
    <row r="61" spans="1:24">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c r="A62" s="33"/>
      <c r="B62" s="320"/>
      <c r="C62" s="320"/>
      <c r="D62" s="320"/>
      <c r="E62" s="320"/>
      <c r="F62" s="320"/>
      <c r="G62" s="320"/>
      <c r="H62" s="320"/>
      <c r="I62" s="320"/>
      <c r="J62" s="320"/>
      <c r="K62" s="320"/>
      <c r="L62" s="320"/>
      <c r="M62" s="320"/>
      <c r="N62" s="320"/>
      <c r="O62" s="320"/>
      <c r="P62" s="320"/>
      <c r="Q62" s="320"/>
      <c r="R62" s="320"/>
      <c r="S62" s="320"/>
      <c r="T62" s="319"/>
      <c r="U62" s="319"/>
      <c r="V62" s="319"/>
      <c r="W62" s="319"/>
      <c r="X62" s="46"/>
    </row>
    <row r="63" spans="1:24" ht="16.5">
      <c r="A63" s="33"/>
      <c r="B63" s="49"/>
      <c r="C63" s="49"/>
      <c r="D63" s="49"/>
      <c r="E63" s="49"/>
      <c r="F63" s="49"/>
      <c r="G63" s="49"/>
      <c r="H63" s="49"/>
      <c r="I63" s="49"/>
      <c r="J63" s="49"/>
      <c r="K63" s="49"/>
      <c r="L63" s="49"/>
      <c r="M63" s="49"/>
      <c r="N63" s="49"/>
      <c r="O63" s="49"/>
      <c r="P63" s="49"/>
      <c r="Q63" s="310" t="s">
        <v>20</v>
      </c>
      <c r="R63" s="310"/>
      <c r="S63" s="310"/>
      <c r="T63" s="337">
        <f t="shared" ref="T63" si="3">SUM(T60:W62)</f>
        <v>1925</v>
      </c>
      <c r="U63" s="338"/>
      <c r="V63" s="338"/>
      <c r="W63" s="339"/>
      <c r="X63" s="46"/>
    </row>
    <row r="64" spans="1:24">
      <c r="A64" s="33"/>
      <c r="B64" s="52"/>
      <c r="C64" s="52"/>
      <c r="D64" s="52"/>
      <c r="E64" s="52"/>
      <c r="F64" s="52"/>
      <c r="G64" s="52"/>
      <c r="H64" s="52"/>
      <c r="I64" s="52"/>
      <c r="J64" s="52"/>
      <c r="K64" s="52"/>
      <c r="L64" s="52"/>
      <c r="M64" s="52"/>
      <c r="N64" s="52"/>
      <c r="O64" s="52"/>
      <c r="P64" s="52"/>
      <c r="Q64" s="52"/>
      <c r="R64" s="52"/>
      <c r="S64" s="52"/>
      <c r="T64" s="53"/>
      <c r="U64" s="53"/>
      <c r="V64" s="53"/>
      <c r="W64" s="53"/>
      <c r="X64" s="46"/>
    </row>
    <row r="65" spans="1:24">
      <c r="A65" s="33"/>
      <c r="B65" s="52"/>
      <c r="C65" s="52"/>
      <c r="D65" s="52"/>
      <c r="E65" s="52"/>
      <c r="F65" s="52"/>
      <c r="G65" s="52"/>
      <c r="H65" s="52"/>
      <c r="I65" s="52"/>
      <c r="J65" s="52"/>
      <c r="K65" s="52"/>
      <c r="L65" s="52"/>
      <c r="M65" s="52"/>
      <c r="N65" s="52"/>
      <c r="O65" s="52"/>
      <c r="P65" s="52"/>
      <c r="Q65" s="340" t="s">
        <v>39</v>
      </c>
      <c r="R65" s="340"/>
      <c r="S65" s="340"/>
      <c r="T65" s="341">
        <f>+T63+T55+T47+T36</f>
        <v>137271</v>
      </c>
      <c r="U65" s="341"/>
      <c r="V65" s="341"/>
      <c r="W65" s="341"/>
      <c r="X65" s="46"/>
    </row>
    <row r="66" spans="1:24">
      <c r="A66" s="33"/>
      <c r="B66" s="52"/>
      <c r="C66" s="52"/>
      <c r="D66" s="52"/>
      <c r="E66" s="52"/>
      <c r="F66" s="52"/>
      <c r="G66" s="52"/>
      <c r="H66" s="52"/>
      <c r="I66" s="52"/>
      <c r="J66" s="52"/>
      <c r="K66" s="52"/>
      <c r="L66" s="52"/>
      <c r="M66" s="52"/>
      <c r="N66" s="52"/>
      <c r="O66" s="52"/>
      <c r="P66" s="52"/>
      <c r="Q66" s="54" t="s">
        <v>40</v>
      </c>
      <c r="R66" s="55">
        <v>30</v>
      </c>
      <c r="S66" s="56" t="s">
        <v>41</v>
      </c>
      <c r="T66" s="341">
        <f>+ROUND(R66*(T65/100),0)</f>
        <v>41181</v>
      </c>
      <c r="U66" s="341"/>
      <c r="V66" s="341"/>
      <c r="W66" s="341"/>
      <c r="X66" s="46"/>
    </row>
    <row r="67" spans="1:24" ht="21" customHeight="1">
      <c r="A67" s="33"/>
      <c r="B67" s="52"/>
      <c r="C67" s="52"/>
      <c r="D67" s="52"/>
      <c r="E67" s="52"/>
      <c r="F67" s="52"/>
      <c r="G67" s="52"/>
      <c r="H67" s="52"/>
      <c r="I67" s="52"/>
      <c r="J67" s="52"/>
      <c r="K67" s="52"/>
      <c r="L67" s="52"/>
      <c r="M67" s="52"/>
      <c r="N67" s="52"/>
      <c r="O67" s="52"/>
      <c r="P67" s="52"/>
      <c r="Q67" s="342" t="s">
        <v>42</v>
      </c>
      <c r="R67" s="342"/>
      <c r="S67" s="342"/>
      <c r="T67" s="341">
        <f>+T66+T65</f>
        <v>178452</v>
      </c>
      <c r="U67" s="341"/>
      <c r="V67" s="341"/>
      <c r="W67" s="341"/>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52"/>
      <c r="D69" s="52"/>
      <c r="E69" s="52"/>
      <c r="F69" s="52"/>
      <c r="G69" s="52"/>
      <c r="H69" s="52"/>
      <c r="I69" s="52"/>
      <c r="J69" s="52"/>
      <c r="K69" s="52"/>
      <c r="L69" s="52"/>
      <c r="M69" s="52"/>
      <c r="N69" s="52"/>
      <c r="O69" s="52"/>
      <c r="P69" s="52"/>
      <c r="Q69" s="52"/>
      <c r="R69" s="52"/>
      <c r="S69" s="52"/>
      <c r="T69" s="53"/>
      <c r="U69" s="53"/>
      <c r="V69" s="53"/>
      <c r="W69" s="53"/>
      <c r="X69" s="46"/>
    </row>
    <row r="70" spans="1:24">
      <c r="A70" s="33"/>
      <c r="B70" s="52"/>
      <c r="C70" s="346"/>
      <c r="D70" s="641"/>
      <c r="E70" s="641"/>
      <c r="F70" s="641"/>
      <c r="G70" s="641"/>
      <c r="H70" s="641"/>
      <c r="I70" s="641"/>
      <c r="J70" s="641"/>
      <c r="K70" s="642"/>
      <c r="L70" s="642"/>
      <c r="M70" s="642"/>
      <c r="N70" s="347"/>
      <c r="O70" s="347"/>
      <c r="P70" s="347"/>
      <c r="Q70" s="347"/>
      <c r="R70" s="347"/>
      <c r="S70" s="347"/>
      <c r="T70" s="347"/>
      <c r="U70" s="347"/>
      <c r="V70" s="347"/>
      <c r="W70" s="67"/>
      <c r="X70" s="46"/>
    </row>
    <row r="71" spans="1:24" ht="16.5">
      <c r="A71" s="33"/>
      <c r="B71" s="52"/>
      <c r="C71" s="343" t="s">
        <v>43</v>
      </c>
      <c r="D71" s="343"/>
      <c r="E71" s="343"/>
      <c r="F71" s="343"/>
      <c r="G71" s="343"/>
      <c r="H71" s="343"/>
      <c r="I71" s="343"/>
      <c r="J71" s="343"/>
      <c r="K71" s="642"/>
      <c r="L71" s="642"/>
      <c r="M71" s="642"/>
      <c r="N71" s="343" t="s">
        <v>44</v>
      </c>
      <c r="O71" s="343"/>
      <c r="P71" s="343"/>
      <c r="Q71" s="343"/>
      <c r="R71" s="343"/>
      <c r="S71" s="343"/>
      <c r="T71" s="343"/>
      <c r="U71" s="343"/>
      <c r="V71" s="343"/>
      <c r="W71" s="343"/>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58"/>
      <c r="J73" s="58"/>
      <c r="K73" s="58"/>
      <c r="L73" s="58"/>
      <c r="M73" s="58"/>
      <c r="N73" s="57"/>
      <c r="O73" s="57"/>
      <c r="P73" s="57"/>
      <c r="Q73" s="57"/>
      <c r="R73" s="57"/>
      <c r="S73" s="57"/>
      <c r="T73" s="57"/>
      <c r="U73" s="57"/>
      <c r="V73" s="57"/>
      <c r="W73" s="57"/>
      <c r="X73" s="46"/>
    </row>
    <row r="74" spans="1:24">
      <c r="A74" s="33"/>
      <c r="B74" s="52"/>
      <c r="C74" s="57"/>
      <c r="D74" s="58"/>
      <c r="E74" s="58"/>
      <c r="F74" s="58"/>
      <c r="G74" s="58"/>
      <c r="H74" s="58"/>
      <c r="I74" s="346"/>
      <c r="J74" s="641"/>
      <c r="K74" s="641"/>
      <c r="L74" s="641"/>
      <c r="M74" s="641"/>
      <c r="N74" s="641"/>
      <c r="O74" s="641"/>
      <c r="P74" s="641"/>
      <c r="Q74" s="57"/>
      <c r="R74" s="57"/>
      <c r="S74" s="57"/>
      <c r="T74" s="57"/>
      <c r="U74" s="57"/>
      <c r="V74" s="57"/>
      <c r="W74" s="57"/>
      <c r="X74" s="46"/>
    </row>
    <row r="75" spans="1:24" ht="16.5">
      <c r="A75" s="33"/>
      <c r="B75" s="52"/>
      <c r="C75" s="57"/>
      <c r="D75" s="58"/>
      <c r="E75" s="58"/>
      <c r="F75" s="58"/>
      <c r="G75" s="58"/>
      <c r="H75" s="58"/>
      <c r="I75" s="343" t="s">
        <v>45</v>
      </c>
      <c r="J75" s="643"/>
      <c r="K75" s="643"/>
      <c r="L75" s="643"/>
      <c r="M75" s="643"/>
      <c r="N75" s="643"/>
      <c r="O75" s="643"/>
      <c r="P75" s="643"/>
      <c r="Q75" s="57"/>
      <c r="R75" s="57"/>
      <c r="S75" s="57"/>
      <c r="T75" s="57"/>
      <c r="U75" s="57"/>
      <c r="V75" s="57"/>
      <c r="W75" s="57"/>
      <c r="X75" s="46"/>
    </row>
    <row r="76" spans="1:24">
      <c r="A76" s="33"/>
      <c r="B76" s="52"/>
      <c r="C76" s="52"/>
      <c r="D76" s="52"/>
      <c r="E76" s="52"/>
      <c r="F76" s="59"/>
      <c r="G76" s="59"/>
      <c r="H76" s="59"/>
      <c r="I76" s="59"/>
      <c r="J76" s="59"/>
      <c r="K76" s="59"/>
      <c r="L76" s="59"/>
      <c r="M76" s="59"/>
      <c r="N76" s="59"/>
      <c r="O76" s="59"/>
      <c r="P76" s="60"/>
      <c r="Q76" s="52"/>
      <c r="R76" s="52"/>
      <c r="S76" s="52"/>
      <c r="T76" s="53"/>
      <c r="U76" s="53"/>
      <c r="V76" s="53"/>
      <c r="W76" s="53"/>
      <c r="X76" s="46"/>
    </row>
    <row r="77" spans="1:24">
      <c r="A77" s="33"/>
      <c r="B77" s="344" t="s">
        <v>46</v>
      </c>
      <c r="C77" s="344"/>
      <c r="D77" s="344"/>
      <c r="E77" s="344"/>
      <c r="F77" s="344"/>
      <c r="G77" s="344"/>
      <c r="H77" s="344"/>
      <c r="I77" s="344"/>
      <c r="J77" s="344"/>
      <c r="K77" s="344"/>
      <c r="L77" s="344"/>
      <c r="M77" s="344"/>
      <c r="N77" s="344"/>
      <c r="O77" s="61"/>
      <c r="P77" s="31"/>
      <c r="Q77" s="31" t="s">
        <v>47</v>
      </c>
      <c r="R77" s="31" t="s">
        <v>48</v>
      </c>
      <c r="S77" s="31"/>
      <c r="T77" s="31"/>
      <c r="U77" s="31"/>
      <c r="V77" s="31"/>
      <c r="W77" s="31"/>
      <c r="X77" s="32"/>
    </row>
    <row r="78" spans="1:24">
      <c r="A78" s="62"/>
      <c r="B78" s="63" t="s">
        <v>49</v>
      </c>
      <c r="C78" s="64"/>
      <c r="D78" s="64"/>
      <c r="E78" s="64"/>
      <c r="F78" s="63" t="s">
        <v>50</v>
      </c>
      <c r="G78" s="65"/>
      <c r="H78" s="345"/>
      <c r="I78" s="345"/>
      <c r="J78" s="345"/>
      <c r="K78" s="345"/>
      <c r="L78" s="345"/>
      <c r="M78" s="345"/>
      <c r="N78" s="345"/>
      <c r="O78" s="345"/>
      <c r="P78" s="63"/>
      <c r="Q78" s="63"/>
      <c r="R78" s="63" t="s">
        <v>51</v>
      </c>
      <c r="S78" s="63"/>
      <c r="T78" s="63"/>
      <c r="U78" s="63"/>
      <c r="V78" s="63"/>
      <c r="W78" s="63"/>
      <c r="X78" s="66"/>
    </row>
  </sheetData>
  <mergeCells count="160">
    <mergeCell ref="A2:E6"/>
    <mergeCell ref="F2:S6"/>
    <mergeCell ref="T2:X2"/>
    <mergeCell ref="T3:X3"/>
    <mergeCell ref="T4:X4"/>
    <mergeCell ref="T5:X6"/>
    <mergeCell ref="B12:W12"/>
    <mergeCell ref="B13:W18"/>
    <mergeCell ref="B19:W19"/>
    <mergeCell ref="B20:E20"/>
    <mergeCell ref="F20:W20"/>
    <mergeCell ref="F21:W21"/>
    <mergeCell ref="B8:W8"/>
    <mergeCell ref="H9:L9"/>
    <mergeCell ref="O9:Q9"/>
    <mergeCell ref="R9:W9"/>
    <mergeCell ref="F10:I10"/>
    <mergeCell ref="K10:L10"/>
    <mergeCell ref="B26:C26"/>
    <mergeCell ref="D26:P26"/>
    <mergeCell ref="Q26:S26"/>
    <mergeCell ref="T26:W26"/>
    <mergeCell ref="B27:C29"/>
    <mergeCell ref="D27:P29"/>
    <mergeCell ref="Q27:S29"/>
    <mergeCell ref="T27:W29"/>
    <mergeCell ref="B22:E22"/>
    <mergeCell ref="F22:W22"/>
    <mergeCell ref="F23:W23"/>
    <mergeCell ref="B24:E24"/>
    <mergeCell ref="F24:W24"/>
    <mergeCell ref="F25:W25"/>
    <mergeCell ref="B30:C30"/>
    <mergeCell ref="D30:P30"/>
    <mergeCell ref="Q30:S30"/>
    <mergeCell ref="T30:W30"/>
    <mergeCell ref="B31:W31"/>
    <mergeCell ref="B33:I33"/>
    <mergeCell ref="J33:K33"/>
    <mergeCell ref="L33:P33"/>
    <mergeCell ref="Q33:S33"/>
    <mergeCell ref="T33:W33"/>
    <mergeCell ref="Q36:S36"/>
    <mergeCell ref="T36:W36"/>
    <mergeCell ref="B38:W38"/>
    <mergeCell ref="B40:I40"/>
    <mergeCell ref="J40:K40"/>
    <mergeCell ref="L40:P40"/>
    <mergeCell ref="Q40:S40"/>
    <mergeCell ref="T40:W40"/>
    <mergeCell ref="B34:I34"/>
    <mergeCell ref="J34:K34"/>
    <mergeCell ref="L34:P34"/>
    <mergeCell ref="Q34:S34"/>
    <mergeCell ref="T34:W34"/>
    <mergeCell ref="B35:I35"/>
    <mergeCell ref="J35:K35"/>
    <mergeCell ref="L35:P35"/>
    <mergeCell ref="Q35:S35"/>
    <mergeCell ref="T35:W35"/>
    <mergeCell ref="B41:I41"/>
    <mergeCell ref="J41:K41"/>
    <mergeCell ref="L41:P41"/>
    <mergeCell ref="Q41:S41"/>
    <mergeCell ref="T41:W41"/>
    <mergeCell ref="B42:I42"/>
    <mergeCell ref="J42:K42"/>
    <mergeCell ref="L42:P42"/>
    <mergeCell ref="Q42:S42"/>
    <mergeCell ref="T42:W42"/>
    <mergeCell ref="B43:I43"/>
    <mergeCell ref="J43:K43"/>
    <mergeCell ref="L43:P43"/>
    <mergeCell ref="Q43:S43"/>
    <mergeCell ref="T43:W43"/>
    <mergeCell ref="B44:I44"/>
    <mergeCell ref="J44:K44"/>
    <mergeCell ref="L44:P44"/>
    <mergeCell ref="Q44:S44"/>
    <mergeCell ref="T44:W44"/>
    <mergeCell ref="B45:I45"/>
    <mergeCell ref="J45:K45"/>
    <mergeCell ref="L45:P45"/>
    <mergeCell ref="Q45:S45"/>
    <mergeCell ref="T45:W45"/>
    <mergeCell ref="B46:I46"/>
    <mergeCell ref="J46:K46"/>
    <mergeCell ref="L46:P46"/>
    <mergeCell ref="Q46:S46"/>
    <mergeCell ref="T46:W46"/>
    <mergeCell ref="B52:G52"/>
    <mergeCell ref="H52:I52"/>
    <mergeCell ref="J52:K52"/>
    <mergeCell ref="L52:P52"/>
    <mergeCell ref="Q52:S52"/>
    <mergeCell ref="T52:W52"/>
    <mergeCell ref="Q47:S47"/>
    <mergeCell ref="T47:W47"/>
    <mergeCell ref="B49:W49"/>
    <mergeCell ref="B51:G51"/>
    <mergeCell ref="H51:I51"/>
    <mergeCell ref="J51:K51"/>
    <mergeCell ref="L51:P51"/>
    <mergeCell ref="Q51:S51"/>
    <mergeCell ref="T51:W51"/>
    <mergeCell ref="B54:G54"/>
    <mergeCell ref="H54:I54"/>
    <mergeCell ref="J54:K54"/>
    <mergeCell ref="L54:P54"/>
    <mergeCell ref="Q54:S54"/>
    <mergeCell ref="T54:W54"/>
    <mergeCell ref="B53:G53"/>
    <mergeCell ref="H53:I53"/>
    <mergeCell ref="J53:K53"/>
    <mergeCell ref="L53:P53"/>
    <mergeCell ref="Q53:S53"/>
    <mergeCell ref="T53:W53"/>
    <mergeCell ref="Q55:S55"/>
    <mergeCell ref="T55:W55"/>
    <mergeCell ref="B57:W57"/>
    <mergeCell ref="B59:G59"/>
    <mergeCell ref="H59:I59"/>
    <mergeCell ref="J59:K59"/>
    <mergeCell ref="L59:P59"/>
    <mergeCell ref="Q59:S59"/>
    <mergeCell ref="T59:W59"/>
    <mergeCell ref="B61:G61"/>
    <mergeCell ref="H61:I61"/>
    <mergeCell ref="J61:K61"/>
    <mergeCell ref="L61:P61"/>
    <mergeCell ref="Q61:S61"/>
    <mergeCell ref="T61:W61"/>
    <mergeCell ref="B60:G60"/>
    <mergeCell ref="H60:I60"/>
    <mergeCell ref="J60:K60"/>
    <mergeCell ref="L60:P60"/>
    <mergeCell ref="Q60:S60"/>
    <mergeCell ref="T60:W60"/>
    <mergeCell ref="Q63:S63"/>
    <mergeCell ref="T63:W63"/>
    <mergeCell ref="Q65:S65"/>
    <mergeCell ref="T65:W65"/>
    <mergeCell ref="T66:W66"/>
    <mergeCell ref="Q67:S67"/>
    <mergeCell ref="T67:W67"/>
    <mergeCell ref="B62:G62"/>
    <mergeCell ref="H62:I62"/>
    <mergeCell ref="J62:K62"/>
    <mergeCell ref="L62:P62"/>
    <mergeCell ref="Q62:S62"/>
    <mergeCell ref="T62:W62"/>
    <mergeCell ref="I75:P75"/>
    <mergeCell ref="B77:N77"/>
    <mergeCell ref="H78:O78"/>
    <mergeCell ref="C70:J70"/>
    <mergeCell ref="K70:M71"/>
    <mergeCell ref="N70:V70"/>
    <mergeCell ref="C71:J71"/>
    <mergeCell ref="N71:W71"/>
    <mergeCell ref="I74:P74"/>
  </mergeCells>
  <conditionalFormatting sqref="B13:W18">
    <cfRule type="expression" dxfId="63" priority="1" stopIfTrue="1">
      <formula>#REF!=0</formula>
    </cfRule>
  </conditionalFormatting>
  <dataValidations count="32">
    <dataValidation allowBlank="1" showInputMessage="1" showErrorMessage="1" promptTitle="Objeto del Contrato" prompt="Escriba claramente el objeto del contrato de ejecución suscrito" sqref="B13:W18" xr:uid="{00000000-0002-0000-0400-000000000000}"/>
    <dataValidation allowBlank="1" showInputMessage="1" showErrorMessage="1" prompt="Escriba el año de suscripción del contrato." sqref="O9:Q9" xr:uid="{00000000-0002-0000-0400-000001000000}"/>
    <dataValidation allowBlank="1" showInputMessage="1" showErrorMessage="1" promptTitle="Contrato No." prompt="Escriba en este espacio el número de contrato suscrito" sqref="H9:L9" xr:uid="{00000000-0002-0000-0400-000002000000}"/>
    <dataValidation allowBlank="1" showInputMessage="1" showErrorMessage="1" promptTitle="Contratista" prompt="Escriba el nombre o _x000a_razón social del _x000a_Contratista" sqref="F20:W20" xr:uid="{00000000-0002-0000-0400-000003000000}"/>
    <dataValidation allowBlank="1" showInputMessage="1" showErrorMessage="1" promptTitle="Interventor               " prompt="Escriba el nombre _x000a_o razón social del _x000a_Interventor" sqref="F22:W22" xr:uid="{00000000-0002-0000-0400-000004000000}"/>
    <dataValidation allowBlank="1" showInputMessage="1" showErrorMessage="1" promptTitle="Coordinador        " prompt="Escriba el nombre _x000a_o razón social del _x000a_funcionario designado_x000a_para ser el Coordinador_x000a_del Contrato" sqref="F24:W24" xr:uid="{00000000-0002-0000-0400-000005000000}"/>
    <dataValidation allowBlank="1" showInputMessage="1" showErrorMessage="1" prompt="Escriba el item relacionado en la propuesta" sqref="B27 B30:C30" xr:uid="{00000000-0002-0000-0400-000006000000}"/>
    <dataValidation allowBlank="1" showInputMessage="1" showErrorMessage="1" prompt="Escriba una breve descripción del item relacionado" sqref="D27 D30:P30" xr:uid="{00000000-0002-0000-0400-000007000000}"/>
    <dataValidation allowBlank="1" showInputMessage="1" showErrorMessage="1" prompt="Escriba la unidad de medida en que se encuentra el item relacionado" sqref="Q27 Q30:S30" xr:uid="{00000000-0002-0000-0400-000008000000}"/>
    <dataValidation allowBlank="1" showInputMessage="1" showErrorMessage="1" prompt="Escriba la Cantidad de cada item relacionado" sqref="T27 T30:W30" xr:uid="{00000000-0002-0000-0400-000009000000}"/>
    <dataValidation allowBlank="1" showInputMessage="1" showErrorMessage="1" prompt="Escriba la clase de material que transporta el material que se analiza" sqref="B52:G54" xr:uid="{00000000-0002-0000-0400-00000A000000}"/>
    <dataValidation allowBlank="1" showInputMessage="1" showErrorMessage="1" prompt="Escriba los trabajadores cuyo precio va a analizarce" sqref="B60:G62" xr:uid="{00000000-0002-0000-0400-00000B000000}"/>
    <dataValidation allowBlank="1" showInputMessage="1" showErrorMessage="1" prompt="Escriba el valor unitario del equipo que analiza" sqref="T34:W34" xr:uid="{00000000-0002-0000-0400-00000C000000}"/>
    <dataValidation allowBlank="1" showInputMessage="1" showErrorMessage="1" prompt="Escriba el precio unitario del material que se analiza" sqref="T35:W35 T41:W46" xr:uid="{00000000-0002-0000-0400-00000D000000}"/>
    <dataValidation allowBlank="1" showInputMessage="1" showErrorMessage="1" prompt="Escriba el peso o la cantidad de volument que transporta" sqref="H52:I54" xr:uid="{00000000-0002-0000-0400-00000E000000}"/>
    <dataValidation allowBlank="1" showInputMessage="1" showErrorMessage="1" prompt="Escriba la distancia que recorre el transporte relacionado" sqref="J52:K54" xr:uid="{00000000-0002-0000-0400-00000F000000}"/>
    <dataValidation allowBlank="1" showInputMessage="1" showErrorMessage="1" prompt="Esciba los m2 o Toneladas por Km equivalentes para el transporte relacionado" sqref="L52:P54" xr:uid="{00000000-0002-0000-0400-000010000000}"/>
    <dataValidation allowBlank="1" showInputMessage="1" showErrorMessage="1" prompt="Escriba la tarifa del transporte relacionado" sqref="Q52:S54" xr:uid="{00000000-0002-0000-0400-000011000000}"/>
    <dataValidation allowBlank="1" showInputMessage="1" showErrorMessage="1" prompt="Escriba el valor unitario del transporte relacionado" sqref="T52:W54" xr:uid="{00000000-0002-0000-0400-000012000000}"/>
    <dataValidation allowBlank="1" showInputMessage="1" showErrorMessage="1" prompt="Escriba el valor del jornal por cada trabajador" sqref="H60:I62" xr:uid="{00000000-0002-0000-0400-000013000000}"/>
    <dataValidation allowBlank="1" showInputMessage="1" showErrorMessage="1" prompt="Escriba el valor de las prestaciones por cada trabajador" sqref="J60:K62" xr:uid="{00000000-0002-0000-0400-000014000000}"/>
    <dataValidation allowBlank="1" showInputMessage="1" showErrorMessage="1" prompt="Escriba el valor del jornal total de cada trabajador relacionado" sqref="L60:P62" xr:uid="{00000000-0002-0000-0400-000015000000}"/>
    <dataValidation allowBlank="1" showInputMessage="1" showErrorMessage="1" prompt="Escriba el rendimiento de cada trabajador relacionado" sqref="Q60:S62" xr:uid="{00000000-0002-0000-0400-000016000000}"/>
    <dataValidation allowBlank="1" showInputMessage="1" showErrorMessage="1" prompt="Escriba el valor Unitario de cada trabajador relacionado" sqref="T60:W62" xr:uid="{00000000-0002-0000-0400-000017000000}"/>
    <dataValidation allowBlank="1" showInputMessage="1" showErrorMessage="1" prompt="Escriba el nombre completo  del interventor" sqref="H78:O78" xr:uid="{00000000-0002-0000-0400-000018000000}"/>
    <dataValidation allowBlank="1" showInputMessage="1" showErrorMessage="1" prompt="Escriba una breve descripción del equipo que analiza" sqref="B34:B35" xr:uid="{00000000-0002-0000-0400-000019000000}"/>
    <dataValidation allowBlank="1" showInputMessage="1" showErrorMessage="1" prompt="Escriba la Tarifa por hora del equipo que analiza" sqref="L34:P35" xr:uid="{00000000-0002-0000-0400-00001A000000}"/>
    <dataValidation allowBlank="1" showInputMessage="1" showErrorMessage="1" prompt="Escriba el rendimiento del equipo que analiza" sqref="Q34:S35" xr:uid="{00000000-0002-0000-0400-00001B000000}"/>
    <dataValidation allowBlank="1" showInputMessage="1" showErrorMessage="1" prompt="Escriba una breve descripción de los materiales que analiza" sqref="B41:I46" xr:uid="{00000000-0002-0000-0400-00001C000000}"/>
    <dataValidation allowBlank="1" showInputMessage="1" showErrorMessage="1" prompt="Escriba la unidad de medida en que se mide el material" sqref="J41:K46" xr:uid="{00000000-0002-0000-0400-00001D000000}"/>
    <dataValidation allowBlank="1" showInputMessage="1" showErrorMessage="1" prompt="Escriba la cantidad de material que se analiza" sqref="L41:P46" xr:uid="{00000000-0002-0000-0400-00001E000000}"/>
    <dataValidation allowBlank="1" showInputMessage="1" showErrorMessage="1" prompt="Escriba el precio unitario del material  que se analiza" sqref="Q41:S46" xr:uid="{00000000-0002-0000-0400-00001F000000}"/>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X78"/>
  <sheetViews>
    <sheetView topLeftCell="A7" zoomScale="80" zoomScaleNormal="80" workbookViewId="0">
      <selection activeCell="P64" sqref="P64"/>
    </sheetView>
  </sheetViews>
  <sheetFormatPr defaultColWidth="9.28515625" defaultRowHeight="15"/>
  <cols>
    <col min="1" max="24" width="5.85546875" style="27" customWidth="1"/>
    <col min="25" max="16384" width="9.28515625" style="27"/>
  </cols>
  <sheetData>
    <row r="2" spans="1:24">
      <c r="A2" s="348" t="s">
        <v>52</v>
      </c>
      <c r="B2" s="349"/>
      <c r="C2" s="349"/>
      <c r="D2" s="349"/>
      <c r="E2" s="350"/>
      <c r="F2" s="357"/>
      <c r="G2" s="358"/>
      <c r="H2" s="358"/>
      <c r="I2" s="358"/>
      <c r="J2" s="358"/>
      <c r="K2" s="358"/>
      <c r="L2" s="358"/>
      <c r="M2" s="358"/>
      <c r="N2" s="358"/>
      <c r="O2" s="358"/>
      <c r="P2" s="358"/>
      <c r="Q2" s="358"/>
      <c r="R2" s="358"/>
      <c r="S2" s="359"/>
      <c r="T2" s="366"/>
      <c r="U2" s="644"/>
      <c r="V2" s="644"/>
      <c r="W2" s="644"/>
      <c r="X2" s="645"/>
    </row>
    <row r="3" spans="1:24">
      <c r="A3" s="351"/>
      <c r="B3" s="352"/>
      <c r="C3" s="352"/>
      <c r="D3" s="352"/>
      <c r="E3" s="353"/>
      <c r="F3" s="360"/>
      <c r="G3" s="361"/>
      <c r="H3" s="361"/>
      <c r="I3" s="361"/>
      <c r="J3" s="361"/>
      <c r="K3" s="361"/>
      <c r="L3" s="361"/>
      <c r="M3" s="361"/>
      <c r="N3" s="361"/>
      <c r="O3" s="361"/>
      <c r="P3" s="361"/>
      <c r="Q3" s="361"/>
      <c r="R3" s="361"/>
      <c r="S3" s="362"/>
      <c r="T3" s="367" t="s">
        <v>53</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367" t="s">
        <v>54</v>
      </c>
      <c r="U4" s="646"/>
      <c r="V4" s="646"/>
      <c r="W4" s="646"/>
      <c r="X4" s="647"/>
    </row>
    <row r="5" spans="1:24">
      <c r="A5" s="351"/>
      <c r="B5" s="352"/>
      <c r="C5" s="352"/>
      <c r="D5" s="352"/>
      <c r="E5" s="353"/>
      <c r="F5" s="360"/>
      <c r="G5" s="361"/>
      <c r="H5" s="361"/>
      <c r="I5" s="361"/>
      <c r="J5" s="361"/>
      <c r="K5" s="361"/>
      <c r="L5" s="361"/>
      <c r="M5" s="361"/>
      <c r="N5" s="361"/>
      <c r="O5" s="361"/>
      <c r="P5" s="361"/>
      <c r="Q5" s="361"/>
      <c r="R5" s="361"/>
      <c r="S5" s="362"/>
      <c r="T5" s="648"/>
      <c r="U5" s="646"/>
      <c r="V5" s="646"/>
      <c r="W5" s="646"/>
      <c r="X5" s="647"/>
    </row>
    <row r="6" spans="1:24" ht="15.75" thickBot="1">
      <c r="A6" s="354"/>
      <c r="B6" s="355"/>
      <c r="C6" s="355"/>
      <c r="D6" s="355"/>
      <c r="E6" s="356"/>
      <c r="F6" s="363"/>
      <c r="G6" s="364"/>
      <c r="H6" s="364"/>
      <c r="I6" s="364"/>
      <c r="J6" s="364"/>
      <c r="K6" s="364"/>
      <c r="L6" s="364"/>
      <c r="M6" s="364"/>
      <c r="N6" s="364"/>
      <c r="O6" s="364"/>
      <c r="P6" s="364"/>
      <c r="Q6" s="364"/>
      <c r="R6" s="364"/>
      <c r="S6" s="365"/>
      <c r="T6" s="649"/>
      <c r="U6" s="650"/>
      <c r="V6" s="650"/>
      <c r="W6" s="650"/>
      <c r="X6" s="651"/>
    </row>
    <row r="7" spans="1:24">
      <c r="A7" s="28"/>
      <c r="B7" s="29"/>
      <c r="C7" s="29"/>
      <c r="D7" s="29"/>
      <c r="E7" s="29"/>
      <c r="F7" s="29"/>
      <c r="G7" s="29"/>
      <c r="H7" s="30"/>
      <c r="I7" s="30"/>
      <c r="J7" s="30"/>
      <c r="K7" s="30"/>
      <c r="L7" s="30"/>
      <c r="M7" s="30"/>
      <c r="N7" s="30"/>
      <c r="O7" s="30"/>
      <c r="P7" s="30"/>
      <c r="Q7" s="30"/>
      <c r="R7" s="30"/>
      <c r="S7" s="30"/>
      <c r="T7" s="31"/>
      <c r="U7" s="31"/>
      <c r="V7" s="31"/>
      <c r="W7" s="31"/>
      <c r="X7" s="32"/>
    </row>
    <row r="8" spans="1:24" ht="18">
      <c r="A8" s="33"/>
      <c r="B8" s="271" t="s">
        <v>0</v>
      </c>
      <c r="C8" s="271"/>
      <c r="D8" s="271"/>
      <c r="E8" s="271"/>
      <c r="F8" s="271"/>
      <c r="G8" s="271"/>
      <c r="H8" s="271"/>
      <c r="I8" s="271"/>
      <c r="J8" s="271"/>
      <c r="K8" s="271"/>
      <c r="L8" s="271"/>
      <c r="M8" s="271"/>
      <c r="N8" s="271"/>
      <c r="O8" s="271"/>
      <c r="P8" s="271"/>
      <c r="Q8" s="271"/>
      <c r="R8" s="271"/>
      <c r="S8" s="271"/>
      <c r="T8" s="271"/>
      <c r="U8" s="271"/>
      <c r="V8" s="271"/>
      <c r="W8" s="271"/>
      <c r="X8" s="34"/>
    </row>
    <row r="9" spans="1:24" ht="18">
      <c r="A9" s="35"/>
      <c r="B9"/>
      <c r="C9" s="68"/>
      <c r="D9" s="68"/>
      <c r="E9" s="68"/>
      <c r="F9" s="68"/>
      <c r="G9" s="68"/>
      <c r="H9" s="272"/>
      <c r="I9" s="272"/>
      <c r="J9" s="272"/>
      <c r="K9" s="272"/>
      <c r="L9" s="272"/>
      <c r="M9"/>
      <c r="N9"/>
      <c r="O9" s="273"/>
      <c r="P9" s="273"/>
      <c r="Q9" s="273"/>
      <c r="R9" s="274"/>
      <c r="S9" s="274"/>
      <c r="T9" s="274"/>
      <c r="U9" s="274"/>
      <c r="V9" s="274"/>
      <c r="W9" s="274"/>
      <c r="X9" s="36"/>
    </row>
    <row r="10" spans="1:24" ht="16.5">
      <c r="A10" s="37"/>
      <c r="B10" s="38" t="s">
        <v>1</v>
      </c>
      <c r="C10" s="38"/>
      <c r="D10" s="38"/>
      <c r="E10" s="38"/>
      <c r="F10" s="275"/>
      <c r="G10" s="275"/>
      <c r="H10" s="275"/>
      <c r="I10" s="275"/>
      <c r="J10" s="38" t="s">
        <v>2</v>
      </c>
      <c r="K10" s="276"/>
      <c r="L10" s="276"/>
      <c r="M10" s="39"/>
      <c r="N10" s="38"/>
      <c r="O10" s="40"/>
      <c r="P10" s="40"/>
      <c r="Q10" s="40"/>
      <c r="R10" s="40"/>
      <c r="S10" s="40"/>
      <c r="T10" s="40"/>
      <c r="U10" s="40"/>
      <c r="V10" s="40"/>
      <c r="W10" s="40"/>
      <c r="X10" s="41"/>
    </row>
    <row r="11" spans="1:24">
      <c r="A11" s="35"/>
      <c r="B11" s="42"/>
      <c r="C11" s="42"/>
      <c r="D11" s="42"/>
      <c r="E11" s="42"/>
      <c r="F11" s="42"/>
      <c r="G11" s="42"/>
      <c r="H11" s="43"/>
      <c r="I11" s="43"/>
      <c r="J11" s="43"/>
      <c r="K11" s="43"/>
      <c r="L11" s="43"/>
      <c r="M11" s="44"/>
      <c r="N11" s="44"/>
      <c r="O11" s="43"/>
      <c r="P11" s="43"/>
      <c r="Q11" s="43"/>
      <c r="R11" s="69"/>
      <c r="S11" s="69"/>
      <c r="T11" s="69"/>
      <c r="U11" s="69"/>
      <c r="V11" s="69"/>
      <c r="W11" s="69"/>
      <c r="X11" s="36"/>
    </row>
    <row r="12" spans="1:24" ht="18">
      <c r="A12" s="35"/>
      <c r="B12" s="265" t="s">
        <v>3</v>
      </c>
      <c r="C12" s="265"/>
      <c r="D12" s="265"/>
      <c r="E12" s="265"/>
      <c r="F12" s="265"/>
      <c r="G12" s="265"/>
      <c r="H12" s="265"/>
      <c r="I12" s="265"/>
      <c r="J12" s="265"/>
      <c r="K12" s="265"/>
      <c r="L12" s="265"/>
      <c r="M12" s="265"/>
      <c r="N12" s="265"/>
      <c r="O12" s="265"/>
      <c r="P12" s="265"/>
      <c r="Q12" s="265"/>
      <c r="R12" s="265"/>
      <c r="S12" s="265"/>
      <c r="T12" s="265"/>
      <c r="U12" s="265"/>
      <c r="V12" s="265"/>
      <c r="W12" s="265"/>
      <c r="X12" s="36"/>
    </row>
    <row r="13" spans="1:24">
      <c r="A13" s="35"/>
      <c r="B13" s="368" t="s">
        <v>4</v>
      </c>
      <c r="C13" s="368"/>
      <c r="D13" s="368"/>
      <c r="E13" s="368"/>
      <c r="F13" s="368"/>
      <c r="G13" s="368"/>
      <c r="H13" s="368"/>
      <c r="I13" s="368"/>
      <c r="J13" s="368"/>
      <c r="K13" s="368"/>
      <c r="L13" s="368"/>
      <c r="M13" s="368"/>
      <c r="N13" s="368"/>
      <c r="O13" s="368"/>
      <c r="P13" s="368"/>
      <c r="Q13" s="368"/>
      <c r="R13" s="368"/>
      <c r="S13" s="368"/>
      <c r="T13" s="368"/>
      <c r="U13" s="368"/>
      <c r="V13" s="368"/>
      <c r="W13" s="368"/>
      <c r="X13" s="36"/>
    </row>
    <row r="14" spans="1:24">
      <c r="A14" s="35"/>
      <c r="B14" s="368"/>
      <c r="C14" s="368"/>
      <c r="D14" s="368"/>
      <c r="E14" s="368"/>
      <c r="F14" s="368"/>
      <c r="G14" s="368"/>
      <c r="H14" s="368"/>
      <c r="I14" s="368"/>
      <c r="J14" s="368"/>
      <c r="K14" s="368"/>
      <c r="L14" s="368"/>
      <c r="M14" s="368"/>
      <c r="N14" s="368"/>
      <c r="O14" s="368"/>
      <c r="P14" s="368"/>
      <c r="Q14" s="368"/>
      <c r="R14" s="368"/>
      <c r="S14" s="368"/>
      <c r="T14" s="368"/>
      <c r="U14" s="368"/>
      <c r="V14" s="368"/>
      <c r="W14" s="368"/>
      <c r="X14" s="36"/>
    </row>
    <row r="15" spans="1:24">
      <c r="A15" s="35"/>
      <c r="B15" s="368"/>
      <c r="C15" s="368"/>
      <c r="D15" s="368"/>
      <c r="E15" s="368"/>
      <c r="F15" s="368"/>
      <c r="G15" s="368"/>
      <c r="H15" s="368"/>
      <c r="I15" s="368"/>
      <c r="J15" s="368"/>
      <c r="K15" s="368"/>
      <c r="L15" s="368"/>
      <c r="M15" s="368"/>
      <c r="N15" s="368"/>
      <c r="O15" s="368"/>
      <c r="P15" s="368"/>
      <c r="Q15" s="368"/>
      <c r="R15" s="368"/>
      <c r="S15" s="368"/>
      <c r="T15" s="368"/>
      <c r="U15" s="368"/>
      <c r="V15" s="368"/>
      <c r="W15" s="368"/>
      <c r="X15" s="36"/>
    </row>
    <row r="16" spans="1:24">
      <c r="A16" s="35"/>
      <c r="B16" s="368"/>
      <c r="C16" s="368"/>
      <c r="D16" s="368"/>
      <c r="E16" s="368"/>
      <c r="F16" s="368"/>
      <c r="G16" s="368"/>
      <c r="H16" s="368"/>
      <c r="I16" s="368"/>
      <c r="J16" s="368"/>
      <c r="K16" s="368"/>
      <c r="L16" s="368"/>
      <c r="M16" s="368"/>
      <c r="N16" s="368"/>
      <c r="O16" s="368"/>
      <c r="P16" s="368"/>
      <c r="Q16" s="368"/>
      <c r="R16" s="368"/>
      <c r="S16" s="368"/>
      <c r="T16" s="368"/>
      <c r="U16" s="368"/>
      <c r="V16" s="368"/>
      <c r="W16" s="368"/>
      <c r="X16" s="36"/>
    </row>
    <row r="17" spans="1:24">
      <c r="A17" s="35"/>
      <c r="B17" s="368"/>
      <c r="C17" s="368"/>
      <c r="D17" s="368"/>
      <c r="E17" s="368"/>
      <c r="F17" s="368"/>
      <c r="G17" s="368"/>
      <c r="H17" s="368"/>
      <c r="I17" s="368"/>
      <c r="J17" s="368"/>
      <c r="K17" s="368"/>
      <c r="L17" s="368"/>
      <c r="M17" s="368"/>
      <c r="N17" s="368"/>
      <c r="O17" s="368"/>
      <c r="P17" s="368"/>
      <c r="Q17" s="368"/>
      <c r="R17" s="368"/>
      <c r="S17" s="368"/>
      <c r="T17" s="368"/>
      <c r="U17" s="368"/>
      <c r="V17" s="368"/>
      <c r="W17" s="368"/>
      <c r="X17" s="36"/>
    </row>
    <row r="18" spans="1:24">
      <c r="A18" s="35"/>
      <c r="B18" s="368"/>
      <c r="C18" s="368"/>
      <c r="D18" s="368"/>
      <c r="E18" s="368"/>
      <c r="F18" s="368"/>
      <c r="G18" s="368"/>
      <c r="H18" s="368"/>
      <c r="I18" s="368"/>
      <c r="J18" s="368"/>
      <c r="K18" s="368"/>
      <c r="L18" s="368"/>
      <c r="M18" s="368"/>
      <c r="N18" s="368"/>
      <c r="O18" s="368"/>
      <c r="P18" s="368"/>
      <c r="Q18" s="368"/>
      <c r="R18" s="368"/>
      <c r="S18" s="368"/>
      <c r="T18" s="368"/>
      <c r="U18" s="368"/>
      <c r="V18" s="368"/>
      <c r="W18" s="368"/>
      <c r="X18" s="36"/>
    </row>
    <row r="19" spans="1:24">
      <c r="A19" s="35"/>
      <c r="B19" s="267"/>
      <c r="C19" s="267"/>
      <c r="D19" s="267"/>
      <c r="E19" s="267"/>
      <c r="F19" s="267"/>
      <c r="G19" s="267"/>
      <c r="H19" s="267"/>
      <c r="I19" s="267"/>
      <c r="J19" s="267"/>
      <c r="K19" s="267"/>
      <c r="L19" s="267"/>
      <c r="M19" s="267"/>
      <c r="N19" s="267"/>
      <c r="O19" s="267"/>
      <c r="P19" s="267"/>
      <c r="Q19" s="267"/>
      <c r="R19" s="267"/>
      <c r="S19" s="267"/>
      <c r="T19" s="267"/>
      <c r="U19" s="267"/>
      <c r="V19" s="267"/>
      <c r="W19" s="267"/>
      <c r="X19" s="36"/>
    </row>
    <row r="20" spans="1:24" ht="18">
      <c r="A20" s="35"/>
      <c r="B20" s="268" t="s">
        <v>5</v>
      </c>
      <c r="C20" s="268"/>
      <c r="D20" s="268"/>
      <c r="E20" s="268"/>
      <c r="F20" s="269"/>
      <c r="G20" s="269"/>
      <c r="H20" s="269"/>
      <c r="I20" s="269"/>
      <c r="J20" s="269"/>
      <c r="K20" s="269"/>
      <c r="L20" s="269"/>
      <c r="M20" s="269"/>
      <c r="N20" s="269"/>
      <c r="O20" s="269"/>
      <c r="P20" s="269"/>
      <c r="Q20" s="269"/>
      <c r="R20" s="269"/>
      <c r="S20" s="269"/>
      <c r="T20" s="269"/>
      <c r="U20" s="269"/>
      <c r="V20" s="269"/>
      <c r="W20" s="269"/>
      <c r="X20" s="36"/>
    </row>
    <row r="21" spans="1:24">
      <c r="A21" s="35"/>
      <c r="B21" s="45"/>
      <c r="C21" s="45"/>
      <c r="D21" s="45"/>
      <c r="E21" s="45"/>
      <c r="F21" s="270"/>
      <c r="G21" s="270"/>
      <c r="H21" s="270"/>
      <c r="I21" s="270"/>
      <c r="J21" s="270"/>
      <c r="K21" s="270"/>
      <c r="L21" s="270"/>
      <c r="M21" s="270"/>
      <c r="N21" s="270"/>
      <c r="O21" s="270"/>
      <c r="P21" s="270"/>
      <c r="Q21" s="270"/>
      <c r="R21" s="270"/>
      <c r="S21" s="270"/>
      <c r="T21" s="270"/>
      <c r="U21" s="270"/>
      <c r="V21" s="270"/>
      <c r="W21" s="270"/>
      <c r="X21" s="36"/>
    </row>
    <row r="22" spans="1:24" ht="18">
      <c r="A22" s="35"/>
      <c r="B22" s="268" t="s">
        <v>6</v>
      </c>
      <c r="C22" s="268"/>
      <c r="D22" s="268"/>
      <c r="E22" s="268"/>
      <c r="F22" s="269"/>
      <c r="G22" s="269"/>
      <c r="H22" s="269"/>
      <c r="I22" s="269"/>
      <c r="J22" s="269"/>
      <c r="K22" s="269"/>
      <c r="L22" s="269"/>
      <c r="M22" s="269"/>
      <c r="N22" s="269"/>
      <c r="O22" s="269"/>
      <c r="P22" s="269"/>
      <c r="Q22" s="269"/>
      <c r="R22" s="269"/>
      <c r="S22" s="269"/>
      <c r="T22" s="269"/>
      <c r="U22" s="269"/>
      <c r="V22" s="269"/>
      <c r="W22" s="269"/>
      <c r="X22" s="36"/>
    </row>
    <row r="23" spans="1:24">
      <c r="A23" s="35"/>
      <c r="B23" s="45"/>
      <c r="C23" s="45"/>
      <c r="D23" s="45"/>
      <c r="E23" s="45"/>
      <c r="F23" s="270"/>
      <c r="G23" s="270"/>
      <c r="H23" s="270"/>
      <c r="I23" s="270"/>
      <c r="J23" s="270"/>
      <c r="K23" s="270"/>
      <c r="L23" s="270"/>
      <c r="M23" s="270"/>
      <c r="N23" s="270"/>
      <c r="O23" s="270"/>
      <c r="P23" s="270"/>
      <c r="Q23" s="270"/>
      <c r="R23" s="270"/>
      <c r="S23" s="270"/>
      <c r="T23" s="270"/>
      <c r="U23" s="270"/>
      <c r="V23" s="270"/>
      <c r="W23" s="270"/>
      <c r="X23" s="36"/>
    </row>
    <row r="24" spans="1:24" ht="18">
      <c r="A24" s="35"/>
      <c r="B24" s="268" t="s">
        <v>7</v>
      </c>
      <c r="C24" s="268"/>
      <c r="D24" s="268"/>
      <c r="E24" s="268"/>
      <c r="F24" s="269"/>
      <c r="G24" s="269"/>
      <c r="H24" s="269"/>
      <c r="I24" s="269"/>
      <c r="J24" s="269"/>
      <c r="K24" s="269"/>
      <c r="L24" s="269"/>
      <c r="M24" s="269"/>
      <c r="N24" s="269"/>
      <c r="O24" s="269"/>
      <c r="P24" s="269"/>
      <c r="Q24" s="269"/>
      <c r="R24" s="269"/>
      <c r="S24" s="269"/>
      <c r="T24" s="269"/>
      <c r="U24" s="269"/>
      <c r="V24" s="269"/>
      <c r="W24" s="269"/>
      <c r="X24" s="36"/>
    </row>
    <row r="25" spans="1:24">
      <c r="A25" s="35"/>
      <c r="B25" s="69"/>
      <c r="C25" s="69"/>
      <c r="D25" s="69"/>
      <c r="E25" s="69"/>
      <c r="F25" s="270"/>
      <c r="G25" s="270"/>
      <c r="H25" s="270"/>
      <c r="I25" s="270"/>
      <c r="J25" s="270"/>
      <c r="K25" s="270"/>
      <c r="L25" s="270"/>
      <c r="M25" s="270"/>
      <c r="N25" s="270"/>
      <c r="O25" s="270"/>
      <c r="P25" s="270"/>
      <c r="Q25" s="270"/>
      <c r="R25" s="270"/>
      <c r="S25" s="270"/>
      <c r="T25" s="270"/>
      <c r="U25" s="270"/>
      <c r="V25" s="270"/>
      <c r="W25" s="270"/>
      <c r="X25" s="36"/>
    </row>
    <row r="26" spans="1:24" ht="16.5">
      <c r="A26" s="33"/>
      <c r="B26" s="277" t="s">
        <v>8</v>
      </c>
      <c r="C26" s="277"/>
      <c r="D26" s="277" t="s">
        <v>9</v>
      </c>
      <c r="E26" s="277"/>
      <c r="F26" s="277"/>
      <c r="G26" s="277"/>
      <c r="H26" s="277"/>
      <c r="I26" s="277"/>
      <c r="J26" s="277"/>
      <c r="K26" s="277"/>
      <c r="L26" s="277"/>
      <c r="M26" s="277"/>
      <c r="N26" s="277"/>
      <c r="O26" s="277"/>
      <c r="P26" s="277"/>
      <c r="Q26" s="277" t="s">
        <v>10</v>
      </c>
      <c r="R26" s="277"/>
      <c r="S26" s="277"/>
      <c r="T26" s="277" t="s">
        <v>11</v>
      </c>
      <c r="U26" s="277"/>
      <c r="V26" s="277"/>
      <c r="W26" s="277"/>
      <c r="X26" s="46"/>
    </row>
    <row r="27" spans="1:24" ht="21" customHeight="1">
      <c r="A27" s="33"/>
      <c r="B27" s="278"/>
      <c r="C27" s="279"/>
      <c r="D27" s="369" t="s">
        <v>69</v>
      </c>
      <c r="E27" s="370"/>
      <c r="F27" s="370"/>
      <c r="G27" s="370"/>
      <c r="H27" s="370"/>
      <c r="I27" s="370"/>
      <c r="J27" s="370"/>
      <c r="K27" s="370"/>
      <c r="L27" s="370"/>
      <c r="M27" s="370"/>
      <c r="N27" s="370"/>
      <c r="O27" s="370"/>
      <c r="P27" s="371"/>
      <c r="Q27" s="293" t="s">
        <v>13</v>
      </c>
      <c r="R27" s="294"/>
      <c r="S27" s="295"/>
      <c r="T27" s="278"/>
      <c r="U27" s="302"/>
      <c r="V27" s="302"/>
      <c r="W27" s="279"/>
      <c r="X27" s="46"/>
    </row>
    <row r="28" spans="1:24" ht="15.75" customHeight="1">
      <c r="A28" s="33"/>
      <c r="B28" s="280"/>
      <c r="C28" s="281"/>
      <c r="D28" s="372"/>
      <c r="E28" s="373"/>
      <c r="F28" s="373"/>
      <c r="G28" s="373"/>
      <c r="H28" s="373"/>
      <c r="I28" s="373"/>
      <c r="J28" s="373"/>
      <c r="K28" s="373"/>
      <c r="L28" s="373"/>
      <c r="M28" s="373"/>
      <c r="N28" s="373"/>
      <c r="O28" s="373"/>
      <c r="P28" s="374"/>
      <c r="Q28" s="296"/>
      <c r="R28" s="297"/>
      <c r="S28" s="298"/>
      <c r="T28" s="280"/>
      <c r="U28" s="303"/>
      <c r="V28" s="303"/>
      <c r="W28" s="281"/>
      <c r="X28" s="46"/>
    </row>
    <row r="29" spans="1:24" ht="24.75" customHeight="1">
      <c r="A29" s="33"/>
      <c r="B29" s="282"/>
      <c r="C29" s="283"/>
      <c r="D29" s="375"/>
      <c r="E29" s="376"/>
      <c r="F29" s="376"/>
      <c r="G29" s="376"/>
      <c r="H29" s="376"/>
      <c r="I29" s="376"/>
      <c r="J29" s="376"/>
      <c r="K29" s="376"/>
      <c r="L29" s="376"/>
      <c r="M29" s="376"/>
      <c r="N29" s="376"/>
      <c r="O29" s="376"/>
      <c r="P29" s="377"/>
      <c r="Q29" s="299"/>
      <c r="R29" s="300"/>
      <c r="S29" s="301"/>
      <c r="T29" s="282"/>
      <c r="U29" s="304"/>
      <c r="V29" s="304"/>
      <c r="W29" s="283"/>
      <c r="X29" s="46"/>
    </row>
    <row r="30" spans="1:24">
      <c r="A30" s="33"/>
      <c r="B30" s="303"/>
      <c r="C30" s="303"/>
      <c r="D30" s="303"/>
      <c r="E30" s="303"/>
      <c r="F30" s="303"/>
      <c r="G30" s="303"/>
      <c r="H30" s="303"/>
      <c r="I30" s="303"/>
      <c r="J30" s="303"/>
      <c r="K30" s="303"/>
      <c r="L30" s="303"/>
      <c r="M30" s="303"/>
      <c r="N30" s="303"/>
      <c r="O30" s="303"/>
      <c r="P30" s="303"/>
      <c r="Q30" s="303"/>
      <c r="R30" s="303"/>
      <c r="S30" s="303"/>
      <c r="T30" s="303"/>
      <c r="U30" s="303"/>
      <c r="V30" s="303"/>
      <c r="W30" s="303"/>
      <c r="X30" s="46"/>
    </row>
    <row r="31" spans="1:24" ht="16.5">
      <c r="A31" s="33"/>
      <c r="B31" s="305" t="s">
        <v>14</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48"/>
      <c r="B33" s="306" t="s">
        <v>9</v>
      </c>
      <c r="C33" s="307"/>
      <c r="D33" s="307"/>
      <c r="E33" s="307"/>
      <c r="F33" s="307"/>
      <c r="G33" s="307"/>
      <c r="H33" s="307"/>
      <c r="I33" s="307"/>
      <c r="J33" s="306" t="s">
        <v>15</v>
      </c>
      <c r="K33" s="308"/>
      <c r="L33" s="309" t="s">
        <v>16</v>
      </c>
      <c r="M33" s="309"/>
      <c r="N33" s="309"/>
      <c r="O33" s="309"/>
      <c r="P33" s="309"/>
      <c r="Q33" s="309" t="s">
        <v>17</v>
      </c>
      <c r="R33" s="309"/>
      <c r="S33" s="309"/>
      <c r="T33" s="309" t="s">
        <v>18</v>
      </c>
      <c r="U33" s="309"/>
      <c r="V33" s="309"/>
      <c r="W33" s="309"/>
      <c r="X33" s="46"/>
    </row>
    <row r="34" spans="1:24">
      <c r="A34" s="33"/>
      <c r="B34" s="314" t="s">
        <v>19</v>
      </c>
      <c r="C34" s="315"/>
      <c r="D34" s="315"/>
      <c r="E34" s="315"/>
      <c r="F34" s="315"/>
      <c r="G34" s="315"/>
      <c r="H34" s="315"/>
      <c r="I34" s="316"/>
      <c r="J34" s="317"/>
      <c r="K34" s="318"/>
      <c r="L34" s="319">
        <f>+T64</f>
        <v>67375</v>
      </c>
      <c r="M34" s="319"/>
      <c r="N34" s="319"/>
      <c r="O34" s="319"/>
      <c r="P34" s="319"/>
      <c r="Q34" s="320">
        <v>0.05</v>
      </c>
      <c r="R34" s="320"/>
      <c r="S34" s="320"/>
      <c r="T34" s="319">
        <f>+ROUND(L34*Q34,0)+1</f>
        <v>3370</v>
      </c>
      <c r="U34" s="319"/>
      <c r="V34" s="319"/>
      <c r="W34" s="319"/>
      <c r="X34" s="46"/>
    </row>
    <row r="35" spans="1:24">
      <c r="A35" s="33"/>
      <c r="B35" s="314" t="s">
        <v>70</v>
      </c>
      <c r="C35" s="315"/>
      <c r="D35" s="315"/>
      <c r="E35" s="315"/>
      <c r="F35" s="315"/>
      <c r="G35" s="315"/>
      <c r="H35" s="315"/>
      <c r="I35" s="316"/>
      <c r="J35" s="317" t="s">
        <v>60</v>
      </c>
      <c r="K35" s="318"/>
      <c r="L35" s="321">
        <v>85000</v>
      </c>
      <c r="M35" s="322"/>
      <c r="N35" s="322"/>
      <c r="O35" s="322"/>
      <c r="P35" s="323"/>
      <c r="Q35" s="317">
        <v>0.1</v>
      </c>
      <c r="R35" s="324"/>
      <c r="S35" s="318"/>
      <c r="T35" s="325">
        <f>+ROUND(L35*Q35,0)</f>
        <v>8500</v>
      </c>
      <c r="U35" s="326"/>
      <c r="V35" s="326"/>
      <c r="W35" s="327"/>
      <c r="X35" s="46"/>
    </row>
    <row r="36" spans="1:24">
      <c r="A36" s="33"/>
      <c r="B36" s="314" t="s">
        <v>71</v>
      </c>
      <c r="C36" s="315"/>
      <c r="D36" s="315"/>
      <c r="E36" s="315"/>
      <c r="F36" s="315"/>
      <c r="G36" s="315"/>
      <c r="H36" s="315"/>
      <c r="I36" s="316"/>
      <c r="J36" s="317" t="s">
        <v>60</v>
      </c>
      <c r="K36" s="318"/>
      <c r="L36" s="321">
        <v>55000</v>
      </c>
      <c r="M36" s="322"/>
      <c r="N36" s="322"/>
      <c r="O36" s="322"/>
      <c r="P36" s="323"/>
      <c r="Q36" s="317">
        <v>0.1</v>
      </c>
      <c r="R36" s="324"/>
      <c r="S36" s="318"/>
      <c r="T36" s="325">
        <f>+ROUND(L36*Q36,0)</f>
        <v>5500</v>
      </c>
      <c r="U36" s="326"/>
      <c r="V36" s="326"/>
      <c r="W36" s="327"/>
      <c r="X36" s="46"/>
    </row>
    <row r="37" spans="1:24" ht="16.5">
      <c r="A37" s="33"/>
      <c r="B37" s="49"/>
      <c r="C37" s="49"/>
      <c r="D37" s="49"/>
      <c r="E37" s="49"/>
      <c r="F37" s="49"/>
      <c r="G37" s="49"/>
      <c r="H37" s="49"/>
      <c r="I37" s="49"/>
      <c r="J37" s="49"/>
      <c r="K37" s="49"/>
      <c r="L37" s="49"/>
      <c r="M37" s="49"/>
      <c r="N37" s="49"/>
      <c r="O37" s="49"/>
      <c r="P37" s="49"/>
      <c r="Q37" s="310" t="s">
        <v>20</v>
      </c>
      <c r="R37" s="310"/>
      <c r="S37" s="310"/>
      <c r="T37" s="311">
        <f>+SUM(T34:W36)</f>
        <v>17370</v>
      </c>
      <c r="U37" s="312"/>
      <c r="V37" s="312"/>
      <c r="W37" s="313"/>
      <c r="X37" s="46"/>
    </row>
    <row r="38" spans="1:24">
      <c r="A38" s="33"/>
      <c r="B38" s="50"/>
      <c r="C38" s="50"/>
      <c r="D38" s="50"/>
      <c r="E38" s="50"/>
      <c r="F38" s="50"/>
      <c r="G38" s="50"/>
      <c r="H38" s="50"/>
      <c r="I38" s="50"/>
      <c r="J38" s="50"/>
      <c r="K38" s="50"/>
      <c r="L38" s="50"/>
      <c r="M38" s="50"/>
      <c r="N38" s="50"/>
      <c r="O38" s="50"/>
      <c r="P38" s="50"/>
      <c r="Q38" s="50"/>
      <c r="R38" s="50"/>
      <c r="S38" s="50"/>
      <c r="T38" s="51"/>
      <c r="U38" s="51"/>
      <c r="V38" s="51"/>
      <c r="W38" s="51"/>
      <c r="X38" s="46"/>
    </row>
    <row r="39" spans="1:24" ht="16.5">
      <c r="A39" s="33"/>
      <c r="B39" s="305" t="s">
        <v>21</v>
      </c>
      <c r="C39" s="305"/>
      <c r="D39" s="305"/>
      <c r="E39" s="305"/>
      <c r="F39" s="305"/>
      <c r="G39" s="305"/>
      <c r="H39" s="305"/>
      <c r="I39" s="305"/>
      <c r="J39" s="305"/>
      <c r="K39" s="305"/>
      <c r="L39" s="305"/>
      <c r="M39" s="305"/>
      <c r="N39" s="305"/>
      <c r="O39" s="305"/>
      <c r="P39" s="305"/>
      <c r="Q39" s="305"/>
      <c r="R39" s="305"/>
      <c r="S39" s="305"/>
      <c r="T39" s="305"/>
      <c r="U39" s="305"/>
      <c r="V39" s="305"/>
      <c r="W39" s="305"/>
      <c r="X39" s="46"/>
    </row>
    <row r="40" spans="1:24">
      <c r="A40" s="33"/>
      <c r="B40" s="47"/>
      <c r="C40" s="47"/>
      <c r="D40" s="47"/>
      <c r="E40" s="47"/>
      <c r="F40" s="47"/>
      <c r="G40" s="47"/>
      <c r="H40" s="47"/>
      <c r="I40" s="47"/>
      <c r="J40" s="47"/>
      <c r="K40" s="47"/>
      <c r="L40" s="47"/>
      <c r="M40" s="47"/>
      <c r="N40" s="47"/>
      <c r="O40" s="47"/>
      <c r="P40" s="47"/>
      <c r="Q40" s="47"/>
      <c r="R40" s="47"/>
      <c r="S40" s="47"/>
      <c r="T40" s="47"/>
      <c r="U40" s="47"/>
      <c r="V40" s="47"/>
      <c r="W40" s="47"/>
      <c r="X40" s="46"/>
    </row>
    <row r="41" spans="1:24" ht="16.5">
      <c r="A41" s="33"/>
      <c r="B41" s="309" t="s">
        <v>9</v>
      </c>
      <c r="C41" s="309"/>
      <c r="D41" s="309"/>
      <c r="E41" s="309"/>
      <c r="F41" s="309"/>
      <c r="G41" s="309"/>
      <c r="H41" s="309"/>
      <c r="I41" s="309"/>
      <c r="J41" s="309" t="s">
        <v>10</v>
      </c>
      <c r="K41" s="309"/>
      <c r="L41" s="309" t="s">
        <v>22</v>
      </c>
      <c r="M41" s="309"/>
      <c r="N41" s="309"/>
      <c r="O41" s="309"/>
      <c r="P41" s="309"/>
      <c r="Q41" s="309" t="s">
        <v>23</v>
      </c>
      <c r="R41" s="309"/>
      <c r="S41" s="309"/>
      <c r="T41" s="309" t="s">
        <v>24</v>
      </c>
      <c r="U41" s="309"/>
      <c r="V41" s="309"/>
      <c r="W41" s="309"/>
      <c r="X41" s="46"/>
    </row>
    <row r="42" spans="1:24">
      <c r="A42" s="33"/>
      <c r="B42" s="320" t="s">
        <v>72</v>
      </c>
      <c r="C42" s="320"/>
      <c r="D42" s="320"/>
      <c r="E42" s="320"/>
      <c r="F42" s="320"/>
      <c r="G42" s="320"/>
      <c r="H42" s="320"/>
      <c r="I42" s="320"/>
      <c r="J42" s="320" t="s">
        <v>73</v>
      </c>
      <c r="K42" s="320"/>
      <c r="L42" s="320">
        <v>9</v>
      </c>
      <c r="M42" s="320"/>
      <c r="N42" s="320"/>
      <c r="O42" s="320"/>
      <c r="P42" s="320"/>
      <c r="Q42" s="320">
        <v>27000</v>
      </c>
      <c r="R42" s="320"/>
      <c r="S42" s="320"/>
      <c r="T42" s="328">
        <f>+ROUND(L42*Q42,0)</f>
        <v>243000</v>
      </c>
      <c r="U42" s="328"/>
      <c r="V42" s="328"/>
      <c r="W42" s="328"/>
      <c r="X42" s="46"/>
    </row>
    <row r="43" spans="1:24">
      <c r="A43" s="33"/>
      <c r="B43" s="320" t="s">
        <v>74</v>
      </c>
      <c r="C43" s="320"/>
      <c r="D43" s="320"/>
      <c r="E43" s="320"/>
      <c r="F43" s="320"/>
      <c r="G43" s="320"/>
      <c r="H43" s="320"/>
      <c r="I43" s="320"/>
      <c r="J43" s="320" t="s">
        <v>13</v>
      </c>
      <c r="K43" s="320"/>
      <c r="L43" s="320">
        <v>1</v>
      </c>
      <c r="M43" s="320"/>
      <c r="N43" s="320"/>
      <c r="O43" s="320"/>
      <c r="P43" s="320"/>
      <c r="Q43" s="320">
        <v>130000</v>
      </c>
      <c r="R43" s="320"/>
      <c r="S43" s="320"/>
      <c r="T43" s="328">
        <f t="shared" ref="T43:T46" si="0">+ROUND(L43*Q43,0)</f>
        <v>130000</v>
      </c>
      <c r="U43" s="328"/>
      <c r="V43" s="328"/>
      <c r="W43" s="328"/>
      <c r="X43" s="46"/>
    </row>
    <row r="44" spans="1:24">
      <c r="A44" s="33"/>
      <c r="B44" s="320" t="s">
        <v>75</v>
      </c>
      <c r="C44" s="320"/>
      <c r="D44" s="320"/>
      <c r="E44" s="320"/>
      <c r="F44" s="320"/>
      <c r="G44" s="320"/>
      <c r="H44" s="320"/>
      <c r="I44" s="320"/>
      <c r="J44" s="320" t="s">
        <v>13</v>
      </c>
      <c r="K44" s="320"/>
      <c r="L44" s="320">
        <v>1</v>
      </c>
      <c r="M44" s="320"/>
      <c r="N44" s="320"/>
      <c r="O44" s="320"/>
      <c r="P44" s="320"/>
      <c r="Q44" s="320">
        <v>149605</v>
      </c>
      <c r="R44" s="320"/>
      <c r="S44" s="320"/>
      <c r="T44" s="328">
        <f t="shared" si="0"/>
        <v>149605</v>
      </c>
      <c r="U44" s="328"/>
      <c r="V44" s="328"/>
      <c r="W44" s="328"/>
      <c r="X44" s="46"/>
    </row>
    <row r="45" spans="1:24">
      <c r="A45" s="33"/>
      <c r="B45" s="320"/>
      <c r="C45" s="320"/>
      <c r="D45" s="320"/>
      <c r="E45" s="320"/>
      <c r="F45" s="320"/>
      <c r="G45" s="320"/>
      <c r="H45" s="320"/>
      <c r="I45" s="320"/>
      <c r="J45" s="320"/>
      <c r="K45" s="320"/>
      <c r="L45" s="320"/>
      <c r="M45" s="320"/>
      <c r="N45" s="320"/>
      <c r="O45" s="320"/>
      <c r="P45" s="320"/>
      <c r="Q45" s="320"/>
      <c r="R45" s="320"/>
      <c r="S45" s="320"/>
      <c r="T45" s="328">
        <f t="shared" si="0"/>
        <v>0</v>
      </c>
      <c r="U45" s="328"/>
      <c r="V45" s="328"/>
      <c r="W45" s="328"/>
      <c r="X45" s="46"/>
    </row>
    <row r="46" spans="1:24">
      <c r="A46" s="33"/>
      <c r="B46" s="320"/>
      <c r="C46" s="320"/>
      <c r="D46" s="320"/>
      <c r="E46" s="320"/>
      <c r="F46" s="320"/>
      <c r="G46" s="320"/>
      <c r="H46" s="320"/>
      <c r="I46" s="320"/>
      <c r="J46" s="320"/>
      <c r="K46" s="320"/>
      <c r="L46" s="320"/>
      <c r="M46" s="320"/>
      <c r="N46" s="320"/>
      <c r="O46" s="320"/>
      <c r="P46" s="320"/>
      <c r="Q46" s="320"/>
      <c r="R46" s="320"/>
      <c r="S46" s="320"/>
      <c r="T46" s="328">
        <f t="shared" si="0"/>
        <v>0</v>
      </c>
      <c r="U46" s="328"/>
      <c r="V46" s="328"/>
      <c r="W46" s="328"/>
      <c r="X46" s="46"/>
    </row>
    <row r="47" spans="1:24">
      <c r="A47" s="33"/>
      <c r="B47" s="320"/>
      <c r="C47" s="320"/>
      <c r="D47" s="320"/>
      <c r="E47" s="320"/>
      <c r="F47" s="320"/>
      <c r="G47" s="320"/>
      <c r="H47" s="320"/>
      <c r="I47" s="320"/>
      <c r="J47" s="320"/>
      <c r="K47" s="320"/>
      <c r="L47" s="320"/>
      <c r="M47" s="320"/>
      <c r="N47" s="320"/>
      <c r="O47" s="320"/>
      <c r="P47" s="320"/>
      <c r="Q47" s="320"/>
      <c r="R47" s="320"/>
      <c r="S47" s="320"/>
      <c r="T47" s="328" t="s">
        <v>25</v>
      </c>
      <c r="U47" s="328"/>
      <c r="V47" s="328"/>
      <c r="W47" s="328"/>
      <c r="X47" s="46"/>
    </row>
    <row r="48" spans="1:24" ht="16.5">
      <c r="A48" s="33"/>
      <c r="B48" s="49"/>
      <c r="C48" s="49"/>
      <c r="D48" s="49"/>
      <c r="E48" s="49"/>
      <c r="F48" s="49"/>
      <c r="G48" s="49"/>
      <c r="H48" s="49"/>
      <c r="I48" s="49"/>
      <c r="J48" s="49"/>
      <c r="K48" s="49"/>
      <c r="L48" s="49"/>
      <c r="M48" s="49"/>
      <c r="N48" s="49"/>
      <c r="O48" s="49"/>
      <c r="P48" s="49"/>
      <c r="Q48" s="310" t="s">
        <v>20</v>
      </c>
      <c r="R48" s="310"/>
      <c r="S48" s="310"/>
      <c r="T48" s="329">
        <f>SUM(T42:W47)</f>
        <v>522605</v>
      </c>
      <c r="U48" s="330"/>
      <c r="V48" s="330"/>
      <c r="W48" s="331"/>
      <c r="X48" s="46"/>
    </row>
    <row r="49" spans="1:24">
      <c r="A49" s="33"/>
      <c r="B49" s="50"/>
      <c r="C49" s="50"/>
      <c r="D49" s="50"/>
      <c r="E49" s="50"/>
      <c r="F49" s="50"/>
      <c r="G49" s="50"/>
      <c r="H49" s="50"/>
      <c r="I49" s="50"/>
      <c r="J49" s="50"/>
      <c r="K49" s="50"/>
      <c r="L49" s="50"/>
      <c r="M49" s="50"/>
      <c r="N49" s="50"/>
      <c r="O49" s="50"/>
      <c r="P49" s="50"/>
      <c r="Q49" s="50"/>
      <c r="R49" s="50"/>
      <c r="S49" s="50"/>
      <c r="T49" s="51"/>
      <c r="U49" s="51"/>
      <c r="V49" s="51"/>
      <c r="W49" s="51"/>
      <c r="X49" s="46"/>
    </row>
    <row r="50" spans="1:24" ht="16.5">
      <c r="A50" s="33"/>
      <c r="B50" s="305" t="s">
        <v>26</v>
      </c>
      <c r="C50" s="305"/>
      <c r="D50" s="305"/>
      <c r="E50" s="305"/>
      <c r="F50" s="305"/>
      <c r="G50" s="305"/>
      <c r="H50" s="305"/>
      <c r="I50" s="305"/>
      <c r="J50" s="305"/>
      <c r="K50" s="305"/>
      <c r="L50" s="305"/>
      <c r="M50" s="305"/>
      <c r="N50" s="305"/>
      <c r="O50" s="305"/>
      <c r="P50" s="305"/>
      <c r="Q50" s="305"/>
      <c r="R50" s="305"/>
      <c r="S50" s="305"/>
      <c r="T50" s="305"/>
      <c r="U50" s="305"/>
      <c r="V50" s="305"/>
      <c r="W50" s="305"/>
      <c r="X50" s="46"/>
    </row>
    <row r="51" spans="1:24">
      <c r="A51" s="33"/>
      <c r="B51" s="47"/>
      <c r="C51" s="47"/>
      <c r="D51" s="47"/>
      <c r="E51" s="47"/>
      <c r="F51" s="47"/>
      <c r="G51" s="47"/>
      <c r="H51" s="47"/>
      <c r="I51" s="47"/>
      <c r="J51" s="47"/>
      <c r="K51" s="47"/>
      <c r="L51" s="47"/>
      <c r="M51" s="47"/>
      <c r="N51" s="47"/>
      <c r="O51" s="47"/>
      <c r="P51" s="47"/>
      <c r="Q51" s="47"/>
      <c r="R51" s="47"/>
      <c r="S51" s="47"/>
      <c r="T51" s="47"/>
      <c r="U51" s="47"/>
      <c r="V51" s="47"/>
      <c r="W51" s="47"/>
      <c r="X51" s="46"/>
    </row>
    <row r="52" spans="1:24" ht="19.5">
      <c r="A52" s="33"/>
      <c r="B52" s="309" t="s">
        <v>27</v>
      </c>
      <c r="C52" s="309"/>
      <c r="D52" s="309"/>
      <c r="E52" s="309"/>
      <c r="F52" s="309"/>
      <c r="G52" s="309"/>
      <c r="H52" s="309" t="s">
        <v>28</v>
      </c>
      <c r="I52" s="309"/>
      <c r="J52" s="309" t="s">
        <v>29</v>
      </c>
      <c r="K52" s="309"/>
      <c r="L52" s="309" t="s">
        <v>30</v>
      </c>
      <c r="M52" s="309"/>
      <c r="N52" s="309"/>
      <c r="O52" s="309"/>
      <c r="P52" s="309"/>
      <c r="Q52" s="309" t="s">
        <v>16</v>
      </c>
      <c r="R52" s="309"/>
      <c r="S52" s="309"/>
      <c r="T52" s="309" t="s">
        <v>18</v>
      </c>
      <c r="U52" s="309"/>
      <c r="V52" s="309"/>
      <c r="W52" s="309"/>
      <c r="X52" s="46"/>
    </row>
    <row r="53" spans="1:24">
      <c r="A53" s="33"/>
      <c r="B53" s="320" t="s">
        <v>61</v>
      </c>
      <c r="C53" s="320"/>
      <c r="D53" s="320"/>
      <c r="E53" s="320"/>
      <c r="F53" s="320"/>
      <c r="G53" s="320"/>
      <c r="H53" s="320"/>
      <c r="I53" s="320"/>
      <c r="J53" s="320">
        <v>15</v>
      </c>
      <c r="K53" s="320"/>
      <c r="L53" s="320">
        <v>0.1</v>
      </c>
      <c r="M53" s="320"/>
      <c r="N53" s="320"/>
      <c r="O53" s="320"/>
      <c r="P53" s="320"/>
      <c r="Q53" s="320">
        <v>35000</v>
      </c>
      <c r="R53" s="320"/>
      <c r="S53" s="320"/>
      <c r="T53" s="319">
        <f>+ROUND(L53*Q53,0)</f>
        <v>3500</v>
      </c>
      <c r="U53" s="319"/>
      <c r="V53" s="319"/>
      <c r="W53" s="319"/>
      <c r="X53" s="46"/>
    </row>
    <row r="54" spans="1:24">
      <c r="A54" s="33"/>
      <c r="B54" s="320" t="s">
        <v>32</v>
      </c>
      <c r="C54" s="320"/>
      <c r="D54" s="320"/>
      <c r="E54" s="320"/>
      <c r="F54" s="320"/>
      <c r="G54" s="320"/>
      <c r="H54" s="320"/>
      <c r="I54" s="320"/>
      <c r="J54" s="320">
        <v>1</v>
      </c>
      <c r="K54" s="320"/>
      <c r="L54" s="320">
        <v>0.1</v>
      </c>
      <c r="M54" s="320"/>
      <c r="N54" s="320"/>
      <c r="O54" s="320"/>
      <c r="P54" s="320"/>
      <c r="Q54" s="320">
        <v>45000</v>
      </c>
      <c r="R54" s="320"/>
      <c r="S54" s="320"/>
      <c r="T54" s="319">
        <f t="shared" ref="T54:T55" si="1">+ROUND(L54*Q54,0)</f>
        <v>4500</v>
      </c>
      <c r="U54" s="319"/>
      <c r="V54" s="319"/>
      <c r="W54" s="319"/>
      <c r="X54" s="46"/>
    </row>
    <row r="55" spans="1:24">
      <c r="A55" s="33"/>
      <c r="B55" s="320"/>
      <c r="C55" s="320"/>
      <c r="D55" s="320"/>
      <c r="E55" s="320"/>
      <c r="F55" s="320"/>
      <c r="G55" s="320"/>
      <c r="H55" s="320"/>
      <c r="I55" s="320"/>
      <c r="J55" s="320"/>
      <c r="K55" s="320"/>
      <c r="L55" s="320"/>
      <c r="M55" s="320"/>
      <c r="N55" s="320"/>
      <c r="O55" s="320"/>
      <c r="P55" s="320"/>
      <c r="Q55" s="320"/>
      <c r="R55" s="320"/>
      <c r="S55" s="320"/>
      <c r="T55" s="319">
        <f t="shared" si="1"/>
        <v>0</v>
      </c>
      <c r="U55" s="319"/>
      <c r="V55" s="319"/>
      <c r="W55" s="319"/>
      <c r="X55" s="46"/>
    </row>
    <row r="56" spans="1:24" ht="16.5">
      <c r="A56" s="33"/>
      <c r="B56" s="49"/>
      <c r="C56" s="49"/>
      <c r="D56" s="49"/>
      <c r="E56" s="49"/>
      <c r="F56" s="49"/>
      <c r="G56" s="49"/>
      <c r="H56" s="49"/>
      <c r="I56" s="49"/>
      <c r="J56" s="49"/>
      <c r="K56" s="49"/>
      <c r="L56" s="49"/>
      <c r="M56" s="49"/>
      <c r="N56" s="49"/>
      <c r="O56" s="49"/>
      <c r="P56" s="49"/>
      <c r="Q56" s="310" t="s">
        <v>20</v>
      </c>
      <c r="R56" s="310"/>
      <c r="S56" s="310"/>
      <c r="T56" s="332">
        <f t="shared" ref="T56" si="2">SUM(T53:W55)</f>
        <v>8000</v>
      </c>
      <c r="U56" s="333"/>
      <c r="V56" s="333"/>
      <c r="W56" s="334"/>
      <c r="X56" s="46"/>
    </row>
    <row r="57" spans="1:24">
      <c r="A57" s="33"/>
      <c r="B57" s="50"/>
      <c r="C57" s="50"/>
      <c r="D57" s="50"/>
      <c r="E57" s="50"/>
      <c r="F57" s="50"/>
      <c r="G57" s="50"/>
      <c r="H57" s="50"/>
      <c r="I57" s="50"/>
      <c r="J57" s="50"/>
      <c r="K57" s="50"/>
      <c r="L57" s="50"/>
      <c r="M57" s="50"/>
      <c r="N57" s="50"/>
      <c r="O57" s="50"/>
      <c r="P57" s="50"/>
      <c r="Q57" s="50"/>
      <c r="R57" s="50"/>
      <c r="S57" s="50"/>
      <c r="T57" s="51"/>
      <c r="U57" s="51"/>
      <c r="V57" s="51"/>
      <c r="W57" s="51"/>
      <c r="X57" s="46"/>
    </row>
    <row r="58" spans="1:24" ht="16.5">
      <c r="A58" s="33"/>
      <c r="B58" s="305" t="s">
        <v>33</v>
      </c>
      <c r="C58" s="305"/>
      <c r="D58" s="305"/>
      <c r="E58" s="305"/>
      <c r="F58" s="305"/>
      <c r="G58" s="305"/>
      <c r="H58" s="305"/>
      <c r="I58" s="305"/>
      <c r="J58" s="305"/>
      <c r="K58" s="305"/>
      <c r="L58" s="305"/>
      <c r="M58" s="305"/>
      <c r="N58" s="305"/>
      <c r="O58" s="305"/>
      <c r="P58" s="305"/>
      <c r="Q58" s="305"/>
      <c r="R58" s="305"/>
      <c r="S58" s="305"/>
      <c r="T58" s="305"/>
      <c r="U58" s="305"/>
      <c r="V58" s="305"/>
      <c r="W58" s="305"/>
      <c r="X58" s="46"/>
    </row>
    <row r="59" spans="1:24">
      <c r="A59" s="33"/>
      <c r="B59" s="47"/>
      <c r="C59" s="47"/>
      <c r="D59" s="47"/>
      <c r="E59" s="47"/>
      <c r="F59" s="47"/>
      <c r="G59" s="47"/>
      <c r="H59" s="47"/>
      <c r="I59" s="47"/>
      <c r="J59" s="47"/>
      <c r="K59" s="47"/>
      <c r="L59" s="47"/>
      <c r="M59" s="47"/>
      <c r="N59" s="47"/>
      <c r="O59" s="47"/>
      <c r="P59" s="47"/>
      <c r="Q59" s="47"/>
      <c r="R59" s="47"/>
      <c r="S59" s="47"/>
      <c r="T59" s="47"/>
      <c r="U59" s="47"/>
      <c r="V59" s="47"/>
      <c r="W59" s="47"/>
      <c r="X59" s="46"/>
    </row>
    <row r="60" spans="1:24" ht="16.5">
      <c r="A60" s="33"/>
      <c r="B60" s="309" t="s">
        <v>34</v>
      </c>
      <c r="C60" s="309"/>
      <c r="D60" s="309"/>
      <c r="E60" s="309"/>
      <c r="F60" s="309"/>
      <c r="G60" s="309"/>
      <c r="H60" s="309" t="s">
        <v>35</v>
      </c>
      <c r="I60" s="309"/>
      <c r="J60" s="309" t="s">
        <v>36</v>
      </c>
      <c r="K60" s="309"/>
      <c r="L60" s="309" t="s">
        <v>37</v>
      </c>
      <c r="M60" s="309"/>
      <c r="N60" s="309"/>
      <c r="O60" s="309"/>
      <c r="P60" s="309"/>
      <c r="Q60" s="309" t="s">
        <v>17</v>
      </c>
      <c r="R60" s="309"/>
      <c r="S60" s="309"/>
      <c r="T60" s="309" t="s">
        <v>18</v>
      </c>
      <c r="U60" s="309"/>
      <c r="V60" s="309"/>
      <c r="W60" s="309"/>
      <c r="X60" s="46"/>
    </row>
    <row r="61" spans="1:24">
      <c r="A61" s="33"/>
      <c r="B61" s="320" t="s">
        <v>38</v>
      </c>
      <c r="C61" s="320"/>
      <c r="D61" s="320"/>
      <c r="E61" s="320"/>
      <c r="F61" s="320"/>
      <c r="G61" s="320"/>
      <c r="H61" s="320">
        <f>((1500000/30)+((1000000/30)*2))</f>
        <v>116666.66666666667</v>
      </c>
      <c r="I61" s="320"/>
      <c r="J61" s="335">
        <v>0.65</v>
      </c>
      <c r="K61" s="320"/>
      <c r="L61" s="320">
        <f>H61*1.65</f>
        <v>192500</v>
      </c>
      <c r="M61" s="320"/>
      <c r="N61" s="320"/>
      <c r="O61" s="320"/>
      <c r="P61" s="320"/>
      <c r="Q61" s="320">
        <v>0.35</v>
      </c>
      <c r="R61" s="320"/>
      <c r="S61" s="320"/>
      <c r="T61" s="319">
        <f>Q61*L61</f>
        <v>67375</v>
      </c>
      <c r="U61" s="319"/>
      <c r="V61" s="319"/>
      <c r="W61" s="319"/>
      <c r="X61" s="46"/>
    </row>
    <row r="62" spans="1:24">
      <c r="A62" s="33"/>
      <c r="B62" s="320"/>
      <c r="C62" s="320"/>
      <c r="D62" s="320"/>
      <c r="E62" s="320"/>
      <c r="F62" s="320"/>
      <c r="G62" s="320"/>
      <c r="H62" s="320"/>
      <c r="I62" s="320"/>
      <c r="J62" s="320"/>
      <c r="K62" s="320"/>
      <c r="L62" s="320"/>
      <c r="M62" s="320"/>
      <c r="N62" s="320"/>
      <c r="O62" s="320"/>
      <c r="P62" s="320"/>
      <c r="Q62" s="320"/>
      <c r="R62" s="320"/>
      <c r="S62" s="320"/>
      <c r="T62" s="319"/>
      <c r="U62" s="319"/>
      <c r="V62" s="319"/>
      <c r="W62" s="319"/>
      <c r="X62" s="46"/>
    </row>
    <row r="63" spans="1:24">
      <c r="A63" s="33"/>
      <c r="B63" s="320"/>
      <c r="C63" s="320"/>
      <c r="D63" s="320"/>
      <c r="E63" s="320"/>
      <c r="F63" s="320"/>
      <c r="G63" s="320"/>
      <c r="H63" s="320"/>
      <c r="I63" s="320"/>
      <c r="J63" s="320"/>
      <c r="K63" s="320"/>
      <c r="L63" s="320"/>
      <c r="M63" s="320"/>
      <c r="N63" s="320"/>
      <c r="O63" s="320"/>
      <c r="P63" s="320"/>
      <c r="Q63" s="320"/>
      <c r="R63" s="320"/>
      <c r="S63" s="320"/>
      <c r="T63" s="319"/>
      <c r="U63" s="319"/>
      <c r="V63" s="319"/>
      <c r="W63" s="319"/>
      <c r="X63" s="46"/>
    </row>
    <row r="64" spans="1:24" ht="16.5">
      <c r="A64" s="33"/>
      <c r="B64" s="49"/>
      <c r="C64" s="49"/>
      <c r="D64" s="49"/>
      <c r="E64" s="49"/>
      <c r="F64" s="49"/>
      <c r="G64" s="49"/>
      <c r="H64" s="49"/>
      <c r="I64" s="49"/>
      <c r="J64" s="49"/>
      <c r="K64" s="49"/>
      <c r="L64" s="49"/>
      <c r="M64" s="49"/>
      <c r="N64" s="49"/>
      <c r="O64" s="49"/>
      <c r="P64" s="49"/>
      <c r="Q64" s="310" t="s">
        <v>20</v>
      </c>
      <c r="R64" s="310"/>
      <c r="S64" s="310"/>
      <c r="T64" s="337">
        <f t="shared" ref="T64" si="3">SUM(T61:W63)</f>
        <v>67375</v>
      </c>
      <c r="U64" s="338"/>
      <c r="V64" s="338"/>
      <c r="W64" s="339"/>
      <c r="X64" s="46"/>
    </row>
    <row r="65" spans="1:24">
      <c r="A65" s="33"/>
      <c r="B65" s="52"/>
      <c r="C65" s="52"/>
      <c r="D65" s="52"/>
      <c r="E65" s="52"/>
      <c r="F65" s="52"/>
      <c r="G65" s="52"/>
      <c r="H65" s="52"/>
      <c r="I65" s="52"/>
      <c r="J65" s="52"/>
      <c r="K65" s="52"/>
      <c r="L65" s="52"/>
      <c r="M65" s="52"/>
      <c r="N65" s="52"/>
      <c r="O65" s="52"/>
      <c r="P65" s="52"/>
      <c r="Q65" s="52"/>
      <c r="R65" s="52"/>
      <c r="S65" s="52"/>
      <c r="T65" s="53"/>
      <c r="U65" s="53"/>
      <c r="V65" s="53"/>
      <c r="W65" s="53"/>
      <c r="X65" s="46"/>
    </row>
    <row r="66" spans="1:24">
      <c r="A66" s="33"/>
      <c r="B66" s="52"/>
      <c r="C66" s="52"/>
      <c r="D66" s="52"/>
      <c r="E66" s="52"/>
      <c r="F66" s="52"/>
      <c r="G66" s="52"/>
      <c r="H66" s="52"/>
      <c r="I66" s="52"/>
      <c r="J66" s="52"/>
      <c r="K66" s="52"/>
      <c r="L66" s="52"/>
      <c r="M66" s="52"/>
      <c r="N66" s="52"/>
      <c r="O66" s="52"/>
      <c r="P66" s="52"/>
      <c r="Q66" s="340" t="s">
        <v>39</v>
      </c>
      <c r="R66" s="340"/>
      <c r="S66" s="340"/>
      <c r="T66" s="341">
        <f>+T64+T56+T48+T37</f>
        <v>615350</v>
      </c>
      <c r="U66" s="341"/>
      <c r="V66" s="341"/>
      <c r="W66" s="341"/>
      <c r="X66" s="46"/>
    </row>
    <row r="67" spans="1:24" ht="21" customHeight="1">
      <c r="A67" s="33"/>
      <c r="B67" s="52"/>
      <c r="C67" s="52"/>
      <c r="D67" s="52"/>
      <c r="E67" s="52"/>
      <c r="F67" s="52"/>
      <c r="G67" s="52"/>
      <c r="H67" s="52"/>
      <c r="I67" s="52"/>
      <c r="J67" s="52"/>
      <c r="K67" s="52"/>
      <c r="L67" s="52"/>
      <c r="M67" s="52"/>
      <c r="N67" s="52"/>
      <c r="O67" s="52"/>
      <c r="P67" s="52"/>
      <c r="Q67" s="54" t="s">
        <v>40</v>
      </c>
      <c r="R67" s="55">
        <v>30</v>
      </c>
      <c r="S67" s="56" t="s">
        <v>41</v>
      </c>
      <c r="T67" s="341">
        <f>+ROUND(R67*(T66/100),0)</f>
        <v>184605</v>
      </c>
      <c r="U67" s="341"/>
      <c r="V67" s="341"/>
      <c r="W67" s="341"/>
      <c r="X67" s="46"/>
    </row>
    <row r="68" spans="1:24">
      <c r="A68" s="33"/>
      <c r="B68" s="52"/>
      <c r="C68" s="52"/>
      <c r="D68" s="52"/>
      <c r="E68" s="52"/>
      <c r="F68" s="52"/>
      <c r="G68" s="52"/>
      <c r="H68" s="52"/>
      <c r="I68" s="52"/>
      <c r="J68" s="52"/>
      <c r="K68" s="52"/>
      <c r="L68" s="52"/>
      <c r="M68" s="52"/>
      <c r="N68" s="52"/>
      <c r="O68" s="52"/>
      <c r="P68" s="52"/>
      <c r="Q68" s="342" t="s">
        <v>42</v>
      </c>
      <c r="R68" s="342"/>
      <c r="S68" s="342"/>
      <c r="T68" s="341">
        <f>+T67+T66</f>
        <v>799955</v>
      </c>
      <c r="U68" s="341"/>
      <c r="V68" s="341"/>
      <c r="W68" s="341"/>
      <c r="X68" s="46"/>
    </row>
    <row r="69" spans="1:24">
      <c r="A69" s="33"/>
      <c r="B69" s="52"/>
      <c r="C69" s="52"/>
      <c r="D69" s="52"/>
      <c r="E69" s="52"/>
      <c r="F69" s="52"/>
      <c r="G69" s="52"/>
      <c r="H69" s="52"/>
      <c r="I69" s="52"/>
      <c r="J69" s="52"/>
      <c r="K69" s="52"/>
      <c r="L69" s="52"/>
      <c r="M69" s="52"/>
      <c r="N69" s="52"/>
      <c r="O69" s="52"/>
      <c r="P69" s="52"/>
      <c r="Q69" s="52"/>
      <c r="R69" s="52"/>
      <c r="S69" s="52"/>
      <c r="T69" s="53"/>
      <c r="U69" s="53"/>
      <c r="V69" s="53"/>
      <c r="W69" s="53"/>
      <c r="X69" s="46"/>
    </row>
    <row r="70" spans="1:24">
      <c r="A70" s="33"/>
      <c r="B70" s="52"/>
      <c r="C70" s="346"/>
      <c r="D70" s="641"/>
      <c r="E70" s="641"/>
      <c r="F70" s="641"/>
      <c r="G70" s="641"/>
      <c r="H70" s="641"/>
      <c r="I70" s="641"/>
      <c r="J70" s="641"/>
      <c r="K70" s="642"/>
      <c r="L70" s="642"/>
      <c r="M70" s="642"/>
      <c r="N70" s="347"/>
      <c r="O70" s="347"/>
      <c r="P70" s="347"/>
      <c r="Q70" s="347"/>
      <c r="R70" s="347"/>
      <c r="S70" s="347"/>
      <c r="T70" s="347"/>
      <c r="U70" s="347"/>
      <c r="V70" s="347"/>
      <c r="W70" s="67"/>
      <c r="X70" s="46"/>
    </row>
    <row r="71" spans="1:24" ht="16.5">
      <c r="A71" s="33"/>
      <c r="B71" s="52"/>
      <c r="C71" s="343" t="s">
        <v>43</v>
      </c>
      <c r="D71" s="343"/>
      <c r="E71" s="343"/>
      <c r="F71" s="343"/>
      <c r="G71" s="343"/>
      <c r="H71" s="343"/>
      <c r="I71" s="343"/>
      <c r="J71" s="343"/>
      <c r="K71" s="642"/>
      <c r="L71" s="642"/>
      <c r="M71" s="642"/>
      <c r="N71" s="343" t="s">
        <v>44</v>
      </c>
      <c r="O71" s="343"/>
      <c r="P71" s="343"/>
      <c r="Q71" s="343"/>
      <c r="R71" s="343"/>
      <c r="S71" s="343"/>
      <c r="T71" s="343"/>
      <c r="U71" s="343"/>
      <c r="V71" s="343"/>
      <c r="W71" s="343"/>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58"/>
      <c r="J73" s="58"/>
      <c r="K73" s="58"/>
      <c r="L73" s="58"/>
      <c r="M73" s="58"/>
      <c r="N73" s="57"/>
      <c r="O73" s="57"/>
      <c r="P73" s="57"/>
      <c r="Q73" s="57"/>
      <c r="R73" s="57"/>
      <c r="S73" s="57"/>
      <c r="T73" s="57"/>
      <c r="U73" s="57"/>
      <c r="V73" s="57"/>
      <c r="W73" s="57"/>
      <c r="X73" s="46"/>
    </row>
    <row r="74" spans="1:24">
      <c r="A74" s="33"/>
      <c r="B74" s="52"/>
      <c r="C74" s="57"/>
      <c r="D74" s="58"/>
      <c r="E74" s="58"/>
      <c r="F74" s="58"/>
      <c r="G74" s="58"/>
      <c r="H74" s="58"/>
      <c r="I74" s="346"/>
      <c r="J74" s="641"/>
      <c r="K74" s="641"/>
      <c r="L74" s="641"/>
      <c r="M74" s="641"/>
      <c r="N74" s="641"/>
      <c r="O74" s="641"/>
      <c r="P74" s="641"/>
      <c r="Q74" s="57"/>
      <c r="R74" s="57"/>
      <c r="S74" s="57"/>
      <c r="T74" s="57"/>
      <c r="U74" s="57"/>
      <c r="V74" s="57"/>
      <c r="W74" s="57"/>
      <c r="X74" s="46"/>
    </row>
    <row r="75" spans="1:24" ht="16.5">
      <c r="A75" s="33"/>
      <c r="B75" s="52"/>
      <c r="C75" s="57"/>
      <c r="D75" s="58"/>
      <c r="E75" s="58"/>
      <c r="F75" s="58"/>
      <c r="G75" s="58"/>
      <c r="H75" s="58"/>
      <c r="I75" s="343" t="s">
        <v>45</v>
      </c>
      <c r="J75" s="643"/>
      <c r="K75" s="643"/>
      <c r="L75" s="643"/>
      <c r="M75" s="643"/>
      <c r="N75" s="643"/>
      <c r="O75" s="643"/>
      <c r="P75" s="643"/>
      <c r="Q75" s="57"/>
      <c r="R75" s="57"/>
      <c r="S75" s="57"/>
      <c r="T75" s="57"/>
      <c r="U75" s="57"/>
      <c r="V75" s="57"/>
      <c r="W75" s="57"/>
      <c r="X75" s="46"/>
    </row>
    <row r="76" spans="1:24">
      <c r="A76" s="33"/>
      <c r="B76" s="52"/>
      <c r="C76" s="52"/>
      <c r="D76" s="52"/>
      <c r="E76" s="52"/>
      <c r="F76" s="59"/>
      <c r="G76" s="59"/>
      <c r="H76" s="59"/>
      <c r="I76" s="59"/>
      <c r="J76" s="59"/>
      <c r="K76" s="59"/>
      <c r="L76" s="59"/>
      <c r="M76" s="59"/>
      <c r="N76" s="59"/>
      <c r="O76" s="59"/>
      <c r="P76" s="60"/>
      <c r="Q76" s="52"/>
      <c r="R76" s="52"/>
      <c r="S76" s="52"/>
      <c r="T76" s="53"/>
      <c r="U76" s="53"/>
      <c r="V76" s="53"/>
      <c r="W76" s="53"/>
      <c r="X76" s="46"/>
    </row>
    <row r="77" spans="1:24">
      <c r="A77" s="33"/>
      <c r="B77" s="344" t="s">
        <v>46</v>
      </c>
      <c r="C77" s="344"/>
      <c r="D77" s="344"/>
      <c r="E77" s="344"/>
      <c r="F77" s="344"/>
      <c r="G77" s="344"/>
      <c r="H77" s="344"/>
      <c r="I77" s="344"/>
      <c r="J77" s="344"/>
      <c r="K77" s="344"/>
      <c r="L77" s="344"/>
      <c r="M77" s="344"/>
      <c r="N77" s="344"/>
      <c r="O77" s="61"/>
      <c r="P77" s="31"/>
      <c r="Q77" s="31" t="s">
        <v>47</v>
      </c>
      <c r="R77" s="31" t="s">
        <v>48</v>
      </c>
      <c r="S77" s="31"/>
      <c r="T77" s="31"/>
      <c r="U77" s="31"/>
      <c r="V77" s="31"/>
      <c r="W77" s="31"/>
      <c r="X77" s="32"/>
    </row>
    <row r="78" spans="1:24">
      <c r="A78" s="62"/>
      <c r="B78" s="63" t="s">
        <v>49</v>
      </c>
      <c r="C78" s="64"/>
      <c r="D78" s="64"/>
      <c r="E78" s="64"/>
      <c r="F78" s="63" t="s">
        <v>50</v>
      </c>
      <c r="G78" s="65"/>
      <c r="H78" s="345"/>
      <c r="I78" s="345"/>
      <c r="J78" s="345"/>
      <c r="K78" s="345"/>
      <c r="L78" s="345"/>
      <c r="M78" s="345"/>
      <c r="N78" s="345"/>
      <c r="O78" s="345"/>
      <c r="P78" s="63"/>
      <c r="Q78" s="63"/>
      <c r="R78" s="63" t="s">
        <v>51</v>
      </c>
      <c r="S78" s="63"/>
      <c r="T78" s="63"/>
      <c r="U78" s="63"/>
      <c r="V78" s="63"/>
      <c r="W78" s="63"/>
      <c r="X78" s="66"/>
    </row>
  </sheetData>
  <mergeCells count="165">
    <mergeCell ref="Q68:S68"/>
    <mergeCell ref="T68:W68"/>
    <mergeCell ref="T56:W56"/>
    <mergeCell ref="B58:W58"/>
    <mergeCell ref="B63:G63"/>
    <mergeCell ref="H63:I63"/>
    <mergeCell ref="J63:K63"/>
    <mergeCell ref="L63:P63"/>
    <mergeCell ref="T48:W48"/>
    <mergeCell ref="B50:W50"/>
    <mergeCell ref="B55:G55"/>
    <mergeCell ref="H55:I55"/>
    <mergeCell ref="J55:K55"/>
    <mergeCell ref="L55:P55"/>
    <mergeCell ref="H62:I62"/>
    <mergeCell ref="J62:K62"/>
    <mergeCell ref="L62:P62"/>
    <mergeCell ref="Q62:S62"/>
    <mergeCell ref="T62:W62"/>
    <mergeCell ref="B61:G61"/>
    <mergeCell ref="H61:I61"/>
    <mergeCell ref="J61:K61"/>
    <mergeCell ref="L61:P61"/>
    <mergeCell ref="Q61:S61"/>
    <mergeCell ref="I75:P75"/>
    <mergeCell ref="B77:N77"/>
    <mergeCell ref="H78:O78"/>
    <mergeCell ref="B36:I36"/>
    <mergeCell ref="J36:K36"/>
    <mergeCell ref="L36:P36"/>
    <mergeCell ref="B39:W39"/>
    <mergeCell ref="B47:I47"/>
    <mergeCell ref="J47:K47"/>
    <mergeCell ref="L47:P47"/>
    <mergeCell ref="C70:J70"/>
    <mergeCell ref="K70:M71"/>
    <mergeCell ref="N70:V70"/>
    <mergeCell ref="C71:J71"/>
    <mergeCell ref="N71:W71"/>
    <mergeCell ref="I74:P74"/>
    <mergeCell ref="Q63:S63"/>
    <mergeCell ref="T63:W63"/>
    <mergeCell ref="T66:W66"/>
    <mergeCell ref="T67:W67"/>
    <mergeCell ref="Q64:S64"/>
    <mergeCell ref="T64:W64"/>
    <mergeCell ref="Q66:S66"/>
    <mergeCell ref="B62:G62"/>
    <mergeCell ref="T61:W61"/>
    <mergeCell ref="B60:G60"/>
    <mergeCell ref="H60:I60"/>
    <mergeCell ref="J60:K60"/>
    <mergeCell ref="L60:P60"/>
    <mergeCell ref="Q60:S60"/>
    <mergeCell ref="T60:W60"/>
    <mergeCell ref="Q55:S55"/>
    <mergeCell ref="T55:W55"/>
    <mergeCell ref="Q56:S56"/>
    <mergeCell ref="B54:G54"/>
    <mergeCell ref="H54:I54"/>
    <mergeCell ref="J54:K54"/>
    <mergeCell ref="L54:P54"/>
    <mergeCell ref="Q54:S54"/>
    <mergeCell ref="T54:W54"/>
    <mergeCell ref="B53:G53"/>
    <mergeCell ref="H53:I53"/>
    <mergeCell ref="J53:K53"/>
    <mergeCell ref="L53:P53"/>
    <mergeCell ref="Q53:S53"/>
    <mergeCell ref="T53:W53"/>
    <mergeCell ref="B52:G52"/>
    <mergeCell ref="H52:I52"/>
    <mergeCell ref="J52:K52"/>
    <mergeCell ref="L52:P52"/>
    <mergeCell ref="Q52:S52"/>
    <mergeCell ref="T52:W52"/>
    <mergeCell ref="Q47:S47"/>
    <mergeCell ref="T47:W47"/>
    <mergeCell ref="Q48:S48"/>
    <mergeCell ref="B45:I45"/>
    <mergeCell ref="J45:K45"/>
    <mergeCell ref="L45:P45"/>
    <mergeCell ref="Q45:S45"/>
    <mergeCell ref="T45:W45"/>
    <mergeCell ref="B46:I46"/>
    <mergeCell ref="J46:K46"/>
    <mergeCell ref="L46:P46"/>
    <mergeCell ref="Q46:S46"/>
    <mergeCell ref="T46:W46"/>
    <mergeCell ref="B43:I43"/>
    <mergeCell ref="J43:K43"/>
    <mergeCell ref="L43:P43"/>
    <mergeCell ref="Q43:S43"/>
    <mergeCell ref="T43:W43"/>
    <mergeCell ref="B44:I44"/>
    <mergeCell ref="J44:K44"/>
    <mergeCell ref="L44:P44"/>
    <mergeCell ref="Q44:S44"/>
    <mergeCell ref="T44:W44"/>
    <mergeCell ref="B41:I41"/>
    <mergeCell ref="J41:K41"/>
    <mergeCell ref="L41:P41"/>
    <mergeCell ref="Q41:S41"/>
    <mergeCell ref="T41:W41"/>
    <mergeCell ref="B42:I42"/>
    <mergeCell ref="J42:K42"/>
    <mergeCell ref="L42:P42"/>
    <mergeCell ref="Q42:S42"/>
    <mergeCell ref="T42:W42"/>
    <mergeCell ref="Q36:S36"/>
    <mergeCell ref="T36:W36"/>
    <mergeCell ref="Q37:S37"/>
    <mergeCell ref="T37:W37"/>
    <mergeCell ref="B34:I34"/>
    <mergeCell ref="J34:K34"/>
    <mergeCell ref="L34:P34"/>
    <mergeCell ref="Q34:S34"/>
    <mergeCell ref="T34:W34"/>
    <mergeCell ref="B35:I35"/>
    <mergeCell ref="J35:K35"/>
    <mergeCell ref="L35:P35"/>
    <mergeCell ref="Q35:S35"/>
    <mergeCell ref="T35:W35"/>
    <mergeCell ref="B30:C30"/>
    <mergeCell ref="D30:P30"/>
    <mergeCell ref="Q30:S30"/>
    <mergeCell ref="T30:W30"/>
    <mergeCell ref="B31:W31"/>
    <mergeCell ref="B33:I33"/>
    <mergeCell ref="J33:K33"/>
    <mergeCell ref="L33:P33"/>
    <mergeCell ref="Q33:S33"/>
    <mergeCell ref="T33:W33"/>
    <mergeCell ref="B26:C26"/>
    <mergeCell ref="D26:P26"/>
    <mergeCell ref="Q26:S26"/>
    <mergeCell ref="T26:W26"/>
    <mergeCell ref="B27:C29"/>
    <mergeCell ref="D27:P29"/>
    <mergeCell ref="Q27:S29"/>
    <mergeCell ref="T27:W29"/>
    <mergeCell ref="B22:E22"/>
    <mergeCell ref="F22:W22"/>
    <mergeCell ref="F23:W23"/>
    <mergeCell ref="B24:E24"/>
    <mergeCell ref="F24:W24"/>
    <mergeCell ref="F25:W25"/>
    <mergeCell ref="B20:E20"/>
    <mergeCell ref="F20:W20"/>
    <mergeCell ref="F21:W21"/>
    <mergeCell ref="B8:W8"/>
    <mergeCell ref="H9:L9"/>
    <mergeCell ref="O9:Q9"/>
    <mergeCell ref="R9:W9"/>
    <mergeCell ref="F10:I10"/>
    <mergeCell ref="K10:L10"/>
    <mergeCell ref="A2:E6"/>
    <mergeCell ref="F2:S6"/>
    <mergeCell ref="T2:X2"/>
    <mergeCell ref="T3:X3"/>
    <mergeCell ref="T4:X4"/>
    <mergeCell ref="T5:X6"/>
    <mergeCell ref="B12:W12"/>
    <mergeCell ref="B13:W18"/>
    <mergeCell ref="B19:W19"/>
  </mergeCells>
  <conditionalFormatting sqref="B13:W18">
    <cfRule type="expression" dxfId="62" priority="1" stopIfTrue="1">
      <formula>#REF!=0</formula>
    </cfRule>
  </conditionalFormatting>
  <dataValidations disablePrompts="1" count="32">
    <dataValidation allowBlank="1" showInputMessage="1" showErrorMessage="1" prompt="Escriba el precio unitario del material  que se analiza" sqref="Q42:S47" xr:uid="{00000000-0002-0000-0500-000000000000}"/>
    <dataValidation allowBlank="1" showInputMessage="1" showErrorMessage="1" prompt="Escriba la cantidad de material que se analiza" sqref="L42:P47" xr:uid="{00000000-0002-0000-0500-000001000000}"/>
    <dataValidation allowBlank="1" showInputMessage="1" showErrorMessage="1" prompt="Escriba la unidad de medida en que se mide el material" sqref="J42:K47" xr:uid="{00000000-0002-0000-0500-000002000000}"/>
    <dataValidation allowBlank="1" showInputMessage="1" showErrorMessage="1" prompt="Escriba una breve descripción de los materiales que analiza" sqref="B42:I47" xr:uid="{00000000-0002-0000-0500-000003000000}"/>
    <dataValidation allowBlank="1" showInputMessage="1" showErrorMessage="1" prompt="Escriba el rendimiento del equipo que analiza" sqref="Q34:S36" xr:uid="{00000000-0002-0000-0500-000004000000}"/>
    <dataValidation allowBlank="1" showInputMessage="1" showErrorMessage="1" prompt="Escriba la Tarifa por hora del equipo que analiza" sqref="L34:P36" xr:uid="{00000000-0002-0000-0500-000005000000}"/>
    <dataValidation allowBlank="1" showInputMessage="1" showErrorMessage="1" prompt="Escriba una breve descripción del equipo que analiza" sqref="B34:B36" xr:uid="{00000000-0002-0000-0500-000006000000}"/>
    <dataValidation allowBlank="1" showInputMessage="1" showErrorMessage="1" prompt="Escriba el nombre completo  del interventor" sqref="H78:O78" xr:uid="{00000000-0002-0000-0500-000007000000}"/>
    <dataValidation allowBlank="1" showInputMessage="1" showErrorMessage="1" prompt="Escriba el valor Unitario de cada trabajador relacionado" sqref="T61:W63" xr:uid="{00000000-0002-0000-0500-000008000000}"/>
    <dataValidation allowBlank="1" showInputMessage="1" showErrorMessage="1" prompt="Escriba el rendimiento de cada trabajador relacionado" sqref="Q61:S63" xr:uid="{00000000-0002-0000-0500-000009000000}"/>
    <dataValidation allowBlank="1" showInputMessage="1" showErrorMessage="1" prompt="Escriba el valor del jornal total de cada trabajador relacionado" sqref="L61:P63" xr:uid="{00000000-0002-0000-0500-00000A000000}"/>
    <dataValidation allowBlank="1" showInputMessage="1" showErrorMessage="1" prompt="Escriba el valor de las prestaciones por cada trabajador" sqref="J61:K63" xr:uid="{00000000-0002-0000-0500-00000B000000}"/>
    <dataValidation allowBlank="1" showInputMessage="1" showErrorMessage="1" prompt="Escriba el valor del jornal por cada trabajador" sqref="H61:I63" xr:uid="{00000000-0002-0000-0500-00000C000000}"/>
    <dataValidation allowBlank="1" showInputMessage="1" showErrorMessage="1" prompt="Escriba el valor unitario del transporte relacionado" sqref="T53:W55" xr:uid="{00000000-0002-0000-0500-00000D000000}"/>
    <dataValidation allowBlank="1" showInputMessage="1" showErrorMessage="1" prompt="Escriba la tarifa del transporte relacionado" sqref="Q53:S55" xr:uid="{00000000-0002-0000-0500-00000E000000}"/>
    <dataValidation allowBlank="1" showInputMessage="1" showErrorMessage="1" prompt="Esciba los m2 o Toneladas por Km equivalentes para el transporte relacionado" sqref="L53:P55" xr:uid="{00000000-0002-0000-0500-00000F000000}"/>
    <dataValidation allowBlank="1" showInputMessage="1" showErrorMessage="1" prompt="Escriba la distancia que recorre el transporte relacionado" sqref="J53:K55" xr:uid="{00000000-0002-0000-0500-000010000000}"/>
    <dataValidation allowBlank="1" showInputMessage="1" showErrorMessage="1" prompt="Escriba el peso o la cantidad de volument que transporta" sqref="H53:I55" xr:uid="{00000000-0002-0000-0500-000011000000}"/>
    <dataValidation allowBlank="1" showInputMessage="1" showErrorMessage="1" prompt="Escriba el precio unitario del material que se analiza" sqref="T35:W36 T42:W47" xr:uid="{00000000-0002-0000-0500-000012000000}"/>
    <dataValidation allowBlank="1" showInputMessage="1" showErrorMessage="1" prompt="Escriba el valor unitario del equipo que analiza" sqref="T34:W34" xr:uid="{00000000-0002-0000-0500-000013000000}"/>
    <dataValidation allowBlank="1" showInputMessage="1" showErrorMessage="1" prompt="Escriba los trabajadores cuyo precio va a analizarce" sqref="B61:G63" xr:uid="{00000000-0002-0000-0500-000014000000}"/>
    <dataValidation allowBlank="1" showInputMessage="1" showErrorMessage="1" prompt="Escriba la clase de material que transporta el material que se analiza" sqref="B53:G55" xr:uid="{00000000-0002-0000-0500-000015000000}"/>
    <dataValidation allowBlank="1" showInputMessage="1" showErrorMessage="1" prompt="Escriba la Cantidad de cada item relacionado" sqref="T27 T30:W30" xr:uid="{00000000-0002-0000-0500-000016000000}"/>
    <dataValidation allowBlank="1" showInputMessage="1" showErrorMessage="1" prompt="Escriba la unidad de medida en que se encuentra el item relacionado" sqref="Q27 Q30:S30" xr:uid="{00000000-0002-0000-0500-000017000000}"/>
    <dataValidation allowBlank="1" showInputMessage="1" showErrorMessage="1" prompt="Escriba una breve descripción del item relacionado" sqref="D27 D30:P30" xr:uid="{00000000-0002-0000-0500-000018000000}"/>
    <dataValidation allowBlank="1" showInputMessage="1" showErrorMessage="1" prompt="Escriba el item relacionado en la propuesta" sqref="B27 B30:C30" xr:uid="{00000000-0002-0000-0500-000019000000}"/>
    <dataValidation allowBlank="1" showInputMessage="1" showErrorMessage="1" promptTitle="Coordinador        " prompt="Escriba el nombre _x000a_o razón social del _x000a_funcionario designado_x000a_para ser el Coordinador_x000a_del Contrato" sqref="F24:W24" xr:uid="{00000000-0002-0000-0500-00001A000000}"/>
    <dataValidation allowBlank="1" showInputMessage="1" showErrorMessage="1" promptTitle="Interventor               " prompt="Escriba el nombre _x000a_o razón social del _x000a_Interventor" sqref="F22:W22" xr:uid="{00000000-0002-0000-0500-00001B000000}"/>
    <dataValidation allowBlank="1" showInputMessage="1" showErrorMessage="1" promptTitle="Contratista" prompt="Escriba el nombre o _x000a_razón social del _x000a_Contratista" sqref="F20:W20" xr:uid="{00000000-0002-0000-0500-00001C000000}"/>
    <dataValidation allowBlank="1" showInputMessage="1" showErrorMessage="1" promptTitle="Contrato No." prompt="Escriba en este espacio el número de contrato suscrito" sqref="H9:L9" xr:uid="{00000000-0002-0000-0500-00001D000000}"/>
    <dataValidation allowBlank="1" showInputMessage="1" showErrorMessage="1" prompt="Escriba el año de suscripción del contrato." sqref="O9:Q9" xr:uid="{00000000-0002-0000-0500-00001E000000}"/>
    <dataValidation allowBlank="1" showInputMessage="1" showErrorMessage="1" promptTitle="Objeto del Contrato" prompt="Escriba claramente el objeto del contrato de ejecución suscrito" sqref="B13:W18" xr:uid="{00000000-0002-0000-0500-00001F000000}"/>
  </dataValidation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X78"/>
  <sheetViews>
    <sheetView topLeftCell="A7" zoomScale="80" zoomScaleNormal="80" workbookViewId="0">
      <selection activeCell="T72" sqref="T72"/>
    </sheetView>
  </sheetViews>
  <sheetFormatPr defaultColWidth="9.28515625" defaultRowHeight="15"/>
  <cols>
    <col min="1" max="24" width="5.85546875" style="27" customWidth="1"/>
    <col min="25" max="16384" width="9.28515625" style="27"/>
  </cols>
  <sheetData>
    <row r="2" spans="1:24">
      <c r="A2" s="348" t="s">
        <v>52</v>
      </c>
      <c r="B2" s="349"/>
      <c r="C2" s="349"/>
      <c r="D2" s="349"/>
      <c r="E2" s="350"/>
      <c r="F2" s="357"/>
      <c r="G2" s="358"/>
      <c r="H2" s="358"/>
      <c r="I2" s="358"/>
      <c r="J2" s="358"/>
      <c r="K2" s="358"/>
      <c r="L2" s="358"/>
      <c r="M2" s="358"/>
      <c r="N2" s="358"/>
      <c r="O2" s="358"/>
      <c r="P2" s="358"/>
      <c r="Q2" s="358"/>
      <c r="R2" s="358"/>
      <c r="S2" s="359"/>
      <c r="T2" s="366"/>
      <c r="U2" s="644"/>
      <c r="V2" s="644"/>
      <c r="W2" s="644"/>
      <c r="X2" s="645"/>
    </row>
    <row r="3" spans="1:24">
      <c r="A3" s="351"/>
      <c r="B3" s="352"/>
      <c r="C3" s="352"/>
      <c r="D3" s="352"/>
      <c r="E3" s="353"/>
      <c r="F3" s="360"/>
      <c r="G3" s="361"/>
      <c r="H3" s="361"/>
      <c r="I3" s="361"/>
      <c r="J3" s="361"/>
      <c r="K3" s="361"/>
      <c r="L3" s="361"/>
      <c r="M3" s="361"/>
      <c r="N3" s="361"/>
      <c r="O3" s="361"/>
      <c r="P3" s="361"/>
      <c r="Q3" s="361"/>
      <c r="R3" s="361"/>
      <c r="S3" s="362"/>
      <c r="T3" s="367" t="s">
        <v>53</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367" t="s">
        <v>54</v>
      </c>
      <c r="U4" s="646"/>
      <c r="V4" s="646"/>
      <c r="W4" s="646"/>
      <c r="X4" s="647"/>
    </row>
    <row r="5" spans="1:24">
      <c r="A5" s="351"/>
      <c r="B5" s="352"/>
      <c r="C5" s="352"/>
      <c r="D5" s="352"/>
      <c r="E5" s="353"/>
      <c r="F5" s="360"/>
      <c r="G5" s="361"/>
      <c r="H5" s="361"/>
      <c r="I5" s="361"/>
      <c r="J5" s="361"/>
      <c r="K5" s="361"/>
      <c r="L5" s="361"/>
      <c r="M5" s="361"/>
      <c r="N5" s="361"/>
      <c r="O5" s="361"/>
      <c r="P5" s="361"/>
      <c r="Q5" s="361"/>
      <c r="R5" s="361"/>
      <c r="S5" s="362"/>
      <c r="T5" s="648"/>
      <c r="U5" s="646"/>
      <c r="V5" s="646"/>
      <c r="W5" s="646"/>
      <c r="X5" s="647"/>
    </row>
    <row r="6" spans="1:24" ht="15.75" thickBot="1">
      <c r="A6" s="354"/>
      <c r="B6" s="355"/>
      <c r="C6" s="355"/>
      <c r="D6" s="355"/>
      <c r="E6" s="356"/>
      <c r="F6" s="363"/>
      <c r="G6" s="364"/>
      <c r="H6" s="364"/>
      <c r="I6" s="364"/>
      <c r="J6" s="364"/>
      <c r="K6" s="364"/>
      <c r="L6" s="364"/>
      <c r="M6" s="364"/>
      <c r="N6" s="364"/>
      <c r="O6" s="364"/>
      <c r="P6" s="364"/>
      <c r="Q6" s="364"/>
      <c r="R6" s="364"/>
      <c r="S6" s="365"/>
      <c r="T6" s="649"/>
      <c r="U6" s="650"/>
      <c r="V6" s="650"/>
      <c r="W6" s="650"/>
      <c r="X6" s="651"/>
    </row>
    <row r="7" spans="1:24">
      <c r="A7" s="28"/>
      <c r="B7" s="29"/>
      <c r="C7" s="29"/>
      <c r="D7" s="29"/>
      <c r="E7" s="29"/>
      <c r="F7" s="29"/>
      <c r="G7" s="29"/>
      <c r="H7" s="30"/>
      <c r="I7" s="30"/>
      <c r="J7" s="30"/>
      <c r="K7" s="30"/>
      <c r="L7" s="30"/>
      <c r="M7" s="30"/>
      <c r="N7" s="30"/>
      <c r="O7" s="30"/>
      <c r="P7" s="30"/>
      <c r="Q7" s="30"/>
      <c r="R7" s="30"/>
      <c r="S7" s="30"/>
      <c r="T7" s="31"/>
      <c r="U7" s="31"/>
      <c r="V7" s="31"/>
      <c r="W7" s="31"/>
      <c r="X7" s="32"/>
    </row>
    <row r="8" spans="1:24" ht="18">
      <c r="A8" s="33"/>
      <c r="B8" s="271" t="s">
        <v>0</v>
      </c>
      <c r="C8" s="271"/>
      <c r="D8" s="271"/>
      <c r="E8" s="271"/>
      <c r="F8" s="271"/>
      <c r="G8" s="271"/>
      <c r="H8" s="271"/>
      <c r="I8" s="271"/>
      <c r="J8" s="271"/>
      <c r="K8" s="271"/>
      <c r="L8" s="271"/>
      <c r="M8" s="271"/>
      <c r="N8" s="271"/>
      <c r="O8" s="271"/>
      <c r="P8" s="271"/>
      <c r="Q8" s="271"/>
      <c r="R8" s="271"/>
      <c r="S8" s="271"/>
      <c r="T8" s="271"/>
      <c r="U8" s="271"/>
      <c r="V8" s="271"/>
      <c r="W8" s="271"/>
      <c r="X8" s="34"/>
    </row>
    <row r="9" spans="1:24" ht="18">
      <c r="A9" s="35"/>
      <c r="B9"/>
      <c r="C9" s="68"/>
      <c r="D9" s="68"/>
      <c r="E9" s="68"/>
      <c r="F9" s="68"/>
      <c r="G9" s="68"/>
      <c r="H9" s="272"/>
      <c r="I9" s="272"/>
      <c r="J9" s="272"/>
      <c r="K9" s="272"/>
      <c r="L9" s="272"/>
      <c r="M9"/>
      <c r="N9"/>
      <c r="O9" s="273"/>
      <c r="P9" s="273"/>
      <c r="Q9" s="273"/>
      <c r="R9" s="274"/>
      <c r="S9" s="274"/>
      <c r="T9" s="274"/>
      <c r="U9" s="274"/>
      <c r="V9" s="274"/>
      <c r="W9" s="274"/>
      <c r="X9" s="36"/>
    </row>
    <row r="10" spans="1:24" ht="16.5">
      <c r="A10" s="37"/>
      <c r="B10" s="38" t="s">
        <v>1</v>
      </c>
      <c r="C10" s="38"/>
      <c r="D10" s="38"/>
      <c r="E10" s="38"/>
      <c r="F10" s="275"/>
      <c r="G10" s="275"/>
      <c r="H10" s="275"/>
      <c r="I10" s="275"/>
      <c r="J10" s="38" t="s">
        <v>2</v>
      </c>
      <c r="K10" s="276"/>
      <c r="L10" s="276"/>
      <c r="M10" s="39"/>
      <c r="N10" s="38"/>
      <c r="O10" s="40"/>
      <c r="P10" s="40"/>
      <c r="Q10" s="40"/>
      <c r="R10" s="40"/>
      <c r="S10" s="40"/>
      <c r="T10" s="40"/>
      <c r="U10" s="40"/>
      <c r="V10" s="40"/>
      <c r="W10" s="40"/>
      <c r="X10" s="41"/>
    </row>
    <row r="11" spans="1:24">
      <c r="A11" s="35"/>
      <c r="B11" s="42"/>
      <c r="C11" s="42"/>
      <c r="D11" s="42"/>
      <c r="E11" s="42"/>
      <c r="F11" s="42"/>
      <c r="G11" s="42"/>
      <c r="H11" s="43"/>
      <c r="I11" s="43"/>
      <c r="J11" s="43"/>
      <c r="K11" s="43"/>
      <c r="L11" s="43"/>
      <c r="M11" s="44"/>
      <c r="N11" s="44"/>
      <c r="O11" s="43"/>
      <c r="P11" s="43"/>
      <c r="Q11" s="43"/>
      <c r="R11" s="69"/>
      <c r="S11" s="69"/>
      <c r="T11" s="69"/>
      <c r="U11" s="69"/>
      <c r="V11" s="69"/>
      <c r="W11" s="69"/>
      <c r="X11" s="36"/>
    </row>
    <row r="12" spans="1:24" ht="18">
      <c r="A12" s="35"/>
      <c r="B12" s="265" t="s">
        <v>3</v>
      </c>
      <c r="C12" s="265"/>
      <c r="D12" s="265"/>
      <c r="E12" s="265"/>
      <c r="F12" s="265"/>
      <c r="G12" s="265"/>
      <c r="H12" s="265"/>
      <c r="I12" s="265"/>
      <c r="J12" s="265"/>
      <c r="K12" s="265"/>
      <c r="L12" s="265"/>
      <c r="M12" s="265"/>
      <c r="N12" s="265"/>
      <c r="O12" s="265"/>
      <c r="P12" s="265"/>
      <c r="Q12" s="265"/>
      <c r="R12" s="265"/>
      <c r="S12" s="265"/>
      <c r="T12" s="265"/>
      <c r="U12" s="265"/>
      <c r="V12" s="265"/>
      <c r="W12" s="265"/>
      <c r="X12" s="36"/>
    </row>
    <row r="13" spans="1:24">
      <c r="A13" s="35"/>
      <c r="B13" s="368" t="s">
        <v>4</v>
      </c>
      <c r="C13" s="368"/>
      <c r="D13" s="368"/>
      <c r="E13" s="368"/>
      <c r="F13" s="368"/>
      <c r="G13" s="368"/>
      <c r="H13" s="368"/>
      <c r="I13" s="368"/>
      <c r="J13" s="368"/>
      <c r="K13" s="368"/>
      <c r="L13" s="368"/>
      <c r="M13" s="368"/>
      <c r="N13" s="368"/>
      <c r="O13" s="368"/>
      <c r="P13" s="368"/>
      <c r="Q13" s="368"/>
      <c r="R13" s="368"/>
      <c r="S13" s="368"/>
      <c r="T13" s="368"/>
      <c r="U13" s="368"/>
      <c r="V13" s="368"/>
      <c r="W13" s="368"/>
      <c r="X13" s="36"/>
    </row>
    <row r="14" spans="1:24">
      <c r="A14" s="35"/>
      <c r="B14" s="368"/>
      <c r="C14" s="368"/>
      <c r="D14" s="368"/>
      <c r="E14" s="368"/>
      <c r="F14" s="368"/>
      <c r="G14" s="368"/>
      <c r="H14" s="368"/>
      <c r="I14" s="368"/>
      <c r="J14" s="368"/>
      <c r="K14" s="368"/>
      <c r="L14" s="368"/>
      <c r="M14" s="368"/>
      <c r="N14" s="368"/>
      <c r="O14" s="368"/>
      <c r="P14" s="368"/>
      <c r="Q14" s="368"/>
      <c r="R14" s="368"/>
      <c r="S14" s="368"/>
      <c r="T14" s="368"/>
      <c r="U14" s="368"/>
      <c r="V14" s="368"/>
      <c r="W14" s="368"/>
      <c r="X14" s="36"/>
    </row>
    <row r="15" spans="1:24">
      <c r="A15" s="35"/>
      <c r="B15" s="368"/>
      <c r="C15" s="368"/>
      <c r="D15" s="368"/>
      <c r="E15" s="368"/>
      <c r="F15" s="368"/>
      <c r="G15" s="368"/>
      <c r="H15" s="368"/>
      <c r="I15" s="368"/>
      <c r="J15" s="368"/>
      <c r="K15" s="368"/>
      <c r="L15" s="368"/>
      <c r="M15" s="368"/>
      <c r="N15" s="368"/>
      <c r="O15" s="368"/>
      <c r="P15" s="368"/>
      <c r="Q15" s="368"/>
      <c r="R15" s="368"/>
      <c r="S15" s="368"/>
      <c r="T15" s="368"/>
      <c r="U15" s="368"/>
      <c r="V15" s="368"/>
      <c r="W15" s="368"/>
      <c r="X15" s="36"/>
    </row>
    <row r="16" spans="1:24">
      <c r="A16" s="35"/>
      <c r="B16" s="368"/>
      <c r="C16" s="368"/>
      <c r="D16" s="368"/>
      <c r="E16" s="368"/>
      <c r="F16" s="368"/>
      <c r="G16" s="368"/>
      <c r="H16" s="368"/>
      <c r="I16" s="368"/>
      <c r="J16" s="368"/>
      <c r="K16" s="368"/>
      <c r="L16" s="368"/>
      <c r="M16" s="368"/>
      <c r="N16" s="368"/>
      <c r="O16" s="368"/>
      <c r="P16" s="368"/>
      <c r="Q16" s="368"/>
      <c r="R16" s="368"/>
      <c r="S16" s="368"/>
      <c r="T16" s="368"/>
      <c r="U16" s="368"/>
      <c r="V16" s="368"/>
      <c r="W16" s="368"/>
      <c r="X16" s="36"/>
    </row>
    <row r="17" spans="1:24">
      <c r="A17" s="35"/>
      <c r="B17" s="368"/>
      <c r="C17" s="368"/>
      <c r="D17" s="368"/>
      <c r="E17" s="368"/>
      <c r="F17" s="368"/>
      <c r="G17" s="368"/>
      <c r="H17" s="368"/>
      <c r="I17" s="368"/>
      <c r="J17" s="368"/>
      <c r="K17" s="368"/>
      <c r="L17" s="368"/>
      <c r="M17" s="368"/>
      <c r="N17" s="368"/>
      <c r="O17" s="368"/>
      <c r="P17" s="368"/>
      <c r="Q17" s="368"/>
      <c r="R17" s="368"/>
      <c r="S17" s="368"/>
      <c r="T17" s="368"/>
      <c r="U17" s="368"/>
      <c r="V17" s="368"/>
      <c r="W17" s="368"/>
      <c r="X17" s="36"/>
    </row>
    <row r="18" spans="1:24">
      <c r="A18" s="35"/>
      <c r="B18" s="368"/>
      <c r="C18" s="368"/>
      <c r="D18" s="368"/>
      <c r="E18" s="368"/>
      <c r="F18" s="368"/>
      <c r="G18" s="368"/>
      <c r="H18" s="368"/>
      <c r="I18" s="368"/>
      <c r="J18" s="368"/>
      <c r="K18" s="368"/>
      <c r="L18" s="368"/>
      <c r="M18" s="368"/>
      <c r="N18" s="368"/>
      <c r="O18" s="368"/>
      <c r="P18" s="368"/>
      <c r="Q18" s="368"/>
      <c r="R18" s="368"/>
      <c r="S18" s="368"/>
      <c r="T18" s="368"/>
      <c r="U18" s="368"/>
      <c r="V18" s="368"/>
      <c r="W18" s="368"/>
      <c r="X18" s="36"/>
    </row>
    <row r="19" spans="1:24">
      <c r="A19" s="35"/>
      <c r="B19" s="267"/>
      <c r="C19" s="267"/>
      <c r="D19" s="267"/>
      <c r="E19" s="267"/>
      <c r="F19" s="267"/>
      <c r="G19" s="267"/>
      <c r="H19" s="267"/>
      <c r="I19" s="267"/>
      <c r="J19" s="267"/>
      <c r="K19" s="267"/>
      <c r="L19" s="267"/>
      <c r="M19" s="267"/>
      <c r="N19" s="267"/>
      <c r="O19" s="267"/>
      <c r="P19" s="267"/>
      <c r="Q19" s="267"/>
      <c r="R19" s="267"/>
      <c r="S19" s="267"/>
      <c r="T19" s="267"/>
      <c r="U19" s="267"/>
      <c r="V19" s="267"/>
      <c r="W19" s="267"/>
      <c r="X19" s="36"/>
    </row>
    <row r="20" spans="1:24" ht="18">
      <c r="A20" s="35"/>
      <c r="B20" s="268" t="s">
        <v>5</v>
      </c>
      <c r="C20" s="268"/>
      <c r="D20" s="268"/>
      <c r="E20" s="268"/>
      <c r="F20" s="269"/>
      <c r="G20" s="269"/>
      <c r="H20" s="269"/>
      <c r="I20" s="269"/>
      <c r="J20" s="269"/>
      <c r="K20" s="269"/>
      <c r="L20" s="269"/>
      <c r="M20" s="269"/>
      <c r="N20" s="269"/>
      <c r="O20" s="269"/>
      <c r="P20" s="269"/>
      <c r="Q20" s="269"/>
      <c r="R20" s="269"/>
      <c r="S20" s="269"/>
      <c r="T20" s="269"/>
      <c r="U20" s="269"/>
      <c r="V20" s="269"/>
      <c r="W20" s="269"/>
      <c r="X20" s="36"/>
    </row>
    <row r="21" spans="1:24">
      <c r="A21" s="35"/>
      <c r="B21" s="45"/>
      <c r="C21" s="45"/>
      <c r="D21" s="45"/>
      <c r="E21" s="45"/>
      <c r="F21" s="270"/>
      <c r="G21" s="270"/>
      <c r="H21" s="270"/>
      <c r="I21" s="270"/>
      <c r="J21" s="270"/>
      <c r="K21" s="270"/>
      <c r="L21" s="270"/>
      <c r="M21" s="270"/>
      <c r="N21" s="270"/>
      <c r="O21" s="270"/>
      <c r="P21" s="270"/>
      <c r="Q21" s="270"/>
      <c r="R21" s="270"/>
      <c r="S21" s="270"/>
      <c r="T21" s="270"/>
      <c r="U21" s="270"/>
      <c r="V21" s="270"/>
      <c r="W21" s="270"/>
      <c r="X21" s="36"/>
    </row>
    <row r="22" spans="1:24" ht="18">
      <c r="A22" s="35"/>
      <c r="B22" s="268" t="s">
        <v>6</v>
      </c>
      <c r="C22" s="268"/>
      <c r="D22" s="268"/>
      <c r="E22" s="268"/>
      <c r="F22" s="269"/>
      <c r="G22" s="269"/>
      <c r="H22" s="269"/>
      <c r="I22" s="269"/>
      <c r="J22" s="269"/>
      <c r="K22" s="269"/>
      <c r="L22" s="269"/>
      <c r="M22" s="269"/>
      <c r="N22" s="269"/>
      <c r="O22" s="269"/>
      <c r="P22" s="269"/>
      <c r="Q22" s="269"/>
      <c r="R22" s="269"/>
      <c r="S22" s="269"/>
      <c r="T22" s="269"/>
      <c r="U22" s="269"/>
      <c r="V22" s="269"/>
      <c r="W22" s="269"/>
      <c r="X22" s="36"/>
    </row>
    <row r="23" spans="1:24">
      <c r="A23" s="35"/>
      <c r="B23" s="45"/>
      <c r="C23" s="45"/>
      <c r="D23" s="45"/>
      <c r="E23" s="45"/>
      <c r="F23" s="270"/>
      <c r="G23" s="270"/>
      <c r="H23" s="270"/>
      <c r="I23" s="270"/>
      <c r="J23" s="270"/>
      <c r="K23" s="270"/>
      <c r="L23" s="270"/>
      <c r="M23" s="270"/>
      <c r="N23" s="270"/>
      <c r="O23" s="270"/>
      <c r="P23" s="270"/>
      <c r="Q23" s="270"/>
      <c r="R23" s="270"/>
      <c r="S23" s="270"/>
      <c r="T23" s="270"/>
      <c r="U23" s="270"/>
      <c r="V23" s="270"/>
      <c r="W23" s="270"/>
      <c r="X23" s="36"/>
    </row>
    <row r="24" spans="1:24" ht="18">
      <c r="A24" s="35"/>
      <c r="B24" s="268" t="s">
        <v>7</v>
      </c>
      <c r="C24" s="268"/>
      <c r="D24" s="268"/>
      <c r="E24" s="268"/>
      <c r="F24" s="269"/>
      <c r="G24" s="269"/>
      <c r="H24" s="269"/>
      <c r="I24" s="269"/>
      <c r="J24" s="269"/>
      <c r="K24" s="269"/>
      <c r="L24" s="269"/>
      <c r="M24" s="269"/>
      <c r="N24" s="269"/>
      <c r="O24" s="269"/>
      <c r="P24" s="269"/>
      <c r="Q24" s="269"/>
      <c r="R24" s="269"/>
      <c r="S24" s="269"/>
      <c r="T24" s="269"/>
      <c r="U24" s="269"/>
      <c r="V24" s="269"/>
      <c r="W24" s="269"/>
      <c r="X24" s="36"/>
    </row>
    <row r="25" spans="1:24">
      <c r="A25" s="35"/>
      <c r="B25" s="69"/>
      <c r="C25" s="69"/>
      <c r="D25" s="69"/>
      <c r="E25" s="69"/>
      <c r="F25" s="270"/>
      <c r="G25" s="270"/>
      <c r="H25" s="270"/>
      <c r="I25" s="270"/>
      <c r="J25" s="270"/>
      <c r="K25" s="270"/>
      <c r="L25" s="270"/>
      <c r="M25" s="270"/>
      <c r="N25" s="270"/>
      <c r="O25" s="270"/>
      <c r="P25" s="270"/>
      <c r="Q25" s="270"/>
      <c r="R25" s="270"/>
      <c r="S25" s="270"/>
      <c r="T25" s="270"/>
      <c r="U25" s="270"/>
      <c r="V25" s="270"/>
      <c r="W25" s="270"/>
      <c r="X25" s="36"/>
    </row>
    <row r="26" spans="1:24" ht="16.5">
      <c r="A26" s="33"/>
      <c r="B26" s="277" t="s">
        <v>8</v>
      </c>
      <c r="C26" s="277"/>
      <c r="D26" s="277" t="s">
        <v>9</v>
      </c>
      <c r="E26" s="277"/>
      <c r="F26" s="277"/>
      <c r="G26" s="277"/>
      <c r="H26" s="277"/>
      <c r="I26" s="277"/>
      <c r="J26" s="277"/>
      <c r="K26" s="277"/>
      <c r="L26" s="277"/>
      <c r="M26" s="277"/>
      <c r="N26" s="277"/>
      <c r="O26" s="277"/>
      <c r="P26" s="277"/>
      <c r="Q26" s="277" t="s">
        <v>10</v>
      </c>
      <c r="R26" s="277"/>
      <c r="S26" s="277"/>
      <c r="T26" s="277" t="s">
        <v>11</v>
      </c>
      <c r="U26" s="277"/>
      <c r="V26" s="277"/>
      <c r="W26" s="277"/>
      <c r="X26" s="46"/>
    </row>
    <row r="27" spans="1:24" ht="21" customHeight="1">
      <c r="A27" s="33"/>
      <c r="B27" s="278"/>
      <c r="C27" s="279"/>
      <c r="D27" s="284" t="s">
        <v>76</v>
      </c>
      <c r="E27" s="285"/>
      <c r="F27" s="285"/>
      <c r="G27" s="285"/>
      <c r="H27" s="285"/>
      <c r="I27" s="285"/>
      <c r="J27" s="285"/>
      <c r="K27" s="285"/>
      <c r="L27" s="285"/>
      <c r="M27" s="285"/>
      <c r="N27" s="285"/>
      <c r="O27" s="285"/>
      <c r="P27" s="286"/>
      <c r="Q27" s="293" t="s">
        <v>77</v>
      </c>
      <c r="R27" s="294"/>
      <c r="S27" s="295"/>
      <c r="T27" s="278"/>
      <c r="U27" s="302"/>
      <c r="V27" s="302"/>
      <c r="W27" s="279"/>
      <c r="X27" s="46"/>
    </row>
    <row r="28" spans="1:24" ht="15.75" customHeight="1">
      <c r="A28" s="33"/>
      <c r="B28" s="280"/>
      <c r="C28" s="281"/>
      <c r="D28" s="287"/>
      <c r="E28" s="288"/>
      <c r="F28" s="288"/>
      <c r="G28" s="288"/>
      <c r="H28" s="288"/>
      <c r="I28" s="288"/>
      <c r="J28" s="288"/>
      <c r="K28" s="288"/>
      <c r="L28" s="288"/>
      <c r="M28" s="288"/>
      <c r="N28" s="288"/>
      <c r="O28" s="288"/>
      <c r="P28" s="289"/>
      <c r="Q28" s="296"/>
      <c r="R28" s="297"/>
      <c r="S28" s="298"/>
      <c r="T28" s="280"/>
      <c r="U28" s="303"/>
      <c r="V28" s="303"/>
      <c r="W28" s="281"/>
      <c r="X28" s="46"/>
    </row>
    <row r="29" spans="1:24" ht="24.75" customHeight="1">
      <c r="A29" s="33"/>
      <c r="B29" s="282"/>
      <c r="C29" s="283"/>
      <c r="D29" s="290"/>
      <c r="E29" s="291"/>
      <c r="F29" s="291"/>
      <c r="G29" s="291"/>
      <c r="H29" s="291"/>
      <c r="I29" s="291"/>
      <c r="J29" s="291"/>
      <c r="K29" s="291"/>
      <c r="L29" s="291"/>
      <c r="M29" s="291"/>
      <c r="N29" s="291"/>
      <c r="O29" s="291"/>
      <c r="P29" s="292"/>
      <c r="Q29" s="299"/>
      <c r="R29" s="300"/>
      <c r="S29" s="301"/>
      <c r="T29" s="282"/>
      <c r="U29" s="304"/>
      <c r="V29" s="304"/>
      <c r="W29" s="283"/>
      <c r="X29" s="46"/>
    </row>
    <row r="30" spans="1:24">
      <c r="A30" s="33"/>
      <c r="B30" s="303"/>
      <c r="C30" s="303"/>
      <c r="D30" s="303"/>
      <c r="E30" s="303"/>
      <c r="F30" s="303"/>
      <c r="G30" s="303"/>
      <c r="H30" s="303"/>
      <c r="I30" s="303"/>
      <c r="J30" s="303"/>
      <c r="K30" s="303"/>
      <c r="L30" s="303"/>
      <c r="M30" s="303"/>
      <c r="N30" s="303"/>
      <c r="O30" s="303"/>
      <c r="P30" s="303"/>
      <c r="Q30" s="303"/>
      <c r="R30" s="303"/>
      <c r="S30" s="303"/>
      <c r="T30" s="303"/>
      <c r="U30" s="303"/>
      <c r="V30" s="303"/>
      <c r="W30" s="303"/>
      <c r="X30" s="46"/>
    </row>
    <row r="31" spans="1:24" ht="16.5">
      <c r="A31" s="33"/>
      <c r="B31" s="305" t="s">
        <v>14</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48"/>
      <c r="B33" s="306" t="s">
        <v>9</v>
      </c>
      <c r="C33" s="307"/>
      <c r="D33" s="307"/>
      <c r="E33" s="307"/>
      <c r="F33" s="307"/>
      <c r="G33" s="307"/>
      <c r="H33" s="307"/>
      <c r="I33" s="307"/>
      <c r="J33" s="306" t="s">
        <v>15</v>
      </c>
      <c r="K33" s="308"/>
      <c r="L33" s="309" t="s">
        <v>16</v>
      </c>
      <c r="M33" s="309"/>
      <c r="N33" s="309"/>
      <c r="O33" s="309"/>
      <c r="P33" s="309"/>
      <c r="Q33" s="309" t="s">
        <v>17</v>
      </c>
      <c r="R33" s="309"/>
      <c r="S33" s="309"/>
      <c r="T33" s="309" t="s">
        <v>18</v>
      </c>
      <c r="U33" s="309"/>
      <c r="V33" s="309"/>
      <c r="W33" s="309"/>
      <c r="X33" s="46"/>
    </row>
    <row r="34" spans="1:24">
      <c r="A34" s="33"/>
      <c r="B34" s="314" t="s">
        <v>19</v>
      </c>
      <c r="C34" s="315"/>
      <c r="D34" s="315"/>
      <c r="E34" s="315"/>
      <c r="F34" s="315"/>
      <c r="G34" s="315"/>
      <c r="H34" s="315"/>
      <c r="I34" s="316"/>
      <c r="J34" s="317"/>
      <c r="K34" s="318"/>
      <c r="L34" s="319">
        <f>+T63</f>
        <v>1235.0000000000005</v>
      </c>
      <c r="M34" s="319"/>
      <c r="N34" s="319"/>
      <c r="O34" s="319"/>
      <c r="P34" s="319"/>
      <c r="Q34" s="320">
        <v>0.05</v>
      </c>
      <c r="R34" s="320"/>
      <c r="S34" s="320"/>
      <c r="T34" s="319">
        <f>+ROUND(L34*Q34,0)</f>
        <v>62</v>
      </c>
      <c r="U34" s="319"/>
      <c r="V34" s="319"/>
      <c r="W34" s="319"/>
      <c r="X34" s="46"/>
    </row>
    <row r="35" spans="1:24">
      <c r="A35" s="33"/>
      <c r="B35" s="314"/>
      <c r="C35" s="315"/>
      <c r="D35" s="315"/>
      <c r="E35" s="315"/>
      <c r="F35" s="315"/>
      <c r="G35" s="315"/>
      <c r="H35" s="315"/>
      <c r="I35" s="316"/>
      <c r="J35" s="317"/>
      <c r="K35" s="318"/>
      <c r="L35" s="321"/>
      <c r="M35" s="322"/>
      <c r="N35" s="322"/>
      <c r="O35" s="322"/>
      <c r="P35" s="323"/>
      <c r="Q35" s="317"/>
      <c r="R35" s="324"/>
      <c r="S35" s="318"/>
      <c r="T35" s="325">
        <f>+ROUND(L35*Q35,0)</f>
        <v>0</v>
      </c>
      <c r="U35" s="326"/>
      <c r="V35" s="326"/>
      <c r="W35" s="327"/>
      <c r="X35" s="46"/>
    </row>
    <row r="36" spans="1:24" ht="16.5">
      <c r="A36" s="33"/>
      <c r="B36" s="49"/>
      <c r="C36" s="49"/>
      <c r="D36" s="49"/>
      <c r="E36" s="49"/>
      <c r="F36" s="49"/>
      <c r="G36" s="49"/>
      <c r="H36" s="49"/>
      <c r="I36" s="49"/>
      <c r="J36" s="49"/>
      <c r="K36" s="49"/>
      <c r="L36" s="49"/>
      <c r="M36" s="49"/>
      <c r="N36" s="49"/>
      <c r="O36" s="49"/>
      <c r="P36" s="49"/>
      <c r="Q36" s="310" t="s">
        <v>20</v>
      </c>
      <c r="R36" s="310"/>
      <c r="S36" s="310"/>
      <c r="T36" s="311">
        <f>+SUM(T34:W35)</f>
        <v>62</v>
      </c>
      <c r="U36" s="312"/>
      <c r="V36" s="312"/>
      <c r="W36" s="313"/>
      <c r="X36" s="46"/>
    </row>
    <row r="37" spans="1:24">
      <c r="A37" s="33"/>
      <c r="B37" s="50"/>
      <c r="C37" s="50"/>
      <c r="D37" s="50"/>
      <c r="E37" s="50"/>
      <c r="F37" s="50"/>
      <c r="G37" s="50"/>
      <c r="H37" s="50"/>
      <c r="I37" s="50"/>
      <c r="J37" s="50"/>
      <c r="K37" s="50"/>
      <c r="L37" s="50"/>
      <c r="M37" s="50"/>
      <c r="N37" s="50"/>
      <c r="O37" s="50"/>
      <c r="P37" s="50"/>
      <c r="Q37" s="50"/>
      <c r="R37" s="50"/>
      <c r="S37" s="50"/>
      <c r="T37" s="51"/>
      <c r="U37" s="51"/>
      <c r="V37" s="51"/>
      <c r="W37" s="51"/>
      <c r="X37" s="46"/>
    </row>
    <row r="38" spans="1:24" ht="16.5">
      <c r="A38" s="33"/>
      <c r="B38" s="305" t="s">
        <v>21</v>
      </c>
      <c r="C38" s="305"/>
      <c r="D38" s="305"/>
      <c r="E38" s="305"/>
      <c r="F38" s="305"/>
      <c r="G38" s="305"/>
      <c r="H38" s="305"/>
      <c r="I38" s="305"/>
      <c r="J38" s="305"/>
      <c r="K38" s="305"/>
      <c r="L38" s="305"/>
      <c r="M38" s="305"/>
      <c r="N38" s="305"/>
      <c r="O38" s="305"/>
      <c r="P38" s="305"/>
      <c r="Q38" s="305"/>
      <c r="R38" s="305"/>
      <c r="S38" s="305"/>
      <c r="T38" s="305"/>
      <c r="U38" s="305"/>
      <c r="V38" s="305"/>
      <c r="W38" s="305"/>
      <c r="X38" s="46"/>
    </row>
    <row r="39" spans="1:24">
      <c r="A39" s="33"/>
      <c r="B39" s="47"/>
      <c r="C39" s="47"/>
      <c r="D39" s="47"/>
      <c r="E39" s="47"/>
      <c r="F39" s="47"/>
      <c r="G39" s="47"/>
      <c r="H39" s="47"/>
      <c r="I39" s="47"/>
      <c r="J39" s="47"/>
      <c r="K39" s="47"/>
      <c r="L39" s="47"/>
      <c r="M39" s="47"/>
      <c r="N39" s="47"/>
      <c r="O39" s="47"/>
      <c r="P39" s="47"/>
      <c r="Q39" s="47"/>
      <c r="R39" s="47"/>
      <c r="S39" s="47"/>
      <c r="T39" s="47"/>
      <c r="U39" s="47"/>
      <c r="V39" s="47"/>
      <c r="W39" s="47"/>
      <c r="X39" s="46"/>
    </row>
    <row r="40" spans="1:24" ht="16.5">
      <c r="A40" s="33"/>
      <c r="B40" s="309" t="s">
        <v>9</v>
      </c>
      <c r="C40" s="309"/>
      <c r="D40" s="309"/>
      <c r="E40" s="309"/>
      <c r="F40" s="309"/>
      <c r="G40" s="309"/>
      <c r="H40" s="309"/>
      <c r="I40" s="309"/>
      <c r="J40" s="309" t="s">
        <v>10</v>
      </c>
      <c r="K40" s="309"/>
      <c r="L40" s="309" t="s">
        <v>22</v>
      </c>
      <c r="M40" s="309"/>
      <c r="N40" s="309"/>
      <c r="O40" s="309"/>
      <c r="P40" s="309"/>
      <c r="Q40" s="309" t="s">
        <v>23</v>
      </c>
      <c r="R40" s="309"/>
      <c r="S40" s="309"/>
      <c r="T40" s="309" t="s">
        <v>24</v>
      </c>
      <c r="U40" s="309"/>
      <c r="V40" s="309"/>
      <c r="W40" s="309"/>
      <c r="X40" s="46"/>
    </row>
    <row r="41" spans="1:24">
      <c r="A41" s="33"/>
      <c r="B41" s="320" t="s">
        <v>78</v>
      </c>
      <c r="C41" s="320"/>
      <c r="D41" s="320"/>
      <c r="E41" s="320"/>
      <c r="F41" s="320"/>
      <c r="G41" s="320"/>
      <c r="H41" s="320"/>
      <c r="I41" s="320"/>
      <c r="J41" s="320" t="s">
        <v>79</v>
      </c>
      <c r="K41" s="320"/>
      <c r="L41" s="320">
        <v>1</v>
      </c>
      <c r="M41" s="320"/>
      <c r="N41" s="320"/>
      <c r="O41" s="320"/>
      <c r="P41" s="320"/>
      <c r="Q41" s="320">
        <v>5100</v>
      </c>
      <c r="R41" s="320"/>
      <c r="S41" s="320"/>
      <c r="T41" s="328">
        <f>+ROUND(L41*Q41,0)</f>
        <v>5100</v>
      </c>
      <c r="U41" s="328"/>
      <c r="V41" s="328"/>
      <c r="W41" s="328"/>
      <c r="X41" s="46"/>
    </row>
    <row r="42" spans="1:24">
      <c r="A42" s="33"/>
      <c r="B42" s="320"/>
      <c r="C42" s="320"/>
      <c r="D42" s="320"/>
      <c r="E42" s="320"/>
      <c r="F42" s="320"/>
      <c r="G42" s="320"/>
      <c r="H42" s="320"/>
      <c r="I42" s="320"/>
      <c r="J42" s="320"/>
      <c r="K42" s="320"/>
      <c r="L42" s="320"/>
      <c r="M42" s="320"/>
      <c r="N42" s="320"/>
      <c r="O42" s="320"/>
      <c r="P42" s="320"/>
      <c r="Q42" s="320"/>
      <c r="R42" s="320"/>
      <c r="S42" s="320"/>
      <c r="T42" s="328">
        <f t="shared" ref="T42:T45" si="0">+ROUND(L42*Q42,0)</f>
        <v>0</v>
      </c>
      <c r="U42" s="328"/>
      <c r="V42" s="328"/>
      <c r="W42" s="328"/>
      <c r="X42" s="46"/>
    </row>
    <row r="43" spans="1:24">
      <c r="A43" s="33"/>
      <c r="B43" s="320"/>
      <c r="C43" s="320"/>
      <c r="D43" s="320"/>
      <c r="E43" s="320"/>
      <c r="F43" s="320"/>
      <c r="G43" s="320"/>
      <c r="H43" s="320"/>
      <c r="I43" s="320"/>
      <c r="J43" s="320"/>
      <c r="K43" s="320"/>
      <c r="L43" s="320"/>
      <c r="M43" s="320"/>
      <c r="N43" s="320"/>
      <c r="O43" s="320"/>
      <c r="P43" s="320"/>
      <c r="Q43" s="320"/>
      <c r="R43" s="320"/>
      <c r="S43" s="320"/>
      <c r="T43" s="328">
        <f t="shared" si="0"/>
        <v>0</v>
      </c>
      <c r="U43" s="328"/>
      <c r="V43" s="328"/>
      <c r="W43" s="328"/>
      <c r="X43" s="46"/>
    </row>
    <row r="44" spans="1:24">
      <c r="A44" s="33"/>
      <c r="B44" s="320"/>
      <c r="C44" s="320"/>
      <c r="D44" s="320"/>
      <c r="E44" s="320"/>
      <c r="F44" s="320"/>
      <c r="G44" s="320"/>
      <c r="H44" s="320"/>
      <c r="I44" s="320"/>
      <c r="J44" s="320"/>
      <c r="K44" s="320"/>
      <c r="L44" s="320"/>
      <c r="M44" s="320"/>
      <c r="N44" s="320"/>
      <c r="O44" s="320"/>
      <c r="P44" s="320"/>
      <c r="Q44" s="320"/>
      <c r="R44" s="320"/>
      <c r="S44" s="320"/>
      <c r="T44" s="328">
        <f t="shared" si="0"/>
        <v>0</v>
      </c>
      <c r="U44" s="328"/>
      <c r="V44" s="328"/>
      <c r="W44" s="328"/>
      <c r="X44" s="46"/>
    </row>
    <row r="45" spans="1:24">
      <c r="A45" s="33"/>
      <c r="B45" s="320"/>
      <c r="C45" s="320"/>
      <c r="D45" s="320"/>
      <c r="E45" s="320"/>
      <c r="F45" s="320"/>
      <c r="G45" s="320"/>
      <c r="H45" s="320"/>
      <c r="I45" s="320"/>
      <c r="J45" s="320"/>
      <c r="K45" s="320"/>
      <c r="L45" s="320"/>
      <c r="M45" s="320"/>
      <c r="N45" s="320"/>
      <c r="O45" s="320"/>
      <c r="P45" s="320"/>
      <c r="Q45" s="320"/>
      <c r="R45" s="320"/>
      <c r="S45" s="320"/>
      <c r="T45" s="328">
        <f t="shared" si="0"/>
        <v>0</v>
      </c>
      <c r="U45" s="328"/>
      <c r="V45" s="328"/>
      <c r="W45" s="328"/>
      <c r="X45" s="46"/>
    </row>
    <row r="46" spans="1:24">
      <c r="A46" s="33"/>
      <c r="B46" s="320"/>
      <c r="C46" s="320"/>
      <c r="D46" s="320"/>
      <c r="E46" s="320"/>
      <c r="F46" s="320"/>
      <c r="G46" s="320"/>
      <c r="H46" s="320"/>
      <c r="I46" s="320"/>
      <c r="J46" s="320"/>
      <c r="K46" s="320"/>
      <c r="L46" s="320"/>
      <c r="M46" s="320"/>
      <c r="N46" s="320"/>
      <c r="O46" s="320"/>
      <c r="P46" s="320"/>
      <c r="Q46" s="320"/>
      <c r="R46" s="320"/>
      <c r="S46" s="320"/>
      <c r="T46" s="328" t="s">
        <v>25</v>
      </c>
      <c r="U46" s="328"/>
      <c r="V46" s="328"/>
      <c r="W46" s="328"/>
      <c r="X46" s="46"/>
    </row>
    <row r="47" spans="1:24" ht="16.5">
      <c r="A47" s="33"/>
      <c r="B47" s="49"/>
      <c r="C47" s="49"/>
      <c r="D47" s="49"/>
      <c r="E47" s="49"/>
      <c r="F47" s="49"/>
      <c r="G47" s="49"/>
      <c r="H47" s="49"/>
      <c r="I47" s="49"/>
      <c r="J47" s="49"/>
      <c r="K47" s="49"/>
      <c r="L47" s="49"/>
      <c r="M47" s="49"/>
      <c r="N47" s="49"/>
      <c r="O47" s="49"/>
      <c r="P47" s="49"/>
      <c r="Q47" s="310" t="s">
        <v>20</v>
      </c>
      <c r="R47" s="310"/>
      <c r="S47" s="310"/>
      <c r="T47" s="329">
        <f>SUM(T41:W46)</f>
        <v>5100</v>
      </c>
      <c r="U47" s="330"/>
      <c r="V47" s="330"/>
      <c r="W47" s="331"/>
      <c r="X47" s="46"/>
    </row>
    <row r="48" spans="1:24">
      <c r="A48" s="33"/>
      <c r="B48" s="50"/>
      <c r="C48" s="50"/>
      <c r="D48" s="50"/>
      <c r="E48" s="50"/>
      <c r="F48" s="50"/>
      <c r="G48" s="50"/>
      <c r="H48" s="50"/>
      <c r="I48" s="50"/>
      <c r="J48" s="50"/>
      <c r="K48" s="50"/>
      <c r="L48" s="50"/>
      <c r="M48" s="50"/>
      <c r="N48" s="50"/>
      <c r="O48" s="50"/>
      <c r="P48" s="50"/>
      <c r="Q48" s="50"/>
      <c r="R48" s="50"/>
      <c r="S48" s="50"/>
      <c r="T48" s="51"/>
      <c r="U48" s="51"/>
      <c r="V48" s="51"/>
      <c r="W48" s="51"/>
      <c r="X48" s="46"/>
    </row>
    <row r="49" spans="1:24" ht="16.5">
      <c r="A49" s="33"/>
      <c r="B49" s="305" t="s">
        <v>26</v>
      </c>
      <c r="C49" s="305"/>
      <c r="D49" s="305"/>
      <c r="E49" s="305"/>
      <c r="F49" s="305"/>
      <c r="G49" s="305"/>
      <c r="H49" s="305"/>
      <c r="I49" s="305"/>
      <c r="J49" s="305"/>
      <c r="K49" s="305"/>
      <c r="L49" s="305"/>
      <c r="M49" s="305"/>
      <c r="N49" s="305"/>
      <c r="O49" s="305"/>
      <c r="P49" s="305"/>
      <c r="Q49" s="305"/>
      <c r="R49" s="305"/>
      <c r="S49" s="305"/>
      <c r="T49" s="305"/>
      <c r="U49" s="305"/>
      <c r="V49" s="305"/>
      <c r="W49" s="305"/>
      <c r="X49" s="46"/>
    </row>
    <row r="50" spans="1:24">
      <c r="A50" s="33"/>
      <c r="B50" s="47"/>
      <c r="C50" s="47"/>
      <c r="D50" s="47"/>
      <c r="E50" s="47"/>
      <c r="F50" s="47"/>
      <c r="G50" s="47"/>
      <c r="H50" s="47"/>
      <c r="I50" s="47"/>
      <c r="J50" s="47"/>
      <c r="K50" s="47"/>
      <c r="L50" s="47"/>
      <c r="M50" s="47"/>
      <c r="N50" s="47"/>
      <c r="O50" s="47"/>
      <c r="P50" s="47"/>
      <c r="Q50" s="47"/>
      <c r="R50" s="47"/>
      <c r="S50" s="47"/>
      <c r="T50" s="47"/>
      <c r="U50" s="47"/>
      <c r="V50" s="47"/>
      <c r="W50" s="47"/>
      <c r="X50" s="46"/>
    </row>
    <row r="51" spans="1:24" ht="19.5">
      <c r="A51" s="33"/>
      <c r="B51" s="309" t="s">
        <v>27</v>
      </c>
      <c r="C51" s="309"/>
      <c r="D51" s="309"/>
      <c r="E51" s="309"/>
      <c r="F51" s="309"/>
      <c r="G51" s="309"/>
      <c r="H51" s="309" t="s">
        <v>28</v>
      </c>
      <c r="I51" s="309"/>
      <c r="J51" s="309" t="s">
        <v>29</v>
      </c>
      <c r="K51" s="309"/>
      <c r="L51" s="309" t="s">
        <v>30</v>
      </c>
      <c r="M51" s="309"/>
      <c r="N51" s="309"/>
      <c r="O51" s="309"/>
      <c r="P51" s="309"/>
      <c r="Q51" s="309" t="s">
        <v>16</v>
      </c>
      <c r="R51" s="309"/>
      <c r="S51" s="309"/>
      <c r="T51" s="309" t="s">
        <v>18</v>
      </c>
      <c r="U51" s="309"/>
      <c r="V51" s="309"/>
      <c r="W51" s="309"/>
      <c r="X51" s="46"/>
    </row>
    <row r="52" spans="1:24">
      <c r="A52" s="33"/>
      <c r="B52" s="317"/>
      <c r="C52" s="324"/>
      <c r="D52" s="324"/>
      <c r="E52" s="324"/>
      <c r="F52" s="324"/>
      <c r="G52" s="318"/>
      <c r="H52" s="317"/>
      <c r="I52" s="318"/>
      <c r="J52" s="317"/>
      <c r="K52" s="318"/>
      <c r="L52" s="317"/>
      <c r="M52" s="324"/>
      <c r="N52" s="324"/>
      <c r="O52" s="324"/>
      <c r="P52" s="318"/>
      <c r="Q52" s="317"/>
      <c r="R52" s="324"/>
      <c r="S52" s="318"/>
      <c r="T52" s="321">
        <f>+ROUND(L52*Q52,0)</f>
        <v>0</v>
      </c>
      <c r="U52" s="322"/>
      <c r="V52" s="322"/>
      <c r="W52" s="323"/>
      <c r="X52" s="46"/>
    </row>
    <row r="53" spans="1:24">
      <c r="A53" s="33"/>
      <c r="B53" s="317"/>
      <c r="C53" s="324"/>
      <c r="D53" s="324"/>
      <c r="E53" s="324"/>
      <c r="F53" s="324"/>
      <c r="G53" s="318"/>
      <c r="H53" s="317"/>
      <c r="I53" s="318"/>
      <c r="J53" s="317"/>
      <c r="K53" s="318"/>
      <c r="L53" s="317"/>
      <c r="M53" s="324"/>
      <c r="N53" s="324"/>
      <c r="O53" s="324"/>
      <c r="P53" s="318"/>
      <c r="Q53" s="317"/>
      <c r="R53" s="324"/>
      <c r="S53" s="318"/>
      <c r="T53" s="321">
        <f t="shared" ref="T53:T54" si="1">+ROUND(L53*Q53,0)</f>
        <v>0</v>
      </c>
      <c r="U53" s="322"/>
      <c r="V53" s="322"/>
      <c r="W53" s="323"/>
      <c r="X53" s="46"/>
    </row>
    <row r="54" spans="1:24">
      <c r="A54" s="33"/>
      <c r="B54" s="320"/>
      <c r="C54" s="320"/>
      <c r="D54" s="320"/>
      <c r="E54" s="320"/>
      <c r="F54" s="320"/>
      <c r="G54" s="320"/>
      <c r="H54" s="320"/>
      <c r="I54" s="320"/>
      <c r="J54" s="320"/>
      <c r="K54" s="320"/>
      <c r="L54" s="320"/>
      <c r="M54" s="320"/>
      <c r="N54" s="320"/>
      <c r="O54" s="320"/>
      <c r="P54" s="320"/>
      <c r="Q54" s="320"/>
      <c r="R54" s="320"/>
      <c r="S54" s="320"/>
      <c r="T54" s="319">
        <f t="shared" si="1"/>
        <v>0</v>
      </c>
      <c r="U54" s="319"/>
      <c r="V54" s="319"/>
      <c r="W54" s="319"/>
      <c r="X54" s="46"/>
    </row>
    <row r="55" spans="1:24" ht="16.5">
      <c r="A55" s="33"/>
      <c r="B55" s="49"/>
      <c r="C55" s="49"/>
      <c r="D55" s="49"/>
      <c r="E55" s="49"/>
      <c r="F55" s="49"/>
      <c r="G55" s="49"/>
      <c r="H55" s="49"/>
      <c r="I55" s="49"/>
      <c r="J55" s="49"/>
      <c r="K55" s="49"/>
      <c r="L55" s="49"/>
      <c r="M55" s="49"/>
      <c r="N55" s="49"/>
      <c r="O55" s="49"/>
      <c r="P55" s="49"/>
      <c r="Q55" s="310" t="s">
        <v>20</v>
      </c>
      <c r="R55" s="310"/>
      <c r="S55" s="310"/>
      <c r="T55" s="332">
        <f t="shared" ref="T55" si="2">SUM(T52:W54)</f>
        <v>0</v>
      </c>
      <c r="U55" s="333"/>
      <c r="V55" s="333"/>
      <c r="W55" s="334"/>
      <c r="X55" s="46"/>
    </row>
    <row r="56" spans="1:24">
      <c r="A56" s="33"/>
      <c r="B56" s="50"/>
      <c r="C56" s="50"/>
      <c r="D56" s="50"/>
      <c r="E56" s="50"/>
      <c r="F56" s="50"/>
      <c r="G56" s="50"/>
      <c r="H56" s="50"/>
      <c r="I56" s="50"/>
      <c r="J56" s="50"/>
      <c r="K56" s="50"/>
      <c r="L56" s="50"/>
      <c r="M56" s="50"/>
      <c r="N56" s="50"/>
      <c r="O56" s="50"/>
      <c r="P56" s="50"/>
      <c r="Q56" s="50"/>
      <c r="R56" s="50"/>
      <c r="S56" s="50"/>
      <c r="T56" s="51"/>
      <c r="U56" s="51"/>
      <c r="V56" s="51"/>
      <c r="W56" s="51"/>
      <c r="X56" s="46"/>
    </row>
    <row r="57" spans="1:24" ht="16.5">
      <c r="A57" s="33"/>
      <c r="B57" s="305" t="s">
        <v>33</v>
      </c>
      <c r="C57" s="305"/>
      <c r="D57" s="305"/>
      <c r="E57" s="305"/>
      <c r="F57" s="305"/>
      <c r="G57" s="305"/>
      <c r="H57" s="305"/>
      <c r="I57" s="305"/>
      <c r="J57" s="305"/>
      <c r="K57" s="305"/>
      <c r="L57" s="305"/>
      <c r="M57" s="305"/>
      <c r="N57" s="305"/>
      <c r="O57" s="305"/>
      <c r="P57" s="305"/>
      <c r="Q57" s="305"/>
      <c r="R57" s="305"/>
      <c r="S57" s="305"/>
      <c r="T57" s="305"/>
      <c r="U57" s="305"/>
      <c r="V57" s="305"/>
      <c r="W57" s="305"/>
      <c r="X57" s="46"/>
    </row>
    <row r="58" spans="1:24">
      <c r="A58" s="33"/>
      <c r="B58" s="47"/>
      <c r="C58" s="47"/>
      <c r="D58" s="47"/>
      <c r="E58" s="47"/>
      <c r="F58" s="47"/>
      <c r="G58" s="47"/>
      <c r="H58" s="47"/>
      <c r="I58" s="47"/>
      <c r="J58" s="47"/>
      <c r="K58" s="47"/>
      <c r="L58" s="47"/>
      <c r="M58" s="47"/>
      <c r="N58" s="47"/>
      <c r="O58" s="47"/>
      <c r="P58" s="47"/>
      <c r="Q58" s="47"/>
      <c r="R58" s="47"/>
      <c r="S58" s="47"/>
      <c r="T58" s="47"/>
      <c r="U58" s="47"/>
      <c r="V58" s="47"/>
      <c r="W58" s="47"/>
      <c r="X58" s="46"/>
    </row>
    <row r="59" spans="1:24" ht="16.5">
      <c r="A59" s="33"/>
      <c r="B59" s="309" t="s">
        <v>34</v>
      </c>
      <c r="C59" s="309"/>
      <c r="D59" s="309"/>
      <c r="E59" s="309"/>
      <c r="F59" s="309"/>
      <c r="G59" s="309"/>
      <c r="H59" s="309" t="s">
        <v>35</v>
      </c>
      <c r="I59" s="309"/>
      <c r="J59" s="309" t="s">
        <v>36</v>
      </c>
      <c r="K59" s="309"/>
      <c r="L59" s="309" t="s">
        <v>37</v>
      </c>
      <c r="M59" s="309"/>
      <c r="N59" s="309"/>
      <c r="O59" s="309"/>
      <c r="P59" s="309"/>
      <c r="Q59" s="309" t="s">
        <v>17</v>
      </c>
      <c r="R59" s="309"/>
      <c r="S59" s="309"/>
      <c r="T59" s="309" t="s">
        <v>18</v>
      </c>
      <c r="U59" s="309"/>
      <c r="V59" s="309"/>
      <c r="W59" s="309"/>
      <c r="X59" s="46"/>
    </row>
    <row r="60" spans="1:24">
      <c r="A60" s="33"/>
      <c r="B60" s="320" t="s">
        <v>38</v>
      </c>
      <c r="C60" s="320"/>
      <c r="D60" s="320"/>
      <c r="E60" s="320"/>
      <c r="F60" s="320"/>
      <c r="G60" s="320"/>
      <c r="H60" s="320">
        <f>((1500000/30)+((1000000/30)*2))</f>
        <v>116666.66666666667</v>
      </c>
      <c r="I60" s="320"/>
      <c r="J60" s="335">
        <v>0.65</v>
      </c>
      <c r="K60" s="320"/>
      <c r="L60" s="320">
        <f>H60*1.65</f>
        <v>192500</v>
      </c>
      <c r="M60" s="320"/>
      <c r="N60" s="320"/>
      <c r="O60" s="320"/>
      <c r="P60" s="320"/>
      <c r="Q60" s="336">
        <v>6.4155844155844178E-3</v>
      </c>
      <c r="R60" s="336"/>
      <c r="S60" s="336"/>
      <c r="T60" s="319">
        <f>Q60*L60</f>
        <v>1235.0000000000005</v>
      </c>
      <c r="U60" s="319"/>
      <c r="V60" s="319"/>
      <c r="W60" s="319"/>
      <c r="X60" s="46"/>
    </row>
    <row r="61" spans="1:24">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c r="A62" s="33"/>
      <c r="B62" s="320"/>
      <c r="C62" s="320"/>
      <c r="D62" s="320"/>
      <c r="E62" s="320"/>
      <c r="F62" s="320"/>
      <c r="G62" s="320"/>
      <c r="H62" s="320"/>
      <c r="I62" s="320"/>
      <c r="J62" s="320"/>
      <c r="K62" s="320"/>
      <c r="L62" s="320"/>
      <c r="M62" s="320"/>
      <c r="N62" s="320"/>
      <c r="O62" s="320"/>
      <c r="P62" s="320"/>
      <c r="Q62" s="320"/>
      <c r="R62" s="320"/>
      <c r="S62" s="320"/>
      <c r="T62" s="319"/>
      <c r="U62" s="319"/>
      <c r="V62" s="319"/>
      <c r="W62" s="319"/>
      <c r="X62" s="46"/>
    </row>
    <row r="63" spans="1:24" ht="16.5">
      <c r="A63" s="33"/>
      <c r="B63" s="49"/>
      <c r="C63" s="49"/>
      <c r="D63" s="49"/>
      <c r="E63" s="49"/>
      <c r="F63" s="49"/>
      <c r="G63" s="49"/>
      <c r="H63" s="49"/>
      <c r="I63" s="49"/>
      <c r="J63" s="49"/>
      <c r="K63" s="49"/>
      <c r="L63" s="49"/>
      <c r="M63" s="49"/>
      <c r="N63" s="49"/>
      <c r="O63" s="49"/>
      <c r="P63" s="49"/>
      <c r="Q63" s="310" t="s">
        <v>20</v>
      </c>
      <c r="R63" s="310"/>
      <c r="S63" s="310"/>
      <c r="T63" s="337">
        <f t="shared" ref="T63" si="3">SUM(T60:W62)</f>
        <v>1235.0000000000005</v>
      </c>
      <c r="U63" s="338"/>
      <c r="V63" s="338"/>
      <c r="W63" s="339"/>
      <c r="X63" s="46"/>
    </row>
    <row r="64" spans="1:24">
      <c r="A64" s="33"/>
      <c r="B64" s="52"/>
      <c r="C64" s="52"/>
      <c r="D64" s="52"/>
      <c r="E64" s="52"/>
      <c r="F64" s="52"/>
      <c r="G64" s="52"/>
      <c r="H64" s="52"/>
      <c r="I64" s="52"/>
      <c r="J64" s="52"/>
      <c r="K64" s="52"/>
      <c r="L64" s="52"/>
      <c r="M64" s="52"/>
      <c r="N64" s="52"/>
      <c r="O64" s="52"/>
      <c r="P64" s="52"/>
      <c r="Q64" s="52"/>
      <c r="R64" s="52"/>
      <c r="S64" s="52"/>
      <c r="T64" s="53"/>
      <c r="U64" s="53"/>
      <c r="V64" s="53"/>
      <c r="W64" s="53"/>
      <c r="X64" s="46"/>
    </row>
    <row r="65" spans="1:24">
      <c r="A65" s="33"/>
      <c r="B65" s="52"/>
      <c r="C65" s="52"/>
      <c r="D65" s="52"/>
      <c r="E65" s="52"/>
      <c r="F65" s="52"/>
      <c r="G65" s="52"/>
      <c r="H65" s="52"/>
      <c r="I65" s="52"/>
      <c r="J65" s="52"/>
      <c r="K65" s="52"/>
      <c r="L65" s="52"/>
      <c r="M65" s="52"/>
      <c r="N65" s="52"/>
      <c r="O65" s="52"/>
      <c r="P65" s="52"/>
      <c r="Q65" s="340" t="s">
        <v>39</v>
      </c>
      <c r="R65" s="340"/>
      <c r="S65" s="340"/>
      <c r="T65" s="341">
        <f>+T63+T55+T47+T36</f>
        <v>6397</v>
      </c>
      <c r="U65" s="341"/>
      <c r="V65" s="341"/>
      <c r="W65" s="341"/>
      <c r="X65" s="46"/>
    </row>
    <row r="66" spans="1:24">
      <c r="A66" s="33"/>
      <c r="B66" s="52"/>
      <c r="C66" s="52"/>
      <c r="D66" s="52"/>
      <c r="E66" s="52"/>
      <c r="F66" s="52"/>
      <c r="G66" s="52"/>
      <c r="H66" s="52"/>
      <c r="I66" s="52"/>
      <c r="J66" s="52"/>
      <c r="K66" s="52"/>
      <c r="L66" s="52"/>
      <c r="M66" s="52"/>
      <c r="N66" s="52"/>
      <c r="O66" s="52"/>
      <c r="P66" s="52"/>
      <c r="Q66" s="54" t="s">
        <v>40</v>
      </c>
      <c r="R66" s="55">
        <v>30</v>
      </c>
      <c r="S66" s="56" t="s">
        <v>41</v>
      </c>
      <c r="T66" s="341">
        <f>+ROUND(R66*(T65/100),0)</f>
        <v>1919</v>
      </c>
      <c r="U66" s="341"/>
      <c r="V66" s="341"/>
      <c r="W66" s="341"/>
      <c r="X66" s="46"/>
    </row>
    <row r="67" spans="1:24" ht="21" customHeight="1">
      <c r="A67" s="33"/>
      <c r="B67" s="52"/>
      <c r="C67" s="52"/>
      <c r="D67" s="52"/>
      <c r="E67" s="52"/>
      <c r="F67" s="52"/>
      <c r="G67" s="52"/>
      <c r="H67" s="52"/>
      <c r="I67" s="52"/>
      <c r="J67" s="52"/>
      <c r="K67" s="52"/>
      <c r="L67" s="52"/>
      <c r="M67" s="52"/>
      <c r="N67" s="52"/>
      <c r="O67" s="52"/>
      <c r="P67" s="52"/>
      <c r="Q67" s="342" t="s">
        <v>42</v>
      </c>
      <c r="R67" s="342"/>
      <c r="S67" s="342"/>
      <c r="T67" s="341">
        <f>+T66+T65</f>
        <v>8316</v>
      </c>
      <c r="U67" s="341"/>
      <c r="V67" s="341"/>
      <c r="W67" s="341"/>
      <c r="X67" s="46"/>
    </row>
    <row r="68" spans="1:24" ht="15" customHeight="1">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52"/>
      <c r="D69" s="52"/>
      <c r="E69" s="52"/>
      <c r="F69" s="52"/>
      <c r="G69" s="52"/>
      <c r="H69" s="52"/>
      <c r="I69" s="52"/>
      <c r="J69" s="52"/>
      <c r="K69" s="52"/>
      <c r="L69" s="52"/>
      <c r="M69" s="52"/>
      <c r="N69" s="52"/>
      <c r="O69" s="52"/>
      <c r="P69" s="52"/>
      <c r="Q69" s="52"/>
      <c r="R69" s="52"/>
      <c r="S69" s="52"/>
      <c r="T69" s="53"/>
      <c r="U69" s="53"/>
      <c r="V69" s="53"/>
      <c r="W69" s="53"/>
      <c r="X69" s="46"/>
    </row>
    <row r="70" spans="1:24">
      <c r="A70" s="33"/>
      <c r="B70" s="52"/>
      <c r="C70" s="346"/>
      <c r="D70" s="641"/>
      <c r="E70" s="641"/>
      <c r="F70" s="641"/>
      <c r="G70" s="641"/>
      <c r="H70" s="641"/>
      <c r="I70" s="641"/>
      <c r="J70" s="641"/>
      <c r="K70" s="642"/>
      <c r="L70" s="642"/>
      <c r="M70" s="642"/>
      <c r="N70" s="347"/>
      <c r="O70" s="347"/>
      <c r="P70" s="347"/>
      <c r="Q70" s="347"/>
      <c r="R70" s="347"/>
      <c r="S70" s="347"/>
      <c r="T70" s="347"/>
      <c r="U70" s="347"/>
      <c r="V70" s="347"/>
      <c r="W70" s="67"/>
      <c r="X70" s="46"/>
    </row>
    <row r="71" spans="1:24" ht="16.5">
      <c r="A71" s="33"/>
      <c r="B71" s="52"/>
      <c r="C71" s="343" t="s">
        <v>43</v>
      </c>
      <c r="D71" s="343"/>
      <c r="E71" s="343"/>
      <c r="F71" s="343"/>
      <c r="G71" s="343"/>
      <c r="H71" s="343"/>
      <c r="I71" s="343"/>
      <c r="J71" s="343"/>
      <c r="K71" s="642"/>
      <c r="L71" s="642"/>
      <c r="M71" s="642"/>
      <c r="N71" s="343" t="s">
        <v>44</v>
      </c>
      <c r="O71" s="343"/>
      <c r="P71" s="343"/>
      <c r="Q71" s="343"/>
      <c r="R71" s="343"/>
      <c r="S71" s="343"/>
      <c r="T71" s="343"/>
      <c r="U71" s="343"/>
      <c r="V71" s="343"/>
      <c r="W71" s="343"/>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58"/>
      <c r="J73" s="58"/>
      <c r="K73" s="58"/>
      <c r="L73" s="58"/>
      <c r="M73" s="58"/>
      <c r="N73" s="57"/>
      <c r="O73" s="57"/>
      <c r="P73" s="57"/>
      <c r="Q73" s="57"/>
      <c r="R73" s="57"/>
      <c r="S73" s="57"/>
      <c r="T73" s="57"/>
      <c r="U73" s="57"/>
      <c r="V73" s="57"/>
      <c r="W73" s="57"/>
      <c r="X73" s="46"/>
    </row>
    <row r="74" spans="1:24">
      <c r="A74" s="33"/>
      <c r="B74" s="52"/>
      <c r="C74" s="57"/>
      <c r="D74" s="58"/>
      <c r="E74" s="58"/>
      <c r="F74" s="58"/>
      <c r="G74" s="58"/>
      <c r="H74" s="58"/>
      <c r="I74" s="346"/>
      <c r="J74" s="641"/>
      <c r="K74" s="641"/>
      <c r="L74" s="641"/>
      <c r="M74" s="641"/>
      <c r="N74" s="641"/>
      <c r="O74" s="641"/>
      <c r="P74" s="641"/>
      <c r="Q74" s="57"/>
      <c r="R74" s="57"/>
      <c r="S74" s="57"/>
      <c r="T74" s="57"/>
      <c r="U74" s="57"/>
      <c r="V74" s="57"/>
      <c r="W74" s="57"/>
      <c r="X74" s="46"/>
    </row>
    <row r="75" spans="1:24" ht="16.5">
      <c r="A75" s="33"/>
      <c r="B75" s="52"/>
      <c r="C75" s="57"/>
      <c r="D75" s="58"/>
      <c r="E75" s="58"/>
      <c r="F75" s="58"/>
      <c r="G75" s="58"/>
      <c r="H75" s="58"/>
      <c r="I75" s="343" t="s">
        <v>45</v>
      </c>
      <c r="J75" s="643"/>
      <c r="K75" s="643"/>
      <c r="L75" s="643"/>
      <c r="M75" s="643"/>
      <c r="N75" s="643"/>
      <c r="O75" s="643"/>
      <c r="P75" s="643"/>
      <c r="Q75" s="57"/>
      <c r="R75" s="57"/>
      <c r="S75" s="57"/>
      <c r="T75" s="57"/>
      <c r="U75" s="57"/>
      <c r="V75" s="57"/>
      <c r="W75" s="57"/>
      <c r="X75" s="46"/>
    </row>
    <row r="76" spans="1:24">
      <c r="A76" s="33"/>
      <c r="B76" s="52"/>
      <c r="C76" s="52"/>
      <c r="D76" s="52"/>
      <c r="E76" s="52"/>
      <c r="F76" s="59"/>
      <c r="G76" s="59"/>
      <c r="H76" s="59"/>
      <c r="I76" s="59"/>
      <c r="J76" s="59"/>
      <c r="K76" s="59"/>
      <c r="L76" s="59"/>
      <c r="M76" s="59"/>
      <c r="N76" s="59"/>
      <c r="O76" s="59"/>
      <c r="P76" s="60"/>
      <c r="Q76" s="52"/>
      <c r="R76" s="52"/>
      <c r="S76" s="52"/>
      <c r="T76" s="53"/>
      <c r="U76" s="53"/>
      <c r="V76" s="53"/>
      <c r="W76" s="53"/>
      <c r="X76" s="46"/>
    </row>
    <row r="77" spans="1:24">
      <c r="A77" s="33"/>
      <c r="B77" s="344" t="s">
        <v>46</v>
      </c>
      <c r="C77" s="344"/>
      <c r="D77" s="344"/>
      <c r="E77" s="344"/>
      <c r="F77" s="344"/>
      <c r="G77" s="344"/>
      <c r="H77" s="344"/>
      <c r="I77" s="344"/>
      <c r="J77" s="344"/>
      <c r="K77" s="344"/>
      <c r="L77" s="344"/>
      <c r="M77" s="344"/>
      <c r="N77" s="344"/>
      <c r="O77" s="61"/>
      <c r="P77" s="31"/>
      <c r="Q77" s="31" t="s">
        <v>47</v>
      </c>
      <c r="R77" s="31" t="s">
        <v>48</v>
      </c>
      <c r="S77" s="31"/>
      <c r="T77" s="31"/>
      <c r="U77" s="31"/>
      <c r="V77" s="31"/>
      <c r="W77" s="31"/>
      <c r="X77" s="32"/>
    </row>
    <row r="78" spans="1:24">
      <c r="A78" s="62"/>
      <c r="B78" s="63" t="s">
        <v>49</v>
      </c>
      <c r="C78" s="64"/>
      <c r="D78" s="64"/>
      <c r="E78" s="64"/>
      <c r="F78" s="63" t="s">
        <v>50</v>
      </c>
      <c r="G78" s="65"/>
      <c r="H78" s="345"/>
      <c r="I78" s="345"/>
      <c r="J78" s="345"/>
      <c r="K78" s="345"/>
      <c r="L78" s="345"/>
      <c r="M78" s="345"/>
      <c r="N78" s="345"/>
      <c r="O78" s="345"/>
      <c r="P78" s="63"/>
      <c r="Q78" s="63"/>
      <c r="R78" s="63" t="s">
        <v>51</v>
      </c>
      <c r="S78" s="63"/>
      <c r="T78" s="63"/>
      <c r="U78" s="63"/>
      <c r="V78" s="63"/>
      <c r="W78" s="63"/>
      <c r="X78" s="66"/>
    </row>
  </sheetData>
  <mergeCells count="160">
    <mergeCell ref="Q65:S65"/>
    <mergeCell ref="T65:W65"/>
    <mergeCell ref="H51:I51"/>
    <mergeCell ref="J51:K51"/>
    <mergeCell ref="L51:P51"/>
    <mergeCell ref="Q51:S51"/>
    <mergeCell ref="T51:W51"/>
    <mergeCell ref="B57:W57"/>
    <mergeCell ref="L62:P62"/>
    <mergeCell ref="Q62:S62"/>
    <mergeCell ref="T62:W62"/>
    <mergeCell ref="B61:G61"/>
    <mergeCell ref="H61:I61"/>
    <mergeCell ref="J61:K61"/>
    <mergeCell ref="L61:P61"/>
    <mergeCell ref="Q61:S61"/>
    <mergeCell ref="T61:W61"/>
    <mergeCell ref="B60:G60"/>
    <mergeCell ref="H60:I60"/>
    <mergeCell ref="J60:K60"/>
    <mergeCell ref="L60:P60"/>
    <mergeCell ref="Q60:S60"/>
    <mergeCell ref="T60:W60"/>
    <mergeCell ref="B59:G59"/>
    <mergeCell ref="I75:P75"/>
    <mergeCell ref="B77:N77"/>
    <mergeCell ref="H78:O78"/>
    <mergeCell ref="B38:W38"/>
    <mergeCell ref="B40:I40"/>
    <mergeCell ref="J40:K40"/>
    <mergeCell ref="L40:P40"/>
    <mergeCell ref="Q40:S40"/>
    <mergeCell ref="T40:W40"/>
    <mergeCell ref="B49:W49"/>
    <mergeCell ref="C70:J70"/>
    <mergeCell ref="K70:M71"/>
    <mergeCell ref="N70:V70"/>
    <mergeCell ref="C71:J71"/>
    <mergeCell ref="N71:W71"/>
    <mergeCell ref="I74:P74"/>
    <mergeCell ref="T66:W66"/>
    <mergeCell ref="T67:W67"/>
    <mergeCell ref="Q67:S67"/>
    <mergeCell ref="Q63:S63"/>
    <mergeCell ref="T63:W63"/>
    <mergeCell ref="B62:G62"/>
    <mergeCell ref="H62:I62"/>
    <mergeCell ref="J62:K62"/>
    <mergeCell ref="Q55:S55"/>
    <mergeCell ref="T55:W55"/>
    <mergeCell ref="B54:G54"/>
    <mergeCell ref="H54:I54"/>
    <mergeCell ref="J54:K54"/>
    <mergeCell ref="L54:P54"/>
    <mergeCell ref="Q54:S54"/>
    <mergeCell ref="T54:W54"/>
    <mergeCell ref="H59:I59"/>
    <mergeCell ref="J59:K59"/>
    <mergeCell ref="L59:P59"/>
    <mergeCell ref="Q59:S59"/>
    <mergeCell ref="T59:W59"/>
    <mergeCell ref="B53:G53"/>
    <mergeCell ref="H53:I53"/>
    <mergeCell ref="J53:K53"/>
    <mergeCell ref="L53:P53"/>
    <mergeCell ref="Q53:S53"/>
    <mergeCell ref="T53:W53"/>
    <mergeCell ref="B52:G52"/>
    <mergeCell ref="H52:I52"/>
    <mergeCell ref="J52:K52"/>
    <mergeCell ref="L52:P52"/>
    <mergeCell ref="Q52:S52"/>
    <mergeCell ref="T52:W52"/>
    <mergeCell ref="B51:G51"/>
    <mergeCell ref="B46:I46"/>
    <mergeCell ref="J46:K46"/>
    <mergeCell ref="L46:P46"/>
    <mergeCell ref="Q46:S46"/>
    <mergeCell ref="T46:W46"/>
    <mergeCell ref="Q47:S47"/>
    <mergeCell ref="T47:W47"/>
    <mergeCell ref="B44:I44"/>
    <mergeCell ref="J44:K44"/>
    <mergeCell ref="L44:P44"/>
    <mergeCell ref="Q44:S44"/>
    <mergeCell ref="T44:W44"/>
    <mergeCell ref="B45:I45"/>
    <mergeCell ref="J45:K45"/>
    <mergeCell ref="L45:P45"/>
    <mergeCell ref="Q45:S45"/>
    <mergeCell ref="T45:W45"/>
    <mergeCell ref="B42:I42"/>
    <mergeCell ref="J42:K42"/>
    <mergeCell ref="L42:P42"/>
    <mergeCell ref="Q42:S42"/>
    <mergeCell ref="T42:W42"/>
    <mergeCell ref="B43:I43"/>
    <mergeCell ref="J43:K43"/>
    <mergeCell ref="L43:P43"/>
    <mergeCell ref="Q43:S43"/>
    <mergeCell ref="T43:W43"/>
    <mergeCell ref="B41:I41"/>
    <mergeCell ref="J41:K41"/>
    <mergeCell ref="L41:P41"/>
    <mergeCell ref="Q41:S41"/>
    <mergeCell ref="T41:W41"/>
    <mergeCell ref="Q36:S36"/>
    <mergeCell ref="T36:W36"/>
    <mergeCell ref="B34:I34"/>
    <mergeCell ref="J34:K34"/>
    <mergeCell ref="L34:P34"/>
    <mergeCell ref="Q34:S34"/>
    <mergeCell ref="T34:W34"/>
    <mergeCell ref="B35:I35"/>
    <mergeCell ref="J35:K35"/>
    <mergeCell ref="L35:P35"/>
    <mergeCell ref="Q35:S35"/>
    <mergeCell ref="T35:W35"/>
    <mergeCell ref="B30:C30"/>
    <mergeCell ref="D30:P30"/>
    <mergeCell ref="Q30:S30"/>
    <mergeCell ref="T30:W30"/>
    <mergeCell ref="B31:W31"/>
    <mergeCell ref="B33:I33"/>
    <mergeCell ref="J33:K33"/>
    <mergeCell ref="L33:P33"/>
    <mergeCell ref="Q33:S33"/>
    <mergeCell ref="T33:W33"/>
    <mergeCell ref="B26:C26"/>
    <mergeCell ref="D26:P26"/>
    <mergeCell ref="Q26:S26"/>
    <mergeCell ref="T26:W26"/>
    <mergeCell ref="B27:C29"/>
    <mergeCell ref="D27:P29"/>
    <mergeCell ref="Q27:S29"/>
    <mergeCell ref="T27:W29"/>
    <mergeCell ref="B22:E22"/>
    <mergeCell ref="F22:W22"/>
    <mergeCell ref="F23:W23"/>
    <mergeCell ref="B24:E24"/>
    <mergeCell ref="F24:W24"/>
    <mergeCell ref="F25:W25"/>
    <mergeCell ref="B20:E20"/>
    <mergeCell ref="F20:W20"/>
    <mergeCell ref="F21:W21"/>
    <mergeCell ref="B8:W8"/>
    <mergeCell ref="H9:L9"/>
    <mergeCell ref="O9:Q9"/>
    <mergeCell ref="R9:W9"/>
    <mergeCell ref="F10:I10"/>
    <mergeCell ref="K10:L10"/>
    <mergeCell ref="A2:E6"/>
    <mergeCell ref="F2:S6"/>
    <mergeCell ref="T2:X2"/>
    <mergeCell ref="T3:X3"/>
    <mergeCell ref="T4:X4"/>
    <mergeCell ref="T5:X6"/>
    <mergeCell ref="B12:W12"/>
    <mergeCell ref="B13:W18"/>
    <mergeCell ref="B19:W19"/>
  </mergeCells>
  <conditionalFormatting sqref="B13:W18">
    <cfRule type="expression" dxfId="61" priority="1" stopIfTrue="1">
      <formula>#REF!=0</formula>
    </cfRule>
  </conditionalFormatting>
  <dataValidations disablePrompts="1" count="32">
    <dataValidation allowBlank="1" showInputMessage="1" showErrorMessage="1" promptTitle="Objeto del Contrato" prompt="Escriba claramente el objeto del contrato de ejecución suscrito" sqref="B13:W18" xr:uid="{00000000-0002-0000-0600-000000000000}"/>
    <dataValidation allowBlank="1" showInputMessage="1" showErrorMessage="1" prompt="Escriba el año de suscripción del contrato." sqref="O9:Q9" xr:uid="{00000000-0002-0000-0600-000001000000}"/>
    <dataValidation allowBlank="1" showInputMessage="1" showErrorMessage="1" promptTitle="Contrato No." prompt="Escriba en este espacio el número de contrato suscrito" sqref="H9:L9" xr:uid="{00000000-0002-0000-0600-000002000000}"/>
    <dataValidation allowBlank="1" showInputMessage="1" showErrorMessage="1" promptTitle="Contratista" prompt="Escriba el nombre o _x000a_razón social del _x000a_Contratista" sqref="F20:W20" xr:uid="{00000000-0002-0000-0600-000003000000}"/>
    <dataValidation allowBlank="1" showInputMessage="1" showErrorMessage="1" promptTitle="Interventor               " prompt="Escriba el nombre _x000a_o razón social del _x000a_Interventor" sqref="F22:W22" xr:uid="{00000000-0002-0000-0600-000004000000}"/>
    <dataValidation allowBlank="1" showInputMessage="1" showErrorMessage="1" promptTitle="Coordinador        " prompt="Escriba el nombre _x000a_o razón social del _x000a_funcionario designado_x000a_para ser el Coordinador_x000a_del Contrato" sqref="F24:W24" xr:uid="{00000000-0002-0000-0600-000005000000}"/>
    <dataValidation allowBlank="1" showInputMessage="1" showErrorMessage="1" prompt="Escriba el item relacionado en la propuesta" sqref="B27 B30:C30" xr:uid="{00000000-0002-0000-0600-000006000000}"/>
    <dataValidation allowBlank="1" showInputMessage="1" showErrorMessage="1" prompt="Escriba una breve descripción del item relacionado" sqref="D27 D30:P30" xr:uid="{00000000-0002-0000-0600-000007000000}"/>
    <dataValidation allowBlank="1" showInputMessage="1" showErrorMessage="1" prompt="Escriba la unidad de medida en que se encuentra el item relacionado" sqref="Q27 Q30:S30" xr:uid="{00000000-0002-0000-0600-000008000000}"/>
    <dataValidation allowBlank="1" showInputMessage="1" showErrorMessage="1" prompt="Escriba la Cantidad de cada item relacionado" sqref="T27 T30:W30" xr:uid="{00000000-0002-0000-0600-000009000000}"/>
    <dataValidation allowBlank="1" showInputMessage="1" showErrorMessage="1" prompt="Escriba la clase de material que transporta el material que se analiza" sqref="B52:G54" xr:uid="{00000000-0002-0000-0600-00000A000000}"/>
    <dataValidation allowBlank="1" showInputMessage="1" showErrorMessage="1" prompt="Escriba los trabajadores cuyo precio va a analizarce" sqref="B60:G62" xr:uid="{00000000-0002-0000-0600-00000B000000}"/>
    <dataValidation allowBlank="1" showInputMessage="1" showErrorMessage="1" prompt="Escriba el valor unitario del equipo que analiza" sqref="T34:W34" xr:uid="{00000000-0002-0000-0600-00000C000000}"/>
    <dataValidation allowBlank="1" showInputMessage="1" showErrorMessage="1" prompt="Escriba el precio unitario del material que se analiza" sqref="T35:W35 T41:W46" xr:uid="{00000000-0002-0000-0600-00000D000000}"/>
    <dataValidation allowBlank="1" showInputMessage="1" showErrorMessage="1" prompt="Escriba el peso o la cantidad de volument que transporta" sqref="H52:I54" xr:uid="{00000000-0002-0000-0600-00000E000000}"/>
    <dataValidation allowBlank="1" showInputMessage="1" showErrorMessage="1" prompt="Escriba la distancia que recorre el transporte relacionado" sqref="J52:K54" xr:uid="{00000000-0002-0000-0600-00000F000000}"/>
    <dataValidation allowBlank="1" showInputMessage="1" showErrorMessage="1" prompt="Esciba los m2 o Toneladas por Km equivalentes para el transporte relacionado" sqref="L52:P54" xr:uid="{00000000-0002-0000-0600-000010000000}"/>
    <dataValidation allowBlank="1" showInputMessage="1" showErrorMessage="1" prompt="Escriba la tarifa del transporte relacionado" sqref="Q52:S54" xr:uid="{00000000-0002-0000-0600-000011000000}"/>
    <dataValidation allowBlank="1" showInputMessage="1" showErrorMessage="1" prompt="Escriba el valor unitario del transporte relacionado" sqref="T52:W54" xr:uid="{00000000-0002-0000-0600-000012000000}"/>
    <dataValidation allowBlank="1" showInputMessage="1" showErrorMessage="1" prompt="Escriba el valor del jornal por cada trabajador" sqref="H60:I62" xr:uid="{00000000-0002-0000-0600-000013000000}"/>
    <dataValidation allowBlank="1" showInputMessage="1" showErrorMessage="1" prompt="Escriba el valor de las prestaciones por cada trabajador" sqref="J60:K62" xr:uid="{00000000-0002-0000-0600-000014000000}"/>
    <dataValidation allowBlank="1" showInputMessage="1" showErrorMessage="1" prompt="Escriba el valor del jornal total de cada trabajador relacionado" sqref="L60:P62" xr:uid="{00000000-0002-0000-0600-000015000000}"/>
    <dataValidation allowBlank="1" showInputMessage="1" showErrorMessage="1" prompt="Escriba el rendimiento de cada trabajador relacionado" sqref="Q60:S62" xr:uid="{00000000-0002-0000-0600-000016000000}"/>
    <dataValidation allowBlank="1" showInputMessage="1" showErrorMessage="1" prompt="Escriba el valor Unitario de cada trabajador relacionado" sqref="T60:W62" xr:uid="{00000000-0002-0000-0600-000017000000}"/>
    <dataValidation allowBlank="1" showInputMessage="1" showErrorMessage="1" prompt="Escriba el nombre completo  del interventor" sqref="H78:O78" xr:uid="{00000000-0002-0000-0600-000018000000}"/>
    <dataValidation allowBlank="1" showInputMessage="1" showErrorMessage="1" prompt="Escriba una breve descripción del equipo que analiza" sqref="B34:B35" xr:uid="{00000000-0002-0000-0600-000019000000}"/>
    <dataValidation allowBlank="1" showInputMessage="1" showErrorMessage="1" prompt="Escriba la Tarifa por hora del equipo que analiza" sqref="L34:P35" xr:uid="{00000000-0002-0000-0600-00001A000000}"/>
    <dataValidation allowBlank="1" showInputMessage="1" showErrorMessage="1" prompt="Escriba el rendimiento del equipo que analiza" sqref="Q34:S35" xr:uid="{00000000-0002-0000-0600-00001B000000}"/>
    <dataValidation allowBlank="1" showInputMessage="1" showErrorMessage="1" prompt="Escriba una breve descripción de los materiales que analiza" sqref="B41:I46" xr:uid="{00000000-0002-0000-0600-00001C000000}"/>
    <dataValidation allowBlank="1" showInputMessage="1" showErrorMessage="1" prompt="Escriba la unidad de medida en que se mide el material" sqref="J41:K46" xr:uid="{00000000-0002-0000-0600-00001D000000}"/>
    <dataValidation allowBlank="1" showInputMessage="1" showErrorMessage="1" prompt="Escriba la cantidad de material que se analiza" sqref="L41:P46" xr:uid="{00000000-0002-0000-0600-00001E000000}"/>
    <dataValidation allowBlank="1" showInputMessage="1" showErrorMessage="1" prompt="Escriba el precio unitario del material  que se analiza" sqref="Q41:S46" xr:uid="{00000000-0002-0000-0600-00001F000000}"/>
  </dataValidation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X78"/>
  <sheetViews>
    <sheetView topLeftCell="A49" zoomScale="80" zoomScaleNormal="80" workbookViewId="0">
      <selection activeCell="T27" sqref="T27:W29"/>
    </sheetView>
  </sheetViews>
  <sheetFormatPr defaultColWidth="9.28515625" defaultRowHeight="15"/>
  <cols>
    <col min="1" max="24" width="5.85546875" style="27" customWidth="1"/>
    <col min="25" max="16384" width="9.28515625" style="27"/>
  </cols>
  <sheetData>
    <row r="2" spans="1:24">
      <c r="A2" s="348" t="s">
        <v>52</v>
      </c>
      <c r="B2" s="349"/>
      <c r="C2" s="349"/>
      <c r="D2" s="349"/>
      <c r="E2" s="350"/>
      <c r="F2" s="357"/>
      <c r="G2" s="358"/>
      <c r="H2" s="358"/>
      <c r="I2" s="358"/>
      <c r="J2" s="358"/>
      <c r="K2" s="358"/>
      <c r="L2" s="358"/>
      <c r="M2" s="358"/>
      <c r="N2" s="358"/>
      <c r="O2" s="358"/>
      <c r="P2" s="358"/>
      <c r="Q2" s="358"/>
      <c r="R2" s="358"/>
      <c r="S2" s="359"/>
      <c r="T2" s="366"/>
      <c r="U2" s="644"/>
      <c r="V2" s="644"/>
      <c r="W2" s="644"/>
      <c r="X2" s="645"/>
    </row>
    <row r="3" spans="1:24">
      <c r="A3" s="351"/>
      <c r="B3" s="352"/>
      <c r="C3" s="352"/>
      <c r="D3" s="352"/>
      <c r="E3" s="353"/>
      <c r="F3" s="360"/>
      <c r="G3" s="361"/>
      <c r="H3" s="361"/>
      <c r="I3" s="361"/>
      <c r="J3" s="361"/>
      <c r="K3" s="361"/>
      <c r="L3" s="361"/>
      <c r="M3" s="361"/>
      <c r="N3" s="361"/>
      <c r="O3" s="361"/>
      <c r="P3" s="361"/>
      <c r="Q3" s="361"/>
      <c r="R3" s="361"/>
      <c r="S3" s="362"/>
      <c r="T3" s="367" t="s">
        <v>53</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367" t="s">
        <v>54</v>
      </c>
      <c r="U4" s="646"/>
      <c r="V4" s="646"/>
      <c r="W4" s="646"/>
      <c r="X4" s="647"/>
    </row>
    <row r="5" spans="1:24">
      <c r="A5" s="351"/>
      <c r="B5" s="352"/>
      <c r="C5" s="352"/>
      <c r="D5" s="352"/>
      <c r="E5" s="353"/>
      <c r="F5" s="360"/>
      <c r="G5" s="361"/>
      <c r="H5" s="361"/>
      <c r="I5" s="361"/>
      <c r="J5" s="361"/>
      <c r="K5" s="361"/>
      <c r="L5" s="361"/>
      <c r="M5" s="361"/>
      <c r="N5" s="361"/>
      <c r="O5" s="361"/>
      <c r="P5" s="361"/>
      <c r="Q5" s="361"/>
      <c r="R5" s="361"/>
      <c r="S5" s="362"/>
      <c r="T5" s="648"/>
      <c r="U5" s="646"/>
      <c r="V5" s="646"/>
      <c r="W5" s="646"/>
      <c r="X5" s="647"/>
    </row>
    <row r="6" spans="1:24" ht="15.75" thickBot="1">
      <c r="A6" s="354"/>
      <c r="B6" s="355"/>
      <c r="C6" s="355"/>
      <c r="D6" s="355"/>
      <c r="E6" s="356"/>
      <c r="F6" s="363"/>
      <c r="G6" s="364"/>
      <c r="H6" s="364"/>
      <c r="I6" s="364"/>
      <c r="J6" s="364"/>
      <c r="K6" s="364"/>
      <c r="L6" s="364"/>
      <c r="M6" s="364"/>
      <c r="N6" s="364"/>
      <c r="O6" s="364"/>
      <c r="P6" s="364"/>
      <c r="Q6" s="364"/>
      <c r="R6" s="364"/>
      <c r="S6" s="365"/>
      <c r="T6" s="649"/>
      <c r="U6" s="650"/>
      <c r="V6" s="650"/>
      <c r="W6" s="650"/>
      <c r="X6" s="651"/>
    </row>
    <row r="7" spans="1:24">
      <c r="A7" s="28"/>
      <c r="B7" s="29"/>
      <c r="C7" s="29"/>
      <c r="D7" s="29"/>
      <c r="E7" s="29"/>
      <c r="F7" s="29"/>
      <c r="G7" s="29"/>
      <c r="H7" s="30"/>
      <c r="I7" s="30"/>
      <c r="J7" s="30"/>
      <c r="K7" s="30"/>
      <c r="L7" s="30"/>
      <c r="M7" s="30"/>
      <c r="N7" s="30"/>
      <c r="O7" s="30"/>
      <c r="P7" s="30"/>
      <c r="Q7" s="30"/>
      <c r="R7" s="30"/>
      <c r="S7" s="30"/>
      <c r="T7" s="31"/>
      <c r="U7" s="31"/>
      <c r="V7" s="31"/>
      <c r="W7" s="31"/>
      <c r="X7" s="32"/>
    </row>
    <row r="8" spans="1:24" ht="18">
      <c r="A8" s="33"/>
      <c r="B8" s="271" t="s">
        <v>0</v>
      </c>
      <c r="C8" s="271"/>
      <c r="D8" s="271"/>
      <c r="E8" s="271"/>
      <c r="F8" s="271"/>
      <c r="G8" s="271"/>
      <c r="H8" s="271"/>
      <c r="I8" s="271"/>
      <c r="J8" s="271"/>
      <c r="K8" s="271"/>
      <c r="L8" s="271"/>
      <c r="M8" s="271"/>
      <c r="N8" s="271"/>
      <c r="O8" s="271"/>
      <c r="P8" s="271"/>
      <c r="Q8" s="271"/>
      <c r="R8" s="271"/>
      <c r="S8" s="271"/>
      <c r="T8" s="271"/>
      <c r="U8" s="271"/>
      <c r="V8" s="271"/>
      <c r="W8" s="271"/>
      <c r="X8" s="34"/>
    </row>
    <row r="9" spans="1:24" ht="18">
      <c r="A9" s="35"/>
      <c r="B9"/>
      <c r="C9" s="68"/>
      <c r="D9" s="68"/>
      <c r="E9" s="68"/>
      <c r="F9" s="68"/>
      <c r="G9" s="68"/>
      <c r="H9" s="272"/>
      <c r="I9" s="272"/>
      <c r="J9" s="272"/>
      <c r="K9" s="272"/>
      <c r="L9" s="272"/>
      <c r="M9"/>
      <c r="N9"/>
      <c r="O9" s="273"/>
      <c r="P9" s="273"/>
      <c r="Q9" s="273"/>
      <c r="R9" s="274"/>
      <c r="S9" s="274"/>
      <c r="T9" s="274"/>
      <c r="U9" s="274"/>
      <c r="V9" s="274"/>
      <c r="W9" s="274"/>
      <c r="X9" s="36"/>
    </row>
    <row r="10" spans="1:24" ht="16.5">
      <c r="A10" s="37"/>
      <c r="B10" s="38" t="s">
        <v>1</v>
      </c>
      <c r="C10" s="38"/>
      <c r="D10" s="38"/>
      <c r="E10" s="38"/>
      <c r="F10" s="275"/>
      <c r="G10" s="275"/>
      <c r="H10" s="275"/>
      <c r="I10" s="275"/>
      <c r="J10" s="38" t="s">
        <v>2</v>
      </c>
      <c r="K10" s="276"/>
      <c r="L10" s="276"/>
      <c r="M10" s="39"/>
      <c r="N10" s="38"/>
      <c r="O10" s="40"/>
      <c r="P10" s="40"/>
      <c r="Q10" s="40"/>
      <c r="R10" s="40"/>
      <c r="S10" s="40"/>
      <c r="T10" s="40"/>
      <c r="U10" s="40"/>
      <c r="V10" s="40"/>
      <c r="W10" s="40"/>
      <c r="X10" s="41"/>
    </row>
    <row r="11" spans="1:24">
      <c r="A11" s="35"/>
      <c r="B11" s="42"/>
      <c r="C11" s="42"/>
      <c r="D11" s="42"/>
      <c r="E11" s="42"/>
      <c r="F11" s="42"/>
      <c r="G11" s="42"/>
      <c r="H11" s="43"/>
      <c r="I11" s="43"/>
      <c r="J11" s="43"/>
      <c r="K11" s="43"/>
      <c r="L11" s="43"/>
      <c r="M11" s="44"/>
      <c r="N11" s="44"/>
      <c r="O11" s="43"/>
      <c r="P11" s="43"/>
      <c r="Q11" s="43"/>
      <c r="R11" s="69"/>
      <c r="S11" s="69"/>
      <c r="T11" s="69"/>
      <c r="U11" s="69"/>
      <c r="V11" s="69"/>
      <c r="W11" s="69"/>
      <c r="X11" s="36"/>
    </row>
    <row r="12" spans="1:24" ht="18">
      <c r="A12" s="35"/>
      <c r="B12" s="265" t="s">
        <v>3</v>
      </c>
      <c r="C12" s="265"/>
      <c r="D12" s="265"/>
      <c r="E12" s="265"/>
      <c r="F12" s="265"/>
      <c r="G12" s="265"/>
      <c r="H12" s="265"/>
      <c r="I12" s="265"/>
      <c r="J12" s="265"/>
      <c r="K12" s="265"/>
      <c r="L12" s="265"/>
      <c r="M12" s="265"/>
      <c r="N12" s="265"/>
      <c r="O12" s="265"/>
      <c r="P12" s="265"/>
      <c r="Q12" s="265"/>
      <c r="R12" s="265"/>
      <c r="S12" s="265"/>
      <c r="T12" s="265"/>
      <c r="U12" s="265"/>
      <c r="V12" s="265"/>
      <c r="W12" s="265"/>
      <c r="X12" s="36"/>
    </row>
    <row r="13" spans="1:24">
      <c r="A13" s="35"/>
      <c r="B13" s="368" t="s">
        <v>4</v>
      </c>
      <c r="C13" s="368"/>
      <c r="D13" s="368"/>
      <c r="E13" s="368"/>
      <c r="F13" s="368"/>
      <c r="G13" s="368"/>
      <c r="H13" s="368"/>
      <c r="I13" s="368"/>
      <c r="J13" s="368"/>
      <c r="K13" s="368"/>
      <c r="L13" s="368"/>
      <c r="M13" s="368"/>
      <c r="N13" s="368"/>
      <c r="O13" s="368"/>
      <c r="P13" s="368"/>
      <c r="Q13" s="368"/>
      <c r="R13" s="368"/>
      <c r="S13" s="368"/>
      <c r="T13" s="368"/>
      <c r="U13" s="368"/>
      <c r="V13" s="368"/>
      <c r="W13" s="368"/>
      <c r="X13" s="36"/>
    </row>
    <row r="14" spans="1:24">
      <c r="A14" s="35"/>
      <c r="B14" s="368"/>
      <c r="C14" s="368"/>
      <c r="D14" s="368"/>
      <c r="E14" s="368"/>
      <c r="F14" s="368"/>
      <c r="G14" s="368"/>
      <c r="H14" s="368"/>
      <c r="I14" s="368"/>
      <c r="J14" s="368"/>
      <c r="K14" s="368"/>
      <c r="L14" s="368"/>
      <c r="M14" s="368"/>
      <c r="N14" s="368"/>
      <c r="O14" s="368"/>
      <c r="P14" s="368"/>
      <c r="Q14" s="368"/>
      <c r="R14" s="368"/>
      <c r="S14" s="368"/>
      <c r="T14" s="368"/>
      <c r="U14" s="368"/>
      <c r="V14" s="368"/>
      <c r="W14" s="368"/>
      <c r="X14" s="36"/>
    </row>
    <row r="15" spans="1:24">
      <c r="A15" s="35"/>
      <c r="B15" s="368"/>
      <c r="C15" s="368"/>
      <c r="D15" s="368"/>
      <c r="E15" s="368"/>
      <c r="F15" s="368"/>
      <c r="G15" s="368"/>
      <c r="H15" s="368"/>
      <c r="I15" s="368"/>
      <c r="J15" s="368"/>
      <c r="K15" s="368"/>
      <c r="L15" s="368"/>
      <c r="M15" s="368"/>
      <c r="N15" s="368"/>
      <c r="O15" s="368"/>
      <c r="P15" s="368"/>
      <c r="Q15" s="368"/>
      <c r="R15" s="368"/>
      <c r="S15" s="368"/>
      <c r="T15" s="368"/>
      <c r="U15" s="368"/>
      <c r="V15" s="368"/>
      <c r="W15" s="368"/>
      <c r="X15" s="36"/>
    </row>
    <row r="16" spans="1:24">
      <c r="A16" s="35"/>
      <c r="B16" s="368"/>
      <c r="C16" s="368"/>
      <c r="D16" s="368"/>
      <c r="E16" s="368"/>
      <c r="F16" s="368"/>
      <c r="G16" s="368"/>
      <c r="H16" s="368"/>
      <c r="I16" s="368"/>
      <c r="J16" s="368"/>
      <c r="K16" s="368"/>
      <c r="L16" s="368"/>
      <c r="M16" s="368"/>
      <c r="N16" s="368"/>
      <c r="O16" s="368"/>
      <c r="P16" s="368"/>
      <c r="Q16" s="368"/>
      <c r="R16" s="368"/>
      <c r="S16" s="368"/>
      <c r="T16" s="368"/>
      <c r="U16" s="368"/>
      <c r="V16" s="368"/>
      <c r="W16" s="368"/>
      <c r="X16" s="36"/>
    </row>
    <row r="17" spans="1:24">
      <c r="A17" s="35"/>
      <c r="B17" s="368"/>
      <c r="C17" s="368"/>
      <c r="D17" s="368"/>
      <c r="E17" s="368"/>
      <c r="F17" s="368"/>
      <c r="G17" s="368"/>
      <c r="H17" s="368"/>
      <c r="I17" s="368"/>
      <c r="J17" s="368"/>
      <c r="K17" s="368"/>
      <c r="L17" s="368"/>
      <c r="M17" s="368"/>
      <c r="N17" s="368"/>
      <c r="O17" s="368"/>
      <c r="P17" s="368"/>
      <c r="Q17" s="368"/>
      <c r="R17" s="368"/>
      <c r="S17" s="368"/>
      <c r="T17" s="368"/>
      <c r="U17" s="368"/>
      <c r="V17" s="368"/>
      <c r="W17" s="368"/>
      <c r="X17" s="36"/>
    </row>
    <row r="18" spans="1:24">
      <c r="A18" s="35"/>
      <c r="B18" s="368"/>
      <c r="C18" s="368"/>
      <c r="D18" s="368"/>
      <c r="E18" s="368"/>
      <c r="F18" s="368"/>
      <c r="G18" s="368"/>
      <c r="H18" s="368"/>
      <c r="I18" s="368"/>
      <c r="J18" s="368"/>
      <c r="K18" s="368"/>
      <c r="L18" s="368"/>
      <c r="M18" s="368"/>
      <c r="N18" s="368"/>
      <c r="O18" s="368"/>
      <c r="P18" s="368"/>
      <c r="Q18" s="368"/>
      <c r="R18" s="368"/>
      <c r="S18" s="368"/>
      <c r="T18" s="368"/>
      <c r="U18" s="368"/>
      <c r="V18" s="368"/>
      <c r="W18" s="368"/>
      <c r="X18" s="36"/>
    </row>
    <row r="19" spans="1:24">
      <c r="A19" s="35"/>
      <c r="B19" s="267"/>
      <c r="C19" s="267"/>
      <c r="D19" s="267"/>
      <c r="E19" s="267"/>
      <c r="F19" s="267"/>
      <c r="G19" s="267"/>
      <c r="H19" s="267"/>
      <c r="I19" s="267"/>
      <c r="J19" s="267"/>
      <c r="K19" s="267"/>
      <c r="L19" s="267"/>
      <c r="M19" s="267"/>
      <c r="N19" s="267"/>
      <c r="O19" s="267"/>
      <c r="P19" s="267"/>
      <c r="Q19" s="267"/>
      <c r="R19" s="267"/>
      <c r="S19" s="267"/>
      <c r="T19" s="267"/>
      <c r="U19" s="267"/>
      <c r="V19" s="267"/>
      <c r="W19" s="267"/>
      <c r="X19" s="36"/>
    </row>
    <row r="20" spans="1:24" ht="18">
      <c r="A20" s="35"/>
      <c r="B20" s="268" t="s">
        <v>5</v>
      </c>
      <c r="C20" s="268"/>
      <c r="D20" s="268"/>
      <c r="E20" s="268"/>
      <c r="F20" s="269"/>
      <c r="G20" s="269"/>
      <c r="H20" s="269"/>
      <c r="I20" s="269"/>
      <c r="J20" s="269"/>
      <c r="K20" s="269"/>
      <c r="L20" s="269"/>
      <c r="M20" s="269"/>
      <c r="N20" s="269"/>
      <c r="O20" s="269"/>
      <c r="P20" s="269"/>
      <c r="Q20" s="269"/>
      <c r="R20" s="269"/>
      <c r="S20" s="269"/>
      <c r="T20" s="269"/>
      <c r="U20" s="269"/>
      <c r="V20" s="269"/>
      <c r="W20" s="269"/>
      <c r="X20" s="36"/>
    </row>
    <row r="21" spans="1:24">
      <c r="A21" s="35"/>
      <c r="B21" s="45"/>
      <c r="C21" s="45"/>
      <c r="D21" s="45"/>
      <c r="E21" s="45"/>
      <c r="F21" s="270"/>
      <c r="G21" s="270"/>
      <c r="H21" s="270"/>
      <c r="I21" s="270"/>
      <c r="J21" s="270"/>
      <c r="K21" s="270"/>
      <c r="L21" s="270"/>
      <c r="M21" s="270"/>
      <c r="N21" s="270"/>
      <c r="O21" s="270"/>
      <c r="P21" s="270"/>
      <c r="Q21" s="270"/>
      <c r="R21" s="270"/>
      <c r="S21" s="270"/>
      <c r="T21" s="270"/>
      <c r="U21" s="270"/>
      <c r="V21" s="270"/>
      <c r="W21" s="270"/>
      <c r="X21" s="36"/>
    </row>
    <row r="22" spans="1:24" ht="18">
      <c r="A22" s="35"/>
      <c r="B22" s="268" t="s">
        <v>6</v>
      </c>
      <c r="C22" s="268"/>
      <c r="D22" s="268"/>
      <c r="E22" s="268"/>
      <c r="F22" s="269"/>
      <c r="G22" s="269"/>
      <c r="H22" s="269"/>
      <c r="I22" s="269"/>
      <c r="J22" s="269"/>
      <c r="K22" s="269"/>
      <c r="L22" s="269"/>
      <c r="M22" s="269"/>
      <c r="N22" s="269"/>
      <c r="O22" s="269"/>
      <c r="P22" s="269"/>
      <c r="Q22" s="269"/>
      <c r="R22" s="269"/>
      <c r="S22" s="269"/>
      <c r="T22" s="269"/>
      <c r="U22" s="269"/>
      <c r="V22" s="269"/>
      <c r="W22" s="269"/>
      <c r="X22" s="36"/>
    </row>
    <row r="23" spans="1:24">
      <c r="A23" s="35"/>
      <c r="B23" s="45"/>
      <c r="C23" s="45"/>
      <c r="D23" s="45"/>
      <c r="E23" s="45"/>
      <c r="F23" s="270"/>
      <c r="G23" s="270"/>
      <c r="H23" s="270"/>
      <c r="I23" s="270"/>
      <c r="J23" s="270"/>
      <c r="K23" s="270"/>
      <c r="L23" s="270"/>
      <c r="M23" s="270"/>
      <c r="N23" s="270"/>
      <c r="O23" s="270"/>
      <c r="P23" s="270"/>
      <c r="Q23" s="270"/>
      <c r="R23" s="270"/>
      <c r="S23" s="270"/>
      <c r="T23" s="270"/>
      <c r="U23" s="270"/>
      <c r="V23" s="270"/>
      <c r="W23" s="270"/>
      <c r="X23" s="36"/>
    </row>
    <row r="24" spans="1:24" ht="18">
      <c r="A24" s="35"/>
      <c r="B24" s="268" t="s">
        <v>7</v>
      </c>
      <c r="C24" s="268"/>
      <c r="D24" s="268"/>
      <c r="E24" s="268"/>
      <c r="F24" s="269"/>
      <c r="G24" s="269"/>
      <c r="H24" s="269"/>
      <c r="I24" s="269"/>
      <c r="J24" s="269"/>
      <c r="K24" s="269"/>
      <c r="L24" s="269"/>
      <c r="M24" s="269"/>
      <c r="N24" s="269"/>
      <c r="O24" s="269"/>
      <c r="P24" s="269"/>
      <c r="Q24" s="269"/>
      <c r="R24" s="269"/>
      <c r="S24" s="269"/>
      <c r="T24" s="269"/>
      <c r="U24" s="269"/>
      <c r="V24" s="269"/>
      <c r="W24" s="269"/>
      <c r="X24" s="36"/>
    </row>
    <row r="25" spans="1:24">
      <c r="A25" s="35"/>
      <c r="B25" s="69"/>
      <c r="C25" s="69"/>
      <c r="D25" s="69"/>
      <c r="E25" s="69"/>
      <c r="F25" s="270"/>
      <c r="G25" s="270"/>
      <c r="H25" s="270"/>
      <c r="I25" s="270"/>
      <c r="J25" s="270"/>
      <c r="K25" s="270"/>
      <c r="L25" s="270"/>
      <c r="M25" s="270"/>
      <c r="N25" s="270"/>
      <c r="O25" s="270"/>
      <c r="P25" s="270"/>
      <c r="Q25" s="270"/>
      <c r="R25" s="270"/>
      <c r="S25" s="270"/>
      <c r="T25" s="270"/>
      <c r="U25" s="270"/>
      <c r="V25" s="270"/>
      <c r="W25" s="270"/>
      <c r="X25" s="36"/>
    </row>
    <row r="26" spans="1:24" ht="16.5">
      <c r="A26" s="33"/>
      <c r="B26" s="277" t="s">
        <v>8</v>
      </c>
      <c r="C26" s="277"/>
      <c r="D26" s="277" t="s">
        <v>9</v>
      </c>
      <c r="E26" s="277"/>
      <c r="F26" s="277"/>
      <c r="G26" s="277"/>
      <c r="H26" s="277"/>
      <c r="I26" s="277"/>
      <c r="J26" s="277"/>
      <c r="K26" s="277"/>
      <c r="L26" s="277"/>
      <c r="M26" s="277"/>
      <c r="N26" s="277"/>
      <c r="O26" s="277"/>
      <c r="P26" s="277"/>
      <c r="Q26" s="277" t="s">
        <v>10</v>
      </c>
      <c r="R26" s="277"/>
      <c r="S26" s="277"/>
      <c r="T26" s="277" t="s">
        <v>11</v>
      </c>
      <c r="U26" s="277"/>
      <c r="V26" s="277"/>
      <c r="W26" s="277"/>
      <c r="X26" s="46"/>
    </row>
    <row r="27" spans="1:24" ht="21" customHeight="1">
      <c r="A27" s="33"/>
      <c r="B27" s="278"/>
      <c r="C27" s="279"/>
      <c r="D27" s="284" t="s">
        <v>80</v>
      </c>
      <c r="E27" s="285"/>
      <c r="F27" s="285"/>
      <c r="G27" s="285"/>
      <c r="H27" s="285"/>
      <c r="I27" s="285"/>
      <c r="J27" s="285"/>
      <c r="K27" s="285"/>
      <c r="L27" s="285"/>
      <c r="M27" s="285"/>
      <c r="N27" s="285"/>
      <c r="O27" s="285"/>
      <c r="P27" s="286"/>
      <c r="Q27" s="293" t="s">
        <v>81</v>
      </c>
      <c r="R27" s="294"/>
      <c r="S27" s="295"/>
      <c r="T27" s="278"/>
      <c r="U27" s="302"/>
      <c r="V27" s="302"/>
      <c r="W27" s="279"/>
      <c r="X27" s="46"/>
    </row>
    <row r="28" spans="1:24" ht="15.75" customHeight="1">
      <c r="A28" s="33"/>
      <c r="B28" s="280"/>
      <c r="C28" s="281"/>
      <c r="D28" s="287"/>
      <c r="E28" s="288"/>
      <c r="F28" s="288"/>
      <c r="G28" s="288"/>
      <c r="H28" s="288"/>
      <c r="I28" s="288"/>
      <c r="J28" s="288"/>
      <c r="K28" s="288"/>
      <c r="L28" s="288"/>
      <c r="M28" s="288"/>
      <c r="N28" s="288"/>
      <c r="O28" s="288"/>
      <c r="P28" s="289"/>
      <c r="Q28" s="296"/>
      <c r="R28" s="297"/>
      <c r="S28" s="298"/>
      <c r="T28" s="280"/>
      <c r="U28" s="303"/>
      <c r="V28" s="303"/>
      <c r="W28" s="281"/>
      <c r="X28" s="46"/>
    </row>
    <row r="29" spans="1:24" ht="24.75" customHeight="1">
      <c r="A29" s="33"/>
      <c r="B29" s="282"/>
      <c r="C29" s="283"/>
      <c r="D29" s="290"/>
      <c r="E29" s="291"/>
      <c r="F29" s="291"/>
      <c r="G29" s="291"/>
      <c r="H29" s="291"/>
      <c r="I29" s="291"/>
      <c r="J29" s="291"/>
      <c r="K29" s="291"/>
      <c r="L29" s="291"/>
      <c r="M29" s="291"/>
      <c r="N29" s="291"/>
      <c r="O29" s="291"/>
      <c r="P29" s="292"/>
      <c r="Q29" s="299"/>
      <c r="R29" s="300"/>
      <c r="S29" s="301"/>
      <c r="T29" s="282"/>
      <c r="U29" s="304"/>
      <c r="V29" s="304"/>
      <c r="W29" s="283"/>
      <c r="X29" s="46"/>
    </row>
    <row r="30" spans="1:24">
      <c r="A30" s="33"/>
      <c r="B30" s="303"/>
      <c r="C30" s="303"/>
      <c r="D30" s="303"/>
      <c r="E30" s="303"/>
      <c r="F30" s="303"/>
      <c r="G30" s="303"/>
      <c r="H30" s="303"/>
      <c r="I30" s="303"/>
      <c r="J30" s="303"/>
      <c r="K30" s="303"/>
      <c r="L30" s="303"/>
      <c r="M30" s="303"/>
      <c r="N30" s="303"/>
      <c r="O30" s="303"/>
      <c r="P30" s="303"/>
      <c r="Q30" s="303"/>
      <c r="R30" s="303"/>
      <c r="S30" s="303"/>
      <c r="T30" s="303"/>
      <c r="U30" s="303"/>
      <c r="V30" s="303"/>
      <c r="W30" s="303"/>
      <c r="X30" s="46"/>
    </row>
    <row r="31" spans="1:24" ht="16.5">
      <c r="A31" s="33"/>
      <c r="B31" s="305" t="s">
        <v>14</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48"/>
      <c r="B33" s="306" t="s">
        <v>9</v>
      </c>
      <c r="C33" s="307"/>
      <c r="D33" s="307"/>
      <c r="E33" s="307"/>
      <c r="F33" s="307"/>
      <c r="G33" s="307"/>
      <c r="H33" s="307"/>
      <c r="I33" s="307"/>
      <c r="J33" s="306" t="s">
        <v>15</v>
      </c>
      <c r="K33" s="308"/>
      <c r="L33" s="309" t="s">
        <v>16</v>
      </c>
      <c r="M33" s="309"/>
      <c r="N33" s="309"/>
      <c r="O33" s="309"/>
      <c r="P33" s="309"/>
      <c r="Q33" s="309" t="s">
        <v>17</v>
      </c>
      <c r="R33" s="309"/>
      <c r="S33" s="309"/>
      <c r="T33" s="309" t="s">
        <v>18</v>
      </c>
      <c r="U33" s="309"/>
      <c r="V33" s="309"/>
      <c r="W33" s="309"/>
      <c r="X33" s="46"/>
    </row>
    <row r="34" spans="1:24">
      <c r="A34" s="33"/>
      <c r="B34" s="314" t="s">
        <v>19</v>
      </c>
      <c r="C34" s="315"/>
      <c r="D34" s="315"/>
      <c r="E34" s="315"/>
      <c r="F34" s="315"/>
      <c r="G34" s="315"/>
      <c r="H34" s="315"/>
      <c r="I34" s="316"/>
      <c r="J34" s="317"/>
      <c r="K34" s="318"/>
      <c r="L34" s="319">
        <f>+T63</f>
        <v>4812.5</v>
      </c>
      <c r="M34" s="319"/>
      <c r="N34" s="319"/>
      <c r="O34" s="319"/>
      <c r="P34" s="319"/>
      <c r="Q34" s="320">
        <v>0.05</v>
      </c>
      <c r="R34" s="320"/>
      <c r="S34" s="320"/>
      <c r="T34" s="319">
        <f>+ROUND(L34*Q34,0)</f>
        <v>241</v>
      </c>
      <c r="U34" s="319"/>
      <c r="V34" s="319"/>
      <c r="W34" s="319"/>
      <c r="X34" s="46"/>
    </row>
    <row r="35" spans="1:24">
      <c r="A35" s="33"/>
      <c r="B35" s="314" t="s">
        <v>82</v>
      </c>
      <c r="C35" s="315"/>
      <c r="D35" s="315"/>
      <c r="E35" s="315"/>
      <c r="F35" s="315"/>
      <c r="G35" s="315"/>
      <c r="H35" s="315"/>
      <c r="I35" s="316"/>
      <c r="J35" s="317" t="s">
        <v>10</v>
      </c>
      <c r="K35" s="318"/>
      <c r="L35" s="321">
        <v>65000</v>
      </c>
      <c r="M35" s="322"/>
      <c r="N35" s="322"/>
      <c r="O35" s="322"/>
      <c r="P35" s="323"/>
      <c r="Q35" s="317">
        <v>2.5000000000000001E-2</v>
      </c>
      <c r="R35" s="324"/>
      <c r="S35" s="318"/>
      <c r="T35" s="325">
        <f>+ROUND(L35*Q35,0)</f>
        <v>1625</v>
      </c>
      <c r="U35" s="326"/>
      <c r="V35" s="326"/>
      <c r="W35" s="327"/>
      <c r="X35" s="46"/>
    </row>
    <row r="36" spans="1:24" ht="16.5">
      <c r="A36" s="33"/>
      <c r="B36" s="49"/>
      <c r="C36" s="49"/>
      <c r="D36" s="49"/>
      <c r="E36" s="49"/>
      <c r="F36" s="49"/>
      <c r="G36" s="49"/>
      <c r="H36" s="49"/>
      <c r="I36" s="49"/>
      <c r="J36" s="49"/>
      <c r="K36" s="49"/>
      <c r="L36" s="49"/>
      <c r="M36" s="49"/>
      <c r="N36" s="49"/>
      <c r="O36" s="49"/>
      <c r="P36" s="49"/>
      <c r="Q36" s="310" t="s">
        <v>20</v>
      </c>
      <c r="R36" s="310"/>
      <c r="S36" s="310"/>
      <c r="T36" s="311">
        <f>+SUM(T34:W35)</f>
        <v>1866</v>
      </c>
      <c r="U36" s="312"/>
      <c r="V36" s="312"/>
      <c r="W36" s="313"/>
      <c r="X36" s="46"/>
    </row>
    <row r="37" spans="1:24">
      <c r="A37" s="33"/>
      <c r="B37" s="50"/>
      <c r="C37" s="50"/>
      <c r="D37" s="50"/>
      <c r="E37" s="50"/>
      <c r="F37" s="50"/>
      <c r="G37" s="50"/>
      <c r="H37" s="50"/>
      <c r="I37" s="50"/>
      <c r="J37" s="50"/>
      <c r="K37" s="50"/>
      <c r="L37" s="50"/>
      <c r="M37" s="50"/>
      <c r="N37" s="50"/>
      <c r="O37" s="50"/>
      <c r="P37" s="50"/>
      <c r="Q37" s="50"/>
      <c r="R37" s="50"/>
      <c r="S37" s="50"/>
      <c r="T37" s="51"/>
      <c r="U37" s="51"/>
      <c r="V37" s="51"/>
      <c r="W37" s="51"/>
      <c r="X37" s="46"/>
    </row>
    <row r="38" spans="1:24" ht="16.5">
      <c r="A38" s="33"/>
      <c r="B38" s="305" t="s">
        <v>21</v>
      </c>
      <c r="C38" s="305"/>
      <c r="D38" s="305"/>
      <c r="E38" s="305"/>
      <c r="F38" s="305"/>
      <c r="G38" s="305"/>
      <c r="H38" s="305"/>
      <c r="I38" s="305"/>
      <c r="J38" s="305"/>
      <c r="K38" s="305"/>
      <c r="L38" s="305"/>
      <c r="M38" s="305"/>
      <c r="N38" s="305"/>
      <c r="O38" s="305"/>
      <c r="P38" s="305"/>
      <c r="Q38" s="305"/>
      <c r="R38" s="305"/>
      <c r="S38" s="305"/>
      <c r="T38" s="305"/>
      <c r="U38" s="305"/>
      <c r="V38" s="305"/>
      <c r="W38" s="305"/>
      <c r="X38" s="46"/>
    </row>
    <row r="39" spans="1:24">
      <c r="A39" s="33"/>
      <c r="B39" s="47"/>
      <c r="C39" s="47"/>
      <c r="D39" s="47"/>
      <c r="E39" s="47"/>
      <c r="F39" s="47"/>
      <c r="G39" s="47"/>
      <c r="H39" s="47"/>
      <c r="I39" s="47"/>
      <c r="J39" s="47"/>
      <c r="K39" s="47"/>
      <c r="L39" s="47"/>
      <c r="M39" s="47"/>
      <c r="N39" s="47"/>
      <c r="O39" s="47"/>
      <c r="P39" s="47"/>
      <c r="Q39" s="47"/>
      <c r="R39" s="47"/>
      <c r="S39" s="47"/>
      <c r="T39" s="47"/>
      <c r="U39" s="47"/>
      <c r="V39" s="47"/>
      <c r="W39" s="47"/>
      <c r="X39" s="46"/>
    </row>
    <row r="40" spans="1:24" ht="16.5">
      <c r="A40" s="33"/>
      <c r="B40" s="309" t="s">
        <v>9</v>
      </c>
      <c r="C40" s="309"/>
      <c r="D40" s="309"/>
      <c r="E40" s="309"/>
      <c r="F40" s="309"/>
      <c r="G40" s="309"/>
      <c r="H40" s="309"/>
      <c r="I40" s="309"/>
      <c r="J40" s="309" t="s">
        <v>10</v>
      </c>
      <c r="K40" s="309"/>
      <c r="L40" s="309" t="s">
        <v>22</v>
      </c>
      <c r="M40" s="309"/>
      <c r="N40" s="309"/>
      <c r="O40" s="309"/>
      <c r="P40" s="309"/>
      <c r="Q40" s="309" t="s">
        <v>23</v>
      </c>
      <c r="R40" s="309"/>
      <c r="S40" s="309"/>
      <c r="T40" s="309" t="s">
        <v>24</v>
      </c>
      <c r="U40" s="309"/>
      <c r="V40" s="309"/>
      <c r="W40" s="309"/>
      <c r="X40" s="46"/>
    </row>
    <row r="41" spans="1:24">
      <c r="A41" s="33"/>
      <c r="B41" s="320" t="s">
        <v>83</v>
      </c>
      <c r="C41" s="320"/>
      <c r="D41" s="320"/>
      <c r="E41" s="320"/>
      <c r="F41" s="320"/>
      <c r="G41" s="320"/>
      <c r="H41" s="320"/>
      <c r="I41" s="320"/>
      <c r="J41" s="320" t="s">
        <v>81</v>
      </c>
      <c r="K41" s="320"/>
      <c r="L41" s="320">
        <v>12</v>
      </c>
      <c r="M41" s="320"/>
      <c r="N41" s="320"/>
      <c r="O41" s="320"/>
      <c r="P41" s="320"/>
      <c r="Q41" s="320">
        <v>2475</v>
      </c>
      <c r="R41" s="320"/>
      <c r="S41" s="320"/>
      <c r="T41" s="328">
        <f>+ROUND(L41*Q41,0)</f>
        <v>29700</v>
      </c>
      <c r="U41" s="328"/>
      <c r="V41" s="328"/>
      <c r="W41" s="328"/>
      <c r="X41" s="46"/>
    </row>
    <row r="42" spans="1:24">
      <c r="A42" s="33"/>
      <c r="B42" s="320" t="s">
        <v>84</v>
      </c>
      <c r="C42" s="320"/>
      <c r="D42" s="320"/>
      <c r="E42" s="320"/>
      <c r="F42" s="320"/>
      <c r="G42" s="320"/>
      <c r="H42" s="320"/>
      <c r="I42" s="320"/>
      <c r="J42" s="320" t="s">
        <v>85</v>
      </c>
      <c r="K42" s="320"/>
      <c r="L42" s="320">
        <v>3</v>
      </c>
      <c r="M42" s="320"/>
      <c r="N42" s="320"/>
      <c r="O42" s="320"/>
      <c r="P42" s="320"/>
      <c r="Q42" s="320">
        <v>1067</v>
      </c>
      <c r="R42" s="320"/>
      <c r="S42" s="320"/>
      <c r="T42" s="328">
        <f>+ROUND(L42*Q42,0)-1</f>
        <v>3200</v>
      </c>
      <c r="U42" s="328"/>
      <c r="V42" s="328"/>
      <c r="W42" s="328"/>
      <c r="X42" s="46"/>
    </row>
    <row r="43" spans="1:24">
      <c r="A43" s="33"/>
      <c r="B43" s="320"/>
      <c r="C43" s="320"/>
      <c r="D43" s="320"/>
      <c r="E43" s="320"/>
      <c r="F43" s="320"/>
      <c r="G43" s="320"/>
      <c r="H43" s="320"/>
      <c r="I43" s="320"/>
      <c r="J43" s="320"/>
      <c r="K43" s="320"/>
      <c r="L43" s="320"/>
      <c r="M43" s="320"/>
      <c r="N43" s="320"/>
      <c r="O43" s="320"/>
      <c r="P43" s="320"/>
      <c r="Q43" s="320"/>
      <c r="R43" s="320"/>
      <c r="S43" s="320"/>
      <c r="T43" s="328">
        <f t="shared" ref="T43:T45" si="0">+ROUND(L43*Q43,0)</f>
        <v>0</v>
      </c>
      <c r="U43" s="328"/>
      <c r="V43" s="328"/>
      <c r="W43" s="328"/>
      <c r="X43" s="46"/>
    </row>
    <row r="44" spans="1:24">
      <c r="A44" s="33"/>
      <c r="B44" s="320"/>
      <c r="C44" s="320"/>
      <c r="D44" s="320"/>
      <c r="E44" s="320"/>
      <c r="F44" s="320"/>
      <c r="G44" s="320"/>
      <c r="H44" s="320"/>
      <c r="I44" s="320"/>
      <c r="J44" s="320"/>
      <c r="K44" s="320"/>
      <c r="L44" s="320"/>
      <c r="M44" s="320"/>
      <c r="N44" s="320"/>
      <c r="O44" s="320"/>
      <c r="P44" s="320"/>
      <c r="Q44" s="320"/>
      <c r="R44" s="320"/>
      <c r="S44" s="320"/>
      <c r="T44" s="328">
        <f t="shared" si="0"/>
        <v>0</v>
      </c>
      <c r="U44" s="328"/>
      <c r="V44" s="328"/>
      <c r="W44" s="328"/>
      <c r="X44" s="46"/>
    </row>
    <row r="45" spans="1:24">
      <c r="A45" s="33"/>
      <c r="B45" s="320"/>
      <c r="C45" s="320"/>
      <c r="D45" s="320"/>
      <c r="E45" s="320"/>
      <c r="F45" s="320"/>
      <c r="G45" s="320"/>
      <c r="H45" s="320"/>
      <c r="I45" s="320"/>
      <c r="J45" s="320"/>
      <c r="K45" s="320"/>
      <c r="L45" s="320"/>
      <c r="M45" s="320"/>
      <c r="N45" s="320"/>
      <c r="O45" s="320"/>
      <c r="P45" s="320"/>
      <c r="Q45" s="320"/>
      <c r="R45" s="320"/>
      <c r="S45" s="320"/>
      <c r="T45" s="328">
        <f t="shared" si="0"/>
        <v>0</v>
      </c>
      <c r="U45" s="328"/>
      <c r="V45" s="328"/>
      <c r="W45" s="328"/>
      <c r="X45" s="46"/>
    </row>
    <row r="46" spans="1:24">
      <c r="A46" s="33"/>
      <c r="B46" s="320"/>
      <c r="C46" s="320"/>
      <c r="D46" s="320"/>
      <c r="E46" s="320"/>
      <c r="F46" s="320"/>
      <c r="G46" s="320"/>
      <c r="H46" s="320"/>
      <c r="I46" s="320"/>
      <c r="J46" s="320"/>
      <c r="K46" s="320"/>
      <c r="L46" s="320"/>
      <c r="M46" s="320"/>
      <c r="N46" s="320"/>
      <c r="O46" s="320"/>
      <c r="P46" s="320"/>
      <c r="Q46" s="320"/>
      <c r="R46" s="320"/>
      <c r="S46" s="320"/>
      <c r="T46" s="328" t="s">
        <v>25</v>
      </c>
      <c r="U46" s="328"/>
      <c r="V46" s="328"/>
      <c r="W46" s="328"/>
      <c r="X46" s="46"/>
    </row>
    <row r="47" spans="1:24" ht="16.5">
      <c r="A47" s="33"/>
      <c r="B47" s="49"/>
      <c r="C47" s="49"/>
      <c r="D47" s="49"/>
      <c r="E47" s="49"/>
      <c r="F47" s="49"/>
      <c r="G47" s="49"/>
      <c r="H47" s="49"/>
      <c r="I47" s="49"/>
      <c r="J47" s="49"/>
      <c r="K47" s="49"/>
      <c r="L47" s="49"/>
      <c r="M47" s="49"/>
      <c r="N47" s="49"/>
      <c r="O47" s="49"/>
      <c r="P47" s="49"/>
      <c r="Q47" s="310" t="s">
        <v>20</v>
      </c>
      <c r="R47" s="310"/>
      <c r="S47" s="310"/>
      <c r="T47" s="329">
        <f>SUM(T41:W46)</f>
        <v>32900</v>
      </c>
      <c r="U47" s="330"/>
      <c r="V47" s="330"/>
      <c r="W47" s="331"/>
      <c r="X47" s="46"/>
    </row>
    <row r="48" spans="1:24">
      <c r="A48" s="33"/>
      <c r="B48" s="50"/>
      <c r="C48" s="50"/>
      <c r="D48" s="50"/>
      <c r="E48" s="50"/>
      <c r="F48" s="50"/>
      <c r="G48" s="50"/>
      <c r="H48" s="50"/>
      <c r="I48" s="50"/>
      <c r="J48" s="50"/>
      <c r="K48" s="50"/>
      <c r="L48" s="50"/>
      <c r="M48" s="50"/>
      <c r="N48" s="50"/>
      <c r="O48" s="50"/>
      <c r="P48" s="50"/>
      <c r="Q48" s="50"/>
      <c r="R48" s="50"/>
      <c r="S48" s="50"/>
      <c r="T48" s="51"/>
      <c r="U48" s="51"/>
      <c r="V48" s="51"/>
      <c r="W48" s="51"/>
      <c r="X48" s="46"/>
    </row>
    <row r="49" spans="1:24" ht="16.5">
      <c r="A49" s="33"/>
      <c r="B49" s="305" t="s">
        <v>26</v>
      </c>
      <c r="C49" s="305"/>
      <c r="D49" s="305"/>
      <c r="E49" s="305"/>
      <c r="F49" s="305"/>
      <c r="G49" s="305"/>
      <c r="H49" s="305"/>
      <c r="I49" s="305"/>
      <c r="J49" s="305"/>
      <c r="K49" s="305"/>
      <c r="L49" s="305"/>
      <c r="M49" s="305"/>
      <c r="N49" s="305"/>
      <c r="O49" s="305"/>
      <c r="P49" s="305"/>
      <c r="Q49" s="305"/>
      <c r="R49" s="305"/>
      <c r="S49" s="305"/>
      <c r="T49" s="305"/>
      <c r="U49" s="305"/>
      <c r="V49" s="305"/>
      <c r="W49" s="305"/>
      <c r="X49" s="46"/>
    </row>
    <row r="50" spans="1:24">
      <c r="A50" s="33"/>
      <c r="B50" s="47"/>
      <c r="C50" s="47"/>
      <c r="D50" s="47"/>
      <c r="E50" s="47"/>
      <c r="F50" s="47"/>
      <c r="G50" s="47"/>
      <c r="H50" s="47"/>
      <c r="I50" s="47"/>
      <c r="J50" s="47"/>
      <c r="K50" s="47"/>
      <c r="L50" s="47"/>
      <c r="M50" s="47"/>
      <c r="N50" s="47"/>
      <c r="O50" s="47"/>
      <c r="P50" s="47"/>
      <c r="Q50" s="47"/>
      <c r="R50" s="47"/>
      <c r="S50" s="47"/>
      <c r="T50" s="47"/>
      <c r="U50" s="47"/>
      <c r="V50" s="47"/>
      <c r="W50" s="47"/>
      <c r="X50" s="46"/>
    </row>
    <row r="51" spans="1:24" ht="19.5">
      <c r="A51" s="33"/>
      <c r="B51" s="309" t="s">
        <v>27</v>
      </c>
      <c r="C51" s="309"/>
      <c r="D51" s="309"/>
      <c r="E51" s="309"/>
      <c r="F51" s="309"/>
      <c r="G51" s="309"/>
      <c r="H51" s="309" t="s">
        <v>28</v>
      </c>
      <c r="I51" s="309"/>
      <c r="J51" s="309" t="s">
        <v>29</v>
      </c>
      <c r="K51" s="309"/>
      <c r="L51" s="309" t="s">
        <v>30</v>
      </c>
      <c r="M51" s="309"/>
      <c r="N51" s="309"/>
      <c r="O51" s="309"/>
      <c r="P51" s="309"/>
      <c r="Q51" s="309" t="s">
        <v>16</v>
      </c>
      <c r="R51" s="309"/>
      <c r="S51" s="309"/>
      <c r="T51" s="309" t="s">
        <v>18</v>
      </c>
      <c r="U51" s="309"/>
      <c r="V51" s="309"/>
      <c r="W51" s="309"/>
      <c r="X51" s="46"/>
    </row>
    <row r="52" spans="1:24">
      <c r="A52" s="33"/>
      <c r="B52" s="320" t="s">
        <v>61</v>
      </c>
      <c r="C52" s="320"/>
      <c r="D52" s="320"/>
      <c r="E52" s="320"/>
      <c r="F52" s="320"/>
      <c r="G52" s="320"/>
      <c r="H52" s="320"/>
      <c r="I52" s="320"/>
      <c r="J52" s="320">
        <v>15</v>
      </c>
      <c r="K52" s="320"/>
      <c r="L52" s="320">
        <v>2.5000000000000001E-2</v>
      </c>
      <c r="M52" s="320"/>
      <c r="N52" s="320"/>
      <c r="O52" s="320"/>
      <c r="P52" s="320"/>
      <c r="Q52" s="320">
        <v>35000</v>
      </c>
      <c r="R52" s="320"/>
      <c r="S52" s="320"/>
      <c r="T52" s="319">
        <f>+ROUND(L52*Q52,0)</f>
        <v>875</v>
      </c>
      <c r="U52" s="319"/>
      <c r="V52" s="319"/>
      <c r="W52" s="319"/>
      <c r="X52" s="46"/>
    </row>
    <row r="53" spans="1:24">
      <c r="A53" s="33"/>
      <c r="B53" s="320" t="s">
        <v>32</v>
      </c>
      <c r="C53" s="320"/>
      <c r="D53" s="320"/>
      <c r="E53" s="320"/>
      <c r="F53" s="320"/>
      <c r="G53" s="320"/>
      <c r="H53" s="320"/>
      <c r="I53" s="320"/>
      <c r="J53" s="320">
        <v>1</v>
      </c>
      <c r="K53" s="320"/>
      <c r="L53" s="320">
        <v>0.02</v>
      </c>
      <c r="M53" s="320"/>
      <c r="N53" s="320"/>
      <c r="O53" s="320"/>
      <c r="P53" s="320"/>
      <c r="Q53" s="320">
        <v>45000</v>
      </c>
      <c r="R53" s="320"/>
      <c r="S53" s="320"/>
      <c r="T53" s="319">
        <f t="shared" ref="T53:T54" si="1">+ROUND(L53*Q53,0)</f>
        <v>900</v>
      </c>
      <c r="U53" s="319"/>
      <c r="V53" s="319"/>
      <c r="W53" s="319"/>
      <c r="X53" s="46"/>
    </row>
    <row r="54" spans="1:24">
      <c r="A54" s="33"/>
      <c r="B54" s="320"/>
      <c r="C54" s="320"/>
      <c r="D54" s="320"/>
      <c r="E54" s="320"/>
      <c r="F54" s="320"/>
      <c r="G54" s="320"/>
      <c r="H54" s="320"/>
      <c r="I54" s="320"/>
      <c r="J54" s="320"/>
      <c r="K54" s="320"/>
      <c r="L54" s="320"/>
      <c r="M54" s="320"/>
      <c r="N54" s="320"/>
      <c r="O54" s="320"/>
      <c r="P54" s="320"/>
      <c r="Q54" s="320"/>
      <c r="R54" s="320"/>
      <c r="S54" s="320"/>
      <c r="T54" s="319">
        <f t="shared" si="1"/>
        <v>0</v>
      </c>
      <c r="U54" s="319"/>
      <c r="V54" s="319"/>
      <c r="W54" s="319"/>
      <c r="X54" s="46"/>
    </row>
    <row r="55" spans="1:24" ht="16.5">
      <c r="A55" s="33"/>
      <c r="B55" s="49"/>
      <c r="C55" s="49"/>
      <c r="D55" s="49"/>
      <c r="E55" s="49"/>
      <c r="F55" s="49"/>
      <c r="G55" s="49"/>
      <c r="H55" s="49"/>
      <c r="I55" s="49"/>
      <c r="J55" s="49"/>
      <c r="K55" s="49"/>
      <c r="L55" s="49"/>
      <c r="M55" s="49"/>
      <c r="N55" s="49"/>
      <c r="O55" s="49"/>
      <c r="P55" s="49"/>
      <c r="Q55" s="310" t="s">
        <v>20</v>
      </c>
      <c r="R55" s="310"/>
      <c r="S55" s="310"/>
      <c r="T55" s="332">
        <f t="shared" ref="T55" si="2">SUM(T52:W54)</f>
        <v>1775</v>
      </c>
      <c r="U55" s="333"/>
      <c r="V55" s="333"/>
      <c r="W55" s="334"/>
      <c r="X55" s="46"/>
    </row>
    <row r="56" spans="1:24">
      <c r="A56" s="33"/>
      <c r="B56" s="50"/>
      <c r="C56" s="50"/>
      <c r="D56" s="50"/>
      <c r="E56" s="50"/>
      <c r="F56" s="50"/>
      <c r="G56" s="50"/>
      <c r="H56" s="50"/>
      <c r="I56" s="50"/>
      <c r="J56" s="50"/>
      <c r="K56" s="50"/>
      <c r="L56" s="50"/>
      <c r="M56" s="50"/>
      <c r="N56" s="50"/>
      <c r="O56" s="50"/>
      <c r="P56" s="50"/>
      <c r="Q56" s="50"/>
      <c r="R56" s="50"/>
      <c r="S56" s="50"/>
      <c r="T56" s="51"/>
      <c r="U56" s="51"/>
      <c r="V56" s="51"/>
      <c r="W56" s="51"/>
      <c r="X56" s="46"/>
    </row>
    <row r="57" spans="1:24" ht="16.5">
      <c r="A57" s="33"/>
      <c r="B57" s="305" t="s">
        <v>33</v>
      </c>
      <c r="C57" s="305"/>
      <c r="D57" s="305"/>
      <c r="E57" s="305"/>
      <c r="F57" s="305"/>
      <c r="G57" s="305"/>
      <c r="H57" s="305"/>
      <c r="I57" s="305"/>
      <c r="J57" s="305"/>
      <c r="K57" s="305"/>
      <c r="L57" s="305"/>
      <c r="M57" s="305"/>
      <c r="N57" s="305"/>
      <c r="O57" s="305"/>
      <c r="P57" s="305"/>
      <c r="Q57" s="305"/>
      <c r="R57" s="305"/>
      <c r="S57" s="305"/>
      <c r="T57" s="305"/>
      <c r="U57" s="305"/>
      <c r="V57" s="305"/>
      <c r="W57" s="305"/>
      <c r="X57" s="46"/>
    </row>
    <row r="58" spans="1:24">
      <c r="A58" s="33"/>
      <c r="B58" s="47"/>
      <c r="C58" s="47"/>
      <c r="D58" s="47"/>
      <c r="E58" s="47"/>
      <c r="F58" s="47"/>
      <c r="G58" s="47"/>
      <c r="H58" s="47"/>
      <c r="I58" s="47"/>
      <c r="J58" s="47"/>
      <c r="K58" s="47"/>
      <c r="L58" s="47"/>
      <c r="M58" s="47"/>
      <c r="N58" s="47"/>
      <c r="O58" s="47"/>
      <c r="P58" s="47"/>
      <c r="Q58" s="47"/>
      <c r="R58" s="47"/>
      <c r="S58" s="47"/>
      <c r="T58" s="47"/>
      <c r="U58" s="47"/>
      <c r="V58" s="47"/>
      <c r="W58" s="47"/>
      <c r="X58" s="46"/>
    </row>
    <row r="59" spans="1:24" ht="16.5">
      <c r="A59" s="33"/>
      <c r="B59" s="309" t="s">
        <v>34</v>
      </c>
      <c r="C59" s="309"/>
      <c r="D59" s="309"/>
      <c r="E59" s="309"/>
      <c r="F59" s="309"/>
      <c r="G59" s="309"/>
      <c r="H59" s="309" t="s">
        <v>35</v>
      </c>
      <c r="I59" s="309"/>
      <c r="J59" s="309" t="s">
        <v>36</v>
      </c>
      <c r="K59" s="309"/>
      <c r="L59" s="309" t="s">
        <v>37</v>
      </c>
      <c r="M59" s="309"/>
      <c r="N59" s="309"/>
      <c r="O59" s="309"/>
      <c r="P59" s="309"/>
      <c r="Q59" s="309" t="s">
        <v>17</v>
      </c>
      <c r="R59" s="309"/>
      <c r="S59" s="309"/>
      <c r="T59" s="309" t="s">
        <v>18</v>
      </c>
      <c r="U59" s="309"/>
      <c r="V59" s="309"/>
      <c r="W59" s="309"/>
      <c r="X59" s="46"/>
    </row>
    <row r="60" spans="1:24">
      <c r="A60" s="33"/>
      <c r="B60" s="320" t="s">
        <v>38</v>
      </c>
      <c r="C60" s="320"/>
      <c r="D60" s="320"/>
      <c r="E60" s="320"/>
      <c r="F60" s="320"/>
      <c r="G60" s="320"/>
      <c r="H60" s="320">
        <f>((1500000/30)+((1000000/30)*2))</f>
        <v>116666.66666666667</v>
      </c>
      <c r="I60" s="320"/>
      <c r="J60" s="335">
        <v>0.65</v>
      </c>
      <c r="K60" s="320"/>
      <c r="L60" s="320">
        <f>H60*1.65</f>
        <v>192500</v>
      </c>
      <c r="M60" s="320"/>
      <c r="N60" s="320"/>
      <c r="O60" s="320"/>
      <c r="P60" s="320"/>
      <c r="Q60" s="320">
        <v>2.5000000000000001E-2</v>
      </c>
      <c r="R60" s="320"/>
      <c r="S60" s="320"/>
      <c r="T60" s="319">
        <f>Q60*L60</f>
        <v>4812.5</v>
      </c>
      <c r="U60" s="319"/>
      <c r="V60" s="319"/>
      <c r="W60" s="319"/>
      <c r="X60" s="46"/>
    </row>
    <row r="61" spans="1:24">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c r="A62" s="33"/>
      <c r="B62" s="320"/>
      <c r="C62" s="320"/>
      <c r="D62" s="320"/>
      <c r="E62" s="320"/>
      <c r="F62" s="320"/>
      <c r="G62" s="320"/>
      <c r="H62" s="320"/>
      <c r="I62" s="320"/>
      <c r="J62" s="320"/>
      <c r="K62" s="320"/>
      <c r="L62" s="320"/>
      <c r="M62" s="320"/>
      <c r="N62" s="320"/>
      <c r="O62" s="320"/>
      <c r="P62" s="320"/>
      <c r="Q62" s="320"/>
      <c r="R62" s="320"/>
      <c r="S62" s="320"/>
      <c r="T62" s="319"/>
      <c r="U62" s="319"/>
      <c r="V62" s="319"/>
      <c r="W62" s="319"/>
      <c r="X62" s="46"/>
    </row>
    <row r="63" spans="1:24" ht="16.5">
      <c r="A63" s="33"/>
      <c r="B63" s="49"/>
      <c r="C63" s="49"/>
      <c r="D63" s="49"/>
      <c r="E63" s="49"/>
      <c r="F63" s="49"/>
      <c r="G63" s="49"/>
      <c r="H63" s="49"/>
      <c r="I63" s="49"/>
      <c r="J63" s="49"/>
      <c r="K63" s="49"/>
      <c r="L63" s="49"/>
      <c r="M63" s="49"/>
      <c r="N63" s="49"/>
      <c r="O63" s="49"/>
      <c r="P63" s="49"/>
      <c r="Q63" s="310" t="s">
        <v>20</v>
      </c>
      <c r="R63" s="310"/>
      <c r="S63" s="310"/>
      <c r="T63" s="337">
        <f t="shared" ref="T63" si="3">SUM(T60:W62)</f>
        <v>4812.5</v>
      </c>
      <c r="U63" s="338"/>
      <c r="V63" s="338"/>
      <c r="W63" s="339"/>
      <c r="X63" s="46"/>
    </row>
    <row r="64" spans="1:24">
      <c r="A64" s="33"/>
      <c r="B64" s="52"/>
      <c r="C64" s="52"/>
      <c r="D64" s="52"/>
      <c r="E64" s="52"/>
      <c r="F64" s="52"/>
      <c r="G64" s="52"/>
      <c r="H64" s="52"/>
      <c r="I64" s="52"/>
      <c r="J64" s="52"/>
      <c r="K64" s="52"/>
      <c r="L64" s="52"/>
      <c r="M64" s="52"/>
      <c r="N64" s="52"/>
      <c r="O64" s="52"/>
      <c r="P64" s="52"/>
      <c r="Q64" s="52"/>
      <c r="R64" s="52"/>
      <c r="S64" s="52"/>
      <c r="T64" s="53"/>
      <c r="U64" s="53"/>
      <c r="V64" s="53"/>
      <c r="W64" s="53"/>
      <c r="X64" s="46"/>
    </row>
    <row r="65" spans="1:24">
      <c r="A65" s="33"/>
      <c r="B65" s="52"/>
      <c r="C65" s="52"/>
      <c r="D65" s="52"/>
      <c r="E65" s="52"/>
      <c r="F65" s="52"/>
      <c r="G65" s="52"/>
      <c r="H65" s="52"/>
      <c r="I65" s="52"/>
      <c r="J65" s="52"/>
      <c r="K65" s="52"/>
      <c r="L65" s="52"/>
      <c r="M65" s="52"/>
      <c r="N65" s="52"/>
      <c r="O65" s="52"/>
      <c r="P65" s="52"/>
      <c r="Q65" s="340" t="s">
        <v>39</v>
      </c>
      <c r="R65" s="340"/>
      <c r="S65" s="340"/>
      <c r="T65" s="341">
        <f>+T63+T55+T47+T36</f>
        <v>41353.5</v>
      </c>
      <c r="U65" s="341"/>
      <c r="V65" s="341"/>
      <c r="W65" s="341"/>
      <c r="X65" s="46"/>
    </row>
    <row r="66" spans="1:24">
      <c r="A66" s="33"/>
      <c r="B66" s="52"/>
      <c r="C66" s="52"/>
      <c r="D66" s="52"/>
      <c r="E66" s="52"/>
      <c r="F66" s="52"/>
      <c r="G66" s="52"/>
      <c r="H66" s="52"/>
      <c r="I66" s="52"/>
      <c r="J66" s="52"/>
      <c r="K66" s="52"/>
      <c r="L66" s="52"/>
      <c r="M66" s="52"/>
      <c r="N66" s="52"/>
      <c r="O66" s="52"/>
      <c r="P66" s="52"/>
      <c r="Q66" s="54" t="s">
        <v>40</v>
      </c>
      <c r="R66" s="55">
        <v>30</v>
      </c>
      <c r="S66" s="56" t="s">
        <v>41</v>
      </c>
      <c r="T66" s="341">
        <f>+ROUND(R66*(T65/100),0)</f>
        <v>12406</v>
      </c>
      <c r="U66" s="341"/>
      <c r="V66" s="341"/>
      <c r="W66" s="341"/>
      <c r="X66" s="46"/>
    </row>
    <row r="67" spans="1:24" ht="21" customHeight="1">
      <c r="A67" s="33"/>
      <c r="B67" s="52"/>
      <c r="C67" s="52"/>
      <c r="D67" s="52"/>
      <c r="E67" s="52"/>
      <c r="F67" s="52"/>
      <c r="G67" s="52"/>
      <c r="H67" s="52"/>
      <c r="I67" s="52"/>
      <c r="J67" s="52"/>
      <c r="K67" s="52"/>
      <c r="L67" s="52"/>
      <c r="M67" s="52"/>
      <c r="N67" s="52"/>
      <c r="O67" s="52"/>
      <c r="P67" s="52"/>
      <c r="Q67" s="342" t="s">
        <v>42</v>
      </c>
      <c r="R67" s="342"/>
      <c r="S67" s="342"/>
      <c r="T67" s="341">
        <f>+T66+T65</f>
        <v>53759.5</v>
      </c>
      <c r="U67" s="341"/>
      <c r="V67" s="341"/>
      <c r="W67" s="341"/>
      <c r="X67" s="46"/>
    </row>
    <row r="68" spans="1:24" ht="15" customHeight="1">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52"/>
      <c r="D69" s="52"/>
      <c r="E69" s="52"/>
      <c r="F69" s="52"/>
      <c r="G69" s="52"/>
      <c r="H69" s="52"/>
      <c r="I69" s="52"/>
      <c r="J69" s="52"/>
      <c r="K69" s="52"/>
      <c r="L69" s="52"/>
      <c r="M69" s="52"/>
      <c r="N69" s="52"/>
      <c r="O69" s="52"/>
      <c r="P69" s="52"/>
      <c r="Q69" s="52"/>
      <c r="R69" s="52"/>
      <c r="S69" s="52"/>
      <c r="T69" s="53"/>
      <c r="U69" s="53"/>
      <c r="V69" s="53"/>
      <c r="W69" s="53"/>
      <c r="X69" s="46"/>
    </row>
    <row r="70" spans="1:24">
      <c r="A70" s="33"/>
      <c r="B70" s="52"/>
      <c r="C70" s="346"/>
      <c r="D70" s="641"/>
      <c r="E70" s="641"/>
      <c r="F70" s="641"/>
      <c r="G70" s="641"/>
      <c r="H70" s="641"/>
      <c r="I70" s="641"/>
      <c r="J70" s="641"/>
      <c r="K70" s="642"/>
      <c r="L70" s="642"/>
      <c r="M70" s="642"/>
      <c r="N70" s="347"/>
      <c r="O70" s="347"/>
      <c r="P70" s="347"/>
      <c r="Q70" s="347"/>
      <c r="R70" s="347"/>
      <c r="S70" s="347"/>
      <c r="T70" s="347"/>
      <c r="U70" s="347"/>
      <c r="V70" s="347"/>
      <c r="W70" s="67"/>
      <c r="X70" s="46"/>
    </row>
    <row r="71" spans="1:24" ht="16.5">
      <c r="A71" s="33"/>
      <c r="B71" s="52"/>
      <c r="C71" s="343" t="s">
        <v>43</v>
      </c>
      <c r="D71" s="343"/>
      <c r="E71" s="343"/>
      <c r="F71" s="343"/>
      <c r="G71" s="343"/>
      <c r="H71" s="343"/>
      <c r="I71" s="343"/>
      <c r="J71" s="343"/>
      <c r="K71" s="642"/>
      <c r="L71" s="642"/>
      <c r="M71" s="642"/>
      <c r="N71" s="343" t="s">
        <v>44</v>
      </c>
      <c r="O71" s="343"/>
      <c r="P71" s="343"/>
      <c r="Q71" s="343"/>
      <c r="R71" s="343"/>
      <c r="S71" s="343"/>
      <c r="T71" s="343"/>
      <c r="U71" s="343"/>
      <c r="V71" s="343"/>
      <c r="W71" s="343"/>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58"/>
      <c r="J73" s="58"/>
      <c r="K73" s="58"/>
      <c r="L73" s="58"/>
      <c r="M73" s="58"/>
      <c r="N73" s="57"/>
      <c r="O73" s="57"/>
      <c r="P73" s="57"/>
      <c r="Q73" s="57"/>
      <c r="R73" s="57"/>
      <c r="S73" s="57"/>
      <c r="T73" s="57"/>
      <c r="U73" s="57"/>
      <c r="V73" s="57"/>
      <c r="W73" s="57"/>
      <c r="X73" s="46"/>
    </row>
    <row r="74" spans="1:24">
      <c r="A74" s="33"/>
      <c r="B74" s="52"/>
      <c r="C74" s="57"/>
      <c r="D74" s="58"/>
      <c r="E74" s="58"/>
      <c r="F74" s="58"/>
      <c r="G74" s="58"/>
      <c r="H74" s="58"/>
      <c r="I74" s="346"/>
      <c r="J74" s="641"/>
      <c r="K74" s="641"/>
      <c r="L74" s="641"/>
      <c r="M74" s="641"/>
      <c r="N74" s="641"/>
      <c r="O74" s="641"/>
      <c r="P74" s="641"/>
      <c r="Q74" s="57"/>
      <c r="R74" s="57"/>
      <c r="S74" s="57"/>
      <c r="T74" s="57"/>
      <c r="U74" s="57"/>
      <c r="V74" s="57"/>
      <c r="W74" s="57"/>
      <c r="X74" s="46"/>
    </row>
    <row r="75" spans="1:24" ht="16.5">
      <c r="A75" s="33"/>
      <c r="B75" s="52"/>
      <c r="C75" s="57"/>
      <c r="D75" s="58"/>
      <c r="E75" s="58"/>
      <c r="F75" s="58"/>
      <c r="G75" s="58"/>
      <c r="H75" s="58"/>
      <c r="I75" s="343" t="s">
        <v>45</v>
      </c>
      <c r="J75" s="643"/>
      <c r="K75" s="643"/>
      <c r="L75" s="643"/>
      <c r="M75" s="643"/>
      <c r="N75" s="643"/>
      <c r="O75" s="643"/>
      <c r="P75" s="643"/>
      <c r="Q75" s="57"/>
      <c r="R75" s="57"/>
      <c r="S75" s="57"/>
      <c r="T75" s="57"/>
      <c r="U75" s="57"/>
      <c r="V75" s="57"/>
      <c r="W75" s="57"/>
      <c r="X75" s="46"/>
    </row>
    <row r="76" spans="1:24">
      <c r="A76" s="33"/>
      <c r="B76" s="52"/>
      <c r="C76" s="52"/>
      <c r="D76" s="52"/>
      <c r="E76" s="52"/>
      <c r="F76" s="59"/>
      <c r="G76" s="59"/>
      <c r="H76" s="59"/>
      <c r="I76" s="59"/>
      <c r="J76" s="59"/>
      <c r="K76" s="59"/>
      <c r="L76" s="59"/>
      <c r="M76" s="59"/>
      <c r="N76" s="59"/>
      <c r="O76" s="59"/>
      <c r="P76" s="60"/>
      <c r="Q76" s="52"/>
      <c r="R76" s="52"/>
      <c r="S76" s="52"/>
      <c r="T76" s="53"/>
      <c r="U76" s="53"/>
      <c r="V76" s="53"/>
      <c r="W76" s="53"/>
      <c r="X76" s="46"/>
    </row>
    <row r="77" spans="1:24">
      <c r="A77" s="33"/>
      <c r="B77" s="344" t="s">
        <v>46</v>
      </c>
      <c r="C77" s="344"/>
      <c r="D77" s="344"/>
      <c r="E77" s="344"/>
      <c r="F77" s="344"/>
      <c r="G77" s="344"/>
      <c r="H77" s="344"/>
      <c r="I77" s="344"/>
      <c r="J77" s="344"/>
      <c r="K77" s="344"/>
      <c r="L77" s="344"/>
      <c r="M77" s="344"/>
      <c r="N77" s="344"/>
      <c r="O77" s="61"/>
      <c r="P77" s="31"/>
      <c r="Q77" s="31" t="s">
        <v>47</v>
      </c>
      <c r="R77" s="31" t="s">
        <v>48</v>
      </c>
      <c r="S77" s="31"/>
      <c r="T77" s="31"/>
      <c r="U77" s="31"/>
      <c r="V77" s="31"/>
      <c r="W77" s="31"/>
      <c r="X77" s="32"/>
    </row>
    <row r="78" spans="1:24">
      <c r="A78" s="62"/>
      <c r="B78" s="63" t="s">
        <v>49</v>
      </c>
      <c r="C78" s="64"/>
      <c r="D78" s="64"/>
      <c r="E78" s="64"/>
      <c r="F78" s="63" t="s">
        <v>50</v>
      </c>
      <c r="G78" s="65"/>
      <c r="H78" s="345"/>
      <c r="I78" s="345"/>
      <c r="J78" s="345"/>
      <c r="K78" s="345"/>
      <c r="L78" s="345"/>
      <c r="M78" s="345"/>
      <c r="N78" s="345"/>
      <c r="O78" s="345"/>
      <c r="P78" s="63"/>
      <c r="Q78" s="63"/>
      <c r="R78" s="63" t="s">
        <v>51</v>
      </c>
      <c r="S78" s="63"/>
      <c r="T78" s="63"/>
      <c r="U78" s="63"/>
      <c r="V78" s="63"/>
      <c r="W78" s="63"/>
      <c r="X78" s="66"/>
    </row>
  </sheetData>
  <mergeCells count="160">
    <mergeCell ref="I75:P75"/>
    <mergeCell ref="B77:N77"/>
    <mergeCell ref="H78:O78"/>
    <mergeCell ref="C70:J70"/>
    <mergeCell ref="K70:M71"/>
    <mergeCell ref="N70:V70"/>
    <mergeCell ref="C71:J71"/>
    <mergeCell ref="N71:W71"/>
    <mergeCell ref="I74:P74"/>
    <mergeCell ref="Q63:S63"/>
    <mergeCell ref="T63:W63"/>
    <mergeCell ref="Q65:S65"/>
    <mergeCell ref="T65:W65"/>
    <mergeCell ref="T66:W66"/>
    <mergeCell ref="Q67:S67"/>
    <mergeCell ref="T67:W67"/>
    <mergeCell ref="B62:G62"/>
    <mergeCell ref="H62:I62"/>
    <mergeCell ref="J62:K62"/>
    <mergeCell ref="L62:P62"/>
    <mergeCell ref="Q62:S62"/>
    <mergeCell ref="T62:W62"/>
    <mergeCell ref="B61:G61"/>
    <mergeCell ref="H61:I61"/>
    <mergeCell ref="J61:K61"/>
    <mergeCell ref="L61:P61"/>
    <mergeCell ref="Q61:S61"/>
    <mergeCell ref="T61:W61"/>
    <mergeCell ref="B60:G60"/>
    <mergeCell ref="H60:I60"/>
    <mergeCell ref="J60:K60"/>
    <mergeCell ref="L60:P60"/>
    <mergeCell ref="Q60:S60"/>
    <mergeCell ref="T60:W60"/>
    <mergeCell ref="Q55:S55"/>
    <mergeCell ref="T55:W55"/>
    <mergeCell ref="B57:W57"/>
    <mergeCell ref="B59:G59"/>
    <mergeCell ref="H59:I59"/>
    <mergeCell ref="J59:K59"/>
    <mergeCell ref="L59:P59"/>
    <mergeCell ref="Q59:S59"/>
    <mergeCell ref="T59:W59"/>
    <mergeCell ref="B54:G54"/>
    <mergeCell ref="H54:I54"/>
    <mergeCell ref="J54:K54"/>
    <mergeCell ref="L54:P54"/>
    <mergeCell ref="Q54:S54"/>
    <mergeCell ref="T54:W54"/>
    <mergeCell ref="B53:G53"/>
    <mergeCell ref="H53:I53"/>
    <mergeCell ref="J53:K53"/>
    <mergeCell ref="L53:P53"/>
    <mergeCell ref="Q53:S53"/>
    <mergeCell ref="T53:W53"/>
    <mergeCell ref="B52:G52"/>
    <mergeCell ref="H52:I52"/>
    <mergeCell ref="J52:K52"/>
    <mergeCell ref="L52:P52"/>
    <mergeCell ref="Q52:S52"/>
    <mergeCell ref="T52:W52"/>
    <mergeCell ref="Q47:S47"/>
    <mergeCell ref="T47:W47"/>
    <mergeCell ref="B49:W49"/>
    <mergeCell ref="B51:G51"/>
    <mergeCell ref="H51:I51"/>
    <mergeCell ref="J51:K51"/>
    <mergeCell ref="L51:P51"/>
    <mergeCell ref="Q51:S51"/>
    <mergeCell ref="T51:W51"/>
    <mergeCell ref="B45:I45"/>
    <mergeCell ref="J45:K45"/>
    <mergeCell ref="L45:P45"/>
    <mergeCell ref="Q45:S45"/>
    <mergeCell ref="T45:W45"/>
    <mergeCell ref="B46:I46"/>
    <mergeCell ref="J46:K46"/>
    <mergeCell ref="L46:P46"/>
    <mergeCell ref="Q46:S46"/>
    <mergeCell ref="T46:W46"/>
    <mergeCell ref="B43:I43"/>
    <mergeCell ref="J43:K43"/>
    <mergeCell ref="L43:P43"/>
    <mergeCell ref="Q43:S43"/>
    <mergeCell ref="T43:W43"/>
    <mergeCell ref="B44:I44"/>
    <mergeCell ref="J44:K44"/>
    <mergeCell ref="L44:P44"/>
    <mergeCell ref="Q44:S44"/>
    <mergeCell ref="T44:W44"/>
    <mergeCell ref="B41:I41"/>
    <mergeCell ref="J41:K41"/>
    <mergeCell ref="L41:P41"/>
    <mergeCell ref="Q41:S41"/>
    <mergeCell ref="T41:W41"/>
    <mergeCell ref="B42:I42"/>
    <mergeCell ref="J42:K42"/>
    <mergeCell ref="L42:P42"/>
    <mergeCell ref="Q42:S42"/>
    <mergeCell ref="T42:W42"/>
    <mergeCell ref="Q36:S36"/>
    <mergeCell ref="T36:W36"/>
    <mergeCell ref="B38:W38"/>
    <mergeCell ref="B40:I40"/>
    <mergeCell ref="J40:K40"/>
    <mergeCell ref="L40:P40"/>
    <mergeCell ref="Q40:S40"/>
    <mergeCell ref="T40:W40"/>
    <mergeCell ref="B34:I34"/>
    <mergeCell ref="J34:K34"/>
    <mergeCell ref="L34:P34"/>
    <mergeCell ref="Q34:S34"/>
    <mergeCell ref="T34:W34"/>
    <mergeCell ref="B35:I35"/>
    <mergeCell ref="J35:K35"/>
    <mergeCell ref="L35:P35"/>
    <mergeCell ref="Q35:S35"/>
    <mergeCell ref="T35:W35"/>
    <mergeCell ref="B30:C30"/>
    <mergeCell ref="D30:P30"/>
    <mergeCell ref="Q30:S30"/>
    <mergeCell ref="T30:W30"/>
    <mergeCell ref="B31:W31"/>
    <mergeCell ref="B33:I33"/>
    <mergeCell ref="J33:K33"/>
    <mergeCell ref="L33:P33"/>
    <mergeCell ref="Q33:S33"/>
    <mergeCell ref="T33:W33"/>
    <mergeCell ref="B26:C26"/>
    <mergeCell ref="D26:P26"/>
    <mergeCell ref="Q26:S26"/>
    <mergeCell ref="T26:W26"/>
    <mergeCell ref="B27:C29"/>
    <mergeCell ref="D27:P29"/>
    <mergeCell ref="Q27:S29"/>
    <mergeCell ref="T27:W29"/>
    <mergeCell ref="B22:E22"/>
    <mergeCell ref="F22:W22"/>
    <mergeCell ref="F23:W23"/>
    <mergeCell ref="B24:E24"/>
    <mergeCell ref="F24:W24"/>
    <mergeCell ref="F25:W25"/>
    <mergeCell ref="B20:E20"/>
    <mergeCell ref="F20:W20"/>
    <mergeCell ref="F21:W21"/>
    <mergeCell ref="B8:W8"/>
    <mergeCell ref="H9:L9"/>
    <mergeCell ref="O9:Q9"/>
    <mergeCell ref="R9:W9"/>
    <mergeCell ref="F10:I10"/>
    <mergeCell ref="K10:L10"/>
    <mergeCell ref="A2:E6"/>
    <mergeCell ref="F2:S6"/>
    <mergeCell ref="T2:X2"/>
    <mergeCell ref="T3:X3"/>
    <mergeCell ref="T4:X4"/>
    <mergeCell ref="T5:X6"/>
    <mergeCell ref="B12:W12"/>
    <mergeCell ref="B13:W18"/>
    <mergeCell ref="B19:W19"/>
  </mergeCells>
  <conditionalFormatting sqref="B13:W18">
    <cfRule type="expression" dxfId="60" priority="1" stopIfTrue="1">
      <formula>#REF!=0</formula>
    </cfRule>
  </conditionalFormatting>
  <dataValidations count="32">
    <dataValidation allowBlank="1" showInputMessage="1" showErrorMessage="1" prompt="Escriba el precio unitario del material  que se analiza" sqref="Q41:S46" xr:uid="{00000000-0002-0000-0700-000000000000}"/>
    <dataValidation allowBlank="1" showInputMessage="1" showErrorMessage="1" prompt="Escriba la cantidad de material que se analiza" sqref="L41:P46" xr:uid="{00000000-0002-0000-0700-000001000000}"/>
    <dataValidation allowBlank="1" showInputMessage="1" showErrorMessage="1" prompt="Escriba la unidad de medida en que se mide el material" sqref="J41:K46" xr:uid="{00000000-0002-0000-0700-000002000000}"/>
    <dataValidation allowBlank="1" showInputMessage="1" showErrorMessage="1" prompt="Escriba una breve descripción de los materiales que analiza" sqref="B41:I46" xr:uid="{00000000-0002-0000-0700-000003000000}"/>
    <dataValidation allowBlank="1" showInputMessage="1" showErrorMessage="1" prompt="Escriba el rendimiento del equipo que analiza" sqref="Q34:S35" xr:uid="{00000000-0002-0000-0700-000004000000}"/>
    <dataValidation allowBlank="1" showInputMessage="1" showErrorMessage="1" prompt="Escriba la Tarifa por hora del equipo que analiza" sqref="L34:P35" xr:uid="{00000000-0002-0000-0700-000005000000}"/>
    <dataValidation allowBlank="1" showInputMessage="1" showErrorMessage="1" prompt="Escriba una breve descripción del equipo que analiza" sqref="B34:B35" xr:uid="{00000000-0002-0000-0700-000006000000}"/>
    <dataValidation allowBlank="1" showInputMessage="1" showErrorMessage="1" prompt="Escriba el nombre completo  del interventor" sqref="H78:O78" xr:uid="{00000000-0002-0000-0700-000007000000}"/>
    <dataValidation allowBlank="1" showInputMessage="1" showErrorMessage="1" prompt="Escriba el valor Unitario de cada trabajador relacionado" sqref="T60:W62" xr:uid="{00000000-0002-0000-0700-000008000000}"/>
    <dataValidation allowBlank="1" showInputMessage="1" showErrorMessage="1" prompt="Escriba el rendimiento de cada trabajador relacionado" sqref="Q60:S62" xr:uid="{00000000-0002-0000-0700-000009000000}"/>
    <dataValidation allowBlank="1" showInputMessage="1" showErrorMessage="1" prompt="Escriba el valor del jornal total de cada trabajador relacionado" sqref="L60:P62" xr:uid="{00000000-0002-0000-0700-00000A000000}"/>
    <dataValidation allowBlank="1" showInputMessage="1" showErrorMessage="1" prompt="Escriba el valor de las prestaciones por cada trabajador" sqref="J60:K62" xr:uid="{00000000-0002-0000-0700-00000B000000}"/>
    <dataValidation allowBlank="1" showInputMessage="1" showErrorMessage="1" prompt="Escriba el valor del jornal por cada trabajador" sqref="H60:I62" xr:uid="{00000000-0002-0000-0700-00000C000000}"/>
    <dataValidation allowBlank="1" showInputMessage="1" showErrorMessage="1" prompt="Escriba el valor unitario del transporte relacionado" sqref="T52:W54" xr:uid="{00000000-0002-0000-0700-00000D000000}"/>
    <dataValidation allowBlank="1" showInputMessage="1" showErrorMessage="1" prompt="Escriba la tarifa del transporte relacionado" sqref="Q52:S54" xr:uid="{00000000-0002-0000-0700-00000E000000}"/>
    <dataValidation allowBlank="1" showInputMessage="1" showErrorMessage="1" prompt="Esciba los m2 o Toneladas por Km equivalentes para el transporte relacionado" sqref="L52:P54" xr:uid="{00000000-0002-0000-0700-00000F000000}"/>
    <dataValidation allowBlank="1" showInputMessage="1" showErrorMessage="1" prompt="Escriba la distancia que recorre el transporte relacionado" sqref="J52:K54" xr:uid="{00000000-0002-0000-0700-000010000000}"/>
    <dataValidation allowBlank="1" showInputMessage="1" showErrorMessage="1" prompt="Escriba el peso o la cantidad de volument que transporta" sqref="H52:I54" xr:uid="{00000000-0002-0000-0700-000011000000}"/>
    <dataValidation allowBlank="1" showInputMessage="1" showErrorMessage="1" prompt="Escriba el precio unitario del material que se analiza" sqref="T35:W35 T41:W46" xr:uid="{00000000-0002-0000-0700-000012000000}"/>
    <dataValidation allowBlank="1" showInputMessage="1" showErrorMessage="1" prompt="Escriba el valor unitario del equipo que analiza" sqref="T34:W34" xr:uid="{00000000-0002-0000-0700-000013000000}"/>
    <dataValidation allowBlank="1" showInputMessage="1" showErrorMessage="1" prompt="Escriba los trabajadores cuyo precio va a analizarce" sqref="B60:G62" xr:uid="{00000000-0002-0000-0700-000014000000}"/>
    <dataValidation allowBlank="1" showInputMessage="1" showErrorMessage="1" prompt="Escriba la clase de material que transporta el material que se analiza" sqref="B52:G54" xr:uid="{00000000-0002-0000-0700-000015000000}"/>
    <dataValidation allowBlank="1" showInputMessage="1" showErrorMessage="1" prompt="Escriba la Cantidad de cada item relacionado" sqref="T27 T30:W30" xr:uid="{00000000-0002-0000-0700-000016000000}"/>
    <dataValidation allowBlank="1" showInputMessage="1" showErrorMessage="1" prompt="Escriba la unidad de medida en que se encuentra el item relacionado" sqref="Q27 Q30:S30" xr:uid="{00000000-0002-0000-0700-000017000000}"/>
    <dataValidation allowBlank="1" showInputMessage="1" showErrorMessage="1" prompt="Escriba una breve descripción del item relacionado" sqref="D27 D30:P30" xr:uid="{00000000-0002-0000-0700-000018000000}"/>
    <dataValidation allowBlank="1" showInputMessage="1" showErrorMessage="1" prompt="Escriba el item relacionado en la propuesta" sqref="B27 B30:C30" xr:uid="{00000000-0002-0000-0700-000019000000}"/>
    <dataValidation allowBlank="1" showInputMessage="1" showErrorMessage="1" promptTitle="Coordinador        " prompt="Escriba el nombre _x000a_o razón social del _x000a_funcionario designado_x000a_para ser el Coordinador_x000a_del Contrato" sqref="F24:W24" xr:uid="{00000000-0002-0000-0700-00001A000000}"/>
    <dataValidation allowBlank="1" showInputMessage="1" showErrorMessage="1" promptTitle="Interventor               " prompt="Escriba el nombre _x000a_o razón social del _x000a_Interventor" sqref="F22:W22" xr:uid="{00000000-0002-0000-0700-00001B000000}"/>
    <dataValidation allowBlank="1" showInputMessage="1" showErrorMessage="1" promptTitle="Contratista" prompt="Escriba el nombre o _x000a_razón social del _x000a_Contratista" sqref="F20:W20" xr:uid="{00000000-0002-0000-0700-00001C000000}"/>
    <dataValidation allowBlank="1" showInputMessage="1" showErrorMessage="1" promptTitle="Contrato No." prompt="Escriba en este espacio el número de contrato suscrito" sqref="H9:L9" xr:uid="{00000000-0002-0000-0700-00001D000000}"/>
    <dataValidation allowBlank="1" showInputMessage="1" showErrorMessage="1" prompt="Escriba el año de suscripción del contrato." sqref="O9:Q9" xr:uid="{00000000-0002-0000-0700-00001E000000}"/>
    <dataValidation allowBlank="1" showInputMessage="1" showErrorMessage="1" promptTitle="Objeto del Contrato" prompt="Escriba claramente el objeto del contrato de ejecución suscrito" sqref="B13:W18" xr:uid="{00000000-0002-0000-0700-00001F000000}"/>
  </dataValidation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X78"/>
  <sheetViews>
    <sheetView topLeftCell="A55" zoomScale="80" zoomScaleNormal="80" workbookViewId="0">
      <selection activeCell="T65" sqref="T65:W65"/>
    </sheetView>
  </sheetViews>
  <sheetFormatPr defaultColWidth="9.28515625" defaultRowHeight="15"/>
  <cols>
    <col min="1" max="24" width="5.85546875" style="27" customWidth="1"/>
    <col min="25" max="16384" width="9.28515625" style="27"/>
  </cols>
  <sheetData>
    <row r="2" spans="1:24">
      <c r="A2" s="348" t="s">
        <v>52</v>
      </c>
      <c r="B2" s="349"/>
      <c r="C2" s="349"/>
      <c r="D2" s="349"/>
      <c r="E2" s="350"/>
      <c r="F2" s="357"/>
      <c r="G2" s="358"/>
      <c r="H2" s="358"/>
      <c r="I2" s="358"/>
      <c r="J2" s="358"/>
      <c r="K2" s="358"/>
      <c r="L2" s="358"/>
      <c r="M2" s="358"/>
      <c r="N2" s="358"/>
      <c r="O2" s="358"/>
      <c r="P2" s="358"/>
      <c r="Q2" s="358"/>
      <c r="R2" s="358"/>
      <c r="S2" s="359"/>
      <c r="T2" s="366"/>
      <c r="U2" s="644"/>
      <c r="V2" s="644"/>
      <c r="W2" s="644"/>
      <c r="X2" s="645"/>
    </row>
    <row r="3" spans="1:24">
      <c r="A3" s="351"/>
      <c r="B3" s="352"/>
      <c r="C3" s="352"/>
      <c r="D3" s="352"/>
      <c r="E3" s="353"/>
      <c r="F3" s="360"/>
      <c r="G3" s="361"/>
      <c r="H3" s="361"/>
      <c r="I3" s="361"/>
      <c r="J3" s="361"/>
      <c r="K3" s="361"/>
      <c r="L3" s="361"/>
      <c r="M3" s="361"/>
      <c r="N3" s="361"/>
      <c r="O3" s="361"/>
      <c r="P3" s="361"/>
      <c r="Q3" s="361"/>
      <c r="R3" s="361"/>
      <c r="S3" s="362"/>
      <c r="T3" s="367" t="s">
        <v>53</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367" t="s">
        <v>54</v>
      </c>
      <c r="U4" s="646"/>
      <c r="V4" s="646"/>
      <c r="W4" s="646"/>
      <c r="X4" s="647"/>
    </row>
    <row r="5" spans="1:24">
      <c r="A5" s="351"/>
      <c r="B5" s="352"/>
      <c r="C5" s="352"/>
      <c r="D5" s="352"/>
      <c r="E5" s="353"/>
      <c r="F5" s="360"/>
      <c r="G5" s="361"/>
      <c r="H5" s="361"/>
      <c r="I5" s="361"/>
      <c r="J5" s="361"/>
      <c r="K5" s="361"/>
      <c r="L5" s="361"/>
      <c r="M5" s="361"/>
      <c r="N5" s="361"/>
      <c r="O5" s="361"/>
      <c r="P5" s="361"/>
      <c r="Q5" s="361"/>
      <c r="R5" s="361"/>
      <c r="S5" s="362"/>
      <c r="T5" s="648"/>
      <c r="U5" s="646"/>
      <c r="V5" s="646"/>
      <c r="W5" s="646"/>
      <c r="X5" s="647"/>
    </row>
    <row r="6" spans="1:24" ht="15.75" thickBot="1">
      <c r="A6" s="354"/>
      <c r="B6" s="355"/>
      <c r="C6" s="355"/>
      <c r="D6" s="355"/>
      <c r="E6" s="356"/>
      <c r="F6" s="363"/>
      <c r="G6" s="364"/>
      <c r="H6" s="364"/>
      <c r="I6" s="364"/>
      <c r="J6" s="364"/>
      <c r="K6" s="364"/>
      <c r="L6" s="364"/>
      <c r="M6" s="364"/>
      <c r="N6" s="364"/>
      <c r="O6" s="364"/>
      <c r="P6" s="364"/>
      <c r="Q6" s="364"/>
      <c r="R6" s="364"/>
      <c r="S6" s="365"/>
      <c r="T6" s="649"/>
      <c r="U6" s="650"/>
      <c r="V6" s="650"/>
      <c r="W6" s="650"/>
      <c r="X6" s="651"/>
    </row>
    <row r="7" spans="1:24">
      <c r="A7" s="28"/>
      <c r="B7" s="29"/>
      <c r="C7" s="29"/>
      <c r="D7" s="29"/>
      <c r="E7" s="29"/>
      <c r="F7" s="29"/>
      <c r="G7" s="29"/>
      <c r="H7" s="30"/>
      <c r="I7" s="30"/>
      <c r="J7" s="30"/>
      <c r="K7" s="30"/>
      <c r="L7" s="30"/>
      <c r="M7" s="30"/>
      <c r="N7" s="30"/>
      <c r="O7" s="30"/>
      <c r="P7" s="30"/>
      <c r="Q7" s="30"/>
      <c r="R7" s="30"/>
      <c r="S7" s="30"/>
      <c r="T7" s="31"/>
      <c r="U7" s="31"/>
      <c r="V7" s="31"/>
      <c r="W7" s="31"/>
      <c r="X7" s="32"/>
    </row>
    <row r="8" spans="1:24" ht="18">
      <c r="A8" s="33"/>
      <c r="B8" s="271" t="s">
        <v>0</v>
      </c>
      <c r="C8" s="271"/>
      <c r="D8" s="271"/>
      <c r="E8" s="271"/>
      <c r="F8" s="271"/>
      <c r="G8" s="271"/>
      <c r="H8" s="271"/>
      <c r="I8" s="271"/>
      <c r="J8" s="271"/>
      <c r="K8" s="271"/>
      <c r="L8" s="271"/>
      <c r="M8" s="271"/>
      <c r="N8" s="271"/>
      <c r="O8" s="271"/>
      <c r="P8" s="271"/>
      <c r="Q8" s="271"/>
      <c r="R8" s="271"/>
      <c r="S8" s="271"/>
      <c r="T8" s="271"/>
      <c r="U8" s="271"/>
      <c r="V8" s="271"/>
      <c r="W8" s="271"/>
      <c r="X8" s="34"/>
    </row>
    <row r="9" spans="1:24" ht="18">
      <c r="A9" s="35"/>
      <c r="B9"/>
      <c r="C9" s="68"/>
      <c r="D9" s="68"/>
      <c r="E9" s="68"/>
      <c r="F9" s="68"/>
      <c r="G9" s="68"/>
      <c r="H9" s="272"/>
      <c r="I9" s="272"/>
      <c r="J9" s="272"/>
      <c r="K9" s="272"/>
      <c r="L9" s="272"/>
      <c r="M9"/>
      <c r="N9"/>
      <c r="O9" s="273"/>
      <c r="P9" s="273"/>
      <c r="Q9" s="273"/>
      <c r="R9" s="274"/>
      <c r="S9" s="274"/>
      <c r="T9" s="274"/>
      <c r="U9" s="274"/>
      <c r="V9" s="274"/>
      <c r="W9" s="274"/>
      <c r="X9" s="36"/>
    </row>
    <row r="10" spans="1:24" ht="16.5">
      <c r="A10" s="37"/>
      <c r="B10" s="38" t="s">
        <v>1</v>
      </c>
      <c r="C10" s="38"/>
      <c r="D10" s="38"/>
      <c r="E10" s="38"/>
      <c r="F10" s="275"/>
      <c r="G10" s="275"/>
      <c r="H10" s="275"/>
      <c r="I10" s="275"/>
      <c r="J10" s="38" t="s">
        <v>2</v>
      </c>
      <c r="K10" s="276"/>
      <c r="L10" s="276"/>
      <c r="M10" s="39"/>
      <c r="N10" s="38"/>
      <c r="O10" s="40"/>
      <c r="P10" s="40"/>
      <c r="Q10" s="40"/>
      <c r="R10" s="40"/>
      <c r="S10" s="40"/>
      <c r="T10" s="40"/>
      <c r="U10" s="40"/>
      <c r="V10" s="40"/>
      <c r="W10" s="40"/>
      <c r="X10" s="41"/>
    </row>
    <row r="11" spans="1:24">
      <c r="A11" s="35"/>
      <c r="B11" s="42"/>
      <c r="C11" s="42"/>
      <c r="D11" s="42"/>
      <c r="E11" s="42"/>
      <c r="F11" s="42"/>
      <c r="G11" s="42"/>
      <c r="H11" s="43"/>
      <c r="I11" s="43"/>
      <c r="J11" s="43"/>
      <c r="K11" s="43"/>
      <c r="L11" s="43"/>
      <c r="M11" s="44"/>
      <c r="N11" s="44"/>
      <c r="O11" s="43"/>
      <c r="P11" s="43"/>
      <c r="Q11" s="43"/>
      <c r="R11" s="69"/>
      <c r="S11" s="69"/>
      <c r="T11" s="69"/>
      <c r="U11" s="69"/>
      <c r="V11" s="69"/>
      <c r="W11" s="69"/>
      <c r="X11" s="36"/>
    </row>
    <row r="12" spans="1:24" ht="18">
      <c r="A12" s="35"/>
      <c r="B12" s="265" t="s">
        <v>3</v>
      </c>
      <c r="C12" s="265"/>
      <c r="D12" s="265"/>
      <c r="E12" s="265"/>
      <c r="F12" s="265"/>
      <c r="G12" s="265"/>
      <c r="H12" s="265"/>
      <c r="I12" s="265"/>
      <c r="J12" s="265"/>
      <c r="K12" s="265"/>
      <c r="L12" s="265"/>
      <c r="M12" s="265"/>
      <c r="N12" s="265"/>
      <c r="O12" s="265"/>
      <c r="P12" s="265"/>
      <c r="Q12" s="265"/>
      <c r="R12" s="265"/>
      <c r="S12" s="265"/>
      <c r="T12" s="265"/>
      <c r="U12" s="265"/>
      <c r="V12" s="265"/>
      <c r="W12" s="265"/>
      <c r="X12" s="36"/>
    </row>
    <row r="13" spans="1:24">
      <c r="A13" s="35"/>
      <c r="B13" s="368" t="s">
        <v>4</v>
      </c>
      <c r="C13" s="368"/>
      <c r="D13" s="368"/>
      <c r="E13" s="368"/>
      <c r="F13" s="368"/>
      <c r="G13" s="368"/>
      <c r="H13" s="368"/>
      <c r="I13" s="368"/>
      <c r="J13" s="368"/>
      <c r="K13" s="368"/>
      <c r="L13" s="368"/>
      <c r="M13" s="368"/>
      <c r="N13" s="368"/>
      <c r="O13" s="368"/>
      <c r="P13" s="368"/>
      <c r="Q13" s="368"/>
      <c r="R13" s="368"/>
      <c r="S13" s="368"/>
      <c r="T13" s="368"/>
      <c r="U13" s="368"/>
      <c r="V13" s="368"/>
      <c r="W13" s="368"/>
      <c r="X13" s="36"/>
    </row>
    <row r="14" spans="1:24">
      <c r="A14" s="35"/>
      <c r="B14" s="368"/>
      <c r="C14" s="368"/>
      <c r="D14" s="368"/>
      <c r="E14" s="368"/>
      <c r="F14" s="368"/>
      <c r="G14" s="368"/>
      <c r="H14" s="368"/>
      <c r="I14" s="368"/>
      <c r="J14" s="368"/>
      <c r="K14" s="368"/>
      <c r="L14" s="368"/>
      <c r="M14" s="368"/>
      <c r="N14" s="368"/>
      <c r="O14" s="368"/>
      <c r="P14" s="368"/>
      <c r="Q14" s="368"/>
      <c r="R14" s="368"/>
      <c r="S14" s="368"/>
      <c r="T14" s="368"/>
      <c r="U14" s="368"/>
      <c r="V14" s="368"/>
      <c r="W14" s="368"/>
      <c r="X14" s="36"/>
    </row>
    <row r="15" spans="1:24">
      <c r="A15" s="35"/>
      <c r="B15" s="368"/>
      <c r="C15" s="368"/>
      <c r="D15" s="368"/>
      <c r="E15" s="368"/>
      <c r="F15" s="368"/>
      <c r="G15" s="368"/>
      <c r="H15" s="368"/>
      <c r="I15" s="368"/>
      <c r="J15" s="368"/>
      <c r="K15" s="368"/>
      <c r="L15" s="368"/>
      <c r="M15" s="368"/>
      <c r="N15" s="368"/>
      <c r="O15" s="368"/>
      <c r="P15" s="368"/>
      <c r="Q15" s="368"/>
      <c r="R15" s="368"/>
      <c r="S15" s="368"/>
      <c r="T15" s="368"/>
      <c r="U15" s="368"/>
      <c r="V15" s="368"/>
      <c r="W15" s="368"/>
      <c r="X15" s="36"/>
    </row>
    <row r="16" spans="1:24">
      <c r="A16" s="35"/>
      <c r="B16" s="368"/>
      <c r="C16" s="368"/>
      <c r="D16" s="368"/>
      <c r="E16" s="368"/>
      <c r="F16" s="368"/>
      <c r="G16" s="368"/>
      <c r="H16" s="368"/>
      <c r="I16" s="368"/>
      <c r="J16" s="368"/>
      <c r="K16" s="368"/>
      <c r="L16" s="368"/>
      <c r="M16" s="368"/>
      <c r="N16" s="368"/>
      <c r="O16" s="368"/>
      <c r="P16" s="368"/>
      <c r="Q16" s="368"/>
      <c r="R16" s="368"/>
      <c r="S16" s="368"/>
      <c r="T16" s="368"/>
      <c r="U16" s="368"/>
      <c r="V16" s="368"/>
      <c r="W16" s="368"/>
      <c r="X16" s="36"/>
    </row>
    <row r="17" spans="1:24">
      <c r="A17" s="35"/>
      <c r="B17" s="368"/>
      <c r="C17" s="368"/>
      <c r="D17" s="368"/>
      <c r="E17" s="368"/>
      <c r="F17" s="368"/>
      <c r="G17" s="368"/>
      <c r="H17" s="368"/>
      <c r="I17" s="368"/>
      <c r="J17" s="368"/>
      <c r="K17" s="368"/>
      <c r="L17" s="368"/>
      <c r="M17" s="368"/>
      <c r="N17" s="368"/>
      <c r="O17" s="368"/>
      <c r="P17" s="368"/>
      <c r="Q17" s="368"/>
      <c r="R17" s="368"/>
      <c r="S17" s="368"/>
      <c r="T17" s="368"/>
      <c r="U17" s="368"/>
      <c r="V17" s="368"/>
      <c r="W17" s="368"/>
      <c r="X17" s="36"/>
    </row>
    <row r="18" spans="1:24">
      <c r="A18" s="35"/>
      <c r="B18" s="368"/>
      <c r="C18" s="368"/>
      <c r="D18" s="368"/>
      <c r="E18" s="368"/>
      <c r="F18" s="368"/>
      <c r="G18" s="368"/>
      <c r="H18" s="368"/>
      <c r="I18" s="368"/>
      <c r="J18" s="368"/>
      <c r="K18" s="368"/>
      <c r="L18" s="368"/>
      <c r="M18" s="368"/>
      <c r="N18" s="368"/>
      <c r="O18" s="368"/>
      <c r="P18" s="368"/>
      <c r="Q18" s="368"/>
      <c r="R18" s="368"/>
      <c r="S18" s="368"/>
      <c r="T18" s="368"/>
      <c r="U18" s="368"/>
      <c r="V18" s="368"/>
      <c r="W18" s="368"/>
      <c r="X18" s="36"/>
    </row>
    <row r="19" spans="1:24">
      <c r="A19" s="35"/>
      <c r="B19" s="267"/>
      <c r="C19" s="267"/>
      <c r="D19" s="267"/>
      <c r="E19" s="267"/>
      <c r="F19" s="267"/>
      <c r="G19" s="267"/>
      <c r="H19" s="267"/>
      <c r="I19" s="267"/>
      <c r="J19" s="267"/>
      <c r="K19" s="267"/>
      <c r="L19" s="267"/>
      <c r="M19" s="267"/>
      <c r="N19" s="267"/>
      <c r="O19" s="267"/>
      <c r="P19" s="267"/>
      <c r="Q19" s="267"/>
      <c r="R19" s="267"/>
      <c r="S19" s="267"/>
      <c r="T19" s="267"/>
      <c r="U19" s="267"/>
      <c r="V19" s="267"/>
      <c r="W19" s="267"/>
      <c r="X19" s="36"/>
    </row>
    <row r="20" spans="1:24" ht="18">
      <c r="A20" s="35"/>
      <c r="B20" s="268" t="s">
        <v>5</v>
      </c>
      <c r="C20" s="268"/>
      <c r="D20" s="268"/>
      <c r="E20" s="268"/>
      <c r="F20" s="269"/>
      <c r="G20" s="269"/>
      <c r="H20" s="269"/>
      <c r="I20" s="269"/>
      <c r="J20" s="269"/>
      <c r="K20" s="269"/>
      <c r="L20" s="269"/>
      <c r="M20" s="269"/>
      <c r="N20" s="269"/>
      <c r="O20" s="269"/>
      <c r="P20" s="269"/>
      <c r="Q20" s="269"/>
      <c r="R20" s="269"/>
      <c r="S20" s="269"/>
      <c r="T20" s="269"/>
      <c r="U20" s="269"/>
      <c r="V20" s="269"/>
      <c r="W20" s="269"/>
      <c r="X20" s="36"/>
    </row>
    <row r="21" spans="1:24">
      <c r="A21" s="35"/>
      <c r="B21" s="45"/>
      <c r="C21" s="45"/>
      <c r="D21" s="45"/>
      <c r="E21" s="45"/>
      <c r="F21" s="270"/>
      <c r="G21" s="270"/>
      <c r="H21" s="270"/>
      <c r="I21" s="270"/>
      <c r="J21" s="270"/>
      <c r="K21" s="270"/>
      <c r="L21" s="270"/>
      <c r="M21" s="270"/>
      <c r="N21" s="270"/>
      <c r="O21" s="270"/>
      <c r="P21" s="270"/>
      <c r="Q21" s="270"/>
      <c r="R21" s="270"/>
      <c r="S21" s="270"/>
      <c r="T21" s="270"/>
      <c r="U21" s="270"/>
      <c r="V21" s="270"/>
      <c r="W21" s="270"/>
      <c r="X21" s="36"/>
    </row>
    <row r="22" spans="1:24" ht="18">
      <c r="A22" s="35"/>
      <c r="B22" s="268" t="s">
        <v>6</v>
      </c>
      <c r="C22" s="268"/>
      <c r="D22" s="268"/>
      <c r="E22" s="268"/>
      <c r="F22" s="269"/>
      <c r="G22" s="269"/>
      <c r="H22" s="269"/>
      <c r="I22" s="269"/>
      <c r="J22" s="269"/>
      <c r="K22" s="269"/>
      <c r="L22" s="269"/>
      <c r="M22" s="269"/>
      <c r="N22" s="269"/>
      <c r="O22" s="269"/>
      <c r="P22" s="269"/>
      <c r="Q22" s="269"/>
      <c r="R22" s="269"/>
      <c r="S22" s="269"/>
      <c r="T22" s="269"/>
      <c r="U22" s="269"/>
      <c r="V22" s="269"/>
      <c r="W22" s="269"/>
      <c r="X22" s="36"/>
    </row>
    <row r="23" spans="1:24">
      <c r="A23" s="35"/>
      <c r="B23" s="45"/>
      <c r="C23" s="45"/>
      <c r="D23" s="45"/>
      <c r="E23" s="45"/>
      <c r="F23" s="270"/>
      <c r="G23" s="270"/>
      <c r="H23" s="270"/>
      <c r="I23" s="270"/>
      <c r="J23" s="270"/>
      <c r="K23" s="270"/>
      <c r="L23" s="270"/>
      <c r="M23" s="270"/>
      <c r="N23" s="270"/>
      <c r="O23" s="270"/>
      <c r="P23" s="270"/>
      <c r="Q23" s="270"/>
      <c r="R23" s="270"/>
      <c r="S23" s="270"/>
      <c r="T23" s="270"/>
      <c r="U23" s="270"/>
      <c r="V23" s="270"/>
      <c r="W23" s="270"/>
      <c r="X23" s="36"/>
    </row>
    <row r="24" spans="1:24" ht="18">
      <c r="A24" s="35"/>
      <c r="B24" s="268" t="s">
        <v>7</v>
      </c>
      <c r="C24" s="268"/>
      <c r="D24" s="268"/>
      <c r="E24" s="268"/>
      <c r="F24" s="269"/>
      <c r="G24" s="269"/>
      <c r="H24" s="269"/>
      <c r="I24" s="269"/>
      <c r="J24" s="269"/>
      <c r="K24" s="269"/>
      <c r="L24" s="269"/>
      <c r="M24" s="269"/>
      <c r="N24" s="269"/>
      <c r="O24" s="269"/>
      <c r="P24" s="269"/>
      <c r="Q24" s="269"/>
      <c r="R24" s="269"/>
      <c r="S24" s="269"/>
      <c r="T24" s="269"/>
      <c r="U24" s="269"/>
      <c r="V24" s="269"/>
      <c r="W24" s="269"/>
      <c r="X24" s="36"/>
    </row>
    <row r="25" spans="1:24">
      <c r="A25" s="35"/>
      <c r="B25" s="69"/>
      <c r="C25" s="69"/>
      <c r="D25" s="69"/>
      <c r="E25" s="69"/>
      <c r="F25" s="270"/>
      <c r="G25" s="270"/>
      <c r="H25" s="270"/>
      <c r="I25" s="270"/>
      <c r="J25" s="270"/>
      <c r="K25" s="270"/>
      <c r="L25" s="270"/>
      <c r="M25" s="270"/>
      <c r="N25" s="270"/>
      <c r="O25" s="270"/>
      <c r="P25" s="270"/>
      <c r="Q25" s="270"/>
      <c r="R25" s="270"/>
      <c r="S25" s="270"/>
      <c r="T25" s="270"/>
      <c r="U25" s="270"/>
      <c r="V25" s="270"/>
      <c r="W25" s="270"/>
      <c r="X25" s="36"/>
    </row>
    <row r="26" spans="1:24" ht="16.5">
      <c r="A26" s="33"/>
      <c r="B26" s="277" t="s">
        <v>8</v>
      </c>
      <c r="C26" s="277"/>
      <c r="D26" s="277" t="s">
        <v>9</v>
      </c>
      <c r="E26" s="277"/>
      <c r="F26" s="277"/>
      <c r="G26" s="277"/>
      <c r="H26" s="277"/>
      <c r="I26" s="277"/>
      <c r="J26" s="277"/>
      <c r="K26" s="277"/>
      <c r="L26" s="277"/>
      <c r="M26" s="277"/>
      <c r="N26" s="277"/>
      <c r="O26" s="277"/>
      <c r="P26" s="277"/>
      <c r="Q26" s="277" t="s">
        <v>10</v>
      </c>
      <c r="R26" s="277"/>
      <c r="S26" s="277"/>
      <c r="T26" s="277" t="s">
        <v>11</v>
      </c>
      <c r="U26" s="277"/>
      <c r="V26" s="277"/>
      <c r="W26" s="277"/>
      <c r="X26" s="46"/>
    </row>
    <row r="27" spans="1:24" ht="21" customHeight="1">
      <c r="A27" s="33"/>
      <c r="B27" s="278"/>
      <c r="C27" s="279"/>
      <c r="D27" s="284" t="s">
        <v>86</v>
      </c>
      <c r="E27" s="285"/>
      <c r="F27" s="285"/>
      <c r="G27" s="285"/>
      <c r="H27" s="285"/>
      <c r="I27" s="285"/>
      <c r="J27" s="285"/>
      <c r="K27" s="285"/>
      <c r="L27" s="285"/>
      <c r="M27" s="285"/>
      <c r="N27" s="285"/>
      <c r="O27" s="285"/>
      <c r="P27" s="286"/>
      <c r="Q27" s="293" t="s">
        <v>81</v>
      </c>
      <c r="R27" s="294"/>
      <c r="S27" s="295"/>
      <c r="T27" s="278"/>
      <c r="U27" s="302"/>
      <c r="V27" s="302"/>
      <c r="W27" s="279"/>
      <c r="X27" s="46"/>
    </row>
    <row r="28" spans="1:24" ht="15.75" customHeight="1">
      <c r="A28" s="33"/>
      <c r="B28" s="280"/>
      <c r="C28" s="281"/>
      <c r="D28" s="287"/>
      <c r="E28" s="288"/>
      <c r="F28" s="288"/>
      <c r="G28" s="288"/>
      <c r="H28" s="288"/>
      <c r="I28" s="288"/>
      <c r="J28" s="288"/>
      <c r="K28" s="288"/>
      <c r="L28" s="288"/>
      <c r="M28" s="288"/>
      <c r="N28" s="288"/>
      <c r="O28" s="288"/>
      <c r="P28" s="289"/>
      <c r="Q28" s="296"/>
      <c r="R28" s="297"/>
      <c r="S28" s="298"/>
      <c r="T28" s="280"/>
      <c r="U28" s="303"/>
      <c r="V28" s="303"/>
      <c r="W28" s="281"/>
      <c r="X28" s="46"/>
    </row>
    <row r="29" spans="1:24" ht="24.75" customHeight="1">
      <c r="A29" s="33"/>
      <c r="B29" s="282"/>
      <c r="C29" s="283"/>
      <c r="D29" s="290"/>
      <c r="E29" s="291"/>
      <c r="F29" s="291"/>
      <c r="G29" s="291"/>
      <c r="H29" s="291"/>
      <c r="I29" s="291"/>
      <c r="J29" s="291"/>
      <c r="K29" s="291"/>
      <c r="L29" s="291"/>
      <c r="M29" s="291"/>
      <c r="N29" s="291"/>
      <c r="O29" s="291"/>
      <c r="P29" s="292"/>
      <c r="Q29" s="299"/>
      <c r="R29" s="300"/>
      <c r="S29" s="301"/>
      <c r="T29" s="282"/>
      <c r="U29" s="304"/>
      <c r="V29" s="304"/>
      <c r="W29" s="283"/>
      <c r="X29" s="46"/>
    </row>
    <row r="30" spans="1:24">
      <c r="A30" s="33"/>
      <c r="B30" s="303"/>
      <c r="C30" s="303"/>
      <c r="D30" s="303"/>
      <c r="E30" s="303"/>
      <c r="F30" s="303"/>
      <c r="G30" s="303"/>
      <c r="H30" s="303"/>
      <c r="I30" s="303"/>
      <c r="J30" s="303"/>
      <c r="K30" s="303"/>
      <c r="L30" s="303"/>
      <c r="M30" s="303"/>
      <c r="N30" s="303"/>
      <c r="O30" s="303"/>
      <c r="P30" s="303"/>
      <c r="Q30" s="303"/>
      <c r="R30" s="303"/>
      <c r="S30" s="303"/>
      <c r="T30" s="303"/>
      <c r="U30" s="303"/>
      <c r="V30" s="303"/>
      <c r="W30" s="303"/>
      <c r="X30" s="46"/>
    </row>
    <row r="31" spans="1:24" ht="16.5">
      <c r="A31" s="33"/>
      <c r="B31" s="305" t="s">
        <v>14</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48"/>
      <c r="B33" s="306" t="s">
        <v>9</v>
      </c>
      <c r="C33" s="307"/>
      <c r="D33" s="307"/>
      <c r="E33" s="307"/>
      <c r="F33" s="307"/>
      <c r="G33" s="307"/>
      <c r="H33" s="307"/>
      <c r="I33" s="307"/>
      <c r="J33" s="306" t="s">
        <v>15</v>
      </c>
      <c r="K33" s="308"/>
      <c r="L33" s="309" t="s">
        <v>16</v>
      </c>
      <c r="M33" s="309"/>
      <c r="N33" s="309"/>
      <c r="O33" s="309"/>
      <c r="P33" s="309"/>
      <c r="Q33" s="309" t="s">
        <v>17</v>
      </c>
      <c r="R33" s="309"/>
      <c r="S33" s="309"/>
      <c r="T33" s="309" t="s">
        <v>18</v>
      </c>
      <c r="U33" s="309"/>
      <c r="V33" s="309"/>
      <c r="W33" s="309"/>
      <c r="X33" s="46"/>
    </row>
    <row r="34" spans="1:24">
      <c r="A34" s="33"/>
      <c r="B34" s="314" t="s">
        <v>19</v>
      </c>
      <c r="C34" s="315"/>
      <c r="D34" s="315"/>
      <c r="E34" s="315"/>
      <c r="F34" s="315"/>
      <c r="G34" s="315"/>
      <c r="H34" s="315"/>
      <c r="I34" s="316"/>
      <c r="J34" s="317"/>
      <c r="K34" s="318"/>
      <c r="L34" s="319">
        <f>+T63</f>
        <v>9625</v>
      </c>
      <c r="M34" s="319"/>
      <c r="N34" s="319"/>
      <c r="O34" s="319"/>
      <c r="P34" s="319"/>
      <c r="Q34" s="320">
        <v>0.05</v>
      </c>
      <c r="R34" s="320"/>
      <c r="S34" s="320"/>
      <c r="T34" s="319">
        <f>+ROUND(L34*Q34,0)</f>
        <v>481</v>
      </c>
      <c r="U34" s="319"/>
      <c r="V34" s="319"/>
      <c r="W34" s="319"/>
      <c r="X34" s="46"/>
    </row>
    <row r="35" spans="1:24">
      <c r="A35" s="33"/>
      <c r="B35" s="314"/>
      <c r="C35" s="315"/>
      <c r="D35" s="315"/>
      <c r="E35" s="315"/>
      <c r="F35" s="315"/>
      <c r="G35" s="315"/>
      <c r="H35" s="315"/>
      <c r="I35" s="316"/>
      <c r="J35" s="317"/>
      <c r="K35" s="318"/>
      <c r="L35" s="321"/>
      <c r="M35" s="322"/>
      <c r="N35" s="322"/>
      <c r="O35" s="322"/>
      <c r="P35" s="323"/>
      <c r="Q35" s="317"/>
      <c r="R35" s="324"/>
      <c r="S35" s="318"/>
      <c r="T35" s="325">
        <f>+ROUND(L35*Q35,0)</f>
        <v>0</v>
      </c>
      <c r="U35" s="326"/>
      <c r="V35" s="326"/>
      <c r="W35" s="327"/>
      <c r="X35" s="46"/>
    </row>
    <row r="36" spans="1:24" ht="16.5">
      <c r="A36" s="33"/>
      <c r="B36" s="49"/>
      <c r="C36" s="49"/>
      <c r="D36" s="49"/>
      <c r="E36" s="49"/>
      <c r="F36" s="49"/>
      <c r="G36" s="49"/>
      <c r="H36" s="49"/>
      <c r="I36" s="49"/>
      <c r="J36" s="49"/>
      <c r="K36" s="49"/>
      <c r="L36" s="49"/>
      <c r="M36" s="49"/>
      <c r="N36" s="49"/>
      <c r="O36" s="49"/>
      <c r="P36" s="49"/>
      <c r="Q36" s="310" t="s">
        <v>20</v>
      </c>
      <c r="R36" s="310"/>
      <c r="S36" s="310"/>
      <c r="T36" s="311">
        <f>+SUM(T34:W35)</f>
        <v>481</v>
      </c>
      <c r="U36" s="312"/>
      <c r="V36" s="312"/>
      <c r="W36" s="313"/>
      <c r="X36" s="46"/>
    </row>
    <row r="37" spans="1:24">
      <c r="A37" s="33"/>
      <c r="B37" s="50"/>
      <c r="C37" s="50"/>
      <c r="D37" s="50"/>
      <c r="E37" s="50"/>
      <c r="F37" s="50"/>
      <c r="G37" s="50"/>
      <c r="H37" s="50"/>
      <c r="I37" s="50"/>
      <c r="J37" s="50"/>
      <c r="K37" s="50"/>
      <c r="L37" s="50"/>
      <c r="M37" s="50"/>
      <c r="N37" s="50"/>
      <c r="O37" s="50"/>
      <c r="P37" s="50"/>
      <c r="Q37" s="50"/>
      <c r="R37" s="50"/>
      <c r="S37" s="50"/>
      <c r="T37" s="51"/>
      <c r="U37" s="51"/>
      <c r="V37" s="51"/>
      <c r="W37" s="51"/>
      <c r="X37" s="46"/>
    </row>
    <row r="38" spans="1:24" ht="16.5">
      <c r="A38" s="33"/>
      <c r="B38" s="305" t="s">
        <v>21</v>
      </c>
      <c r="C38" s="305"/>
      <c r="D38" s="305"/>
      <c r="E38" s="305"/>
      <c r="F38" s="305"/>
      <c r="G38" s="305"/>
      <c r="H38" s="305"/>
      <c r="I38" s="305"/>
      <c r="J38" s="305"/>
      <c r="K38" s="305"/>
      <c r="L38" s="305"/>
      <c r="M38" s="305"/>
      <c r="N38" s="305"/>
      <c r="O38" s="305"/>
      <c r="P38" s="305"/>
      <c r="Q38" s="305"/>
      <c r="R38" s="305"/>
      <c r="S38" s="305"/>
      <c r="T38" s="305"/>
      <c r="U38" s="305"/>
      <c r="V38" s="305"/>
      <c r="W38" s="305"/>
      <c r="X38" s="46"/>
    </row>
    <row r="39" spans="1:24">
      <c r="A39" s="33"/>
      <c r="B39" s="47"/>
      <c r="C39" s="47"/>
      <c r="D39" s="47"/>
      <c r="E39" s="47"/>
      <c r="F39" s="47"/>
      <c r="G39" s="47"/>
      <c r="H39" s="47"/>
      <c r="I39" s="47"/>
      <c r="J39" s="47"/>
      <c r="K39" s="47"/>
      <c r="L39" s="47"/>
      <c r="M39" s="47"/>
      <c r="N39" s="47"/>
      <c r="O39" s="47"/>
      <c r="P39" s="47"/>
      <c r="Q39" s="47"/>
      <c r="R39" s="47"/>
      <c r="S39" s="47"/>
      <c r="T39" s="47"/>
      <c r="U39" s="47"/>
      <c r="V39" s="47"/>
      <c r="W39" s="47"/>
      <c r="X39" s="46"/>
    </row>
    <row r="40" spans="1:24" ht="16.5">
      <c r="A40" s="33"/>
      <c r="B40" s="309" t="s">
        <v>9</v>
      </c>
      <c r="C40" s="309"/>
      <c r="D40" s="309"/>
      <c r="E40" s="309"/>
      <c r="F40" s="309"/>
      <c r="G40" s="309"/>
      <c r="H40" s="309"/>
      <c r="I40" s="309"/>
      <c r="J40" s="309" t="s">
        <v>10</v>
      </c>
      <c r="K40" s="309"/>
      <c r="L40" s="309" t="s">
        <v>22</v>
      </c>
      <c r="M40" s="309"/>
      <c r="N40" s="309"/>
      <c r="O40" s="309"/>
      <c r="P40" s="309"/>
      <c r="Q40" s="309" t="s">
        <v>23</v>
      </c>
      <c r="R40" s="309"/>
      <c r="S40" s="309"/>
      <c r="T40" s="309" t="s">
        <v>24</v>
      </c>
      <c r="U40" s="309"/>
      <c r="V40" s="309"/>
      <c r="W40" s="309"/>
      <c r="X40" s="46"/>
    </row>
    <row r="41" spans="1:24">
      <c r="A41" s="33"/>
      <c r="B41" s="320" t="s">
        <v>87</v>
      </c>
      <c r="C41" s="320"/>
      <c r="D41" s="320"/>
      <c r="E41" s="320"/>
      <c r="F41" s="320"/>
      <c r="G41" s="320"/>
      <c r="H41" s="320"/>
      <c r="I41" s="320"/>
      <c r="J41" s="320" t="s">
        <v>13</v>
      </c>
      <c r="K41" s="320"/>
      <c r="L41" s="320">
        <v>0.05</v>
      </c>
      <c r="M41" s="320"/>
      <c r="N41" s="320"/>
      <c r="O41" s="320"/>
      <c r="P41" s="320"/>
      <c r="Q41" s="320">
        <v>111555</v>
      </c>
      <c r="R41" s="320"/>
      <c r="S41" s="320"/>
      <c r="T41" s="328">
        <f>+ROUND(L41*Q41,0)</f>
        <v>5578</v>
      </c>
      <c r="U41" s="328"/>
      <c r="V41" s="328"/>
      <c r="W41" s="328"/>
      <c r="X41" s="46"/>
    </row>
    <row r="42" spans="1:24">
      <c r="A42" s="33"/>
      <c r="B42" s="320"/>
      <c r="C42" s="320"/>
      <c r="D42" s="320"/>
      <c r="E42" s="320"/>
      <c r="F42" s="320"/>
      <c r="G42" s="320"/>
      <c r="H42" s="320"/>
      <c r="I42" s="320"/>
      <c r="J42" s="320"/>
      <c r="K42" s="320"/>
      <c r="L42" s="320"/>
      <c r="M42" s="320"/>
      <c r="N42" s="320"/>
      <c r="O42" s="320"/>
      <c r="P42" s="320"/>
      <c r="Q42" s="320"/>
      <c r="R42" s="320"/>
      <c r="S42" s="320"/>
      <c r="T42" s="328">
        <f t="shared" ref="T42:T45" si="0">+ROUND(L42*Q42,0)</f>
        <v>0</v>
      </c>
      <c r="U42" s="328"/>
      <c r="V42" s="328"/>
      <c r="W42" s="328"/>
      <c r="X42" s="46"/>
    </row>
    <row r="43" spans="1:24">
      <c r="A43" s="33"/>
      <c r="B43" s="320"/>
      <c r="C43" s="320"/>
      <c r="D43" s="320"/>
      <c r="E43" s="320"/>
      <c r="F43" s="320"/>
      <c r="G43" s="320"/>
      <c r="H43" s="320"/>
      <c r="I43" s="320"/>
      <c r="J43" s="320"/>
      <c r="K43" s="320"/>
      <c r="L43" s="320"/>
      <c r="M43" s="320"/>
      <c r="N43" s="320"/>
      <c r="O43" s="320"/>
      <c r="P43" s="320"/>
      <c r="Q43" s="320"/>
      <c r="R43" s="320"/>
      <c r="S43" s="320"/>
      <c r="T43" s="328">
        <f t="shared" si="0"/>
        <v>0</v>
      </c>
      <c r="U43" s="328"/>
      <c r="V43" s="328"/>
      <c r="W43" s="328"/>
      <c r="X43" s="46"/>
    </row>
    <row r="44" spans="1:24">
      <c r="A44" s="33"/>
      <c r="B44" s="320"/>
      <c r="C44" s="320"/>
      <c r="D44" s="320"/>
      <c r="E44" s="320"/>
      <c r="F44" s="320"/>
      <c r="G44" s="320"/>
      <c r="H44" s="320"/>
      <c r="I44" s="320"/>
      <c r="J44" s="320"/>
      <c r="K44" s="320"/>
      <c r="L44" s="320"/>
      <c r="M44" s="320"/>
      <c r="N44" s="320"/>
      <c r="O44" s="320"/>
      <c r="P44" s="320"/>
      <c r="Q44" s="320"/>
      <c r="R44" s="320"/>
      <c r="S44" s="320"/>
      <c r="T44" s="328">
        <f t="shared" si="0"/>
        <v>0</v>
      </c>
      <c r="U44" s="328"/>
      <c r="V44" s="328"/>
      <c r="W44" s="328"/>
      <c r="X44" s="46"/>
    </row>
    <row r="45" spans="1:24">
      <c r="A45" s="33"/>
      <c r="B45" s="320"/>
      <c r="C45" s="320"/>
      <c r="D45" s="320"/>
      <c r="E45" s="320"/>
      <c r="F45" s="320"/>
      <c r="G45" s="320"/>
      <c r="H45" s="320"/>
      <c r="I45" s="320"/>
      <c r="J45" s="320"/>
      <c r="K45" s="320"/>
      <c r="L45" s="320"/>
      <c r="M45" s="320"/>
      <c r="N45" s="320"/>
      <c r="O45" s="320"/>
      <c r="P45" s="320"/>
      <c r="Q45" s="320"/>
      <c r="R45" s="320"/>
      <c r="S45" s="320"/>
      <c r="T45" s="328">
        <f t="shared" si="0"/>
        <v>0</v>
      </c>
      <c r="U45" s="328"/>
      <c r="V45" s="328"/>
      <c r="W45" s="328"/>
      <c r="X45" s="46"/>
    </row>
    <row r="46" spans="1:24">
      <c r="A46" s="33"/>
      <c r="B46" s="320"/>
      <c r="C46" s="320"/>
      <c r="D46" s="320"/>
      <c r="E46" s="320"/>
      <c r="F46" s="320"/>
      <c r="G46" s="320"/>
      <c r="H46" s="320"/>
      <c r="I46" s="320"/>
      <c r="J46" s="320"/>
      <c r="K46" s="320"/>
      <c r="L46" s="320"/>
      <c r="M46" s="320"/>
      <c r="N46" s="320"/>
      <c r="O46" s="320"/>
      <c r="P46" s="320"/>
      <c r="Q46" s="320"/>
      <c r="R46" s="320"/>
      <c r="S46" s="320"/>
      <c r="T46" s="328" t="s">
        <v>25</v>
      </c>
      <c r="U46" s="328"/>
      <c r="V46" s="328"/>
      <c r="W46" s="328"/>
      <c r="X46" s="46"/>
    </row>
    <row r="47" spans="1:24" ht="16.5">
      <c r="A47" s="33"/>
      <c r="B47" s="49"/>
      <c r="C47" s="49"/>
      <c r="D47" s="49"/>
      <c r="E47" s="49"/>
      <c r="F47" s="49"/>
      <c r="G47" s="49"/>
      <c r="H47" s="49"/>
      <c r="I47" s="49"/>
      <c r="J47" s="49"/>
      <c r="K47" s="49"/>
      <c r="L47" s="49"/>
      <c r="M47" s="49"/>
      <c r="N47" s="49"/>
      <c r="O47" s="49"/>
      <c r="P47" s="49"/>
      <c r="Q47" s="310" t="s">
        <v>20</v>
      </c>
      <c r="R47" s="310"/>
      <c r="S47" s="310"/>
      <c r="T47" s="329">
        <f>SUM(T41:W46)</f>
        <v>5578</v>
      </c>
      <c r="U47" s="330"/>
      <c r="V47" s="330"/>
      <c r="W47" s="331"/>
      <c r="X47" s="46"/>
    </row>
    <row r="48" spans="1:24">
      <c r="A48" s="33"/>
      <c r="B48" s="50"/>
      <c r="C48" s="50"/>
      <c r="D48" s="50"/>
      <c r="E48" s="50"/>
      <c r="F48" s="50"/>
      <c r="G48" s="50"/>
      <c r="H48" s="50"/>
      <c r="I48" s="50"/>
      <c r="J48" s="50"/>
      <c r="K48" s="50"/>
      <c r="L48" s="50"/>
      <c r="M48" s="50"/>
      <c r="N48" s="50"/>
      <c r="O48" s="50"/>
      <c r="P48" s="50"/>
      <c r="Q48" s="50"/>
      <c r="R48" s="50"/>
      <c r="S48" s="50"/>
      <c r="T48" s="51"/>
      <c r="U48" s="51"/>
      <c r="V48" s="51"/>
      <c r="W48" s="51"/>
      <c r="X48" s="46"/>
    </row>
    <row r="49" spans="1:24" ht="16.5">
      <c r="A49" s="33"/>
      <c r="B49" s="305" t="s">
        <v>26</v>
      </c>
      <c r="C49" s="305"/>
      <c r="D49" s="305"/>
      <c r="E49" s="305"/>
      <c r="F49" s="305"/>
      <c r="G49" s="305"/>
      <c r="H49" s="305"/>
      <c r="I49" s="305"/>
      <c r="J49" s="305"/>
      <c r="K49" s="305"/>
      <c r="L49" s="305"/>
      <c r="M49" s="305"/>
      <c r="N49" s="305"/>
      <c r="O49" s="305"/>
      <c r="P49" s="305"/>
      <c r="Q49" s="305"/>
      <c r="R49" s="305"/>
      <c r="S49" s="305"/>
      <c r="T49" s="305"/>
      <c r="U49" s="305"/>
      <c r="V49" s="305"/>
      <c r="W49" s="305"/>
      <c r="X49" s="46"/>
    </row>
    <row r="50" spans="1:24">
      <c r="A50" s="33"/>
      <c r="B50" s="47"/>
      <c r="C50" s="47"/>
      <c r="D50" s="47"/>
      <c r="E50" s="47"/>
      <c r="F50" s="47"/>
      <c r="G50" s="47"/>
      <c r="H50" s="47"/>
      <c r="I50" s="47"/>
      <c r="J50" s="47"/>
      <c r="K50" s="47"/>
      <c r="L50" s="47"/>
      <c r="M50" s="47"/>
      <c r="N50" s="47"/>
      <c r="O50" s="47"/>
      <c r="P50" s="47"/>
      <c r="Q50" s="47"/>
      <c r="R50" s="47"/>
      <c r="S50" s="47"/>
      <c r="T50" s="47"/>
      <c r="U50" s="47"/>
      <c r="V50" s="47"/>
      <c r="W50" s="47"/>
      <c r="X50" s="46"/>
    </row>
    <row r="51" spans="1:24" ht="19.5">
      <c r="A51" s="33"/>
      <c r="B51" s="309" t="s">
        <v>27</v>
      </c>
      <c r="C51" s="309"/>
      <c r="D51" s="309"/>
      <c r="E51" s="309"/>
      <c r="F51" s="309"/>
      <c r="G51" s="309"/>
      <c r="H51" s="309" t="s">
        <v>28</v>
      </c>
      <c r="I51" s="309"/>
      <c r="J51" s="309" t="s">
        <v>29</v>
      </c>
      <c r="K51" s="309"/>
      <c r="L51" s="309" t="s">
        <v>30</v>
      </c>
      <c r="M51" s="309"/>
      <c r="N51" s="309"/>
      <c r="O51" s="309"/>
      <c r="P51" s="309"/>
      <c r="Q51" s="309" t="s">
        <v>16</v>
      </c>
      <c r="R51" s="309"/>
      <c r="S51" s="309"/>
      <c r="T51" s="309" t="s">
        <v>18</v>
      </c>
      <c r="U51" s="309"/>
      <c r="V51" s="309"/>
      <c r="W51" s="309"/>
      <c r="X51" s="46"/>
    </row>
    <row r="52" spans="1:24">
      <c r="A52" s="33"/>
      <c r="B52" s="320"/>
      <c r="C52" s="320"/>
      <c r="D52" s="320"/>
      <c r="E52" s="320"/>
      <c r="F52" s="320"/>
      <c r="G52" s="320"/>
      <c r="H52" s="320"/>
      <c r="I52" s="320"/>
      <c r="J52" s="320"/>
      <c r="K52" s="320"/>
      <c r="L52" s="320"/>
      <c r="M52" s="320"/>
      <c r="N52" s="320"/>
      <c r="O52" s="320"/>
      <c r="P52" s="320"/>
      <c r="Q52" s="320"/>
      <c r="R52" s="320"/>
      <c r="S52" s="320"/>
      <c r="T52" s="319">
        <f>+ROUND(L52*Q52,0)</f>
        <v>0</v>
      </c>
      <c r="U52" s="319"/>
      <c r="V52" s="319"/>
      <c r="W52" s="319"/>
      <c r="X52" s="46"/>
    </row>
    <row r="53" spans="1:24">
      <c r="A53" s="33"/>
      <c r="B53" s="320"/>
      <c r="C53" s="320"/>
      <c r="D53" s="320"/>
      <c r="E53" s="320"/>
      <c r="F53" s="320"/>
      <c r="G53" s="320"/>
      <c r="H53" s="320"/>
      <c r="I53" s="320"/>
      <c r="J53" s="320"/>
      <c r="K53" s="320"/>
      <c r="L53" s="320"/>
      <c r="M53" s="320"/>
      <c r="N53" s="320"/>
      <c r="O53" s="320"/>
      <c r="P53" s="320"/>
      <c r="Q53" s="320"/>
      <c r="R53" s="320"/>
      <c r="S53" s="320"/>
      <c r="T53" s="319">
        <f t="shared" ref="T53:T54" si="1">+ROUND(L53*Q53,0)</f>
        <v>0</v>
      </c>
      <c r="U53" s="319"/>
      <c r="V53" s="319"/>
      <c r="W53" s="319"/>
      <c r="X53" s="46"/>
    </row>
    <row r="54" spans="1:24">
      <c r="A54" s="33"/>
      <c r="B54" s="320"/>
      <c r="C54" s="320"/>
      <c r="D54" s="320"/>
      <c r="E54" s="320"/>
      <c r="F54" s="320"/>
      <c r="G54" s="320"/>
      <c r="H54" s="320"/>
      <c r="I54" s="320"/>
      <c r="J54" s="320"/>
      <c r="K54" s="320"/>
      <c r="L54" s="320"/>
      <c r="M54" s="320"/>
      <c r="N54" s="320"/>
      <c r="O54" s="320"/>
      <c r="P54" s="320"/>
      <c r="Q54" s="320"/>
      <c r="R54" s="320"/>
      <c r="S54" s="320"/>
      <c r="T54" s="319">
        <f t="shared" si="1"/>
        <v>0</v>
      </c>
      <c r="U54" s="319"/>
      <c r="V54" s="319"/>
      <c r="W54" s="319"/>
      <c r="X54" s="46"/>
    </row>
    <row r="55" spans="1:24" ht="16.5">
      <c r="A55" s="33"/>
      <c r="B55" s="49"/>
      <c r="C55" s="49"/>
      <c r="D55" s="49"/>
      <c r="E55" s="49"/>
      <c r="F55" s="49"/>
      <c r="G55" s="49"/>
      <c r="H55" s="49"/>
      <c r="I55" s="49"/>
      <c r="J55" s="49"/>
      <c r="K55" s="49"/>
      <c r="L55" s="49"/>
      <c r="M55" s="49"/>
      <c r="N55" s="49"/>
      <c r="O55" s="49"/>
      <c r="P55" s="49"/>
      <c r="Q55" s="310" t="s">
        <v>20</v>
      </c>
      <c r="R55" s="310"/>
      <c r="S55" s="310"/>
      <c r="T55" s="332">
        <f t="shared" ref="T55" si="2">SUM(T52:W54)</f>
        <v>0</v>
      </c>
      <c r="U55" s="333"/>
      <c r="V55" s="333"/>
      <c r="W55" s="334"/>
      <c r="X55" s="46"/>
    </row>
    <row r="56" spans="1:24">
      <c r="A56" s="33"/>
      <c r="B56" s="50"/>
      <c r="C56" s="50"/>
      <c r="D56" s="50"/>
      <c r="E56" s="50"/>
      <c r="F56" s="50"/>
      <c r="G56" s="50"/>
      <c r="H56" s="50"/>
      <c r="I56" s="50"/>
      <c r="J56" s="50"/>
      <c r="K56" s="50"/>
      <c r="L56" s="50"/>
      <c r="M56" s="50"/>
      <c r="N56" s="50"/>
      <c r="O56" s="50"/>
      <c r="P56" s="50"/>
      <c r="Q56" s="50"/>
      <c r="R56" s="50"/>
      <c r="S56" s="50"/>
      <c r="T56" s="51"/>
      <c r="U56" s="51"/>
      <c r="V56" s="51"/>
      <c r="W56" s="51"/>
      <c r="X56" s="46"/>
    </row>
    <row r="57" spans="1:24" ht="16.5">
      <c r="A57" s="33"/>
      <c r="B57" s="305" t="s">
        <v>33</v>
      </c>
      <c r="C57" s="305"/>
      <c r="D57" s="305"/>
      <c r="E57" s="305"/>
      <c r="F57" s="305"/>
      <c r="G57" s="305"/>
      <c r="H57" s="305"/>
      <c r="I57" s="305"/>
      <c r="J57" s="305"/>
      <c r="K57" s="305"/>
      <c r="L57" s="305"/>
      <c r="M57" s="305"/>
      <c r="N57" s="305"/>
      <c r="O57" s="305"/>
      <c r="P57" s="305"/>
      <c r="Q57" s="305"/>
      <c r="R57" s="305"/>
      <c r="S57" s="305"/>
      <c r="T57" s="305"/>
      <c r="U57" s="305"/>
      <c r="V57" s="305"/>
      <c r="W57" s="305"/>
      <c r="X57" s="46"/>
    </row>
    <row r="58" spans="1:24">
      <c r="A58" s="33"/>
      <c r="B58" s="47"/>
      <c r="C58" s="47"/>
      <c r="D58" s="47"/>
      <c r="E58" s="47"/>
      <c r="F58" s="47"/>
      <c r="G58" s="47"/>
      <c r="H58" s="47"/>
      <c r="I58" s="47"/>
      <c r="J58" s="47"/>
      <c r="K58" s="47"/>
      <c r="L58" s="47"/>
      <c r="M58" s="47"/>
      <c r="N58" s="47"/>
      <c r="O58" s="47"/>
      <c r="P58" s="47"/>
      <c r="Q58" s="47"/>
      <c r="R58" s="47"/>
      <c r="S58" s="47"/>
      <c r="T58" s="47"/>
      <c r="U58" s="47"/>
      <c r="V58" s="47"/>
      <c r="W58" s="47"/>
      <c r="X58" s="46"/>
    </row>
    <row r="59" spans="1:24" ht="16.5">
      <c r="A59" s="33"/>
      <c r="B59" s="309" t="s">
        <v>34</v>
      </c>
      <c r="C59" s="309"/>
      <c r="D59" s="309"/>
      <c r="E59" s="309"/>
      <c r="F59" s="309"/>
      <c r="G59" s="309"/>
      <c r="H59" s="309" t="s">
        <v>35</v>
      </c>
      <c r="I59" s="309"/>
      <c r="J59" s="309" t="s">
        <v>36</v>
      </c>
      <c r="K59" s="309"/>
      <c r="L59" s="309" t="s">
        <v>37</v>
      </c>
      <c r="M59" s="309"/>
      <c r="N59" s="309"/>
      <c r="O59" s="309"/>
      <c r="P59" s="309"/>
      <c r="Q59" s="309" t="s">
        <v>17</v>
      </c>
      <c r="R59" s="309"/>
      <c r="S59" s="309"/>
      <c r="T59" s="309" t="s">
        <v>18</v>
      </c>
      <c r="U59" s="309"/>
      <c r="V59" s="309"/>
      <c r="W59" s="309"/>
      <c r="X59" s="46"/>
    </row>
    <row r="60" spans="1:24">
      <c r="A60" s="33"/>
      <c r="B60" s="320" t="s">
        <v>38</v>
      </c>
      <c r="C60" s="320"/>
      <c r="D60" s="320"/>
      <c r="E60" s="320"/>
      <c r="F60" s="320"/>
      <c r="G60" s="320"/>
      <c r="H60" s="320">
        <f>((1500000/30)+((1000000/30)*2))</f>
        <v>116666.66666666667</v>
      </c>
      <c r="I60" s="320"/>
      <c r="J60" s="335">
        <v>0.65</v>
      </c>
      <c r="K60" s="320"/>
      <c r="L60" s="320">
        <f>H60*1.65</f>
        <v>192500</v>
      </c>
      <c r="M60" s="320"/>
      <c r="N60" s="320"/>
      <c r="O60" s="320"/>
      <c r="P60" s="320"/>
      <c r="Q60" s="320">
        <v>0.05</v>
      </c>
      <c r="R60" s="320"/>
      <c r="S60" s="320"/>
      <c r="T60" s="319">
        <f>Q60*L60</f>
        <v>9625</v>
      </c>
      <c r="U60" s="319"/>
      <c r="V60" s="319"/>
      <c r="W60" s="319"/>
      <c r="X60" s="46"/>
    </row>
    <row r="61" spans="1:24">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c r="A62" s="33"/>
      <c r="B62" s="320"/>
      <c r="C62" s="320"/>
      <c r="D62" s="320"/>
      <c r="E62" s="320"/>
      <c r="F62" s="320"/>
      <c r="G62" s="320"/>
      <c r="H62" s="320"/>
      <c r="I62" s="320"/>
      <c r="J62" s="320"/>
      <c r="K62" s="320"/>
      <c r="L62" s="320"/>
      <c r="M62" s="320"/>
      <c r="N62" s="320"/>
      <c r="O62" s="320"/>
      <c r="P62" s="320"/>
      <c r="Q62" s="320"/>
      <c r="R62" s="320"/>
      <c r="S62" s="320"/>
      <c r="T62" s="319"/>
      <c r="U62" s="319"/>
      <c r="V62" s="319"/>
      <c r="W62" s="319"/>
      <c r="X62" s="46"/>
    </row>
    <row r="63" spans="1:24" ht="16.5">
      <c r="A63" s="33"/>
      <c r="B63" s="49"/>
      <c r="C63" s="49"/>
      <c r="D63" s="49"/>
      <c r="E63" s="49"/>
      <c r="F63" s="49"/>
      <c r="G63" s="49"/>
      <c r="H63" s="49"/>
      <c r="I63" s="49"/>
      <c r="J63" s="49"/>
      <c r="K63" s="49"/>
      <c r="L63" s="49"/>
      <c r="M63" s="49"/>
      <c r="N63" s="49"/>
      <c r="O63" s="49"/>
      <c r="P63" s="49"/>
      <c r="Q63" s="310" t="s">
        <v>20</v>
      </c>
      <c r="R63" s="310"/>
      <c r="S63" s="310"/>
      <c r="T63" s="337">
        <f t="shared" ref="T63" si="3">SUM(T60:W62)</f>
        <v>9625</v>
      </c>
      <c r="U63" s="338"/>
      <c r="V63" s="338"/>
      <c r="W63" s="339"/>
      <c r="X63" s="46"/>
    </row>
    <row r="64" spans="1:24">
      <c r="A64" s="33"/>
      <c r="B64" s="52"/>
      <c r="C64" s="52"/>
      <c r="D64" s="52"/>
      <c r="E64" s="52"/>
      <c r="F64" s="52"/>
      <c r="G64" s="52"/>
      <c r="H64" s="52"/>
      <c r="I64" s="52"/>
      <c r="J64" s="52"/>
      <c r="K64" s="52"/>
      <c r="L64" s="52"/>
      <c r="M64" s="52"/>
      <c r="N64" s="52"/>
      <c r="O64" s="52"/>
      <c r="P64" s="52"/>
      <c r="Q64" s="52"/>
      <c r="R64" s="52"/>
      <c r="S64" s="52"/>
      <c r="T64" s="53"/>
      <c r="U64" s="53"/>
      <c r="V64" s="53"/>
      <c r="W64" s="53"/>
      <c r="X64" s="46"/>
    </row>
    <row r="65" spans="1:24">
      <c r="A65" s="33"/>
      <c r="B65" s="52"/>
      <c r="C65" s="52"/>
      <c r="D65" s="52"/>
      <c r="E65" s="52"/>
      <c r="F65" s="52"/>
      <c r="G65" s="52"/>
      <c r="H65" s="52"/>
      <c r="I65" s="52"/>
      <c r="J65" s="52"/>
      <c r="K65" s="52"/>
      <c r="L65" s="52"/>
      <c r="M65" s="52"/>
      <c r="N65" s="52"/>
      <c r="O65" s="52"/>
      <c r="P65" s="52"/>
      <c r="Q65" s="340" t="s">
        <v>39</v>
      </c>
      <c r="R65" s="340"/>
      <c r="S65" s="340"/>
      <c r="T65" s="341">
        <f>+T63+T55+T47+T36</f>
        <v>15684</v>
      </c>
      <c r="U65" s="341"/>
      <c r="V65" s="341"/>
      <c r="W65" s="341"/>
      <c r="X65" s="46"/>
    </row>
    <row r="66" spans="1:24">
      <c r="A66" s="33"/>
      <c r="B66" s="52"/>
      <c r="C66" s="52"/>
      <c r="D66" s="52"/>
      <c r="E66" s="52"/>
      <c r="F66" s="52"/>
      <c r="G66" s="52"/>
      <c r="H66" s="52"/>
      <c r="I66" s="52"/>
      <c r="J66" s="52"/>
      <c r="K66" s="52"/>
      <c r="L66" s="52"/>
      <c r="M66" s="52"/>
      <c r="N66" s="52"/>
      <c r="O66" s="52"/>
      <c r="P66" s="52"/>
      <c r="Q66" s="54" t="s">
        <v>40</v>
      </c>
      <c r="R66" s="55">
        <v>30</v>
      </c>
      <c r="S66" s="56" t="s">
        <v>41</v>
      </c>
      <c r="T66" s="341">
        <f>+ROUND(R66*(T65/100),0)</f>
        <v>4705</v>
      </c>
      <c r="U66" s="341"/>
      <c r="V66" s="341"/>
      <c r="W66" s="341"/>
      <c r="X66" s="46"/>
    </row>
    <row r="67" spans="1:24" ht="21" customHeight="1">
      <c r="A67" s="33"/>
      <c r="B67" s="52"/>
      <c r="C67" s="52"/>
      <c r="D67" s="52"/>
      <c r="E67" s="52"/>
      <c r="F67" s="52"/>
      <c r="G67" s="52"/>
      <c r="H67" s="52"/>
      <c r="I67" s="52"/>
      <c r="J67" s="52"/>
      <c r="K67" s="52"/>
      <c r="L67" s="52"/>
      <c r="M67" s="52"/>
      <c r="N67" s="52"/>
      <c r="O67" s="52"/>
      <c r="P67" s="52"/>
      <c r="Q67" s="342" t="s">
        <v>42</v>
      </c>
      <c r="R67" s="342"/>
      <c r="S67" s="342"/>
      <c r="T67" s="341">
        <f>+T66+T65</f>
        <v>20389</v>
      </c>
      <c r="U67" s="341"/>
      <c r="V67" s="341"/>
      <c r="W67" s="341"/>
      <c r="X67" s="46"/>
    </row>
    <row r="68" spans="1:24" ht="15" customHeight="1">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52"/>
      <c r="D69" s="52"/>
      <c r="E69" s="52"/>
      <c r="F69" s="52"/>
      <c r="G69" s="52"/>
      <c r="H69" s="52"/>
      <c r="I69" s="52"/>
      <c r="J69" s="52"/>
      <c r="K69" s="52"/>
      <c r="L69" s="52"/>
      <c r="M69" s="52"/>
      <c r="N69" s="52"/>
      <c r="O69" s="52"/>
      <c r="P69" s="52"/>
      <c r="Q69" s="52"/>
      <c r="R69" s="52"/>
      <c r="S69" s="52"/>
      <c r="T69" s="53"/>
      <c r="U69" s="53"/>
      <c r="V69" s="53"/>
      <c r="W69" s="53"/>
      <c r="X69" s="46"/>
    </row>
    <row r="70" spans="1:24">
      <c r="A70" s="33"/>
      <c r="B70" s="52"/>
      <c r="C70" s="346"/>
      <c r="D70" s="641"/>
      <c r="E70" s="641"/>
      <c r="F70" s="641"/>
      <c r="G70" s="641"/>
      <c r="H70" s="641"/>
      <c r="I70" s="641"/>
      <c r="J70" s="641"/>
      <c r="K70" s="642"/>
      <c r="L70" s="642"/>
      <c r="M70" s="642"/>
      <c r="N70" s="347"/>
      <c r="O70" s="347"/>
      <c r="P70" s="347"/>
      <c r="Q70" s="347"/>
      <c r="R70" s="347"/>
      <c r="S70" s="347"/>
      <c r="T70" s="347"/>
      <c r="U70" s="347"/>
      <c r="V70" s="347"/>
      <c r="W70" s="67"/>
      <c r="X70" s="46"/>
    </row>
    <row r="71" spans="1:24" ht="16.5">
      <c r="A71" s="33"/>
      <c r="B71" s="52"/>
      <c r="C71" s="343" t="s">
        <v>43</v>
      </c>
      <c r="D71" s="343"/>
      <c r="E71" s="343"/>
      <c r="F71" s="343"/>
      <c r="G71" s="343"/>
      <c r="H71" s="343"/>
      <c r="I71" s="343"/>
      <c r="J71" s="343"/>
      <c r="K71" s="642"/>
      <c r="L71" s="642"/>
      <c r="M71" s="642"/>
      <c r="N71" s="343" t="s">
        <v>44</v>
      </c>
      <c r="O71" s="343"/>
      <c r="P71" s="343"/>
      <c r="Q71" s="343"/>
      <c r="R71" s="343"/>
      <c r="S71" s="343"/>
      <c r="T71" s="343"/>
      <c r="U71" s="343"/>
      <c r="V71" s="343"/>
      <c r="W71" s="343"/>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58"/>
      <c r="J73" s="58"/>
      <c r="K73" s="58"/>
      <c r="L73" s="58"/>
      <c r="M73" s="58"/>
      <c r="N73" s="57"/>
      <c r="O73" s="57"/>
      <c r="P73" s="57"/>
      <c r="Q73" s="57"/>
      <c r="R73" s="57"/>
      <c r="S73" s="57"/>
      <c r="T73" s="57"/>
      <c r="U73" s="57"/>
      <c r="V73" s="57"/>
      <c r="W73" s="57"/>
      <c r="X73" s="46"/>
    </row>
    <row r="74" spans="1:24">
      <c r="A74" s="33"/>
      <c r="B74" s="52"/>
      <c r="C74" s="57"/>
      <c r="D74" s="58"/>
      <c r="E74" s="58"/>
      <c r="F74" s="58"/>
      <c r="G74" s="58"/>
      <c r="H74" s="58"/>
      <c r="I74" s="346"/>
      <c r="J74" s="641"/>
      <c r="K74" s="641"/>
      <c r="L74" s="641"/>
      <c r="M74" s="641"/>
      <c r="N74" s="641"/>
      <c r="O74" s="641"/>
      <c r="P74" s="641"/>
      <c r="Q74" s="57"/>
      <c r="R74" s="57"/>
      <c r="S74" s="57"/>
      <c r="T74" s="57"/>
      <c r="U74" s="57"/>
      <c r="V74" s="57"/>
      <c r="W74" s="57"/>
      <c r="X74" s="46"/>
    </row>
    <row r="75" spans="1:24" ht="16.5">
      <c r="A75" s="33"/>
      <c r="B75" s="52"/>
      <c r="C75" s="57"/>
      <c r="D75" s="58"/>
      <c r="E75" s="58"/>
      <c r="F75" s="58"/>
      <c r="G75" s="58"/>
      <c r="H75" s="58"/>
      <c r="I75" s="343" t="s">
        <v>45</v>
      </c>
      <c r="J75" s="643"/>
      <c r="K75" s="643"/>
      <c r="L75" s="643"/>
      <c r="M75" s="643"/>
      <c r="N75" s="643"/>
      <c r="O75" s="643"/>
      <c r="P75" s="643"/>
      <c r="Q75" s="57"/>
      <c r="R75" s="57"/>
      <c r="S75" s="57"/>
      <c r="T75" s="57"/>
      <c r="U75" s="57"/>
      <c r="V75" s="57"/>
      <c r="W75" s="57"/>
      <c r="X75" s="46"/>
    </row>
    <row r="76" spans="1:24">
      <c r="A76" s="33"/>
      <c r="B76" s="52"/>
      <c r="C76" s="52"/>
      <c r="D76" s="52"/>
      <c r="E76" s="52"/>
      <c r="F76" s="59"/>
      <c r="G76" s="59"/>
      <c r="H76" s="59"/>
      <c r="I76" s="59"/>
      <c r="J76" s="59"/>
      <c r="K76" s="59"/>
      <c r="L76" s="59"/>
      <c r="M76" s="59"/>
      <c r="N76" s="59"/>
      <c r="O76" s="59"/>
      <c r="P76" s="60"/>
      <c r="Q76" s="52"/>
      <c r="R76" s="52"/>
      <c r="S76" s="52"/>
      <c r="T76" s="53"/>
      <c r="U76" s="53"/>
      <c r="V76" s="53"/>
      <c r="W76" s="53"/>
      <c r="X76" s="46"/>
    </row>
    <row r="77" spans="1:24">
      <c r="A77" s="33"/>
      <c r="B77" s="344" t="s">
        <v>46</v>
      </c>
      <c r="C77" s="344"/>
      <c r="D77" s="344"/>
      <c r="E77" s="344"/>
      <c r="F77" s="344"/>
      <c r="G77" s="344"/>
      <c r="H77" s="344"/>
      <c r="I77" s="344"/>
      <c r="J77" s="344"/>
      <c r="K77" s="344"/>
      <c r="L77" s="344"/>
      <c r="M77" s="344"/>
      <c r="N77" s="344"/>
      <c r="O77" s="61"/>
      <c r="P77" s="31"/>
      <c r="Q77" s="31" t="s">
        <v>47</v>
      </c>
      <c r="R77" s="31" t="s">
        <v>48</v>
      </c>
      <c r="S77" s="31"/>
      <c r="T77" s="31"/>
      <c r="U77" s="31"/>
      <c r="V77" s="31"/>
      <c r="W77" s="31"/>
      <c r="X77" s="32"/>
    </row>
    <row r="78" spans="1:24">
      <c r="A78" s="62"/>
      <c r="B78" s="63" t="s">
        <v>49</v>
      </c>
      <c r="C78" s="64"/>
      <c r="D78" s="64"/>
      <c r="E78" s="64"/>
      <c r="F78" s="63" t="s">
        <v>50</v>
      </c>
      <c r="G78" s="65"/>
      <c r="H78" s="345"/>
      <c r="I78" s="345"/>
      <c r="J78" s="345"/>
      <c r="K78" s="345"/>
      <c r="L78" s="345"/>
      <c r="M78" s="345"/>
      <c r="N78" s="345"/>
      <c r="O78" s="345"/>
      <c r="P78" s="63"/>
      <c r="Q78" s="63"/>
      <c r="R78" s="63" t="s">
        <v>51</v>
      </c>
      <c r="S78" s="63"/>
      <c r="T78" s="63"/>
      <c r="U78" s="63"/>
      <c r="V78" s="63"/>
      <c r="W78" s="63"/>
      <c r="X78" s="66"/>
    </row>
  </sheetData>
  <mergeCells count="160">
    <mergeCell ref="I75:P75"/>
    <mergeCell ref="B77:N77"/>
    <mergeCell ref="H78:O78"/>
    <mergeCell ref="C70:J70"/>
    <mergeCell ref="K70:M71"/>
    <mergeCell ref="N70:V70"/>
    <mergeCell ref="C71:J71"/>
    <mergeCell ref="N71:W71"/>
    <mergeCell ref="I74:P74"/>
    <mergeCell ref="Q63:S63"/>
    <mergeCell ref="T63:W63"/>
    <mergeCell ref="Q65:S65"/>
    <mergeCell ref="T65:W65"/>
    <mergeCell ref="T66:W66"/>
    <mergeCell ref="Q67:S67"/>
    <mergeCell ref="T67:W67"/>
    <mergeCell ref="B62:G62"/>
    <mergeCell ref="H62:I62"/>
    <mergeCell ref="J62:K62"/>
    <mergeCell ref="L62:P62"/>
    <mergeCell ref="Q62:S62"/>
    <mergeCell ref="T62:W62"/>
    <mergeCell ref="B61:G61"/>
    <mergeCell ref="H61:I61"/>
    <mergeCell ref="J61:K61"/>
    <mergeCell ref="L61:P61"/>
    <mergeCell ref="Q61:S61"/>
    <mergeCell ref="T61:W61"/>
    <mergeCell ref="B60:G60"/>
    <mergeCell ref="H60:I60"/>
    <mergeCell ref="J60:K60"/>
    <mergeCell ref="L60:P60"/>
    <mergeCell ref="Q60:S60"/>
    <mergeCell ref="T60:W60"/>
    <mergeCell ref="Q55:S55"/>
    <mergeCell ref="T55:W55"/>
    <mergeCell ref="B57:W57"/>
    <mergeCell ref="B59:G59"/>
    <mergeCell ref="H59:I59"/>
    <mergeCell ref="J59:K59"/>
    <mergeCell ref="L59:P59"/>
    <mergeCell ref="Q59:S59"/>
    <mergeCell ref="T59:W59"/>
    <mergeCell ref="B54:G54"/>
    <mergeCell ref="H54:I54"/>
    <mergeCell ref="J54:K54"/>
    <mergeCell ref="L54:P54"/>
    <mergeCell ref="Q54:S54"/>
    <mergeCell ref="T54:W54"/>
    <mergeCell ref="B53:G53"/>
    <mergeCell ref="H53:I53"/>
    <mergeCell ref="J53:K53"/>
    <mergeCell ref="L53:P53"/>
    <mergeCell ref="Q53:S53"/>
    <mergeCell ref="T53:W53"/>
    <mergeCell ref="B52:G52"/>
    <mergeCell ref="H52:I52"/>
    <mergeCell ref="J52:K52"/>
    <mergeCell ref="L52:P52"/>
    <mergeCell ref="Q52:S52"/>
    <mergeCell ref="T52:W52"/>
    <mergeCell ref="Q47:S47"/>
    <mergeCell ref="T47:W47"/>
    <mergeCell ref="B49:W49"/>
    <mergeCell ref="B51:G51"/>
    <mergeCell ref="H51:I51"/>
    <mergeCell ref="J51:K51"/>
    <mergeCell ref="L51:P51"/>
    <mergeCell ref="Q51:S51"/>
    <mergeCell ref="T51:W51"/>
    <mergeCell ref="B45:I45"/>
    <mergeCell ref="J45:K45"/>
    <mergeCell ref="L45:P45"/>
    <mergeCell ref="Q45:S45"/>
    <mergeCell ref="T45:W45"/>
    <mergeCell ref="B46:I46"/>
    <mergeCell ref="J46:K46"/>
    <mergeCell ref="L46:P46"/>
    <mergeCell ref="Q46:S46"/>
    <mergeCell ref="T46:W46"/>
    <mergeCell ref="B43:I43"/>
    <mergeCell ref="J43:K43"/>
    <mergeCell ref="L43:P43"/>
    <mergeCell ref="Q43:S43"/>
    <mergeCell ref="T43:W43"/>
    <mergeCell ref="B44:I44"/>
    <mergeCell ref="J44:K44"/>
    <mergeCell ref="L44:P44"/>
    <mergeCell ref="Q44:S44"/>
    <mergeCell ref="T44:W44"/>
    <mergeCell ref="B41:I41"/>
    <mergeCell ref="J41:K41"/>
    <mergeCell ref="L41:P41"/>
    <mergeCell ref="Q41:S41"/>
    <mergeCell ref="T41:W41"/>
    <mergeCell ref="B42:I42"/>
    <mergeCell ref="J42:K42"/>
    <mergeCell ref="L42:P42"/>
    <mergeCell ref="Q42:S42"/>
    <mergeCell ref="T42:W42"/>
    <mergeCell ref="Q36:S36"/>
    <mergeCell ref="T36:W36"/>
    <mergeCell ref="B38:W38"/>
    <mergeCell ref="B40:I40"/>
    <mergeCell ref="J40:K40"/>
    <mergeCell ref="L40:P40"/>
    <mergeCell ref="Q40:S40"/>
    <mergeCell ref="T40:W40"/>
    <mergeCell ref="B34:I34"/>
    <mergeCell ref="J34:K34"/>
    <mergeCell ref="L34:P34"/>
    <mergeCell ref="Q34:S34"/>
    <mergeCell ref="T34:W34"/>
    <mergeCell ref="B35:I35"/>
    <mergeCell ref="J35:K35"/>
    <mergeCell ref="L35:P35"/>
    <mergeCell ref="Q35:S35"/>
    <mergeCell ref="T35:W35"/>
    <mergeCell ref="B30:C30"/>
    <mergeCell ref="D30:P30"/>
    <mergeCell ref="Q30:S30"/>
    <mergeCell ref="T30:W30"/>
    <mergeCell ref="B31:W31"/>
    <mergeCell ref="B33:I33"/>
    <mergeCell ref="J33:K33"/>
    <mergeCell ref="L33:P33"/>
    <mergeCell ref="Q33:S33"/>
    <mergeCell ref="T33:W33"/>
    <mergeCell ref="B26:C26"/>
    <mergeCell ref="D26:P26"/>
    <mergeCell ref="Q26:S26"/>
    <mergeCell ref="T26:W26"/>
    <mergeCell ref="B27:C29"/>
    <mergeCell ref="D27:P29"/>
    <mergeCell ref="Q27:S29"/>
    <mergeCell ref="T27:W29"/>
    <mergeCell ref="B22:E22"/>
    <mergeCell ref="F22:W22"/>
    <mergeCell ref="F23:W23"/>
    <mergeCell ref="B24:E24"/>
    <mergeCell ref="F24:W24"/>
    <mergeCell ref="F25:W25"/>
    <mergeCell ref="B20:E20"/>
    <mergeCell ref="F20:W20"/>
    <mergeCell ref="F21:W21"/>
    <mergeCell ref="B8:W8"/>
    <mergeCell ref="H9:L9"/>
    <mergeCell ref="O9:Q9"/>
    <mergeCell ref="R9:W9"/>
    <mergeCell ref="F10:I10"/>
    <mergeCell ref="K10:L10"/>
    <mergeCell ref="A2:E6"/>
    <mergeCell ref="F2:S6"/>
    <mergeCell ref="T2:X2"/>
    <mergeCell ref="T3:X3"/>
    <mergeCell ref="T4:X4"/>
    <mergeCell ref="T5:X6"/>
    <mergeCell ref="B12:W12"/>
    <mergeCell ref="B13:W18"/>
    <mergeCell ref="B19:W19"/>
  </mergeCells>
  <conditionalFormatting sqref="B13:W18">
    <cfRule type="expression" dxfId="59" priority="1" stopIfTrue="1">
      <formula>#REF!=0</formula>
    </cfRule>
  </conditionalFormatting>
  <dataValidations disablePrompts="1" count="32">
    <dataValidation allowBlank="1" showInputMessage="1" showErrorMessage="1" promptTitle="Objeto del Contrato" prompt="Escriba claramente el objeto del contrato de ejecución suscrito" sqref="B13:W18" xr:uid="{00000000-0002-0000-0800-000000000000}"/>
    <dataValidation allowBlank="1" showInputMessage="1" showErrorMessage="1" prompt="Escriba el año de suscripción del contrato." sqref="O9:Q9" xr:uid="{00000000-0002-0000-0800-000001000000}"/>
    <dataValidation allowBlank="1" showInputMessage="1" showErrorMessage="1" promptTitle="Contrato No." prompt="Escriba en este espacio el número de contrato suscrito" sqref="H9:L9" xr:uid="{00000000-0002-0000-0800-000002000000}"/>
    <dataValidation allowBlank="1" showInputMessage="1" showErrorMessage="1" promptTitle="Contratista" prompt="Escriba el nombre o _x000a_razón social del _x000a_Contratista" sqref="F20:W20" xr:uid="{00000000-0002-0000-0800-000003000000}"/>
    <dataValidation allowBlank="1" showInputMessage="1" showErrorMessage="1" promptTitle="Interventor               " prompt="Escriba el nombre _x000a_o razón social del _x000a_Interventor" sqref="F22:W22" xr:uid="{00000000-0002-0000-0800-000004000000}"/>
    <dataValidation allowBlank="1" showInputMessage="1" showErrorMessage="1" promptTitle="Coordinador        " prompt="Escriba el nombre _x000a_o razón social del _x000a_funcionario designado_x000a_para ser el Coordinador_x000a_del Contrato" sqref="F24:W24" xr:uid="{00000000-0002-0000-0800-000005000000}"/>
    <dataValidation allowBlank="1" showInputMessage="1" showErrorMessage="1" prompt="Escriba el item relacionado en la propuesta" sqref="B27 B30:C30" xr:uid="{00000000-0002-0000-0800-000006000000}"/>
    <dataValidation allowBlank="1" showInputMessage="1" showErrorMessage="1" prompt="Escriba una breve descripción del item relacionado" sqref="D27 D30:P30" xr:uid="{00000000-0002-0000-0800-000007000000}"/>
    <dataValidation allowBlank="1" showInputMessage="1" showErrorMessage="1" prompt="Escriba la unidad de medida en que se encuentra el item relacionado" sqref="Q27 Q30:S30" xr:uid="{00000000-0002-0000-0800-000008000000}"/>
    <dataValidation allowBlank="1" showInputMessage="1" showErrorMessage="1" prompt="Escriba la Cantidad de cada item relacionado" sqref="T27 T30:W30" xr:uid="{00000000-0002-0000-0800-000009000000}"/>
    <dataValidation allowBlank="1" showInputMessage="1" showErrorMessage="1" prompt="Escriba la clase de material que transporta el material que se analiza" sqref="B52:G54" xr:uid="{00000000-0002-0000-0800-00000A000000}"/>
    <dataValidation allowBlank="1" showInputMessage="1" showErrorMessage="1" prompt="Escriba los trabajadores cuyo precio va a analizarce" sqref="B60:G62" xr:uid="{00000000-0002-0000-0800-00000B000000}"/>
    <dataValidation allowBlank="1" showInputMessage="1" showErrorMessage="1" prompt="Escriba el valor unitario del equipo que analiza" sqref="T34:W34" xr:uid="{00000000-0002-0000-0800-00000C000000}"/>
    <dataValidation allowBlank="1" showInputMessage="1" showErrorMessage="1" prompt="Escriba el precio unitario del material que se analiza" sqref="T35:W35 T41:W46" xr:uid="{00000000-0002-0000-0800-00000D000000}"/>
    <dataValidation allowBlank="1" showInputMessage="1" showErrorMessage="1" prompt="Escriba el peso o la cantidad de volument que transporta" sqref="H52:I54" xr:uid="{00000000-0002-0000-0800-00000E000000}"/>
    <dataValidation allowBlank="1" showInputMessage="1" showErrorMessage="1" prompt="Escriba la distancia que recorre el transporte relacionado" sqref="J52:K54" xr:uid="{00000000-0002-0000-0800-00000F000000}"/>
    <dataValidation allowBlank="1" showInputMessage="1" showErrorMessage="1" prompt="Esciba los m2 o Toneladas por Km equivalentes para el transporte relacionado" sqref="L52:P54" xr:uid="{00000000-0002-0000-0800-000010000000}"/>
    <dataValidation allowBlank="1" showInputMessage="1" showErrorMessage="1" prompt="Escriba la tarifa del transporte relacionado" sqref="Q52:S54" xr:uid="{00000000-0002-0000-0800-000011000000}"/>
    <dataValidation allowBlank="1" showInputMessage="1" showErrorMessage="1" prompt="Escriba el valor unitario del transporte relacionado" sqref="T52:W54" xr:uid="{00000000-0002-0000-0800-000012000000}"/>
    <dataValidation allowBlank="1" showInputMessage="1" showErrorMessage="1" prompt="Escriba el valor del jornal por cada trabajador" sqref="H60:I62" xr:uid="{00000000-0002-0000-0800-000013000000}"/>
    <dataValidation allowBlank="1" showInputMessage="1" showErrorMessage="1" prompt="Escriba el valor de las prestaciones por cada trabajador" sqref="J60:K62" xr:uid="{00000000-0002-0000-0800-000014000000}"/>
    <dataValidation allowBlank="1" showInputMessage="1" showErrorMessage="1" prompt="Escriba el valor del jornal total de cada trabajador relacionado" sqref="L60:P62" xr:uid="{00000000-0002-0000-0800-000015000000}"/>
    <dataValidation allowBlank="1" showInputMessage="1" showErrorMessage="1" prompt="Escriba el rendimiento de cada trabajador relacionado" sqref="Q60:S62" xr:uid="{00000000-0002-0000-0800-000016000000}"/>
    <dataValidation allowBlank="1" showInputMessage="1" showErrorMessage="1" prompt="Escriba el valor Unitario de cada trabajador relacionado" sqref="T60:W62" xr:uid="{00000000-0002-0000-0800-000017000000}"/>
    <dataValidation allowBlank="1" showInputMessage="1" showErrorMessage="1" prompt="Escriba el nombre completo  del interventor" sqref="H78:O78" xr:uid="{00000000-0002-0000-0800-000018000000}"/>
    <dataValidation allowBlank="1" showInputMessage="1" showErrorMessage="1" prompt="Escriba una breve descripción del equipo que analiza" sqref="B34:B35" xr:uid="{00000000-0002-0000-0800-000019000000}"/>
    <dataValidation allowBlank="1" showInputMessage="1" showErrorMessage="1" prompt="Escriba la Tarifa por hora del equipo que analiza" sqref="L34:P35" xr:uid="{00000000-0002-0000-0800-00001A000000}"/>
    <dataValidation allowBlank="1" showInputMessage="1" showErrorMessage="1" prompt="Escriba el rendimiento del equipo que analiza" sqref="Q34:S35" xr:uid="{00000000-0002-0000-0800-00001B000000}"/>
    <dataValidation allowBlank="1" showInputMessage="1" showErrorMessage="1" prompt="Escriba una breve descripción de los materiales que analiza" sqref="B41:I46" xr:uid="{00000000-0002-0000-0800-00001C000000}"/>
    <dataValidation allowBlank="1" showInputMessage="1" showErrorMessage="1" prompt="Escriba la unidad de medida en que se mide el material" sqref="J41:K46" xr:uid="{00000000-0002-0000-0800-00001D000000}"/>
    <dataValidation allowBlank="1" showInputMessage="1" showErrorMessage="1" prompt="Escriba la cantidad de material que se analiza" sqref="L41:P46" xr:uid="{00000000-0002-0000-0800-00001E000000}"/>
    <dataValidation allowBlank="1" showInputMessage="1" showErrorMessage="1" prompt="Escriba el precio unitario del material  que se analiza" sqref="Q41:S46" xr:uid="{00000000-0002-0000-0800-00001F000000}"/>
  </dataValidation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2:X78"/>
  <sheetViews>
    <sheetView zoomScale="80" zoomScaleNormal="80" workbookViewId="0">
      <selection activeCell="T65" sqref="T65:W65"/>
    </sheetView>
  </sheetViews>
  <sheetFormatPr defaultColWidth="9.28515625" defaultRowHeight="15"/>
  <cols>
    <col min="1" max="24" width="5.85546875" style="27" customWidth="1"/>
    <col min="25" max="16384" width="9.28515625" style="27"/>
  </cols>
  <sheetData>
    <row r="2" spans="1:24">
      <c r="A2" s="348" t="s">
        <v>52</v>
      </c>
      <c r="B2" s="349"/>
      <c r="C2" s="349"/>
      <c r="D2" s="349"/>
      <c r="E2" s="350"/>
      <c r="F2" s="357"/>
      <c r="G2" s="358"/>
      <c r="H2" s="358"/>
      <c r="I2" s="358"/>
      <c r="J2" s="358"/>
      <c r="K2" s="358"/>
      <c r="L2" s="358"/>
      <c r="M2" s="358"/>
      <c r="N2" s="358"/>
      <c r="O2" s="358"/>
      <c r="P2" s="358"/>
      <c r="Q2" s="358"/>
      <c r="R2" s="358"/>
      <c r="S2" s="359"/>
      <c r="T2" s="366"/>
      <c r="U2" s="644"/>
      <c r="V2" s="644"/>
      <c r="W2" s="644"/>
      <c r="X2" s="645"/>
    </row>
    <row r="3" spans="1:24">
      <c r="A3" s="351"/>
      <c r="B3" s="352"/>
      <c r="C3" s="352"/>
      <c r="D3" s="352"/>
      <c r="E3" s="353"/>
      <c r="F3" s="360"/>
      <c r="G3" s="361"/>
      <c r="H3" s="361"/>
      <c r="I3" s="361"/>
      <c r="J3" s="361"/>
      <c r="K3" s="361"/>
      <c r="L3" s="361"/>
      <c r="M3" s="361"/>
      <c r="N3" s="361"/>
      <c r="O3" s="361"/>
      <c r="P3" s="361"/>
      <c r="Q3" s="361"/>
      <c r="R3" s="361"/>
      <c r="S3" s="362"/>
      <c r="T3" s="367" t="s">
        <v>53</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367" t="s">
        <v>54</v>
      </c>
      <c r="U4" s="646"/>
      <c r="V4" s="646"/>
      <c r="W4" s="646"/>
      <c r="X4" s="647"/>
    </row>
    <row r="5" spans="1:24">
      <c r="A5" s="351"/>
      <c r="B5" s="352"/>
      <c r="C5" s="352"/>
      <c r="D5" s="352"/>
      <c r="E5" s="353"/>
      <c r="F5" s="360"/>
      <c r="G5" s="361"/>
      <c r="H5" s="361"/>
      <c r="I5" s="361"/>
      <c r="J5" s="361"/>
      <c r="K5" s="361"/>
      <c r="L5" s="361"/>
      <c r="M5" s="361"/>
      <c r="N5" s="361"/>
      <c r="O5" s="361"/>
      <c r="P5" s="361"/>
      <c r="Q5" s="361"/>
      <c r="R5" s="361"/>
      <c r="S5" s="362"/>
      <c r="T5" s="648"/>
      <c r="U5" s="646"/>
      <c r="V5" s="646"/>
      <c r="W5" s="646"/>
      <c r="X5" s="647"/>
    </row>
    <row r="6" spans="1:24" ht="15.75" thickBot="1">
      <c r="A6" s="354"/>
      <c r="B6" s="355"/>
      <c r="C6" s="355"/>
      <c r="D6" s="355"/>
      <c r="E6" s="356"/>
      <c r="F6" s="363"/>
      <c r="G6" s="364"/>
      <c r="H6" s="364"/>
      <c r="I6" s="364"/>
      <c r="J6" s="364"/>
      <c r="K6" s="364"/>
      <c r="L6" s="364"/>
      <c r="M6" s="364"/>
      <c r="N6" s="364"/>
      <c r="O6" s="364"/>
      <c r="P6" s="364"/>
      <c r="Q6" s="364"/>
      <c r="R6" s="364"/>
      <c r="S6" s="365"/>
      <c r="T6" s="649"/>
      <c r="U6" s="650"/>
      <c r="V6" s="650"/>
      <c r="W6" s="650"/>
      <c r="X6" s="651"/>
    </row>
    <row r="7" spans="1:24">
      <c r="A7" s="28"/>
      <c r="B7" s="29"/>
      <c r="C7" s="29"/>
      <c r="D7" s="29"/>
      <c r="E7" s="29"/>
      <c r="F7" s="29"/>
      <c r="G7" s="29"/>
      <c r="H7" s="30"/>
      <c r="I7" s="30"/>
      <c r="J7" s="30"/>
      <c r="K7" s="30"/>
      <c r="L7" s="30"/>
      <c r="M7" s="30"/>
      <c r="N7" s="30"/>
      <c r="O7" s="30"/>
      <c r="P7" s="30"/>
      <c r="Q7" s="30"/>
      <c r="R7" s="30"/>
      <c r="S7" s="30"/>
      <c r="T7" s="31"/>
      <c r="U7" s="31"/>
      <c r="V7" s="31"/>
      <c r="W7" s="31"/>
      <c r="X7" s="32"/>
    </row>
    <row r="8" spans="1:24" ht="18">
      <c r="A8" s="33"/>
      <c r="B8" s="271" t="s">
        <v>0</v>
      </c>
      <c r="C8" s="271"/>
      <c r="D8" s="271"/>
      <c r="E8" s="271"/>
      <c r="F8" s="271"/>
      <c r="G8" s="271"/>
      <c r="H8" s="271"/>
      <c r="I8" s="271"/>
      <c r="J8" s="271"/>
      <c r="K8" s="271"/>
      <c r="L8" s="271"/>
      <c r="M8" s="271"/>
      <c r="N8" s="271"/>
      <c r="O8" s="271"/>
      <c r="P8" s="271"/>
      <c r="Q8" s="271"/>
      <c r="R8" s="271"/>
      <c r="S8" s="271"/>
      <c r="T8" s="271"/>
      <c r="U8" s="271"/>
      <c r="V8" s="271"/>
      <c r="W8" s="271"/>
      <c r="X8" s="34"/>
    </row>
    <row r="9" spans="1:24" ht="18">
      <c r="A9" s="35"/>
      <c r="B9"/>
      <c r="C9" s="68"/>
      <c r="D9" s="68"/>
      <c r="E9" s="68"/>
      <c r="F9" s="68"/>
      <c r="G9" s="68"/>
      <c r="H9" s="272"/>
      <c r="I9" s="272"/>
      <c r="J9" s="272"/>
      <c r="K9" s="272"/>
      <c r="L9" s="272"/>
      <c r="M9"/>
      <c r="N9"/>
      <c r="O9" s="273"/>
      <c r="P9" s="273"/>
      <c r="Q9" s="273"/>
      <c r="R9" s="274"/>
      <c r="S9" s="274"/>
      <c r="T9" s="274"/>
      <c r="U9" s="274"/>
      <c r="V9" s="274"/>
      <c r="W9" s="274"/>
      <c r="X9" s="36"/>
    </row>
    <row r="10" spans="1:24" ht="16.5">
      <c r="A10" s="37"/>
      <c r="B10" s="38" t="s">
        <v>1</v>
      </c>
      <c r="C10" s="38"/>
      <c r="D10" s="38"/>
      <c r="E10" s="38"/>
      <c r="F10" s="275"/>
      <c r="G10" s="275"/>
      <c r="H10" s="275"/>
      <c r="I10" s="275"/>
      <c r="J10" s="38" t="s">
        <v>2</v>
      </c>
      <c r="K10" s="276"/>
      <c r="L10" s="276"/>
      <c r="M10" s="39"/>
      <c r="N10" s="38"/>
      <c r="O10" s="40"/>
      <c r="P10" s="40"/>
      <c r="Q10" s="40"/>
      <c r="R10" s="40"/>
      <c r="S10" s="40"/>
      <c r="T10" s="40"/>
      <c r="U10" s="40"/>
      <c r="V10" s="40"/>
      <c r="W10" s="40"/>
      <c r="X10" s="41"/>
    </row>
    <row r="11" spans="1:24">
      <c r="A11" s="35"/>
      <c r="B11" s="42"/>
      <c r="C11" s="42"/>
      <c r="D11" s="42"/>
      <c r="E11" s="42"/>
      <c r="F11" s="42"/>
      <c r="G11" s="42"/>
      <c r="H11" s="43"/>
      <c r="I11" s="43"/>
      <c r="J11" s="43"/>
      <c r="K11" s="43"/>
      <c r="L11" s="43"/>
      <c r="M11" s="44"/>
      <c r="N11" s="44"/>
      <c r="O11" s="43"/>
      <c r="P11" s="43"/>
      <c r="Q11" s="43"/>
      <c r="R11" s="69"/>
      <c r="S11" s="69"/>
      <c r="T11" s="69"/>
      <c r="U11" s="69"/>
      <c r="V11" s="69"/>
      <c r="W11" s="69"/>
      <c r="X11" s="36"/>
    </row>
    <row r="12" spans="1:24" ht="18">
      <c r="A12" s="35"/>
      <c r="B12" s="265" t="s">
        <v>3</v>
      </c>
      <c r="C12" s="265"/>
      <c r="D12" s="265"/>
      <c r="E12" s="265"/>
      <c r="F12" s="265"/>
      <c r="G12" s="265"/>
      <c r="H12" s="265"/>
      <c r="I12" s="265"/>
      <c r="J12" s="265"/>
      <c r="K12" s="265"/>
      <c r="L12" s="265"/>
      <c r="M12" s="265"/>
      <c r="N12" s="265"/>
      <c r="O12" s="265"/>
      <c r="P12" s="265"/>
      <c r="Q12" s="265"/>
      <c r="R12" s="265"/>
      <c r="S12" s="265"/>
      <c r="T12" s="265"/>
      <c r="U12" s="265"/>
      <c r="V12" s="265"/>
      <c r="W12" s="265"/>
      <c r="X12" s="36"/>
    </row>
    <row r="13" spans="1:24">
      <c r="A13" s="35"/>
      <c r="B13" s="368" t="s">
        <v>4</v>
      </c>
      <c r="C13" s="368"/>
      <c r="D13" s="368"/>
      <c r="E13" s="368"/>
      <c r="F13" s="368"/>
      <c r="G13" s="368"/>
      <c r="H13" s="368"/>
      <c r="I13" s="368"/>
      <c r="J13" s="368"/>
      <c r="K13" s="368"/>
      <c r="L13" s="368"/>
      <c r="M13" s="368"/>
      <c r="N13" s="368"/>
      <c r="O13" s="368"/>
      <c r="P13" s="368"/>
      <c r="Q13" s="368"/>
      <c r="R13" s="368"/>
      <c r="S13" s="368"/>
      <c r="T13" s="368"/>
      <c r="U13" s="368"/>
      <c r="V13" s="368"/>
      <c r="W13" s="368"/>
      <c r="X13" s="36"/>
    </row>
    <row r="14" spans="1:24">
      <c r="A14" s="35"/>
      <c r="B14" s="368"/>
      <c r="C14" s="368"/>
      <c r="D14" s="368"/>
      <c r="E14" s="368"/>
      <c r="F14" s="368"/>
      <c r="G14" s="368"/>
      <c r="H14" s="368"/>
      <c r="I14" s="368"/>
      <c r="J14" s="368"/>
      <c r="K14" s="368"/>
      <c r="L14" s="368"/>
      <c r="M14" s="368"/>
      <c r="N14" s="368"/>
      <c r="O14" s="368"/>
      <c r="P14" s="368"/>
      <c r="Q14" s="368"/>
      <c r="R14" s="368"/>
      <c r="S14" s="368"/>
      <c r="T14" s="368"/>
      <c r="U14" s="368"/>
      <c r="V14" s="368"/>
      <c r="W14" s="368"/>
      <c r="X14" s="36"/>
    </row>
    <row r="15" spans="1:24">
      <c r="A15" s="35"/>
      <c r="B15" s="368"/>
      <c r="C15" s="368"/>
      <c r="D15" s="368"/>
      <c r="E15" s="368"/>
      <c r="F15" s="368"/>
      <c r="G15" s="368"/>
      <c r="H15" s="368"/>
      <c r="I15" s="368"/>
      <c r="J15" s="368"/>
      <c r="K15" s="368"/>
      <c r="L15" s="368"/>
      <c r="M15" s="368"/>
      <c r="N15" s="368"/>
      <c r="O15" s="368"/>
      <c r="P15" s="368"/>
      <c r="Q15" s="368"/>
      <c r="R15" s="368"/>
      <c r="S15" s="368"/>
      <c r="T15" s="368"/>
      <c r="U15" s="368"/>
      <c r="V15" s="368"/>
      <c r="W15" s="368"/>
      <c r="X15" s="36"/>
    </row>
    <row r="16" spans="1:24">
      <c r="A16" s="35"/>
      <c r="B16" s="368"/>
      <c r="C16" s="368"/>
      <c r="D16" s="368"/>
      <c r="E16" s="368"/>
      <c r="F16" s="368"/>
      <c r="G16" s="368"/>
      <c r="H16" s="368"/>
      <c r="I16" s="368"/>
      <c r="J16" s="368"/>
      <c r="K16" s="368"/>
      <c r="L16" s="368"/>
      <c r="M16" s="368"/>
      <c r="N16" s="368"/>
      <c r="O16" s="368"/>
      <c r="P16" s="368"/>
      <c r="Q16" s="368"/>
      <c r="R16" s="368"/>
      <c r="S16" s="368"/>
      <c r="T16" s="368"/>
      <c r="U16" s="368"/>
      <c r="V16" s="368"/>
      <c r="W16" s="368"/>
      <c r="X16" s="36"/>
    </row>
    <row r="17" spans="1:24">
      <c r="A17" s="35"/>
      <c r="B17" s="368"/>
      <c r="C17" s="368"/>
      <c r="D17" s="368"/>
      <c r="E17" s="368"/>
      <c r="F17" s="368"/>
      <c r="G17" s="368"/>
      <c r="H17" s="368"/>
      <c r="I17" s="368"/>
      <c r="J17" s="368"/>
      <c r="K17" s="368"/>
      <c r="L17" s="368"/>
      <c r="M17" s="368"/>
      <c r="N17" s="368"/>
      <c r="O17" s="368"/>
      <c r="P17" s="368"/>
      <c r="Q17" s="368"/>
      <c r="R17" s="368"/>
      <c r="S17" s="368"/>
      <c r="T17" s="368"/>
      <c r="U17" s="368"/>
      <c r="V17" s="368"/>
      <c r="W17" s="368"/>
      <c r="X17" s="36"/>
    </row>
    <row r="18" spans="1:24">
      <c r="A18" s="35"/>
      <c r="B18" s="368"/>
      <c r="C18" s="368"/>
      <c r="D18" s="368"/>
      <c r="E18" s="368"/>
      <c r="F18" s="368"/>
      <c r="G18" s="368"/>
      <c r="H18" s="368"/>
      <c r="I18" s="368"/>
      <c r="J18" s="368"/>
      <c r="K18" s="368"/>
      <c r="L18" s="368"/>
      <c r="M18" s="368"/>
      <c r="N18" s="368"/>
      <c r="O18" s="368"/>
      <c r="P18" s="368"/>
      <c r="Q18" s="368"/>
      <c r="R18" s="368"/>
      <c r="S18" s="368"/>
      <c r="T18" s="368"/>
      <c r="U18" s="368"/>
      <c r="V18" s="368"/>
      <c r="W18" s="368"/>
      <c r="X18" s="36"/>
    </row>
    <row r="19" spans="1:24">
      <c r="A19" s="35"/>
      <c r="B19" s="267"/>
      <c r="C19" s="267"/>
      <c r="D19" s="267"/>
      <c r="E19" s="267"/>
      <c r="F19" s="267"/>
      <c r="G19" s="267"/>
      <c r="H19" s="267"/>
      <c r="I19" s="267"/>
      <c r="J19" s="267"/>
      <c r="K19" s="267"/>
      <c r="L19" s="267"/>
      <c r="M19" s="267"/>
      <c r="N19" s="267"/>
      <c r="O19" s="267"/>
      <c r="P19" s="267"/>
      <c r="Q19" s="267"/>
      <c r="R19" s="267"/>
      <c r="S19" s="267"/>
      <c r="T19" s="267"/>
      <c r="U19" s="267"/>
      <c r="V19" s="267"/>
      <c r="W19" s="267"/>
      <c r="X19" s="36"/>
    </row>
    <row r="20" spans="1:24" ht="18">
      <c r="A20" s="35"/>
      <c r="B20" s="268" t="s">
        <v>5</v>
      </c>
      <c r="C20" s="268"/>
      <c r="D20" s="268"/>
      <c r="E20" s="268"/>
      <c r="F20" s="269"/>
      <c r="G20" s="269"/>
      <c r="H20" s="269"/>
      <c r="I20" s="269"/>
      <c r="J20" s="269"/>
      <c r="K20" s="269"/>
      <c r="L20" s="269"/>
      <c r="M20" s="269"/>
      <c r="N20" s="269"/>
      <c r="O20" s="269"/>
      <c r="P20" s="269"/>
      <c r="Q20" s="269"/>
      <c r="R20" s="269"/>
      <c r="S20" s="269"/>
      <c r="T20" s="269"/>
      <c r="U20" s="269"/>
      <c r="V20" s="269"/>
      <c r="W20" s="269"/>
      <c r="X20" s="36"/>
    </row>
    <row r="21" spans="1:24">
      <c r="A21" s="35"/>
      <c r="B21" s="45"/>
      <c r="C21" s="45"/>
      <c r="D21" s="45"/>
      <c r="E21" s="45"/>
      <c r="F21" s="270"/>
      <c r="G21" s="270"/>
      <c r="H21" s="270"/>
      <c r="I21" s="270"/>
      <c r="J21" s="270"/>
      <c r="K21" s="270"/>
      <c r="L21" s="270"/>
      <c r="M21" s="270"/>
      <c r="N21" s="270"/>
      <c r="O21" s="270"/>
      <c r="P21" s="270"/>
      <c r="Q21" s="270"/>
      <c r="R21" s="270"/>
      <c r="S21" s="270"/>
      <c r="T21" s="270"/>
      <c r="U21" s="270"/>
      <c r="V21" s="270"/>
      <c r="W21" s="270"/>
      <c r="X21" s="36"/>
    </row>
    <row r="22" spans="1:24" ht="18">
      <c r="A22" s="35"/>
      <c r="B22" s="268" t="s">
        <v>6</v>
      </c>
      <c r="C22" s="268"/>
      <c r="D22" s="268"/>
      <c r="E22" s="268"/>
      <c r="F22" s="269"/>
      <c r="G22" s="269"/>
      <c r="H22" s="269"/>
      <c r="I22" s="269"/>
      <c r="J22" s="269"/>
      <c r="K22" s="269"/>
      <c r="L22" s="269"/>
      <c r="M22" s="269"/>
      <c r="N22" s="269"/>
      <c r="O22" s="269"/>
      <c r="P22" s="269"/>
      <c r="Q22" s="269"/>
      <c r="R22" s="269"/>
      <c r="S22" s="269"/>
      <c r="T22" s="269"/>
      <c r="U22" s="269"/>
      <c r="V22" s="269"/>
      <c r="W22" s="269"/>
      <c r="X22" s="36"/>
    </row>
    <row r="23" spans="1:24">
      <c r="A23" s="35"/>
      <c r="B23" s="45"/>
      <c r="C23" s="45"/>
      <c r="D23" s="45"/>
      <c r="E23" s="45"/>
      <c r="F23" s="270"/>
      <c r="G23" s="270"/>
      <c r="H23" s="270"/>
      <c r="I23" s="270"/>
      <c r="J23" s="270"/>
      <c r="K23" s="270"/>
      <c r="L23" s="270"/>
      <c r="M23" s="270"/>
      <c r="N23" s="270"/>
      <c r="O23" s="270"/>
      <c r="P23" s="270"/>
      <c r="Q23" s="270"/>
      <c r="R23" s="270"/>
      <c r="S23" s="270"/>
      <c r="T23" s="270"/>
      <c r="U23" s="270"/>
      <c r="V23" s="270"/>
      <c r="W23" s="270"/>
      <c r="X23" s="36"/>
    </row>
    <row r="24" spans="1:24" ht="18">
      <c r="A24" s="35"/>
      <c r="B24" s="268" t="s">
        <v>7</v>
      </c>
      <c r="C24" s="268"/>
      <c r="D24" s="268"/>
      <c r="E24" s="268"/>
      <c r="F24" s="269"/>
      <c r="G24" s="269"/>
      <c r="H24" s="269"/>
      <c r="I24" s="269"/>
      <c r="J24" s="269"/>
      <c r="K24" s="269"/>
      <c r="L24" s="269"/>
      <c r="M24" s="269"/>
      <c r="N24" s="269"/>
      <c r="O24" s="269"/>
      <c r="P24" s="269"/>
      <c r="Q24" s="269"/>
      <c r="R24" s="269"/>
      <c r="S24" s="269"/>
      <c r="T24" s="269"/>
      <c r="U24" s="269"/>
      <c r="V24" s="269"/>
      <c r="W24" s="269"/>
      <c r="X24" s="36"/>
    </row>
    <row r="25" spans="1:24">
      <c r="A25" s="35"/>
      <c r="B25" s="69"/>
      <c r="C25" s="69"/>
      <c r="D25" s="69"/>
      <c r="E25" s="69"/>
      <c r="F25" s="270"/>
      <c r="G25" s="270"/>
      <c r="H25" s="270"/>
      <c r="I25" s="270"/>
      <c r="J25" s="270"/>
      <c r="K25" s="270"/>
      <c r="L25" s="270"/>
      <c r="M25" s="270"/>
      <c r="N25" s="270"/>
      <c r="O25" s="270"/>
      <c r="P25" s="270"/>
      <c r="Q25" s="270"/>
      <c r="R25" s="270"/>
      <c r="S25" s="270"/>
      <c r="T25" s="270"/>
      <c r="U25" s="270"/>
      <c r="V25" s="270"/>
      <c r="W25" s="270"/>
      <c r="X25" s="36"/>
    </row>
    <row r="26" spans="1:24" ht="16.5">
      <c r="A26" s="33"/>
      <c r="B26" s="277" t="s">
        <v>8</v>
      </c>
      <c r="C26" s="277"/>
      <c r="D26" s="277" t="s">
        <v>9</v>
      </c>
      <c r="E26" s="277"/>
      <c r="F26" s="277"/>
      <c r="G26" s="277"/>
      <c r="H26" s="277"/>
      <c r="I26" s="277"/>
      <c r="J26" s="277"/>
      <c r="K26" s="277"/>
      <c r="L26" s="277"/>
      <c r="M26" s="277"/>
      <c r="N26" s="277"/>
      <c r="O26" s="277"/>
      <c r="P26" s="277"/>
      <c r="Q26" s="277" t="s">
        <v>10</v>
      </c>
      <c r="R26" s="277"/>
      <c r="S26" s="277"/>
      <c r="T26" s="277" t="s">
        <v>11</v>
      </c>
      <c r="U26" s="277"/>
      <c r="V26" s="277"/>
      <c r="W26" s="277"/>
      <c r="X26" s="46"/>
    </row>
    <row r="27" spans="1:24" ht="21" customHeight="1">
      <c r="A27" s="33"/>
      <c r="B27" s="278"/>
      <c r="C27" s="279"/>
      <c r="D27" s="284" t="s">
        <v>88</v>
      </c>
      <c r="E27" s="285"/>
      <c r="F27" s="285"/>
      <c r="G27" s="285"/>
      <c r="H27" s="285"/>
      <c r="I27" s="285"/>
      <c r="J27" s="285"/>
      <c r="K27" s="285"/>
      <c r="L27" s="285"/>
      <c r="M27" s="285"/>
      <c r="N27" s="285"/>
      <c r="O27" s="285"/>
      <c r="P27" s="286"/>
      <c r="Q27" s="293" t="s">
        <v>81</v>
      </c>
      <c r="R27" s="294"/>
      <c r="S27" s="295"/>
      <c r="T27" s="278"/>
      <c r="U27" s="302"/>
      <c r="V27" s="302"/>
      <c r="W27" s="279"/>
      <c r="X27" s="46"/>
    </row>
    <row r="28" spans="1:24" ht="15.75" customHeight="1">
      <c r="A28" s="33"/>
      <c r="B28" s="280"/>
      <c r="C28" s="281"/>
      <c r="D28" s="287"/>
      <c r="E28" s="288"/>
      <c r="F28" s="288"/>
      <c r="G28" s="288"/>
      <c r="H28" s="288"/>
      <c r="I28" s="288"/>
      <c r="J28" s="288"/>
      <c r="K28" s="288"/>
      <c r="L28" s="288"/>
      <c r="M28" s="288"/>
      <c r="N28" s="288"/>
      <c r="O28" s="288"/>
      <c r="P28" s="289"/>
      <c r="Q28" s="296"/>
      <c r="R28" s="297"/>
      <c r="S28" s="298"/>
      <c r="T28" s="280"/>
      <c r="U28" s="303"/>
      <c r="V28" s="303"/>
      <c r="W28" s="281"/>
      <c r="X28" s="46"/>
    </row>
    <row r="29" spans="1:24" ht="24.75" customHeight="1">
      <c r="A29" s="33"/>
      <c r="B29" s="282"/>
      <c r="C29" s="283"/>
      <c r="D29" s="290"/>
      <c r="E29" s="291"/>
      <c r="F29" s="291"/>
      <c r="G29" s="291"/>
      <c r="H29" s="291"/>
      <c r="I29" s="291"/>
      <c r="J29" s="291"/>
      <c r="K29" s="291"/>
      <c r="L29" s="291"/>
      <c r="M29" s="291"/>
      <c r="N29" s="291"/>
      <c r="O29" s="291"/>
      <c r="P29" s="292"/>
      <c r="Q29" s="299"/>
      <c r="R29" s="300"/>
      <c r="S29" s="301"/>
      <c r="T29" s="282"/>
      <c r="U29" s="304"/>
      <c r="V29" s="304"/>
      <c r="W29" s="283"/>
      <c r="X29" s="46"/>
    </row>
    <row r="30" spans="1:24">
      <c r="A30" s="33"/>
      <c r="B30" s="303"/>
      <c r="C30" s="303"/>
      <c r="D30" s="303"/>
      <c r="E30" s="303"/>
      <c r="F30" s="303"/>
      <c r="G30" s="303"/>
      <c r="H30" s="303"/>
      <c r="I30" s="303"/>
      <c r="J30" s="303"/>
      <c r="K30" s="303"/>
      <c r="L30" s="303"/>
      <c r="M30" s="303"/>
      <c r="N30" s="303"/>
      <c r="O30" s="303"/>
      <c r="P30" s="303"/>
      <c r="Q30" s="303"/>
      <c r="R30" s="303"/>
      <c r="S30" s="303"/>
      <c r="T30" s="303"/>
      <c r="U30" s="303"/>
      <c r="V30" s="303"/>
      <c r="W30" s="303"/>
      <c r="X30" s="46"/>
    </row>
    <row r="31" spans="1:24" ht="16.5">
      <c r="A31" s="33"/>
      <c r="B31" s="305" t="s">
        <v>14</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48"/>
      <c r="B33" s="306" t="s">
        <v>9</v>
      </c>
      <c r="C33" s="307"/>
      <c r="D33" s="307"/>
      <c r="E33" s="307"/>
      <c r="F33" s="307"/>
      <c r="G33" s="307"/>
      <c r="H33" s="307"/>
      <c r="I33" s="307"/>
      <c r="J33" s="306" t="s">
        <v>15</v>
      </c>
      <c r="K33" s="308"/>
      <c r="L33" s="309" t="s">
        <v>16</v>
      </c>
      <c r="M33" s="309"/>
      <c r="N33" s="309"/>
      <c r="O33" s="309"/>
      <c r="P33" s="309"/>
      <c r="Q33" s="309" t="s">
        <v>17</v>
      </c>
      <c r="R33" s="309"/>
      <c r="S33" s="309"/>
      <c r="T33" s="309" t="s">
        <v>18</v>
      </c>
      <c r="U33" s="309"/>
      <c r="V33" s="309"/>
      <c r="W33" s="309"/>
      <c r="X33" s="46"/>
    </row>
    <row r="34" spans="1:24">
      <c r="A34" s="33"/>
      <c r="B34" s="314" t="s">
        <v>19</v>
      </c>
      <c r="C34" s="315"/>
      <c r="D34" s="315"/>
      <c r="E34" s="315"/>
      <c r="F34" s="315"/>
      <c r="G34" s="315"/>
      <c r="H34" s="315"/>
      <c r="I34" s="316"/>
      <c r="J34" s="317"/>
      <c r="K34" s="318"/>
      <c r="L34" s="319">
        <f>+T63</f>
        <v>3850</v>
      </c>
      <c r="M34" s="319"/>
      <c r="N34" s="319"/>
      <c r="O34" s="319"/>
      <c r="P34" s="319"/>
      <c r="Q34" s="320">
        <v>0.05</v>
      </c>
      <c r="R34" s="320"/>
      <c r="S34" s="320"/>
      <c r="T34" s="319">
        <f>+ROUND(L34*Q34,0)</f>
        <v>193</v>
      </c>
      <c r="U34" s="319"/>
      <c r="V34" s="319"/>
      <c r="W34" s="319"/>
      <c r="X34" s="46"/>
    </row>
    <row r="35" spans="1:24">
      <c r="A35" s="33"/>
      <c r="B35" s="314"/>
      <c r="C35" s="315"/>
      <c r="D35" s="315"/>
      <c r="E35" s="315"/>
      <c r="F35" s="315"/>
      <c r="G35" s="315"/>
      <c r="H35" s="315"/>
      <c r="I35" s="316"/>
      <c r="J35" s="317"/>
      <c r="K35" s="318"/>
      <c r="L35" s="321"/>
      <c r="M35" s="322"/>
      <c r="N35" s="322"/>
      <c r="O35" s="322"/>
      <c r="P35" s="323"/>
      <c r="Q35" s="317"/>
      <c r="R35" s="324"/>
      <c r="S35" s="318"/>
      <c r="T35" s="325">
        <f>+ROUND(L35*Q35,0)</f>
        <v>0</v>
      </c>
      <c r="U35" s="326"/>
      <c r="V35" s="326"/>
      <c r="W35" s="327"/>
      <c r="X35" s="46"/>
    </row>
    <row r="36" spans="1:24" ht="16.5">
      <c r="A36" s="33"/>
      <c r="B36" s="49"/>
      <c r="C36" s="49"/>
      <c r="D36" s="49"/>
      <c r="E36" s="49"/>
      <c r="F36" s="49"/>
      <c r="G36" s="49"/>
      <c r="H36" s="49"/>
      <c r="I36" s="49"/>
      <c r="J36" s="49"/>
      <c r="K36" s="49"/>
      <c r="L36" s="49"/>
      <c r="M36" s="49"/>
      <c r="N36" s="49"/>
      <c r="O36" s="49"/>
      <c r="P36" s="49"/>
      <c r="Q36" s="310" t="s">
        <v>20</v>
      </c>
      <c r="R36" s="310"/>
      <c r="S36" s="310"/>
      <c r="T36" s="311">
        <f>+SUM(T34:W35)</f>
        <v>193</v>
      </c>
      <c r="U36" s="312"/>
      <c r="V36" s="312"/>
      <c r="W36" s="313"/>
      <c r="X36" s="46"/>
    </row>
    <row r="37" spans="1:24">
      <c r="A37" s="33"/>
      <c r="B37" s="50"/>
      <c r="C37" s="50"/>
      <c r="D37" s="50"/>
      <c r="E37" s="50"/>
      <c r="F37" s="50"/>
      <c r="G37" s="50"/>
      <c r="H37" s="50"/>
      <c r="I37" s="50"/>
      <c r="J37" s="50"/>
      <c r="K37" s="50"/>
      <c r="L37" s="50"/>
      <c r="M37" s="50"/>
      <c r="N37" s="50"/>
      <c r="O37" s="50"/>
      <c r="P37" s="50"/>
      <c r="Q37" s="50"/>
      <c r="R37" s="50"/>
      <c r="S37" s="50"/>
      <c r="T37" s="51"/>
      <c r="U37" s="51"/>
      <c r="V37" s="51"/>
      <c r="W37" s="51"/>
      <c r="X37" s="46"/>
    </row>
    <row r="38" spans="1:24" ht="16.5">
      <c r="A38" s="33"/>
      <c r="B38" s="305" t="s">
        <v>21</v>
      </c>
      <c r="C38" s="305"/>
      <c r="D38" s="305"/>
      <c r="E38" s="305"/>
      <c r="F38" s="305"/>
      <c r="G38" s="305"/>
      <c r="H38" s="305"/>
      <c r="I38" s="305"/>
      <c r="J38" s="305"/>
      <c r="K38" s="305"/>
      <c r="L38" s="305"/>
      <c r="M38" s="305"/>
      <c r="N38" s="305"/>
      <c r="O38" s="305"/>
      <c r="P38" s="305"/>
      <c r="Q38" s="305"/>
      <c r="R38" s="305"/>
      <c r="S38" s="305"/>
      <c r="T38" s="305"/>
      <c r="U38" s="305"/>
      <c r="V38" s="305"/>
      <c r="W38" s="305"/>
      <c r="X38" s="46"/>
    </row>
    <row r="39" spans="1:24">
      <c r="A39" s="33"/>
      <c r="B39" s="47"/>
      <c r="C39" s="47"/>
      <c r="D39" s="47"/>
      <c r="E39" s="47"/>
      <c r="F39" s="47"/>
      <c r="G39" s="47"/>
      <c r="H39" s="47"/>
      <c r="I39" s="47"/>
      <c r="J39" s="47"/>
      <c r="K39" s="47"/>
      <c r="L39" s="47"/>
      <c r="M39" s="47"/>
      <c r="N39" s="47"/>
      <c r="O39" s="47"/>
      <c r="P39" s="47"/>
      <c r="Q39" s="47"/>
      <c r="R39" s="47"/>
      <c r="S39" s="47"/>
      <c r="T39" s="47"/>
      <c r="U39" s="47"/>
      <c r="V39" s="47"/>
      <c r="W39" s="47"/>
      <c r="X39" s="46"/>
    </row>
    <row r="40" spans="1:24" ht="16.5">
      <c r="A40" s="33"/>
      <c r="B40" s="309" t="s">
        <v>9</v>
      </c>
      <c r="C40" s="309"/>
      <c r="D40" s="309"/>
      <c r="E40" s="309"/>
      <c r="F40" s="309"/>
      <c r="G40" s="309"/>
      <c r="H40" s="309"/>
      <c r="I40" s="309"/>
      <c r="J40" s="309" t="s">
        <v>10</v>
      </c>
      <c r="K40" s="309"/>
      <c r="L40" s="309" t="s">
        <v>22</v>
      </c>
      <c r="M40" s="309"/>
      <c r="N40" s="309"/>
      <c r="O40" s="309"/>
      <c r="P40" s="309"/>
      <c r="Q40" s="309" t="s">
        <v>23</v>
      </c>
      <c r="R40" s="309"/>
      <c r="S40" s="309"/>
      <c r="T40" s="309" t="s">
        <v>24</v>
      </c>
      <c r="U40" s="309"/>
      <c r="V40" s="309"/>
      <c r="W40" s="309"/>
      <c r="X40" s="46"/>
    </row>
    <row r="41" spans="1:24">
      <c r="A41" s="33"/>
      <c r="B41" s="314" t="s">
        <v>89</v>
      </c>
      <c r="C41" s="315"/>
      <c r="D41" s="315"/>
      <c r="E41" s="315"/>
      <c r="F41" s="315"/>
      <c r="G41" s="315"/>
      <c r="H41" s="315"/>
      <c r="I41" s="316"/>
      <c r="J41" s="314" t="s">
        <v>90</v>
      </c>
      <c r="K41" s="315"/>
      <c r="L41" s="317">
        <v>0.03</v>
      </c>
      <c r="M41" s="324"/>
      <c r="N41" s="324"/>
      <c r="O41" s="324"/>
      <c r="P41" s="318"/>
      <c r="Q41" s="319">
        <v>55566.666666666664</v>
      </c>
      <c r="R41" s="319"/>
      <c r="S41" s="319"/>
      <c r="T41" s="328">
        <f>+ROUND(L41*Q41,0)</f>
        <v>1667</v>
      </c>
      <c r="U41" s="328"/>
      <c r="V41" s="328"/>
      <c r="W41" s="328"/>
      <c r="X41" s="46"/>
    </row>
    <row r="42" spans="1:24">
      <c r="A42" s="33"/>
      <c r="B42" s="314" t="s">
        <v>91</v>
      </c>
      <c r="C42" s="315"/>
      <c r="D42" s="315"/>
      <c r="E42" s="315"/>
      <c r="F42" s="315"/>
      <c r="G42" s="315"/>
      <c r="H42" s="315"/>
      <c r="I42" s="316"/>
      <c r="J42" s="314" t="s">
        <v>79</v>
      </c>
      <c r="K42" s="315"/>
      <c r="L42" s="317">
        <v>0.02</v>
      </c>
      <c r="M42" s="324"/>
      <c r="N42" s="324"/>
      <c r="O42" s="324"/>
      <c r="P42" s="318"/>
      <c r="Q42" s="319">
        <v>6000</v>
      </c>
      <c r="R42" s="319"/>
      <c r="S42" s="319"/>
      <c r="T42" s="328">
        <f t="shared" ref="T42:T45" si="0">+ROUND(L42*Q42,0)</f>
        <v>120</v>
      </c>
      <c r="U42" s="328"/>
      <c r="V42" s="328"/>
      <c r="W42" s="328"/>
      <c r="X42" s="46"/>
    </row>
    <row r="43" spans="1:24">
      <c r="A43" s="33"/>
      <c r="B43" s="320"/>
      <c r="C43" s="320"/>
      <c r="D43" s="320"/>
      <c r="E43" s="320"/>
      <c r="F43" s="320"/>
      <c r="G43" s="320"/>
      <c r="H43" s="320"/>
      <c r="I43" s="320"/>
      <c r="J43" s="320"/>
      <c r="K43" s="320"/>
      <c r="L43" s="320"/>
      <c r="M43" s="320"/>
      <c r="N43" s="320"/>
      <c r="O43" s="320"/>
      <c r="P43" s="320"/>
      <c r="Q43" s="320"/>
      <c r="R43" s="320"/>
      <c r="S43" s="320"/>
      <c r="T43" s="328">
        <f t="shared" si="0"/>
        <v>0</v>
      </c>
      <c r="U43" s="328"/>
      <c r="V43" s="328"/>
      <c r="W43" s="328"/>
      <c r="X43" s="46"/>
    </row>
    <row r="44" spans="1:24">
      <c r="A44" s="33"/>
      <c r="B44" s="320"/>
      <c r="C44" s="320"/>
      <c r="D44" s="320"/>
      <c r="E44" s="320"/>
      <c r="F44" s="320"/>
      <c r="G44" s="320"/>
      <c r="H44" s="320"/>
      <c r="I44" s="320"/>
      <c r="J44" s="320"/>
      <c r="K44" s="320"/>
      <c r="L44" s="320"/>
      <c r="M44" s="320"/>
      <c r="N44" s="320"/>
      <c r="O44" s="320"/>
      <c r="P44" s="320"/>
      <c r="Q44" s="320"/>
      <c r="R44" s="320"/>
      <c r="S44" s="320"/>
      <c r="T44" s="328">
        <f t="shared" si="0"/>
        <v>0</v>
      </c>
      <c r="U44" s="328"/>
      <c r="V44" s="328"/>
      <c r="W44" s="328"/>
      <c r="X44" s="46"/>
    </row>
    <row r="45" spans="1:24">
      <c r="A45" s="33"/>
      <c r="B45" s="320"/>
      <c r="C45" s="320"/>
      <c r="D45" s="320"/>
      <c r="E45" s="320"/>
      <c r="F45" s="320"/>
      <c r="G45" s="320"/>
      <c r="H45" s="320"/>
      <c r="I45" s="320"/>
      <c r="J45" s="320"/>
      <c r="K45" s="320"/>
      <c r="L45" s="320"/>
      <c r="M45" s="320"/>
      <c r="N45" s="320"/>
      <c r="O45" s="320"/>
      <c r="P45" s="320"/>
      <c r="Q45" s="320"/>
      <c r="R45" s="320"/>
      <c r="S45" s="320"/>
      <c r="T45" s="328">
        <f t="shared" si="0"/>
        <v>0</v>
      </c>
      <c r="U45" s="328"/>
      <c r="V45" s="328"/>
      <c r="W45" s="328"/>
      <c r="X45" s="46"/>
    </row>
    <row r="46" spans="1:24">
      <c r="A46" s="33"/>
      <c r="B46" s="320"/>
      <c r="C46" s="320"/>
      <c r="D46" s="320"/>
      <c r="E46" s="320"/>
      <c r="F46" s="320"/>
      <c r="G46" s="320"/>
      <c r="H46" s="320"/>
      <c r="I46" s="320"/>
      <c r="J46" s="320"/>
      <c r="K46" s="320"/>
      <c r="L46" s="320"/>
      <c r="M46" s="320"/>
      <c r="N46" s="320"/>
      <c r="O46" s="320"/>
      <c r="P46" s="320"/>
      <c r="Q46" s="320"/>
      <c r="R46" s="320"/>
      <c r="S46" s="320"/>
      <c r="T46" s="328" t="s">
        <v>25</v>
      </c>
      <c r="U46" s="328"/>
      <c r="V46" s="328"/>
      <c r="W46" s="328"/>
      <c r="X46" s="46"/>
    </row>
    <row r="47" spans="1:24" ht="16.5">
      <c r="A47" s="33"/>
      <c r="B47" s="49"/>
      <c r="C47" s="49"/>
      <c r="D47" s="49"/>
      <c r="E47" s="49"/>
      <c r="F47" s="49"/>
      <c r="G47" s="49"/>
      <c r="H47" s="49"/>
      <c r="I47" s="49"/>
      <c r="J47" s="49"/>
      <c r="K47" s="49"/>
      <c r="L47" s="49"/>
      <c r="M47" s="49"/>
      <c r="N47" s="49"/>
      <c r="O47" s="49"/>
      <c r="P47" s="49"/>
      <c r="Q47" s="310" t="s">
        <v>20</v>
      </c>
      <c r="R47" s="310"/>
      <c r="S47" s="310"/>
      <c r="T47" s="329">
        <f>SUM(T41:W46)</f>
        <v>1787</v>
      </c>
      <c r="U47" s="330"/>
      <c r="V47" s="330"/>
      <c r="W47" s="331"/>
      <c r="X47" s="46"/>
    </row>
    <row r="48" spans="1:24">
      <c r="A48" s="33"/>
      <c r="B48" s="50"/>
      <c r="C48" s="50"/>
      <c r="D48" s="50"/>
      <c r="E48" s="50"/>
      <c r="F48" s="50"/>
      <c r="G48" s="50"/>
      <c r="H48" s="50"/>
      <c r="I48" s="50"/>
      <c r="J48" s="50"/>
      <c r="K48" s="50"/>
      <c r="L48" s="50"/>
      <c r="M48" s="50"/>
      <c r="N48" s="50"/>
      <c r="O48" s="50"/>
      <c r="P48" s="50"/>
      <c r="Q48" s="50"/>
      <c r="R48" s="50"/>
      <c r="S48" s="50"/>
      <c r="T48" s="51"/>
      <c r="U48" s="51"/>
      <c r="V48" s="51"/>
      <c r="W48" s="51"/>
      <c r="X48" s="46"/>
    </row>
    <row r="49" spans="1:24" ht="16.5">
      <c r="A49" s="33"/>
      <c r="B49" s="305" t="s">
        <v>26</v>
      </c>
      <c r="C49" s="305"/>
      <c r="D49" s="305"/>
      <c r="E49" s="305"/>
      <c r="F49" s="305"/>
      <c r="G49" s="305"/>
      <c r="H49" s="305"/>
      <c r="I49" s="305"/>
      <c r="J49" s="305"/>
      <c r="K49" s="305"/>
      <c r="L49" s="305"/>
      <c r="M49" s="305"/>
      <c r="N49" s="305"/>
      <c r="O49" s="305"/>
      <c r="P49" s="305"/>
      <c r="Q49" s="305"/>
      <c r="R49" s="305"/>
      <c r="S49" s="305"/>
      <c r="T49" s="305"/>
      <c r="U49" s="305"/>
      <c r="V49" s="305"/>
      <c r="W49" s="305"/>
      <c r="X49" s="46"/>
    </row>
    <row r="50" spans="1:24">
      <c r="A50" s="33"/>
      <c r="B50" s="47"/>
      <c r="C50" s="47"/>
      <c r="D50" s="47"/>
      <c r="E50" s="47"/>
      <c r="F50" s="47"/>
      <c r="G50" s="47"/>
      <c r="H50" s="47"/>
      <c r="I50" s="47"/>
      <c r="J50" s="47"/>
      <c r="K50" s="47"/>
      <c r="L50" s="47"/>
      <c r="M50" s="47"/>
      <c r="N50" s="47"/>
      <c r="O50" s="47"/>
      <c r="P50" s="47"/>
      <c r="Q50" s="47"/>
      <c r="R50" s="47"/>
      <c r="S50" s="47"/>
      <c r="T50" s="47"/>
      <c r="U50" s="47"/>
      <c r="V50" s="47"/>
      <c r="W50" s="47"/>
      <c r="X50" s="46"/>
    </row>
    <row r="51" spans="1:24" ht="19.5">
      <c r="A51" s="33"/>
      <c r="B51" s="309" t="s">
        <v>27</v>
      </c>
      <c r="C51" s="309"/>
      <c r="D51" s="309"/>
      <c r="E51" s="309"/>
      <c r="F51" s="309"/>
      <c r="G51" s="309"/>
      <c r="H51" s="309" t="s">
        <v>28</v>
      </c>
      <c r="I51" s="309"/>
      <c r="J51" s="309" t="s">
        <v>29</v>
      </c>
      <c r="K51" s="309"/>
      <c r="L51" s="309" t="s">
        <v>30</v>
      </c>
      <c r="M51" s="309"/>
      <c r="N51" s="309"/>
      <c r="O51" s="309"/>
      <c r="P51" s="309"/>
      <c r="Q51" s="309" t="s">
        <v>16</v>
      </c>
      <c r="R51" s="309"/>
      <c r="S51" s="309"/>
      <c r="T51" s="309" t="s">
        <v>18</v>
      </c>
      <c r="U51" s="309"/>
      <c r="V51" s="309"/>
      <c r="W51" s="309"/>
      <c r="X51" s="46"/>
    </row>
    <row r="52" spans="1:24">
      <c r="A52" s="33"/>
      <c r="B52" s="320"/>
      <c r="C52" s="320"/>
      <c r="D52" s="320"/>
      <c r="E52" s="320"/>
      <c r="F52" s="320"/>
      <c r="G52" s="320"/>
      <c r="H52" s="320"/>
      <c r="I52" s="320"/>
      <c r="J52" s="320"/>
      <c r="K52" s="320"/>
      <c r="L52" s="320"/>
      <c r="M52" s="320"/>
      <c r="N52" s="320"/>
      <c r="O52" s="320"/>
      <c r="P52" s="320"/>
      <c r="Q52" s="320"/>
      <c r="R52" s="320"/>
      <c r="S52" s="320"/>
      <c r="T52" s="319">
        <f>+ROUND(L52*Q52,0)</f>
        <v>0</v>
      </c>
      <c r="U52" s="319"/>
      <c r="V52" s="319"/>
      <c r="W52" s="319"/>
      <c r="X52" s="46"/>
    </row>
    <row r="53" spans="1:24">
      <c r="A53" s="33"/>
      <c r="B53" s="320"/>
      <c r="C53" s="320"/>
      <c r="D53" s="320"/>
      <c r="E53" s="320"/>
      <c r="F53" s="320"/>
      <c r="G53" s="320"/>
      <c r="H53" s="320"/>
      <c r="I53" s="320"/>
      <c r="J53" s="320"/>
      <c r="K53" s="320"/>
      <c r="L53" s="320"/>
      <c r="M53" s="320"/>
      <c r="N53" s="320"/>
      <c r="O53" s="320"/>
      <c r="P53" s="320"/>
      <c r="Q53" s="320"/>
      <c r="R53" s="320"/>
      <c r="S53" s="320"/>
      <c r="T53" s="319">
        <f t="shared" ref="T53:T54" si="1">+ROUND(L53*Q53,0)</f>
        <v>0</v>
      </c>
      <c r="U53" s="319"/>
      <c r="V53" s="319"/>
      <c r="W53" s="319"/>
      <c r="X53" s="46"/>
    </row>
    <row r="54" spans="1:24">
      <c r="A54" s="33"/>
      <c r="B54" s="320"/>
      <c r="C54" s="320"/>
      <c r="D54" s="320"/>
      <c r="E54" s="320"/>
      <c r="F54" s="320"/>
      <c r="G54" s="320"/>
      <c r="H54" s="320"/>
      <c r="I54" s="320"/>
      <c r="J54" s="320"/>
      <c r="K54" s="320"/>
      <c r="L54" s="320"/>
      <c r="M54" s="320"/>
      <c r="N54" s="320"/>
      <c r="O54" s="320"/>
      <c r="P54" s="320"/>
      <c r="Q54" s="320"/>
      <c r="R54" s="320"/>
      <c r="S54" s="320"/>
      <c r="T54" s="319">
        <f t="shared" si="1"/>
        <v>0</v>
      </c>
      <c r="U54" s="319"/>
      <c r="V54" s="319"/>
      <c r="W54" s="319"/>
      <c r="X54" s="46"/>
    </row>
    <row r="55" spans="1:24" ht="16.5">
      <c r="A55" s="33"/>
      <c r="B55" s="49"/>
      <c r="C55" s="49"/>
      <c r="D55" s="49"/>
      <c r="E55" s="49"/>
      <c r="F55" s="49"/>
      <c r="G55" s="49"/>
      <c r="H55" s="49"/>
      <c r="I55" s="49"/>
      <c r="J55" s="49"/>
      <c r="K55" s="49"/>
      <c r="L55" s="49"/>
      <c r="M55" s="49"/>
      <c r="N55" s="49"/>
      <c r="O55" s="49"/>
      <c r="P55" s="49"/>
      <c r="Q55" s="310" t="s">
        <v>20</v>
      </c>
      <c r="R55" s="310"/>
      <c r="S55" s="310"/>
      <c r="T55" s="332">
        <f t="shared" ref="T55" si="2">SUM(T52:W54)</f>
        <v>0</v>
      </c>
      <c r="U55" s="333"/>
      <c r="V55" s="333"/>
      <c r="W55" s="334"/>
      <c r="X55" s="46"/>
    </row>
    <row r="56" spans="1:24">
      <c r="A56" s="33"/>
      <c r="B56" s="50"/>
      <c r="C56" s="50"/>
      <c r="D56" s="50"/>
      <c r="E56" s="50"/>
      <c r="F56" s="50"/>
      <c r="G56" s="50"/>
      <c r="H56" s="50"/>
      <c r="I56" s="50"/>
      <c r="J56" s="50"/>
      <c r="K56" s="50"/>
      <c r="L56" s="50"/>
      <c r="M56" s="50"/>
      <c r="N56" s="50"/>
      <c r="O56" s="50"/>
      <c r="P56" s="50"/>
      <c r="Q56" s="50"/>
      <c r="R56" s="50"/>
      <c r="S56" s="50"/>
      <c r="T56" s="51"/>
      <c r="U56" s="51"/>
      <c r="V56" s="51"/>
      <c r="W56" s="51"/>
      <c r="X56" s="46"/>
    </row>
    <row r="57" spans="1:24" ht="16.5">
      <c r="A57" s="33"/>
      <c r="B57" s="305" t="s">
        <v>33</v>
      </c>
      <c r="C57" s="305"/>
      <c r="D57" s="305"/>
      <c r="E57" s="305"/>
      <c r="F57" s="305"/>
      <c r="G57" s="305"/>
      <c r="H57" s="305"/>
      <c r="I57" s="305"/>
      <c r="J57" s="305"/>
      <c r="K57" s="305"/>
      <c r="L57" s="305"/>
      <c r="M57" s="305"/>
      <c r="N57" s="305"/>
      <c r="O57" s="305"/>
      <c r="P57" s="305"/>
      <c r="Q57" s="305"/>
      <c r="R57" s="305"/>
      <c r="S57" s="305"/>
      <c r="T57" s="305"/>
      <c r="U57" s="305"/>
      <c r="V57" s="305"/>
      <c r="W57" s="305"/>
      <c r="X57" s="46"/>
    </row>
    <row r="58" spans="1:24">
      <c r="A58" s="33"/>
      <c r="B58" s="47"/>
      <c r="C58" s="47"/>
      <c r="D58" s="47"/>
      <c r="E58" s="47"/>
      <c r="F58" s="47"/>
      <c r="G58" s="47"/>
      <c r="H58" s="47"/>
      <c r="I58" s="47"/>
      <c r="J58" s="47"/>
      <c r="K58" s="47"/>
      <c r="L58" s="47"/>
      <c r="M58" s="47"/>
      <c r="N58" s="47"/>
      <c r="O58" s="47"/>
      <c r="P58" s="47"/>
      <c r="Q58" s="47"/>
      <c r="R58" s="47"/>
      <c r="S58" s="47"/>
      <c r="T58" s="47"/>
      <c r="U58" s="47"/>
      <c r="V58" s="47"/>
      <c r="W58" s="47"/>
      <c r="X58" s="46"/>
    </row>
    <row r="59" spans="1:24" ht="16.5">
      <c r="A59" s="33"/>
      <c r="B59" s="309" t="s">
        <v>34</v>
      </c>
      <c r="C59" s="309"/>
      <c r="D59" s="309"/>
      <c r="E59" s="309"/>
      <c r="F59" s="309"/>
      <c r="G59" s="309"/>
      <c r="H59" s="309" t="s">
        <v>35</v>
      </c>
      <c r="I59" s="309"/>
      <c r="J59" s="309" t="s">
        <v>36</v>
      </c>
      <c r="K59" s="309"/>
      <c r="L59" s="309" t="s">
        <v>37</v>
      </c>
      <c r="M59" s="309"/>
      <c r="N59" s="309"/>
      <c r="O59" s="309"/>
      <c r="P59" s="309"/>
      <c r="Q59" s="309" t="s">
        <v>17</v>
      </c>
      <c r="R59" s="309"/>
      <c r="S59" s="309"/>
      <c r="T59" s="309" t="s">
        <v>18</v>
      </c>
      <c r="U59" s="309"/>
      <c r="V59" s="309"/>
      <c r="W59" s="309"/>
      <c r="X59" s="46"/>
    </row>
    <row r="60" spans="1:24">
      <c r="A60" s="33"/>
      <c r="B60" s="320" t="s">
        <v>38</v>
      </c>
      <c r="C60" s="320"/>
      <c r="D60" s="320"/>
      <c r="E60" s="320"/>
      <c r="F60" s="320"/>
      <c r="G60" s="320"/>
      <c r="H60" s="320">
        <f>((1500000/30)+((1000000/30)*2))</f>
        <v>116666.66666666667</v>
      </c>
      <c r="I60" s="320"/>
      <c r="J60" s="335">
        <v>0.65</v>
      </c>
      <c r="K60" s="320"/>
      <c r="L60" s="320">
        <f>H60*1.65</f>
        <v>192500</v>
      </c>
      <c r="M60" s="320"/>
      <c r="N60" s="320"/>
      <c r="O60" s="320"/>
      <c r="P60" s="320"/>
      <c r="Q60" s="320">
        <v>0.02</v>
      </c>
      <c r="R60" s="320"/>
      <c r="S60" s="320"/>
      <c r="T60" s="319">
        <f>Q60*L60</f>
        <v>3850</v>
      </c>
      <c r="U60" s="319"/>
      <c r="V60" s="319"/>
      <c r="W60" s="319"/>
      <c r="X60" s="46"/>
    </row>
    <row r="61" spans="1:24">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c r="A62" s="33"/>
      <c r="B62" s="320"/>
      <c r="C62" s="320"/>
      <c r="D62" s="320"/>
      <c r="E62" s="320"/>
      <c r="F62" s="320"/>
      <c r="G62" s="320"/>
      <c r="H62" s="320"/>
      <c r="I62" s="320"/>
      <c r="J62" s="320"/>
      <c r="K62" s="320"/>
      <c r="L62" s="320"/>
      <c r="M62" s="320"/>
      <c r="N62" s="320"/>
      <c r="O62" s="320"/>
      <c r="P62" s="320"/>
      <c r="Q62" s="320"/>
      <c r="R62" s="320"/>
      <c r="S62" s="320"/>
      <c r="T62" s="319"/>
      <c r="U62" s="319"/>
      <c r="V62" s="319"/>
      <c r="W62" s="319"/>
      <c r="X62" s="46"/>
    </row>
    <row r="63" spans="1:24" ht="16.5">
      <c r="A63" s="33"/>
      <c r="B63" s="49"/>
      <c r="C63" s="49"/>
      <c r="D63" s="49"/>
      <c r="E63" s="49"/>
      <c r="F63" s="49"/>
      <c r="G63" s="49"/>
      <c r="H63" s="49"/>
      <c r="I63" s="49"/>
      <c r="J63" s="49"/>
      <c r="K63" s="49"/>
      <c r="L63" s="49"/>
      <c r="M63" s="49"/>
      <c r="N63" s="49"/>
      <c r="O63" s="49"/>
      <c r="P63" s="49"/>
      <c r="Q63" s="310" t="s">
        <v>20</v>
      </c>
      <c r="R63" s="310"/>
      <c r="S63" s="310"/>
      <c r="T63" s="337">
        <f t="shared" ref="T63" si="3">SUM(T60:W62)</f>
        <v>3850</v>
      </c>
      <c r="U63" s="338"/>
      <c r="V63" s="338"/>
      <c r="W63" s="339"/>
      <c r="X63" s="46"/>
    </row>
    <row r="64" spans="1:24">
      <c r="A64" s="33"/>
      <c r="B64" s="52"/>
      <c r="C64" s="52"/>
      <c r="D64" s="52"/>
      <c r="E64" s="52"/>
      <c r="F64" s="52"/>
      <c r="G64" s="52"/>
      <c r="H64" s="52"/>
      <c r="I64" s="52"/>
      <c r="J64" s="52"/>
      <c r="K64" s="52"/>
      <c r="L64" s="52"/>
      <c r="M64" s="52"/>
      <c r="N64" s="52"/>
      <c r="O64" s="52"/>
      <c r="P64" s="52"/>
      <c r="Q64" s="52"/>
      <c r="R64" s="52"/>
      <c r="S64" s="52"/>
      <c r="T64" s="53"/>
      <c r="U64" s="53"/>
      <c r="V64" s="53"/>
      <c r="W64" s="53"/>
      <c r="X64" s="46"/>
    </row>
    <row r="65" spans="1:24">
      <c r="A65" s="33"/>
      <c r="B65" s="52"/>
      <c r="C65" s="52"/>
      <c r="D65" s="52"/>
      <c r="E65" s="52"/>
      <c r="F65" s="52"/>
      <c r="G65" s="52"/>
      <c r="H65" s="52"/>
      <c r="I65" s="52"/>
      <c r="J65" s="52"/>
      <c r="K65" s="52"/>
      <c r="L65" s="52"/>
      <c r="M65" s="52"/>
      <c r="N65" s="52"/>
      <c r="O65" s="52"/>
      <c r="P65" s="52"/>
      <c r="Q65" s="340" t="s">
        <v>39</v>
      </c>
      <c r="R65" s="340"/>
      <c r="S65" s="340"/>
      <c r="T65" s="341">
        <f>+T63+T55+T47+T36</f>
        <v>5830</v>
      </c>
      <c r="U65" s="341"/>
      <c r="V65" s="341"/>
      <c r="W65" s="341"/>
      <c r="X65" s="46"/>
    </row>
    <row r="66" spans="1:24">
      <c r="A66" s="33"/>
      <c r="B66" s="52"/>
      <c r="C66" s="52"/>
      <c r="D66" s="52"/>
      <c r="E66" s="52"/>
      <c r="F66" s="52"/>
      <c r="G66" s="52"/>
      <c r="H66" s="52"/>
      <c r="I66" s="52"/>
      <c r="J66" s="52"/>
      <c r="K66" s="52"/>
      <c r="L66" s="52"/>
      <c r="M66" s="52"/>
      <c r="N66" s="52"/>
      <c r="O66" s="52"/>
      <c r="P66" s="52"/>
      <c r="Q66" s="54" t="s">
        <v>40</v>
      </c>
      <c r="R66" s="55">
        <v>30</v>
      </c>
      <c r="S66" s="56" t="s">
        <v>41</v>
      </c>
      <c r="T66" s="341">
        <f>+ROUND(R66*(T65/100),0)</f>
        <v>1749</v>
      </c>
      <c r="U66" s="341"/>
      <c r="V66" s="341"/>
      <c r="W66" s="341"/>
      <c r="X66" s="46"/>
    </row>
    <row r="67" spans="1:24" ht="21" customHeight="1">
      <c r="A67" s="33"/>
      <c r="B67" s="52"/>
      <c r="C67" s="52"/>
      <c r="D67" s="52"/>
      <c r="E67" s="52"/>
      <c r="F67" s="52"/>
      <c r="G67" s="52"/>
      <c r="H67" s="52"/>
      <c r="I67" s="52"/>
      <c r="J67" s="52"/>
      <c r="K67" s="52"/>
      <c r="L67" s="52"/>
      <c r="M67" s="52"/>
      <c r="N67" s="52"/>
      <c r="O67" s="52"/>
      <c r="P67" s="52"/>
      <c r="Q67" s="342" t="s">
        <v>42</v>
      </c>
      <c r="R67" s="342"/>
      <c r="S67" s="342"/>
      <c r="T67" s="341">
        <f>+T66+T65</f>
        <v>7579</v>
      </c>
      <c r="U67" s="341"/>
      <c r="V67" s="341"/>
      <c r="W67" s="341"/>
      <c r="X67" s="46"/>
    </row>
    <row r="68" spans="1:24" ht="15" customHeight="1">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52"/>
      <c r="D69" s="52"/>
      <c r="E69" s="52"/>
      <c r="F69" s="52"/>
      <c r="G69" s="52"/>
      <c r="H69" s="52"/>
      <c r="I69" s="52"/>
      <c r="J69" s="52"/>
      <c r="K69" s="52"/>
      <c r="L69" s="52"/>
      <c r="M69" s="52"/>
      <c r="N69" s="52"/>
      <c r="O69" s="52"/>
      <c r="P69" s="52"/>
      <c r="Q69" s="52"/>
      <c r="R69" s="52"/>
      <c r="S69" s="52"/>
      <c r="T69" s="53"/>
      <c r="U69" s="53"/>
      <c r="V69" s="53"/>
      <c r="W69" s="53"/>
      <c r="X69" s="46"/>
    </row>
    <row r="70" spans="1:24">
      <c r="A70" s="33"/>
      <c r="B70" s="52"/>
      <c r="C70" s="346"/>
      <c r="D70" s="641"/>
      <c r="E70" s="641"/>
      <c r="F70" s="641"/>
      <c r="G70" s="641"/>
      <c r="H70" s="641"/>
      <c r="I70" s="641"/>
      <c r="J70" s="641"/>
      <c r="K70" s="642"/>
      <c r="L70" s="642"/>
      <c r="M70" s="642"/>
      <c r="N70" s="347"/>
      <c r="O70" s="347"/>
      <c r="P70" s="347"/>
      <c r="Q70" s="347"/>
      <c r="R70" s="347"/>
      <c r="S70" s="347"/>
      <c r="T70" s="347"/>
      <c r="U70" s="347"/>
      <c r="V70" s="347"/>
      <c r="W70" s="67"/>
      <c r="X70" s="46"/>
    </row>
    <row r="71" spans="1:24" ht="16.5">
      <c r="A71" s="33"/>
      <c r="B71" s="52"/>
      <c r="C71" s="343" t="s">
        <v>43</v>
      </c>
      <c r="D71" s="343"/>
      <c r="E71" s="343"/>
      <c r="F71" s="343"/>
      <c r="G71" s="343"/>
      <c r="H71" s="343"/>
      <c r="I71" s="343"/>
      <c r="J71" s="343"/>
      <c r="K71" s="642"/>
      <c r="L71" s="642"/>
      <c r="M71" s="642"/>
      <c r="N71" s="343" t="s">
        <v>44</v>
      </c>
      <c r="O71" s="343"/>
      <c r="P71" s="343"/>
      <c r="Q71" s="343"/>
      <c r="R71" s="343"/>
      <c r="S71" s="343"/>
      <c r="T71" s="343"/>
      <c r="U71" s="343"/>
      <c r="V71" s="343"/>
      <c r="W71" s="343"/>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58"/>
      <c r="J73" s="58"/>
      <c r="K73" s="58"/>
      <c r="L73" s="58"/>
      <c r="M73" s="58"/>
      <c r="N73" s="57"/>
      <c r="O73" s="57"/>
      <c r="P73" s="57"/>
      <c r="Q73" s="57"/>
      <c r="R73" s="57"/>
      <c r="S73" s="57"/>
      <c r="T73" s="57"/>
      <c r="U73" s="57"/>
      <c r="V73" s="57"/>
      <c r="W73" s="57"/>
      <c r="X73" s="46"/>
    </row>
    <row r="74" spans="1:24">
      <c r="A74" s="33"/>
      <c r="B74" s="52"/>
      <c r="C74" s="57"/>
      <c r="D74" s="58"/>
      <c r="E74" s="58"/>
      <c r="F74" s="58"/>
      <c r="G74" s="58"/>
      <c r="H74" s="58"/>
      <c r="I74" s="346"/>
      <c r="J74" s="641"/>
      <c r="K74" s="641"/>
      <c r="L74" s="641"/>
      <c r="M74" s="641"/>
      <c r="N74" s="641"/>
      <c r="O74" s="641"/>
      <c r="P74" s="641"/>
      <c r="Q74" s="57"/>
      <c r="R74" s="57"/>
      <c r="S74" s="57"/>
      <c r="T74" s="57"/>
      <c r="U74" s="57"/>
      <c r="V74" s="57"/>
      <c r="W74" s="57"/>
      <c r="X74" s="46"/>
    </row>
    <row r="75" spans="1:24" ht="16.5">
      <c r="A75" s="33"/>
      <c r="B75" s="52"/>
      <c r="C75" s="57"/>
      <c r="D75" s="58"/>
      <c r="E75" s="58"/>
      <c r="F75" s="58"/>
      <c r="G75" s="58"/>
      <c r="H75" s="58"/>
      <c r="I75" s="343" t="s">
        <v>45</v>
      </c>
      <c r="J75" s="643"/>
      <c r="K75" s="643"/>
      <c r="L75" s="643"/>
      <c r="M75" s="643"/>
      <c r="N75" s="643"/>
      <c r="O75" s="643"/>
      <c r="P75" s="643"/>
      <c r="Q75" s="57"/>
      <c r="R75" s="57"/>
      <c r="S75" s="57"/>
      <c r="T75" s="57"/>
      <c r="U75" s="57"/>
      <c r="V75" s="57"/>
      <c r="W75" s="57"/>
      <c r="X75" s="46"/>
    </row>
    <row r="76" spans="1:24">
      <c r="A76" s="33"/>
      <c r="B76" s="52"/>
      <c r="C76" s="52"/>
      <c r="D76" s="52"/>
      <c r="E76" s="52"/>
      <c r="F76" s="59"/>
      <c r="G76" s="59"/>
      <c r="H76" s="59"/>
      <c r="I76" s="59"/>
      <c r="J76" s="59"/>
      <c r="K76" s="59"/>
      <c r="L76" s="59"/>
      <c r="M76" s="59"/>
      <c r="N76" s="59"/>
      <c r="O76" s="59"/>
      <c r="P76" s="60"/>
      <c r="Q76" s="52"/>
      <c r="R76" s="52"/>
      <c r="S76" s="52"/>
      <c r="T76" s="53"/>
      <c r="U76" s="53"/>
      <c r="V76" s="53"/>
      <c r="W76" s="53"/>
      <c r="X76" s="46"/>
    </row>
    <row r="77" spans="1:24">
      <c r="A77" s="33"/>
      <c r="B77" s="344" t="s">
        <v>46</v>
      </c>
      <c r="C77" s="344"/>
      <c r="D77" s="344"/>
      <c r="E77" s="344"/>
      <c r="F77" s="344"/>
      <c r="G77" s="344"/>
      <c r="H77" s="344"/>
      <c r="I77" s="344"/>
      <c r="J77" s="344"/>
      <c r="K77" s="344"/>
      <c r="L77" s="344"/>
      <c r="M77" s="344"/>
      <c r="N77" s="344"/>
      <c r="O77" s="61"/>
      <c r="P77" s="31"/>
      <c r="Q77" s="31" t="s">
        <v>47</v>
      </c>
      <c r="R77" s="31" t="s">
        <v>48</v>
      </c>
      <c r="S77" s="31"/>
      <c r="T77" s="31"/>
      <c r="U77" s="31"/>
      <c r="V77" s="31"/>
      <c r="W77" s="31"/>
      <c r="X77" s="32"/>
    </row>
    <row r="78" spans="1:24">
      <c r="A78" s="62"/>
      <c r="B78" s="63" t="s">
        <v>49</v>
      </c>
      <c r="C78" s="64"/>
      <c r="D78" s="64"/>
      <c r="E78" s="64"/>
      <c r="F78" s="63" t="s">
        <v>50</v>
      </c>
      <c r="G78" s="65"/>
      <c r="H78" s="345"/>
      <c r="I78" s="345"/>
      <c r="J78" s="345"/>
      <c r="K78" s="345"/>
      <c r="L78" s="345"/>
      <c r="M78" s="345"/>
      <c r="N78" s="345"/>
      <c r="O78" s="345"/>
      <c r="P78" s="63"/>
      <c r="Q78" s="63"/>
      <c r="R78" s="63" t="s">
        <v>51</v>
      </c>
      <c r="S78" s="63"/>
      <c r="T78" s="63"/>
      <c r="U78" s="63"/>
      <c r="V78" s="63"/>
      <c r="W78" s="63"/>
      <c r="X78" s="66"/>
    </row>
  </sheetData>
  <mergeCells count="160">
    <mergeCell ref="I75:P75"/>
    <mergeCell ref="B77:N77"/>
    <mergeCell ref="H78:O78"/>
    <mergeCell ref="C70:J70"/>
    <mergeCell ref="K70:M71"/>
    <mergeCell ref="N70:V70"/>
    <mergeCell ref="C71:J71"/>
    <mergeCell ref="N71:W71"/>
    <mergeCell ref="I74:P74"/>
    <mergeCell ref="Q63:S63"/>
    <mergeCell ref="T63:W63"/>
    <mergeCell ref="Q65:S65"/>
    <mergeCell ref="T65:W65"/>
    <mergeCell ref="T66:W66"/>
    <mergeCell ref="Q67:S67"/>
    <mergeCell ref="T67:W67"/>
    <mergeCell ref="B62:G62"/>
    <mergeCell ref="H62:I62"/>
    <mergeCell ref="J62:K62"/>
    <mergeCell ref="L62:P62"/>
    <mergeCell ref="Q62:S62"/>
    <mergeCell ref="T62:W62"/>
    <mergeCell ref="B61:G61"/>
    <mergeCell ref="H61:I61"/>
    <mergeCell ref="J61:K61"/>
    <mergeCell ref="L61:P61"/>
    <mergeCell ref="Q61:S61"/>
    <mergeCell ref="T61:W61"/>
    <mergeCell ref="B60:G60"/>
    <mergeCell ref="H60:I60"/>
    <mergeCell ref="J60:K60"/>
    <mergeCell ref="L60:P60"/>
    <mergeCell ref="Q60:S60"/>
    <mergeCell ref="T60:W60"/>
    <mergeCell ref="Q55:S55"/>
    <mergeCell ref="T55:W55"/>
    <mergeCell ref="B57:W57"/>
    <mergeCell ref="B59:G59"/>
    <mergeCell ref="H59:I59"/>
    <mergeCell ref="J59:K59"/>
    <mergeCell ref="L59:P59"/>
    <mergeCell ref="Q59:S59"/>
    <mergeCell ref="T59:W59"/>
    <mergeCell ref="B54:G54"/>
    <mergeCell ref="H54:I54"/>
    <mergeCell ref="J54:K54"/>
    <mergeCell ref="L54:P54"/>
    <mergeCell ref="Q54:S54"/>
    <mergeCell ref="T54:W54"/>
    <mergeCell ref="B53:G53"/>
    <mergeCell ref="H53:I53"/>
    <mergeCell ref="J53:K53"/>
    <mergeCell ref="L53:P53"/>
    <mergeCell ref="Q53:S53"/>
    <mergeCell ref="T53:W53"/>
    <mergeCell ref="B52:G52"/>
    <mergeCell ref="H52:I52"/>
    <mergeCell ref="J52:K52"/>
    <mergeCell ref="L52:P52"/>
    <mergeCell ref="Q52:S52"/>
    <mergeCell ref="T52:W52"/>
    <mergeCell ref="Q47:S47"/>
    <mergeCell ref="T47:W47"/>
    <mergeCell ref="B49:W49"/>
    <mergeCell ref="B51:G51"/>
    <mergeCell ref="H51:I51"/>
    <mergeCell ref="J51:K51"/>
    <mergeCell ref="L51:P51"/>
    <mergeCell ref="Q51:S51"/>
    <mergeCell ref="T51:W51"/>
    <mergeCell ref="B45:I45"/>
    <mergeCell ref="J45:K45"/>
    <mergeCell ref="L45:P45"/>
    <mergeCell ref="Q45:S45"/>
    <mergeCell ref="T45:W45"/>
    <mergeCell ref="B46:I46"/>
    <mergeCell ref="J46:K46"/>
    <mergeCell ref="L46:P46"/>
    <mergeCell ref="Q46:S46"/>
    <mergeCell ref="T46:W46"/>
    <mergeCell ref="B43:I43"/>
    <mergeCell ref="J43:K43"/>
    <mergeCell ref="L43:P43"/>
    <mergeCell ref="Q43:S43"/>
    <mergeCell ref="T43:W43"/>
    <mergeCell ref="B44:I44"/>
    <mergeCell ref="J44:K44"/>
    <mergeCell ref="L44:P44"/>
    <mergeCell ref="Q44:S44"/>
    <mergeCell ref="T44:W44"/>
    <mergeCell ref="B41:I41"/>
    <mergeCell ref="J41:K41"/>
    <mergeCell ref="L41:P41"/>
    <mergeCell ref="Q41:S41"/>
    <mergeCell ref="T41:W41"/>
    <mergeCell ref="B42:I42"/>
    <mergeCell ref="J42:K42"/>
    <mergeCell ref="L42:P42"/>
    <mergeCell ref="Q42:S42"/>
    <mergeCell ref="T42:W42"/>
    <mergeCell ref="Q36:S36"/>
    <mergeCell ref="T36:W36"/>
    <mergeCell ref="B38:W38"/>
    <mergeCell ref="B40:I40"/>
    <mergeCell ref="J40:K40"/>
    <mergeCell ref="L40:P40"/>
    <mergeCell ref="Q40:S40"/>
    <mergeCell ref="T40:W40"/>
    <mergeCell ref="B34:I34"/>
    <mergeCell ref="J34:K34"/>
    <mergeCell ref="L34:P34"/>
    <mergeCell ref="Q34:S34"/>
    <mergeCell ref="T34:W34"/>
    <mergeCell ref="B35:I35"/>
    <mergeCell ref="J35:K35"/>
    <mergeCell ref="L35:P35"/>
    <mergeCell ref="Q35:S35"/>
    <mergeCell ref="T35:W35"/>
    <mergeCell ref="B30:C30"/>
    <mergeCell ref="D30:P30"/>
    <mergeCell ref="Q30:S30"/>
    <mergeCell ref="T30:W30"/>
    <mergeCell ref="B31:W31"/>
    <mergeCell ref="B33:I33"/>
    <mergeCell ref="J33:K33"/>
    <mergeCell ref="L33:P33"/>
    <mergeCell ref="Q33:S33"/>
    <mergeCell ref="T33:W33"/>
    <mergeCell ref="B26:C26"/>
    <mergeCell ref="D26:P26"/>
    <mergeCell ref="Q26:S26"/>
    <mergeCell ref="T26:W26"/>
    <mergeCell ref="B27:C29"/>
    <mergeCell ref="D27:P29"/>
    <mergeCell ref="Q27:S29"/>
    <mergeCell ref="T27:W29"/>
    <mergeCell ref="B22:E22"/>
    <mergeCell ref="F22:W22"/>
    <mergeCell ref="F23:W23"/>
    <mergeCell ref="B24:E24"/>
    <mergeCell ref="F24:W24"/>
    <mergeCell ref="F25:W25"/>
    <mergeCell ref="B20:E20"/>
    <mergeCell ref="F20:W20"/>
    <mergeCell ref="F21:W21"/>
    <mergeCell ref="B8:W8"/>
    <mergeCell ref="H9:L9"/>
    <mergeCell ref="O9:Q9"/>
    <mergeCell ref="R9:W9"/>
    <mergeCell ref="F10:I10"/>
    <mergeCell ref="K10:L10"/>
    <mergeCell ref="A2:E6"/>
    <mergeCell ref="F2:S6"/>
    <mergeCell ref="T2:X2"/>
    <mergeCell ref="T3:X3"/>
    <mergeCell ref="T4:X4"/>
    <mergeCell ref="T5:X6"/>
    <mergeCell ref="B12:W12"/>
    <mergeCell ref="B13:W18"/>
    <mergeCell ref="B19:W19"/>
  </mergeCells>
  <conditionalFormatting sqref="B13:W18">
    <cfRule type="expression" dxfId="58" priority="1" stopIfTrue="1">
      <formula>#REF!=0</formula>
    </cfRule>
  </conditionalFormatting>
  <dataValidations count="32">
    <dataValidation allowBlank="1" showInputMessage="1" showErrorMessage="1" prompt="Escriba el precio unitario del material  que se analiza" sqref="Q41:Q46 R43:S46" xr:uid="{00000000-0002-0000-0900-000000000000}"/>
    <dataValidation allowBlank="1" showInputMessage="1" showErrorMessage="1" prompt="Escriba la cantidad de material que se analiza" sqref="L41:L46 M43:P46" xr:uid="{00000000-0002-0000-0900-000001000000}"/>
    <dataValidation allowBlank="1" showInputMessage="1" showErrorMessage="1" prompt="Escriba la unidad de medida en que se mide el material" sqref="J41:J46 K43:K46" xr:uid="{00000000-0002-0000-0900-000002000000}"/>
    <dataValidation allowBlank="1" showInputMessage="1" showErrorMessage="1" prompt="Escriba una breve descripción de los materiales que analiza" sqref="B41:B46 C43:I46" xr:uid="{00000000-0002-0000-0900-000003000000}"/>
    <dataValidation allowBlank="1" showInputMessage="1" showErrorMessage="1" prompt="Escriba el rendimiento del equipo que analiza" sqref="Q34:S35" xr:uid="{00000000-0002-0000-0900-000004000000}"/>
    <dataValidation allowBlank="1" showInputMessage="1" showErrorMessage="1" prompt="Escriba la Tarifa por hora del equipo que analiza" sqref="L34:P35" xr:uid="{00000000-0002-0000-0900-000005000000}"/>
    <dataValidation allowBlank="1" showInputMessage="1" showErrorMessage="1" prompt="Escriba una breve descripción del equipo que analiza" sqref="B34:B35" xr:uid="{00000000-0002-0000-0900-000006000000}"/>
    <dataValidation allowBlank="1" showInputMessage="1" showErrorMessage="1" prompt="Escriba el nombre completo  del interventor" sqref="H78:O78" xr:uid="{00000000-0002-0000-0900-000007000000}"/>
    <dataValidation allowBlank="1" showInputMessage="1" showErrorMessage="1" prompt="Escriba el valor Unitario de cada trabajador relacionado" sqref="T60:W62" xr:uid="{00000000-0002-0000-0900-000008000000}"/>
    <dataValidation allowBlank="1" showInputMessage="1" showErrorMessage="1" prompt="Escriba el rendimiento de cada trabajador relacionado" sqref="Q60:S62" xr:uid="{00000000-0002-0000-0900-000009000000}"/>
    <dataValidation allowBlank="1" showInputMessage="1" showErrorMessage="1" prompt="Escriba el valor del jornal total de cada trabajador relacionado" sqref="L60:P62" xr:uid="{00000000-0002-0000-0900-00000A000000}"/>
    <dataValidation allowBlank="1" showInputMessage="1" showErrorMessage="1" prompt="Escriba el valor de las prestaciones por cada trabajador" sqref="J60:K62" xr:uid="{00000000-0002-0000-0900-00000B000000}"/>
    <dataValidation allowBlank="1" showInputMessage="1" showErrorMessage="1" prompt="Escriba el valor del jornal por cada trabajador" sqref="H60:I62" xr:uid="{00000000-0002-0000-0900-00000C000000}"/>
    <dataValidation allowBlank="1" showInputMessage="1" showErrorMessage="1" prompt="Escriba el valor unitario del transporte relacionado" sqref="T52:W54" xr:uid="{00000000-0002-0000-0900-00000D000000}"/>
    <dataValidation allowBlank="1" showInputMessage="1" showErrorMessage="1" prompt="Escriba la tarifa del transporte relacionado" sqref="Q52:S54" xr:uid="{00000000-0002-0000-0900-00000E000000}"/>
    <dataValidation allowBlank="1" showInputMessage="1" showErrorMessage="1" prompt="Esciba los m2 o Toneladas por Km equivalentes para el transporte relacionado" sqref="L52:P54" xr:uid="{00000000-0002-0000-0900-00000F000000}"/>
    <dataValidation allowBlank="1" showInputMessage="1" showErrorMessage="1" prompt="Escriba la distancia que recorre el transporte relacionado" sqref="J52:K54" xr:uid="{00000000-0002-0000-0900-000010000000}"/>
    <dataValidation allowBlank="1" showInputMessage="1" showErrorMessage="1" prompt="Escriba el peso o la cantidad de volument que transporta" sqref="H52:I54" xr:uid="{00000000-0002-0000-0900-000011000000}"/>
    <dataValidation allowBlank="1" showInputMessage="1" showErrorMessage="1" prompt="Escriba el precio unitario del material que se analiza" sqref="T35:W35 T41:W46" xr:uid="{00000000-0002-0000-0900-000012000000}"/>
    <dataValidation allowBlank="1" showInputMessage="1" showErrorMessage="1" prompt="Escriba el valor unitario del equipo que analiza" sqref="T34:W34" xr:uid="{00000000-0002-0000-0900-000013000000}"/>
    <dataValidation allowBlank="1" showInputMessage="1" showErrorMessage="1" prompt="Escriba los trabajadores cuyo precio va a analizarce" sqref="B60:G62" xr:uid="{00000000-0002-0000-0900-000014000000}"/>
    <dataValidation allowBlank="1" showInputMessage="1" showErrorMessage="1" prompt="Escriba la clase de material que transporta el material que se analiza" sqref="B52:G54" xr:uid="{00000000-0002-0000-0900-000015000000}"/>
    <dataValidation allowBlank="1" showInputMessage="1" showErrorMessage="1" prompt="Escriba la Cantidad de cada item relacionado" sqref="T27 T30:W30" xr:uid="{00000000-0002-0000-0900-000016000000}"/>
    <dataValidation allowBlank="1" showInputMessage="1" showErrorMessage="1" prompt="Escriba la unidad de medida en que se encuentra el item relacionado" sqref="Q27 Q30:S30" xr:uid="{00000000-0002-0000-0900-000017000000}"/>
    <dataValidation allowBlank="1" showInputMessage="1" showErrorMessage="1" prompt="Escriba una breve descripción del item relacionado" sqref="D27 D30:P30" xr:uid="{00000000-0002-0000-0900-000018000000}"/>
    <dataValidation allowBlank="1" showInputMessage="1" showErrorMessage="1" prompt="Escriba el item relacionado en la propuesta" sqref="B27 B30:C30" xr:uid="{00000000-0002-0000-0900-000019000000}"/>
    <dataValidation allowBlank="1" showInputMessage="1" showErrorMessage="1" promptTitle="Coordinador        " prompt="Escriba el nombre _x000a_o razón social del _x000a_funcionario designado_x000a_para ser el Coordinador_x000a_del Contrato" sqref="F24:W24" xr:uid="{00000000-0002-0000-0900-00001A000000}"/>
    <dataValidation allowBlank="1" showInputMessage="1" showErrorMessage="1" promptTitle="Interventor               " prompt="Escriba el nombre _x000a_o razón social del _x000a_Interventor" sqref="F22:W22" xr:uid="{00000000-0002-0000-0900-00001B000000}"/>
    <dataValidation allowBlank="1" showInputMessage="1" showErrorMessage="1" promptTitle="Contratista" prompt="Escriba el nombre o _x000a_razón social del _x000a_Contratista" sqref="F20:W20" xr:uid="{00000000-0002-0000-0900-00001C000000}"/>
    <dataValidation allowBlank="1" showInputMessage="1" showErrorMessage="1" promptTitle="Contrato No." prompt="Escriba en este espacio el número de contrato suscrito" sqref="H9:L9" xr:uid="{00000000-0002-0000-0900-00001D000000}"/>
    <dataValidation allowBlank="1" showInputMessage="1" showErrorMessage="1" prompt="Escriba el año de suscripción del contrato." sqref="O9:Q9" xr:uid="{00000000-0002-0000-0900-00001E000000}"/>
    <dataValidation allowBlank="1" showInputMessage="1" showErrorMessage="1" promptTitle="Objeto del Contrato" prompt="Escriba claramente el objeto del contrato de ejecución suscrito" sqref="B13:W18" xr:uid="{00000000-0002-0000-0900-00001F000000}"/>
  </dataValidation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2:X78"/>
  <sheetViews>
    <sheetView topLeftCell="A49" zoomScale="80" zoomScaleNormal="80" workbookViewId="0">
      <selection activeCell="B60" sqref="B60:W60"/>
    </sheetView>
  </sheetViews>
  <sheetFormatPr defaultColWidth="9.28515625" defaultRowHeight="15"/>
  <cols>
    <col min="1" max="24" width="5.85546875" style="27" customWidth="1"/>
    <col min="25" max="16384" width="9.28515625" style="27"/>
  </cols>
  <sheetData>
    <row r="2" spans="1:24">
      <c r="A2" s="348" t="s">
        <v>52</v>
      </c>
      <c r="B2" s="349"/>
      <c r="C2" s="349"/>
      <c r="D2" s="349"/>
      <c r="E2" s="350"/>
      <c r="F2" s="357"/>
      <c r="G2" s="358"/>
      <c r="H2" s="358"/>
      <c r="I2" s="358"/>
      <c r="J2" s="358"/>
      <c r="K2" s="358"/>
      <c r="L2" s="358"/>
      <c r="M2" s="358"/>
      <c r="N2" s="358"/>
      <c r="O2" s="358"/>
      <c r="P2" s="358"/>
      <c r="Q2" s="358"/>
      <c r="R2" s="358"/>
      <c r="S2" s="359"/>
      <c r="T2" s="366"/>
      <c r="U2" s="644"/>
      <c r="V2" s="644"/>
      <c r="W2" s="644"/>
      <c r="X2" s="645"/>
    </row>
    <row r="3" spans="1:24">
      <c r="A3" s="351"/>
      <c r="B3" s="352"/>
      <c r="C3" s="352"/>
      <c r="D3" s="352"/>
      <c r="E3" s="353"/>
      <c r="F3" s="360"/>
      <c r="G3" s="361"/>
      <c r="H3" s="361"/>
      <c r="I3" s="361"/>
      <c r="J3" s="361"/>
      <c r="K3" s="361"/>
      <c r="L3" s="361"/>
      <c r="M3" s="361"/>
      <c r="N3" s="361"/>
      <c r="O3" s="361"/>
      <c r="P3" s="361"/>
      <c r="Q3" s="361"/>
      <c r="R3" s="361"/>
      <c r="S3" s="362"/>
      <c r="T3" s="367" t="s">
        <v>53</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367" t="s">
        <v>54</v>
      </c>
      <c r="U4" s="646"/>
      <c r="V4" s="646"/>
      <c r="W4" s="646"/>
      <c r="X4" s="647"/>
    </row>
    <row r="5" spans="1:24">
      <c r="A5" s="351"/>
      <c r="B5" s="352"/>
      <c r="C5" s="352"/>
      <c r="D5" s="352"/>
      <c r="E5" s="353"/>
      <c r="F5" s="360"/>
      <c r="G5" s="361"/>
      <c r="H5" s="361"/>
      <c r="I5" s="361"/>
      <c r="J5" s="361"/>
      <c r="K5" s="361"/>
      <c r="L5" s="361"/>
      <c r="M5" s="361"/>
      <c r="N5" s="361"/>
      <c r="O5" s="361"/>
      <c r="P5" s="361"/>
      <c r="Q5" s="361"/>
      <c r="R5" s="361"/>
      <c r="S5" s="362"/>
      <c r="T5" s="648"/>
      <c r="U5" s="646"/>
      <c r="V5" s="646"/>
      <c r="W5" s="646"/>
      <c r="X5" s="647"/>
    </row>
    <row r="6" spans="1:24" ht="15.75" thickBot="1">
      <c r="A6" s="354"/>
      <c r="B6" s="355"/>
      <c r="C6" s="355"/>
      <c r="D6" s="355"/>
      <c r="E6" s="356"/>
      <c r="F6" s="363"/>
      <c r="G6" s="364"/>
      <c r="H6" s="364"/>
      <c r="I6" s="364"/>
      <c r="J6" s="364"/>
      <c r="K6" s="364"/>
      <c r="L6" s="364"/>
      <c r="M6" s="364"/>
      <c r="N6" s="364"/>
      <c r="O6" s="364"/>
      <c r="P6" s="364"/>
      <c r="Q6" s="364"/>
      <c r="R6" s="364"/>
      <c r="S6" s="365"/>
      <c r="T6" s="649"/>
      <c r="U6" s="650"/>
      <c r="V6" s="650"/>
      <c r="W6" s="650"/>
      <c r="X6" s="651"/>
    </row>
    <row r="7" spans="1:24">
      <c r="A7" s="28"/>
      <c r="B7" s="29"/>
      <c r="C7" s="29"/>
      <c r="D7" s="29"/>
      <c r="E7" s="29"/>
      <c r="F7" s="29"/>
      <c r="G7" s="29"/>
      <c r="H7" s="30"/>
      <c r="I7" s="30"/>
      <c r="J7" s="30"/>
      <c r="K7" s="30"/>
      <c r="L7" s="30"/>
      <c r="M7" s="30"/>
      <c r="N7" s="30"/>
      <c r="O7" s="30"/>
      <c r="P7" s="30"/>
      <c r="Q7" s="30"/>
      <c r="R7" s="30"/>
      <c r="S7" s="30"/>
      <c r="T7" s="31"/>
      <c r="U7" s="31"/>
      <c r="V7" s="31"/>
      <c r="W7" s="31"/>
      <c r="X7" s="32"/>
    </row>
    <row r="8" spans="1:24" ht="18">
      <c r="A8" s="33"/>
      <c r="B8" s="271" t="s">
        <v>0</v>
      </c>
      <c r="C8" s="271"/>
      <c r="D8" s="271"/>
      <c r="E8" s="271"/>
      <c r="F8" s="271"/>
      <c r="G8" s="271"/>
      <c r="H8" s="271"/>
      <c r="I8" s="271"/>
      <c r="J8" s="271"/>
      <c r="K8" s="271"/>
      <c r="L8" s="271"/>
      <c r="M8" s="271"/>
      <c r="N8" s="271"/>
      <c r="O8" s="271"/>
      <c r="P8" s="271"/>
      <c r="Q8" s="271"/>
      <c r="R8" s="271"/>
      <c r="S8" s="271"/>
      <c r="T8" s="271"/>
      <c r="U8" s="271"/>
      <c r="V8" s="271"/>
      <c r="W8" s="271"/>
      <c r="X8" s="34"/>
    </row>
    <row r="9" spans="1:24" ht="18">
      <c r="A9" s="35"/>
      <c r="B9"/>
      <c r="C9" s="68"/>
      <c r="D9" s="68"/>
      <c r="E9" s="68"/>
      <c r="F9" s="68"/>
      <c r="G9" s="68"/>
      <c r="H9" s="272"/>
      <c r="I9" s="272"/>
      <c r="J9" s="272"/>
      <c r="K9" s="272"/>
      <c r="L9" s="272"/>
      <c r="M9"/>
      <c r="N9"/>
      <c r="O9" s="273"/>
      <c r="P9" s="273"/>
      <c r="Q9" s="273"/>
      <c r="R9" s="274"/>
      <c r="S9" s="274"/>
      <c r="T9" s="274"/>
      <c r="U9" s="274"/>
      <c r="V9" s="274"/>
      <c r="W9" s="274"/>
      <c r="X9" s="36"/>
    </row>
    <row r="10" spans="1:24" ht="16.5">
      <c r="A10" s="37"/>
      <c r="B10" s="38" t="s">
        <v>1</v>
      </c>
      <c r="C10" s="38"/>
      <c r="D10" s="38"/>
      <c r="E10" s="38"/>
      <c r="F10" s="275"/>
      <c r="G10" s="275"/>
      <c r="H10" s="275"/>
      <c r="I10" s="275"/>
      <c r="J10" s="38" t="s">
        <v>2</v>
      </c>
      <c r="K10" s="276"/>
      <c r="L10" s="276"/>
      <c r="M10" s="39"/>
      <c r="N10" s="38"/>
      <c r="O10" s="40"/>
      <c r="P10" s="40"/>
      <c r="Q10" s="40"/>
      <c r="R10" s="40"/>
      <c r="S10" s="40"/>
      <c r="T10" s="40"/>
      <c r="U10" s="40"/>
      <c r="V10" s="40"/>
      <c r="W10" s="40"/>
      <c r="X10" s="41"/>
    </row>
    <row r="11" spans="1:24">
      <c r="A11" s="35"/>
      <c r="B11" s="42"/>
      <c r="C11" s="42"/>
      <c r="D11" s="42"/>
      <c r="E11" s="42"/>
      <c r="F11" s="42"/>
      <c r="G11" s="42"/>
      <c r="H11" s="43"/>
      <c r="I11" s="43"/>
      <c r="J11" s="43"/>
      <c r="K11" s="43"/>
      <c r="L11" s="43"/>
      <c r="M11" s="44"/>
      <c r="N11" s="44"/>
      <c r="O11" s="43"/>
      <c r="P11" s="43"/>
      <c r="Q11" s="43"/>
      <c r="R11" s="69"/>
      <c r="S11" s="69"/>
      <c r="T11" s="69"/>
      <c r="U11" s="69"/>
      <c r="V11" s="69"/>
      <c r="W11" s="69"/>
      <c r="X11" s="36"/>
    </row>
    <row r="12" spans="1:24" ht="18">
      <c r="A12" s="35"/>
      <c r="B12" s="265" t="s">
        <v>3</v>
      </c>
      <c r="C12" s="265"/>
      <c r="D12" s="265"/>
      <c r="E12" s="265"/>
      <c r="F12" s="265"/>
      <c r="G12" s="265"/>
      <c r="H12" s="265"/>
      <c r="I12" s="265"/>
      <c r="J12" s="265"/>
      <c r="K12" s="265"/>
      <c r="L12" s="265"/>
      <c r="M12" s="265"/>
      <c r="N12" s="265"/>
      <c r="O12" s="265"/>
      <c r="P12" s="265"/>
      <c r="Q12" s="265"/>
      <c r="R12" s="265"/>
      <c r="S12" s="265"/>
      <c r="T12" s="265"/>
      <c r="U12" s="265"/>
      <c r="V12" s="265"/>
      <c r="W12" s="265"/>
      <c r="X12" s="36"/>
    </row>
    <row r="13" spans="1:24">
      <c r="A13" s="35"/>
      <c r="B13" s="368" t="s">
        <v>4</v>
      </c>
      <c r="C13" s="368"/>
      <c r="D13" s="368"/>
      <c r="E13" s="368"/>
      <c r="F13" s="368"/>
      <c r="G13" s="368"/>
      <c r="H13" s="368"/>
      <c r="I13" s="368"/>
      <c r="J13" s="368"/>
      <c r="K13" s="368"/>
      <c r="L13" s="368"/>
      <c r="M13" s="368"/>
      <c r="N13" s="368"/>
      <c r="O13" s="368"/>
      <c r="P13" s="368"/>
      <c r="Q13" s="368"/>
      <c r="R13" s="368"/>
      <c r="S13" s="368"/>
      <c r="T13" s="368"/>
      <c r="U13" s="368"/>
      <c r="V13" s="368"/>
      <c r="W13" s="368"/>
      <c r="X13" s="36"/>
    </row>
    <row r="14" spans="1:24">
      <c r="A14" s="35"/>
      <c r="B14" s="368"/>
      <c r="C14" s="368"/>
      <c r="D14" s="368"/>
      <c r="E14" s="368"/>
      <c r="F14" s="368"/>
      <c r="G14" s="368"/>
      <c r="H14" s="368"/>
      <c r="I14" s="368"/>
      <c r="J14" s="368"/>
      <c r="K14" s="368"/>
      <c r="L14" s="368"/>
      <c r="M14" s="368"/>
      <c r="N14" s="368"/>
      <c r="O14" s="368"/>
      <c r="P14" s="368"/>
      <c r="Q14" s="368"/>
      <c r="R14" s="368"/>
      <c r="S14" s="368"/>
      <c r="T14" s="368"/>
      <c r="U14" s="368"/>
      <c r="V14" s="368"/>
      <c r="W14" s="368"/>
      <c r="X14" s="36"/>
    </row>
    <row r="15" spans="1:24">
      <c r="A15" s="35"/>
      <c r="B15" s="368"/>
      <c r="C15" s="368"/>
      <c r="D15" s="368"/>
      <c r="E15" s="368"/>
      <c r="F15" s="368"/>
      <c r="G15" s="368"/>
      <c r="H15" s="368"/>
      <c r="I15" s="368"/>
      <c r="J15" s="368"/>
      <c r="K15" s="368"/>
      <c r="L15" s="368"/>
      <c r="M15" s="368"/>
      <c r="N15" s="368"/>
      <c r="O15" s="368"/>
      <c r="P15" s="368"/>
      <c r="Q15" s="368"/>
      <c r="R15" s="368"/>
      <c r="S15" s="368"/>
      <c r="T15" s="368"/>
      <c r="U15" s="368"/>
      <c r="V15" s="368"/>
      <c r="W15" s="368"/>
      <c r="X15" s="36"/>
    </row>
    <row r="16" spans="1:24">
      <c r="A16" s="35"/>
      <c r="B16" s="368"/>
      <c r="C16" s="368"/>
      <c r="D16" s="368"/>
      <c r="E16" s="368"/>
      <c r="F16" s="368"/>
      <c r="G16" s="368"/>
      <c r="H16" s="368"/>
      <c r="I16" s="368"/>
      <c r="J16" s="368"/>
      <c r="K16" s="368"/>
      <c r="L16" s="368"/>
      <c r="M16" s="368"/>
      <c r="N16" s="368"/>
      <c r="O16" s="368"/>
      <c r="P16" s="368"/>
      <c r="Q16" s="368"/>
      <c r="R16" s="368"/>
      <c r="S16" s="368"/>
      <c r="T16" s="368"/>
      <c r="U16" s="368"/>
      <c r="V16" s="368"/>
      <c r="W16" s="368"/>
      <c r="X16" s="36"/>
    </row>
    <row r="17" spans="1:24">
      <c r="A17" s="35"/>
      <c r="B17" s="368"/>
      <c r="C17" s="368"/>
      <c r="D17" s="368"/>
      <c r="E17" s="368"/>
      <c r="F17" s="368"/>
      <c r="G17" s="368"/>
      <c r="H17" s="368"/>
      <c r="I17" s="368"/>
      <c r="J17" s="368"/>
      <c r="K17" s="368"/>
      <c r="L17" s="368"/>
      <c r="M17" s="368"/>
      <c r="N17" s="368"/>
      <c r="O17" s="368"/>
      <c r="P17" s="368"/>
      <c r="Q17" s="368"/>
      <c r="R17" s="368"/>
      <c r="S17" s="368"/>
      <c r="T17" s="368"/>
      <c r="U17" s="368"/>
      <c r="V17" s="368"/>
      <c r="W17" s="368"/>
      <c r="X17" s="36"/>
    </row>
    <row r="18" spans="1:24">
      <c r="A18" s="35"/>
      <c r="B18" s="368"/>
      <c r="C18" s="368"/>
      <c r="D18" s="368"/>
      <c r="E18" s="368"/>
      <c r="F18" s="368"/>
      <c r="G18" s="368"/>
      <c r="H18" s="368"/>
      <c r="I18" s="368"/>
      <c r="J18" s="368"/>
      <c r="K18" s="368"/>
      <c r="L18" s="368"/>
      <c r="M18" s="368"/>
      <c r="N18" s="368"/>
      <c r="O18" s="368"/>
      <c r="P18" s="368"/>
      <c r="Q18" s="368"/>
      <c r="R18" s="368"/>
      <c r="S18" s="368"/>
      <c r="T18" s="368"/>
      <c r="U18" s="368"/>
      <c r="V18" s="368"/>
      <c r="W18" s="368"/>
      <c r="X18" s="36"/>
    </row>
    <row r="19" spans="1:24">
      <c r="A19" s="35"/>
      <c r="B19" s="267"/>
      <c r="C19" s="267"/>
      <c r="D19" s="267"/>
      <c r="E19" s="267"/>
      <c r="F19" s="267"/>
      <c r="G19" s="267"/>
      <c r="H19" s="267"/>
      <c r="I19" s="267"/>
      <c r="J19" s="267"/>
      <c r="K19" s="267"/>
      <c r="L19" s="267"/>
      <c r="M19" s="267"/>
      <c r="N19" s="267"/>
      <c r="O19" s="267"/>
      <c r="P19" s="267"/>
      <c r="Q19" s="267"/>
      <c r="R19" s="267"/>
      <c r="S19" s="267"/>
      <c r="T19" s="267"/>
      <c r="U19" s="267"/>
      <c r="V19" s="267"/>
      <c r="W19" s="267"/>
      <c r="X19" s="36"/>
    </row>
    <row r="20" spans="1:24" ht="18">
      <c r="A20" s="35"/>
      <c r="B20" s="268" t="s">
        <v>5</v>
      </c>
      <c r="C20" s="268"/>
      <c r="D20" s="268"/>
      <c r="E20" s="268"/>
      <c r="F20" s="269"/>
      <c r="G20" s="269"/>
      <c r="H20" s="269"/>
      <c r="I20" s="269"/>
      <c r="J20" s="269"/>
      <c r="K20" s="269"/>
      <c r="L20" s="269"/>
      <c r="M20" s="269"/>
      <c r="N20" s="269"/>
      <c r="O20" s="269"/>
      <c r="P20" s="269"/>
      <c r="Q20" s="269"/>
      <c r="R20" s="269"/>
      <c r="S20" s="269"/>
      <c r="T20" s="269"/>
      <c r="U20" s="269"/>
      <c r="V20" s="269"/>
      <c r="W20" s="269"/>
      <c r="X20" s="36"/>
    </row>
    <row r="21" spans="1:24">
      <c r="A21" s="35"/>
      <c r="B21" s="45"/>
      <c r="C21" s="45"/>
      <c r="D21" s="45"/>
      <c r="E21" s="45"/>
      <c r="F21" s="270"/>
      <c r="G21" s="270"/>
      <c r="H21" s="270"/>
      <c r="I21" s="270"/>
      <c r="J21" s="270"/>
      <c r="K21" s="270"/>
      <c r="L21" s="270"/>
      <c r="M21" s="270"/>
      <c r="N21" s="270"/>
      <c r="O21" s="270"/>
      <c r="P21" s="270"/>
      <c r="Q21" s="270"/>
      <c r="R21" s="270"/>
      <c r="S21" s="270"/>
      <c r="T21" s="270"/>
      <c r="U21" s="270"/>
      <c r="V21" s="270"/>
      <c r="W21" s="270"/>
      <c r="X21" s="36"/>
    </row>
    <row r="22" spans="1:24" ht="18">
      <c r="A22" s="35"/>
      <c r="B22" s="268" t="s">
        <v>6</v>
      </c>
      <c r="C22" s="268"/>
      <c r="D22" s="268"/>
      <c r="E22" s="268"/>
      <c r="F22" s="269"/>
      <c r="G22" s="269"/>
      <c r="H22" s="269"/>
      <c r="I22" s="269"/>
      <c r="J22" s="269"/>
      <c r="K22" s="269"/>
      <c r="L22" s="269"/>
      <c r="M22" s="269"/>
      <c r="N22" s="269"/>
      <c r="O22" s="269"/>
      <c r="P22" s="269"/>
      <c r="Q22" s="269"/>
      <c r="R22" s="269"/>
      <c r="S22" s="269"/>
      <c r="T22" s="269"/>
      <c r="U22" s="269"/>
      <c r="V22" s="269"/>
      <c r="W22" s="269"/>
      <c r="X22" s="36"/>
    </row>
    <row r="23" spans="1:24">
      <c r="A23" s="35"/>
      <c r="B23" s="45"/>
      <c r="C23" s="45"/>
      <c r="D23" s="45"/>
      <c r="E23" s="45"/>
      <c r="F23" s="270"/>
      <c r="G23" s="270"/>
      <c r="H23" s="270"/>
      <c r="I23" s="270"/>
      <c r="J23" s="270"/>
      <c r="K23" s="270"/>
      <c r="L23" s="270"/>
      <c r="M23" s="270"/>
      <c r="N23" s="270"/>
      <c r="O23" s="270"/>
      <c r="P23" s="270"/>
      <c r="Q23" s="270"/>
      <c r="R23" s="270"/>
      <c r="S23" s="270"/>
      <c r="T23" s="270"/>
      <c r="U23" s="270"/>
      <c r="V23" s="270"/>
      <c r="W23" s="270"/>
      <c r="X23" s="36"/>
    </row>
    <row r="24" spans="1:24" ht="18">
      <c r="A24" s="35"/>
      <c r="B24" s="268" t="s">
        <v>7</v>
      </c>
      <c r="C24" s="268"/>
      <c r="D24" s="268"/>
      <c r="E24" s="268"/>
      <c r="F24" s="269"/>
      <c r="G24" s="269"/>
      <c r="H24" s="269"/>
      <c r="I24" s="269"/>
      <c r="J24" s="269"/>
      <c r="K24" s="269"/>
      <c r="L24" s="269"/>
      <c r="M24" s="269"/>
      <c r="N24" s="269"/>
      <c r="O24" s="269"/>
      <c r="P24" s="269"/>
      <c r="Q24" s="269"/>
      <c r="R24" s="269"/>
      <c r="S24" s="269"/>
      <c r="T24" s="269"/>
      <c r="U24" s="269"/>
      <c r="V24" s="269"/>
      <c r="W24" s="269"/>
      <c r="X24" s="36"/>
    </row>
    <row r="25" spans="1:24">
      <c r="A25" s="35"/>
      <c r="B25" s="69"/>
      <c r="C25" s="69"/>
      <c r="D25" s="69"/>
      <c r="E25" s="69"/>
      <c r="F25" s="270"/>
      <c r="G25" s="270"/>
      <c r="H25" s="270"/>
      <c r="I25" s="270"/>
      <c r="J25" s="270"/>
      <c r="K25" s="270"/>
      <c r="L25" s="270"/>
      <c r="M25" s="270"/>
      <c r="N25" s="270"/>
      <c r="O25" s="270"/>
      <c r="P25" s="270"/>
      <c r="Q25" s="270"/>
      <c r="R25" s="270"/>
      <c r="S25" s="270"/>
      <c r="T25" s="270"/>
      <c r="U25" s="270"/>
      <c r="V25" s="270"/>
      <c r="W25" s="270"/>
      <c r="X25" s="36"/>
    </row>
    <row r="26" spans="1:24" ht="16.5">
      <c r="A26" s="33"/>
      <c r="B26" s="277" t="s">
        <v>8</v>
      </c>
      <c r="C26" s="277"/>
      <c r="D26" s="277" t="s">
        <v>9</v>
      </c>
      <c r="E26" s="277"/>
      <c r="F26" s="277"/>
      <c r="G26" s="277"/>
      <c r="H26" s="277"/>
      <c r="I26" s="277"/>
      <c r="J26" s="277"/>
      <c r="K26" s="277"/>
      <c r="L26" s="277"/>
      <c r="M26" s="277"/>
      <c r="N26" s="277"/>
      <c r="O26" s="277"/>
      <c r="P26" s="277"/>
      <c r="Q26" s="277" t="s">
        <v>10</v>
      </c>
      <c r="R26" s="277"/>
      <c r="S26" s="277"/>
      <c r="T26" s="277" t="s">
        <v>11</v>
      </c>
      <c r="U26" s="277"/>
      <c r="V26" s="277"/>
      <c r="W26" s="277"/>
      <c r="X26" s="46"/>
    </row>
    <row r="27" spans="1:24" ht="21" customHeight="1">
      <c r="A27" s="33"/>
      <c r="B27" s="278"/>
      <c r="C27" s="279"/>
      <c r="D27" s="284" t="s">
        <v>92</v>
      </c>
      <c r="E27" s="285"/>
      <c r="F27" s="285"/>
      <c r="G27" s="285"/>
      <c r="H27" s="285"/>
      <c r="I27" s="285"/>
      <c r="J27" s="285"/>
      <c r="K27" s="285"/>
      <c r="L27" s="285"/>
      <c r="M27" s="285"/>
      <c r="N27" s="285"/>
      <c r="O27" s="285"/>
      <c r="P27" s="286"/>
      <c r="Q27" s="293" t="s">
        <v>81</v>
      </c>
      <c r="R27" s="294"/>
      <c r="S27" s="295"/>
      <c r="T27" s="278"/>
      <c r="U27" s="302"/>
      <c r="V27" s="302"/>
      <c r="W27" s="279"/>
      <c r="X27" s="46"/>
    </row>
    <row r="28" spans="1:24" ht="15.75" customHeight="1">
      <c r="A28" s="33"/>
      <c r="B28" s="280"/>
      <c r="C28" s="281"/>
      <c r="D28" s="287"/>
      <c r="E28" s="288"/>
      <c r="F28" s="288"/>
      <c r="G28" s="288"/>
      <c r="H28" s="288"/>
      <c r="I28" s="288"/>
      <c r="J28" s="288"/>
      <c r="K28" s="288"/>
      <c r="L28" s="288"/>
      <c r="M28" s="288"/>
      <c r="N28" s="288"/>
      <c r="O28" s="288"/>
      <c r="P28" s="289"/>
      <c r="Q28" s="296"/>
      <c r="R28" s="297"/>
      <c r="S28" s="298"/>
      <c r="T28" s="280"/>
      <c r="U28" s="303"/>
      <c r="V28" s="303"/>
      <c r="W28" s="281"/>
      <c r="X28" s="46"/>
    </row>
    <row r="29" spans="1:24" ht="24.75" customHeight="1">
      <c r="A29" s="33"/>
      <c r="B29" s="282"/>
      <c r="C29" s="283"/>
      <c r="D29" s="290"/>
      <c r="E29" s="291"/>
      <c r="F29" s="291"/>
      <c r="G29" s="291"/>
      <c r="H29" s="291"/>
      <c r="I29" s="291"/>
      <c r="J29" s="291"/>
      <c r="K29" s="291"/>
      <c r="L29" s="291"/>
      <c r="M29" s="291"/>
      <c r="N29" s="291"/>
      <c r="O29" s="291"/>
      <c r="P29" s="292"/>
      <c r="Q29" s="299"/>
      <c r="R29" s="300"/>
      <c r="S29" s="301"/>
      <c r="T29" s="282"/>
      <c r="U29" s="304"/>
      <c r="V29" s="304"/>
      <c r="W29" s="283"/>
      <c r="X29" s="46"/>
    </row>
    <row r="30" spans="1:24">
      <c r="A30" s="33"/>
      <c r="B30" s="303"/>
      <c r="C30" s="303"/>
      <c r="D30" s="303"/>
      <c r="E30" s="303"/>
      <c r="F30" s="303"/>
      <c r="G30" s="303"/>
      <c r="H30" s="303"/>
      <c r="I30" s="303"/>
      <c r="J30" s="303"/>
      <c r="K30" s="303"/>
      <c r="L30" s="303"/>
      <c r="M30" s="303"/>
      <c r="N30" s="303"/>
      <c r="O30" s="303"/>
      <c r="P30" s="303"/>
      <c r="Q30" s="303"/>
      <c r="R30" s="303"/>
      <c r="S30" s="303"/>
      <c r="T30" s="303"/>
      <c r="U30" s="303"/>
      <c r="V30" s="303"/>
      <c r="W30" s="303"/>
      <c r="X30" s="46"/>
    </row>
    <row r="31" spans="1:24" ht="16.5">
      <c r="A31" s="33"/>
      <c r="B31" s="305" t="s">
        <v>14</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48"/>
      <c r="B33" s="306" t="s">
        <v>9</v>
      </c>
      <c r="C33" s="307"/>
      <c r="D33" s="307"/>
      <c r="E33" s="307"/>
      <c r="F33" s="307"/>
      <c r="G33" s="307"/>
      <c r="H33" s="307"/>
      <c r="I33" s="307"/>
      <c r="J33" s="306" t="s">
        <v>15</v>
      </c>
      <c r="K33" s="308"/>
      <c r="L33" s="309" t="s">
        <v>16</v>
      </c>
      <c r="M33" s="309"/>
      <c r="N33" s="309"/>
      <c r="O33" s="309"/>
      <c r="P33" s="309"/>
      <c r="Q33" s="309" t="s">
        <v>17</v>
      </c>
      <c r="R33" s="309"/>
      <c r="S33" s="309"/>
      <c r="T33" s="309" t="s">
        <v>18</v>
      </c>
      <c r="U33" s="309"/>
      <c r="V33" s="309"/>
      <c r="W33" s="309"/>
      <c r="X33" s="46"/>
    </row>
    <row r="34" spans="1:24">
      <c r="A34" s="33"/>
      <c r="B34" s="314" t="s">
        <v>19</v>
      </c>
      <c r="C34" s="315"/>
      <c r="D34" s="315"/>
      <c r="E34" s="315"/>
      <c r="F34" s="315"/>
      <c r="G34" s="315"/>
      <c r="H34" s="315"/>
      <c r="I34" s="316"/>
      <c r="J34" s="317"/>
      <c r="K34" s="318"/>
      <c r="L34" s="319">
        <f>+T63</f>
        <v>4526</v>
      </c>
      <c r="M34" s="319"/>
      <c r="N34" s="319"/>
      <c r="O34" s="319"/>
      <c r="P34" s="319"/>
      <c r="Q34" s="320">
        <v>0.05</v>
      </c>
      <c r="R34" s="320"/>
      <c r="S34" s="320"/>
      <c r="T34" s="319">
        <f>+ROUND(L34*Q34,0)</f>
        <v>226</v>
      </c>
      <c r="U34" s="319"/>
      <c r="V34" s="319"/>
      <c r="W34" s="319"/>
      <c r="X34" s="46"/>
    </row>
    <row r="35" spans="1:24">
      <c r="A35" s="33"/>
      <c r="B35" s="314"/>
      <c r="C35" s="315"/>
      <c r="D35" s="315"/>
      <c r="E35" s="315"/>
      <c r="F35" s="315"/>
      <c r="G35" s="315"/>
      <c r="H35" s="315"/>
      <c r="I35" s="316"/>
      <c r="J35" s="317"/>
      <c r="K35" s="318"/>
      <c r="L35" s="321"/>
      <c r="M35" s="322"/>
      <c r="N35" s="322"/>
      <c r="O35" s="322"/>
      <c r="P35" s="323"/>
      <c r="Q35" s="317"/>
      <c r="R35" s="324"/>
      <c r="S35" s="318"/>
      <c r="T35" s="325">
        <f>+ROUND(L35*Q35,0)</f>
        <v>0</v>
      </c>
      <c r="U35" s="326"/>
      <c r="V35" s="326"/>
      <c r="W35" s="327"/>
      <c r="X35" s="46"/>
    </row>
    <row r="36" spans="1:24" ht="16.5">
      <c r="A36" s="33"/>
      <c r="B36" s="49"/>
      <c r="C36" s="49"/>
      <c r="D36" s="49"/>
      <c r="E36" s="49"/>
      <c r="F36" s="49"/>
      <c r="G36" s="49"/>
      <c r="H36" s="49"/>
      <c r="I36" s="49"/>
      <c r="J36" s="49"/>
      <c r="K36" s="49"/>
      <c r="L36" s="49"/>
      <c r="M36" s="49"/>
      <c r="N36" s="49"/>
      <c r="O36" s="49"/>
      <c r="P36" s="49"/>
      <c r="Q36" s="310" t="s">
        <v>20</v>
      </c>
      <c r="R36" s="310"/>
      <c r="S36" s="310"/>
      <c r="T36" s="311">
        <f>+SUM(T34:W35)</f>
        <v>226</v>
      </c>
      <c r="U36" s="312"/>
      <c r="V36" s="312"/>
      <c r="W36" s="313"/>
      <c r="X36" s="46"/>
    </row>
    <row r="37" spans="1:24">
      <c r="A37" s="33"/>
      <c r="B37" s="50"/>
      <c r="C37" s="50"/>
      <c r="D37" s="50"/>
      <c r="E37" s="50"/>
      <c r="F37" s="50"/>
      <c r="G37" s="50"/>
      <c r="H37" s="50"/>
      <c r="I37" s="50"/>
      <c r="J37" s="50"/>
      <c r="K37" s="50"/>
      <c r="L37" s="50"/>
      <c r="M37" s="50"/>
      <c r="N37" s="50"/>
      <c r="O37" s="50"/>
      <c r="P37" s="50"/>
      <c r="Q37" s="50"/>
      <c r="R37" s="50"/>
      <c r="S37" s="50"/>
      <c r="T37" s="51"/>
      <c r="U37" s="51"/>
      <c r="V37" s="51"/>
      <c r="W37" s="51"/>
      <c r="X37" s="46"/>
    </row>
    <row r="38" spans="1:24" ht="16.5">
      <c r="A38" s="33"/>
      <c r="B38" s="305" t="s">
        <v>21</v>
      </c>
      <c r="C38" s="305"/>
      <c r="D38" s="305"/>
      <c r="E38" s="305"/>
      <c r="F38" s="305"/>
      <c r="G38" s="305"/>
      <c r="H38" s="305"/>
      <c r="I38" s="305"/>
      <c r="J38" s="305"/>
      <c r="K38" s="305"/>
      <c r="L38" s="305"/>
      <c r="M38" s="305"/>
      <c r="N38" s="305"/>
      <c r="O38" s="305"/>
      <c r="P38" s="305"/>
      <c r="Q38" s="305"/>
      <c r="R38" s="305"/>
      <c r="S38" s="305"/>
      <c r="T38" s="305"/>
      <c r="U38" s="305"/>
      <c r="V38" s="305"/>
      <c r="W38" s="305"/>
      <c r="X38" s="46"/>
    </row>
    <row r="39" spans="1:24">
      <c r="A39" s="33"/>
      <c r="B39" s="47"/>
      <c r="C39" s="47"/>
      <c r="D39" s="47"/>
      <c r="E39" s="47"/>
      <c r="F39" s="47"/>
      <c r="G39" s="47"/>
      <c r="H39" s="47"/>
      <c r="I39" s="47"/>
      <c r="J39" s="47"/>
      <c r="K39" s="47"/>
      <c r="L39" s="47"/>
      <c r="M39" s="47"/>
      <c r="N39" s="47"/>
      <c r="O39" s="47"/>
      <c r="P39" s="47"/>
      <c r="Q39" s="47"/>
      <c r="R39" s="47"/>
      <c r="S39" s="47"/>
      <c r="T39" s="47"/>
      <c r="U39" s="47"/>
      <c r="V39" s="47"/>
      <c r="W39" s="47"/>
      <c r="X39" s="46"/>
    </row>
    <row r="40" spans="1:24" ht="16.5">
      <c r="A40" s="33"/>
      <c r="B40" s="309" t="s">
        <v>9</v>
      </c>
      <c r="C40" s="309"/>
      <c r="D40" s="309"/>
      <c r="E40" s="309"/>
      <c r="F40" s="309"/>
      <c r="G40" s="309"/>
      <c r="H40" s="309"/>
      <c r="I40" s="309"/>
      <c r="J40" s="309" t="s">
        <v>10</v>
      </c>
      <c r="K40" s="309"/>
      <c r="L40" s="309" t="s">
        <v>22</v>
      </c>
      <c r="M40" s="309"/>
      <c r="N40" s="309"/>
      <c r="O40" s="309"/>
      <c r="P40" s="309"/>
      <c r="Q40" s="309" t="s">
        <v>23</v>
      </c>
      <c r="R40" s="309"/>
      <c r="S40" s="309"/>
      <c r="T40" s="309" t="s">
        <v>24</v>
      </c>
      <c r="U40" s="309"/>
      <c r="V40" s="309"/>
      <c r="W40" s="309"/>
      <c r="X40" s="46"/>
    </row>
    <row r="41" spans="1:24">
      <c r="A41" s="33"/>
      <c r="B41" s="320" t="s">
        <v>93</v>
      </c>
      <c r="C41" s="320"/>
      <c r="D41" s="320"/>
      <c r="E41" s="320"/>
      <c r="F41" s="320"/>
      <c r="G41" s="320"/>
      <c r="H41" s="320"/>
      <c r="I41" s="320"/>
      <c r="J41" s="320" t="s">
        <v>94</v>
      </c>
      <c r="K41" s="320"/>
      <c r="L41" s="320">
        <v>0.08</v>
      </c>
      <c r="M41" s="320"/>
      <c r="N41" s="320"/>
      <c r="O41" s="320"/>
      <c r="P41" s="320"/>
      <c r="Q41" s="320">
        <v>60000</v>
      </c>
      <c r="R41" s="320"/>
      <c r="S41" s="320"/>
      <c r="T41" s="328">
        <f>+ROUND(L41*Q41,0)</f>
        <v>4800</v>
      </c>
      <c r="U41" s="328"/>
      <c r="V41" s="328"/>
      <c r="W41" s="328"/>
      <c r="X41" s="46"/>
    </row>
    <row r="42" spans="1:24">
      <c r="A42" s="33"/>
      <c r="B42" s="320"/>
      <c r="C42" s="320"/>
      <c r="D42" s="320"/>
      <c r="E42" s="320"/>
      <c r="F42" s="320"/>
      <c r="G42" s="320"/>
      <c r="H42" s="320"/>
      <c r="I42" s="320"/>
      <c r="J42" s="320"/>
      <c r="K42" s="320"/>
      <c r="L42" s="320"/>
      <c r="M42" s="320"/>
      <c r="N42" s="320"/>
      <c r="O42" s="320"/>
      <c r="P42" s="320"/>
      <c r="Q42" s="320"/>
      <c r="R42" s="320"/>
      <c r="S42" s="320"/>
      <c r="T42" s="328">
        <f t="shared" ref="T42:T45" si="0">+ROUND(L42*Q42,0)</f>
        <v>0</v>
      </c>
      <c r="U42" s="328"/>
      <c r="V42" s="328"/>
      <c r="W42" s="328"/>
      <c r="X42" s="46"/>
    </row>
    <row r="43" spans="1:24">
      <c r="A43" s="33"/>
      <c r="B43" s="320"/>
      <c r="C43" s="320"/>
      <c r="D43" s="320"/>
      <c r="E43" s="320"/>
      <c r="F43" s="320"/>
      <c r="G43" s="320"/>
      <c r="H43" s="320"/>
      <c r="I43" s="320"/>
      <c r="J43" s="320"/>
      <c r="K43" s="320"/>
      <c r="L43" s="320"/>
      <c r="M43" s="320"/>
      <c r="N43" s="320"/>
      <c r="O43" s="320"/>
      <c r="P43" s="320"/>
      <c r="Q43" s="320"/>
      <c r="R43" s="320"/>
      <c r="S43" s="320"/>
      <c r="T43" s="328">
        <f t="shared" si="0"/>
        <v>0</v>
      </c>
      <c r="U43" s="328"/>
      <c r="V43" s="328"/>
      <c r="W43" s="328"/>
      <c r="X43" s="46"/>
    </row>
    <row r="44" spans="1:24">
      <c r="A44" s="33"/>
      <c r="B44" s="320"/>
      <c r="C44" s="320"/>
      <c r="D44" s="320"/>
      <c r="E44" s="320"/>
      <c r="F44" s="320"/>
      <c r="G44" s="320"/>
      <c r="H44" s="320"/>
      <c r="I44" s="320"/>
      <c r="J44" s="320"/>
      <c r="K44" s="320"/>
      <c r="L44" s="320"/>
      <c r="M44" s="320"/>
      <c r="N44" s="320"/>
      <c r="O44" s="320"/>
      <c r="P44" s="320"/>
      <c r="Q44" s="320"/>
      <c r="R44" s="320"/>
      <c r="S44" s="320"/>
      <c r="T44" s="328">
        <f t="shared" si="0"/>
        <v>0</v>
      </c>
      <c r="U44" s="328"/>
      <c r="V44" s="328"/>
      <c r="W44" s="328"/>
      <c r="X44" s="46"/>
    </row>
    <row r="45" spans="1:24">
      <c r="A45" s="33"/>
      <c r="B45" s="320"/>
      <c r="C45" s="320"/>
      <c r="D45" s="320"/>
      <c r="E45" s="320"/>
      <c r="F45" s="320"/>
      <c r="G45" s="320"/>
      <c r="H45" s="320"/>
      <c r="I45" s="320"/>
      <c r="J45" s="320"/>
      <c r="K45" s="320"/>
      <c r="L45" s="320"/>
      <c r="M45" s="320"/>
      <c r="N45" s="320"/>
      <c r="O45" s="320"/>
      <c r="P45" s="320"/>
      <c r="Q45" s="320"/>
      <c r="R45" s="320"/>
      <c r="S45" s="320"/>
      <c r="T45" s="328">
        <f t="shared" si="0"/>
        <v>0</v>
      </c>
      <c r="U45" s="328"/>
      <c r="V45" s="328"/>
      <c r="W45" s="328"/>
      <c r="X45" s="46"/>
    </row>
    <row r="46" spans="1:24">
      <c r="A46" s="33"/>
      <c r="B46" s="320"/>
      <c r="C46" s="320"/>
      <c r="D46" s="320"/>
      <c r="E46" s="320"/>
      <c r="F46" s="320"/>
      <c r="G46" s="320"/>
      <c r="H46" s="320"/>
      <c r="I46" s="320"/>
      <c r="J46" s="320"/>
      <c r="K46" s="320"/>
      <c r="L46" s="320"/>
      <c r="M46" s="320"/>
      <c r="N46" s="320"/>
      <c r="O46" s="320"/>
      <c r="P46" s="320"/>
      <c r="Q46" s="320"/>
      <c r="R46" s="320"/>
      <c r="S46" s="320"/>
      <c r="T46" s="328" t="s">
        <v>25</v>
      </c>
      <c r="U46" s="328"/>
      <c r="V46" s="328"/>
      <c r="W46" s="328"/>
      <c r="X46" s="46"/>
    </row>
    <row r="47" spans="1:24" ht="16.5">
      <c r="A47" s="33"/>
      <c r="B47" s="49"/>
      <c r="C47" s="49"/>
      <c r="D47" s="49"/>
      <c r="E47" s="49"/>
      <c r="F47" s="49"/>
      <c r="G47" s="49"/>
      <c r="H47" s="49"/>
      <c r="I47" s="49"/>
      <c r="J47" s="49"/>
      <c r="K47" s="49"/>
      <c r="L47" s="49"/>
      <c r="M47" s="49"/>
      <c r="N47" s="49"/>
      <c r="O47" s="49"/>
      <c r="P47" s="49"/>
      <c r="Q47" s="310" t="s">
        <v>20</v>
      </c>
      <c r="R47" s="310"/>
      <c r="S47" s="310"/>
      <c r="T47" s="329">
        <f>SUM(T41:W46)</f>
        <v>4800</v>
      </c>
      <c r="U47" s="330"/>
      <c r="V47" s="330"/>
      <c r="W47" s="331"/>
      <c r="X47" s="46"/>
    </row>
    <row r="48" spans="1:24">
      <c r="A48" s="33"/>
      <c r="B48" s="50"/>
      <c r="C48" s="50"/>
      <c r="D48" s="50"/>
      <c r="E48" s="50"/>
      <c r="F48" s="50"/>
      <c r="G48" s="50"/>
      <c r="H48" s="50"/>
      <c r="I48" s="50"/>
      <c r="J48" s="50"/>
      <c r="K48" s="50"/>
      <c r="L48" s="50"/>
      <c r="M48" s="50"/>
      <c r="N48" s="50"/>
      <c r="O48" s="50"/>
      <c r="P48" s="50"/>
      <c r="Q48" s="50"/>
      <c r="R48" s="50"/>
      <c r="S48" s="50"/>
      <c r="T48" s="51"/>
      <c r="U48" s="51"/>
      <c r="V48" s="51"/>
      <c r="W48" s="51"/>
      <c r="X48" s="46"/>
    </row>
    <row r="49" spans="1:24" ht="16.5">
      <c r="A49" s="33"/>
      <c r="B49" s="305" t="s">
        <v>26</v>
      </c>
      <c r="C49" s="305"/>
      <c r="D49" s="305"/>
      <c r="E49" s="305"/>
      <c r="F49" s="305"/>
      <c r="G49" s="305"/>
      <c r="H49" s="305"/>
      <c r="I49" s="305"/>
      <c r="J49" s="305"/>
      <c r="K49" s="305"/>
      <c r="L49" s="305"/>
      <c r="M49" s="305"/>
      <c r="N49" s="305"/>
      <c r="O49" s="305"/>
      <c r="P49" s="305"/>
      <c r="Q49" s="305"/>
      <c r="R49" s="305"/>
      <c r="S49" s="305"/>
      <c r="T49" s="305"/>
      <c r="U49" s="305"/>
      <c r="V49" s="305"/>
      <c r="W49" s="305"/>
      <c r="X49" s="46"/>
    </row>
    <row r="50" spans="1:24">
      <c r="A50" s="33"/>
      <c r="B50" s="47"/>
      <c r="C50" s="47"/>
      <c r="D50" s="47"/>
      <c r="E50" s="47"/>
      <c r="F50" s="47"/>
      <c r="G50" s="47"/>
      <c r="H50" s="47"/>
      <c r="I50" s="47"/>
      <c r="J50" s="47"/>
      <c r="K50" s="47"/>
      <c r="L50" s="47"/>
      <c r="M50" s="47"/>
      <c r="N50" s="47"/>
      <c r="O50" s="47"/>
      <c r="P50" s="47"/>
      <c r="Q50" s="47"/>
      <c r="R50" s="47"/>
      <c r="S50" s="47"/>
      <c r="T50" s="47"/>
      <c r="U50" s="47"/>
      <c r="V50" s="47"/>
      <c r="W50" s="47"/>
      <c r="X50" s="46"/>
    </row>
    <row r="51" spans="1:24" ht="19.5">
      <c r="A51" s="33"/>
      <c r="B51" s="309" t="s">
        <v>27</v>
      </c>
      <c r="C51" s="309"/>
      <c r="D51" s="309"/>
      <c r="E51" s="309"/>
      <c r="F51" s="309"/>
      <c r="G51" s="309"/>
      <c r="H51" s="309" t="s">
        <v>28</v>
      </c>
      <c r="I51" s="309"/>
      <c r="J51" s="309" t="s">
        <v>29</v>
      </c>
      <c r="K51" s="309"/>
      <c r="L51" s="309" t="s">
        <v>30</v>
      </c>
      <c r="M51" s="309"/>
      <c r="N51" s="309"/>
      <c r="O51" s="309"/>
      <c r="P51" s="309"/>
      <c r="Q51" s="309" t="s">
        <v>16</v>
      </c>
      <c r="R51" s="309"/>
      <c r="S51" s="309"/>
      <c r="T51" s="309" t="s">
        <v>18</v>
      </c>
      <c r="U51" s="309"/>
      <c r="V51" s="309"/>
      <c r="W51" s="309"/>
      <c r="X51" s="46"/>
    </row>
    <row r="52" spans="1:24">
      <c r="A52" s="33"/>
      <c r="B52" s="320"/>
      <c r="C52" s="320"/>
      <c r="D52" s="320"/>
      <c r="E52" s="320"/>
      <c r="F52" s="320"/>
      <c r="G52" s="320"/>
      <c r="H52" s="320"/>
      <c r="I52" s="320"/>
      <c r="J52" s="320"/>
      <c r="K52" s="320"/>
      <c r="L52" s="320"/>
      <c r="M52" s="320"/>
      <c r="N52" s="320"/>
      <c r="O52" s="320"/>
      <c r="P52" s="320"/>
      <c r="Q52" s="320"/>
      <c r="R52" s="320"/>
      <c r="S52" s="320"/>
      <c r="T52" s="319">
        <f>+ROUND(L52*Q52,0)</f>
        <v>0</v>
      </c>
      <c r="U52" s="319"/>
      <c r="V52" s="319"/>
      <c r="W52" s="319"/>
      <c r="X52" s="46"/>
    </row>
    <row r="53" spans="1:24">
      <c r="A53" s="33"/>
      <c r="B53" s="320"/>
      <c r="C53" s="320"/>
      <c r="D53" s="320"/>
      <c r="E53" s="320"/>
      <c r="F53" s="320"/>
      <c r="G53" s="320"/>
      <c r="H53" s="320"/>
      <c r="I53" s="320"/>
      <c r="J53" s="320"/>
      <c r="K53" s="320"/>
      <c r="L53" s="320"/>
      <c r="M53" s="320"/>
      <c r="N53" s="320"/>
      <c r="O53" s="320"/>
      <c r="P53" s="320"/>
      <c r="Q53" s="320"/>
      <c r="R53" s="320"/>
      <c r="S53" s="320"/>
      <c r="T53" s="319">
        <f t="shared" ref="T53:T54" si="1">+ROUND(L53*Q53,0)</f>
        <v>0</v>
      </c>
      <c r="U53" s="319"/>
      <c r="V53" s="319"/>
      <c r="W53" s="319"/>
      <c r="X53" s="46"/>
    </row>
    <row r="54" spans="1:24">
      <c r="A54" s="33"/>
      <c r="B54" s="320"/>
      <c r="C54" s="320"/>
      <c r="D54" s="320"/>
      <c r="E54" s="320"/>
      <c r="F54" s="320"/>
      <c r="G54" s="320"/>
      <c r="H54" s="320"/>
      <c r="I54" s="320"/>
      <c r="J54" s="320"/>
      <c r="K54" s="320"/>
      <c r="L54" s="320"/>
      <c r="M54" s="320"/>
      <c r="N54" s="320"/>
      <c r="O54" s="320"/>
      <c r="P54" s="320"/>
      <c r="Q54" s="320"/>
      <c r="R54" s="320"/>
      <c r="S54" s="320"/>
      <c r="T54" s="319">
        <f t="shared" si="1"/>
        <v>0</v>
      </c>
      <c r="U54" s="319"/>
      <c r="V54" s="319"/>
      <c r="W54" s="319"/>
      <c r="X54" s="46"/>
    </row>
    <row r="55" spans="1:24" ht="16.5">
      <c r="A55" s="33"/>
      <c r="B55" s="49"/>
      <c r="C55" s="49"/>
      <c r="D55" s="49"/>
      <c r="E55" s="49"/>
      <c r="F55" s="49"/>
      <c r="G55" s="49"/>
      <c r="H55" s="49"/>
      <c r="I55" s="49"/>
      <c r="J55" s="49"/>
      <c r="K55" s="49"/>
      <c r="L55" s="49"/>
      <c r="M55" s="49"/>
      <c r="N55" s="49"/>
      <c r="O55" s="49"/>
      <c r="P55" s="49"/>
      <c r="Q55" s="310" t="s">
        <v>20</v>
      </c>
      <c r="R55" s="310"/>
      <c r="S55" s="310"/>
      <c r="T55" s="332">
        <f t="shared" ref="T55" si="2">SUM(T52:W54)</f>
        <v>0</v>
      </c>
      <c r="U55" s="333"/>
      <c r="V55" s="333"/>
      <c r="W55" s="334"/>
      <c r="X55" s="46"/>
    </row>
    <row r="56" spans="1:24">
      <c r="A56" s="33"/>
      <c r="B56" s="50"/>
      <c r="C56" s="50"/>
      <c r="D56" s="50"/>
      <c r="E56" s="50"/>
      <c r="F56" s="50"/>
      <c r="G56" s="50"/>
      <c r="H56" s="50"/>
      <c r="I56" s="50"/>
      <c r="J56" s="50"/>
      <c r="K56" s="50"/>
      <c r="L56" s="50"/>
      <c r="M56" s="50"/>
      <c r="N56" s="50"/>
      <c r="O56" s="50"/>
      <c r="P56" s="50"/>
      <c r="Q56" s="50"/>
      <c r="R56" s="50"/>
      <c r="S56" s="50"/>
      <c r="T56" s="51"/>
      <c r="U56" s="51"/>
      <c r="V56" s="51"/>
      <c r="W56" s="51"/>
      <c r="X56" s="46"/>
    </row>
    <row r="57" spans="1:24" ht="16.5">
      <c r="A57" s="33"/>
      <c r="B57" s="305" t="s">
        <v>33</v>
      </c>
      <c r="C57" s="305"/>
      <c r="D57" s="305"/>
      <c r="E57" s="305"/>
      <c r="F57" s="305"/>
      <c r="G57" s="305"/>
      <c r="H57" s="305"/>
      <c r="I57" s="305"/>
      <c r="J57" s="305"/>
      <c r="K57" s="305"/>
      <c r="L57" s="305"/>
      <c r="M57" s="305"/>
      <c r="N57" s="305"/>
      <c r="O57" s="305"/>
      <c r="P57" s="305"/>
      <c r="Q57" s="305"/>
      <c r="R57" s="305"/>
      <c r="S57" s="305"/>
      <c r="T57" s="305"/>
      <c r="U57" s="305"/>
      <c r="V57" s="305"/>
      <c r="W57" s="305"/>
      <c r="X57" s="46"/>
    </row>
    <row r="58" spans="1:24">
      <c r="A58" s="33"/>
      <c r="B58" s="47"/>
      <c r="C58" s="47"/>
      <c r="D58" s="47"/>
      <c r="E58" s="47"/>
      <c r="F58" s="47"/>
      <c r="G58" s="47"/>
      <c r="H58" s="47"/>
      <c r="I58" s="47"/>
      <c r="J58" s="47"/>
      <c r="K58" s="47"/>
      <c r="L58" s="47"/>
      <c r="M58" s="47"/>
      <c r="N58" s="47"/>
      <c r="O58" s="47"/>
      <c r="P58" s="47"/>
      <c r="Q58" s="47"/>
      <c r="R58" s="47"/>
      <c r="S58" s="47"/>
      <c r="T58" s="47"/>
      <c r="U58" s="47"/>
      <c r="V58" s="47"/>
      <c r="W58" s="47"/>
      <c r="X58" s="46"/>
    </row>
    <row r="59" spans="1:24" ht="16.5">
      <c r="A59" s="33"/>
      <c r="B59" s="309" t="s">
        <v>34</v>
      </c>
      <c r="C59" s="309"/>
      <c r="D59" s="309"/>
      <c r="E59" s="309"/>
      <c r="F59" s="309"/>
      <c r="G59" s="309"/>
      <c r="H59" s="309" t="s">
        <v>35</v>
      </c>
      <c r="I59" s="309"/>
      <c r="J59" s="309" t="s">
        <v>36</v>
      </c>
      <c r="K59" s="309"/>
      <c r="L59" s="309" t="s">
        <v>37</v>
      </c>
      <c r="M59" s="309"/>
      <c r="N59" s="309"/>
      <c r="O59" s="309"/>
      <c r="P59" s="309"/>
      <c r="Q59" s="309" t="s">
        <v>17</v>
      </c>
      <c r="R59" s="309"/>
      <c r="S59" s="309"/>
      <c r="T59" s="309" t="s">
        <v>18</v>
      </c>
      <c r="U59" s="309"/>
      <c r="V59" s="309"/>
      <c r="W59" s="309"/>
      <c r="X59" s="46"/>
    </row>
    <row r="60" spans="1:24">
      <c r="A60" s="33"/>
      <c r="B60" s="320" t="s">
        <v>38</v>
      </c>
      <c r="C60" s="320"/>
      <c r="D60" s="320"/>
      <c r="E60" s="320"/>
      <c r="F60" s="320"/>
      <c r="G60" s="320"/>
      <c r="H60" s="320">
        <f>((1500000/30)+((1000000/30)*2))</f>
        <v>116666.66666666667</v>
      </c>
      <c r="I60" s="320"/>
      <c r="J60" s="335">
        <v>0.65</v>
      </c>
      <c r="K60" s="320"/>
      <c r="L60" s="320">
        <f>H60*1.65</f>
        <v>192500</v>
      </c>
      <c r="M60" s="320"/>
      <c r="N60" s="320"/>
      <c r="O60" s="320"/>
      <c r="P60" s="320"/>
      <c r="Q60" s="320">
        <v>2.351168831168831E-2</v>
      </c>
      <c r="R60" s="320"/>
      <c r="S60" s="320"/>
      <c r="T60" s="319">
        <f>Q60*L60</f>
        <v>4526</v>
      </c>
      <c r="U60" s="319"/>
      <c r="V60" s="319"/>
      <c r="W60" s="319"/>
      <c r="X60" s="46"/>
    </row>
    <row r="61" spans="1:24">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c r="A62" s="33"/>
      <c r="B62" s="320"/>
      <c r="C62" s="320"/>
      <c r="D62" s="320"/>
      <c r="E62" s="320"/>
      <c r="F62" s="320"/>
      <c r="G62" s="320"/>
      <c r="H62" s="320"/>
      <c r="I62" s="320"/>
      <c r="J62" s="320"/>
      <c r="K62" s="320"/>
      <c r="L62" s="320"/>
      <c r="M62" s="320"/>
      <c r="N62" s="320"/>
      <c r="O62" s="320"/>
      <c r="P62" s="320"/>
      <c r="Q62" s="320"/>
      <c r="R62" s="320"/>
      <c r="S62" s="320"/>
      <c r="T62" s="319"/>
      <c r="U62" s="319"/>
      <c r="V62" s="319"/>
      <c r="W62" s="319"/>
      <c r="X62" s="46"/>
    </row>
    <row r="63" spans="1:24" ht="16.5">
      <c r="A63" s="33"/>
      <c r="B63" s="49"/>
      <c r="C63" s="49"/>
      <c r="D63" s="49"/>
      <c r="E63" s="49"/>
      <c r="F63" s="49"/>
      <c r="G63" s="49"/>
      <c r="H63" s="49"/>
      <c r="I63" s="49"/>
      <c r="J63" s="49"/>
      <c r="K63" s="49"/>
      <c r="L63" s="49"/>
      <c r="M63" s="49"/>
      <c r="N63" s="49"/>
      <c r="O63" s="49"/>
      <c r="P63" s="49"/>
      <c r="Q63" s="310" t="s">
        <v>20</v>
      </c>
      <c r="R63" s="310"/>
      <c r="S63" s="310"/>
      <c r="T63" s="337">
        <f t="shared" ref="T63" si="3">SUM(T60:W62)</f>
        <v>4526</v>
      </c>
      <c r="U63" s="338"/>
      <c r="V63" s="338"/>
      <c r="W63" s="339"/>
      <c r="X63" s="46"/>
    </row>
    <row r="64" spans="1:24">
      <c r="A64" s="33"/>
      <c r="B64" s="52"/>
      <c r="C64" s="52"/>
      <c r="D64" s="52"/>
      <c r="E64" s="52"/>
      <c r="F64" s="52"/>
      <c r="G64" s="52"/>
      <c r="H64" s="52"/>
      <c r="I64" s="52"/>
      <c r="J64" s="52"/>
      <c r="K64" s="52"/>
      <c r="L64" s="52"/>
      <c r="M64" s="52"/>
      <c r="N64" s="52"/>
      <c r="O64" s="52"/>
      <c r="P64" s="52"/>
      <c r="Q64" s="52"/>
      <c r="R64" s="52"/>
      <c r="S64" s="52"/>
      <c r="T64" s="53"/>
      <c r="U64" s="53"/>
      <c r="V64" s="53"/>
      <c r="W64" s="53"/>
      <c r="X64" s="46"/>
    </row>
    <row r="65" spans="1:24">
      <c r="A65" s="33"/>
      <c r="B65" s="52"/>
      <c r="C65" s="52"/>
      <c r="D65" s="52"/>
      <c r="E65" s="52"/>
      <c r="F65" s="52"/>
      <c r="G65" s="52"/>
      <c r="H65" s="52"/>
      <c r="I65" s="52"/>
      <c r="J65" s="52"/>
      <c r="K65" s="52"/>
      <c r="L65" s="52"/>
      <c r="M65" s="52"/>
      <c r="N65" s="52"/>
      <c r="O65" s="52"/>
      <c r="P65" s="52"/>
      <c r="Q65" s="340" t="s">
        <v>39</v>
      </c>
      <c r="R65" s="340"/>
      <c r="S65" s="340"/>
      <c r="T65" s="341">
        <f>+T63+T55+T47+T36</f>
        <v>9552</v>
      </c>
      <c r="U65" s="341"/>
      <c r="V65" s="341"/>
      <c r="W65" s="341"/>
      <c r="X65" s="46"/>
    </row>
    <row r="66" spans="1:24">
      <c r="A66" s="33"/>
      <c r="B66" s="52"/>
      <c r="C66" s="52"/>
      <c r="D66" s="52"/>
      <c r="E66" s="52"/>
      <c r="F66" s="52"/>
      <c r="G66" s="52"/>
      <c r="H66" s="52"/>
      <c r="I66" s="52"/>
      <c r="J66" s="52"/>
      <c r="K66" s="52"/>
      <c r="L66" s="52"/>
      <c r="M66" s="52"/>
      <c r="N66" s="52"/>
      <c r="O66" s="52"/>
      <c r="P66" s="52"/>
      <c r="Q66" s="54" t="s">
        <v>40</v>
      </c>
      <c r="R66" s="55">
        <v>30</v>
      </c>
      <c r="S66" s="56" t="s">
        <v>41</v>
      </c>
      <c r="T66" s="341">
        <f>+ROUND(R66*(T65/100),0)</f>
        <v>2866</v>
      </c>
      <c r="U66" s="341"/>
      <c r="V66" s="341"/>
      <c r="W66" s="341"/>
      <c r="X66" s="46"/>
    </row>
    <row r="67" spans="1:24" ht="21" customHeight="1">
      <c r="A67" s="33"/>
      <c r="B67" s="52"/>
      <c r="C67" s="52"/>
      <c r="D67" s="52"/>
      <c r="E67" s="52"/>
      <c r="F67" s="52"/>
      <c r="G67" s="52"/>
      <c r="H67" s="52"/>
      <c r="I67" s="52"/>
      <c r="J67" s="52"/>
      <c r="K67" s="52"/>
      <c r="L67" s="52"/>
      <c r="M67" s="52"/>
      <c r="N67" s="52"/>
      <c r="O67" s="52"/>
      <c r="P67" s="52"/>
      <c r="Q67" s="342" t="s">
        <v>42</v>
      </c>
      <c r="R67" s="342"/>
      <c r="S67" s="342"/>
      <c r="T67" s="341">
        <f>+T66+T65</f>
        <v>12418</v>
      </c>
      <c r="U67" s="341"/>
      <c r="V67" s="341"/>
      <c r="W67" s="341"/>
      <c r="X67" s="46"/>
    </row>
    <row r="68" spans="1:24" ht="15" customHeight="1">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52"/>
      <c r="D69" s="52"/>
      <c r="E69" s="52"/>
      <c r="F69" s="52"/>
      <c r="G69" s="52"/>
      <c r="H69" s="52"/>
      <c r="I69" s="52"/>
      <c r="J69" s="52"/>
      <c r="K69" s="52"/>
      <c r="L69" s="52"/>
      <c r="M69" s="52"/>
      <c r="N69" s="52"/>
      <c r="O69" s="52"/>
      <c r="P69" s="52"/>
      <c r="Q69" s="52"/>
      <c r="R69" s="52"/>
      <c r="S69" s="52"/>
      <c r="T69" s="53"/>
      <c r="U69" s="53"/>
      <c r="V69" s="53"/>
      <c r="W69" s="53"/>
      <c r="X69" s="46"/>
    </row>
    <row r="70" spans="1:24">
      <c r="A70" s="33"/>
      <c r="B70" s="52"/>
      <c r="C70" s="346"/>
      <c r="D70" s="641"/>
      <c r="E70" s="641"/>
      <c r="F70" s="641"/>
      <c r="G70" s="641"/>
      <c r="H70" s="641"/>
      <c r="I70" s="641"/>
      <c r="J70" s="641"/>
      <c r="K70" s="642"/>
      <c r="L70" s="642"/>
      <c r="M70" s="642"/>
      <c r="N70" s="347"/>
      <c r="O70" s="347"/>
      <c r="P70" s="347"/>
      <c r="Q70" s="347"/>
      <c r="R70" s="347"/>
      <c r="S70" s="347"/>
      <c r="T70" s="347"/>
      <c r="U70" s="347"/>
      <c r="V70" s="347"/>
      <c r="W70" s="67"/>
      <c r="X70" s="46"/>
    </row>
    <row r="71" spans="1:24" ht="16.5">
      <c r="A71" s="33"/>
      <c r="B71" s="52"/>
      <c r="C71" s="343" t="s">
        <v>43</v>
      </c>
      <c r="D71" s="343"/>
      <c r="E71" s="343"/>
      <c r="F71" s="343"/>
      <c r="G71" s="343"/>
      <c r="H71" s="343"/>
      <c r="I71" s="343"/>
      <c r="J71" s="343"/>
      <c r="K71" s="642"/>
      <c r="L71" s="642"/>
      <c r="M71" s="642"/>
      <c r="N71" s="343" t="s">
        <v>44</v>
      </c>
      <c r="O71" s="343"/>
      <c r="P71" s="343"/>
      <c r="Q71" s="343"/>
      <c r="R71" s="343"/>
      <c r="S71" s="343"/>
      <c r="T71" s="343"/>
      <c r="U71" s="343"/>
      <c r="V71" s="343"/>
      <c r="W71" s="343"/>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58"/>
      <c r="J73" s="58"/>
      <c r="K73" s="58"/>
      <c r="L73" s="58"/>
      <c r="M73" s="58"/>
      <c r="N73" s="57"/>
      <c r="O73" s="57"/>
      <c r="P73" s="57"/>
      <c r="Q73" s="57"/>
      <c r="R73" s="57"/>
      <c r="S73" s="57"/>
      <c r="T73" s="57"/>
      <c r="U73" s="57"/>
      <c r="V73" s="57"/>
      <c r="W73" s="57"/>
      <c r="X73" s="46"/>
    </row>
    <row r="74" spans="1:24">
      <c r="A74" s="33"/>
      <c r="B74" s="52"/>
      <c r="C74" s="57"/>
      <c r="D74" s="58"/>
      <c r="E74" s="58"/>
      <c r="F74" s="58"/>
      <c r="G74" s="58"/>
      <c r="H74" s="58"/>
      <c r="I74" s="346"/>
      <c r="J74" s="641"/>
      <c r="K74" s="641"/>
      <c r="L74" s="641"/>
      <c r="M74" s="641"/>
      <c r="N74" s="641"/>
      <c r="O74" s="641"/>
      <c r="P74" s="641"/>
      <c r="Q74" s="57"/>
      <c r="R74" s="57"/>
      <c r="S74" s="57"/>
      <c r="T74" s="57"/>
      <c r="U74" s="57"/>
      <c r="V74" s="57"/>
      <c r="W74" s="57"/>
      <c r="X74" s="46"/>
    </row>
    <row r="75" spans="1:24" ht="16.5">
      <c r="A75" s="33"/>
      <c r="B75" s="52"/>
      <c r="C75" s="57"/>
      <c r="D75" s="58"/>
      <c r="E75" s="58"/>
      <c r="F75" s="58"/>
      <c r="G75" s="58"/>
      <c r="H75" s="58"/>
      <c r="I75" s="343" t="s">
        <v>45</v>
      </c>
      <c r="J75" s="643"/>
      <c r="K75" s="643"/>
      <c r="L75" s="643"/>
      <c r="M75" s="643"/>
      <c r="N75" s="643"/>
      <c r="O75" s="643"/>
      <c r="P75" s="643"/>
      <c r="Q75" s="57"/>
      <c r="R75" s="57"/>
      <c r="S75" s="57"/>
      <c r="T75" s="57"/>
      <c r="U75" s="57"/>
      <c r="V75" s="57"/>
      <c r="W75" s="57"/>
      <c r="X75" s="46"/>
    </row>
    <row r="76" spans="1:24">
      <c r="A76" s="33"/>
      <c r="B76" s="52"/>
      <c r="C76" s="52"/>
      <c r="D76" s="52"/>
      <c r="E76" s="52"/>
      <c r="F76" s="59"/>
      <c r="G76" s="59"/>
      <c r="H76" s="59"/>
      <c r="I76" s="59"/>
      <c r="J76" s="59"/>
      <c r="K76" s="59"/>
      <c r="L76" s="59"/>
      <c r="M76" s="59"/>
      <c r="N76" s="59"/>
      <c r="O76" s="59"/>
      <c r="P76" s="60"/>
      <c r="Q76" s="52"/>
      <c r="R76" s="52"/>
      <c r="S76" s="52"/>
      <c r="T76" s="53"/>
      <c r="U76" s="53"/>
      <c r="V76" s="53"/>
      <c r="W76" s="53"/>
      <c r="X76" s="46"/>
    </row>
    <row r="77" spans="1:24">
      <c r="A77" s="33"/>
      <c r="B77" s="344" t="s">
        <v>46</v>
      </c>
      <c r="C77" s="344"/>
      <c r="D77" s="344"/>
      <c r="E77" s="344"/>
      <c r="F77" s="344"/>
      <c r="G77" s="344"/>
      <c r="H77" s="344"/>
      <c r="I77" s="344"/>
      <c r="J77" s="344"/>
      <c r="K77" s="344"/>
      <c r="L77" s="344"/>
      <c r="M77" s="344"/>
      <c r="N77" s="344"/>
      <c r="O77" s="61"/>
      <c r="P77" s="31"/>
      <c r="Q77" s="31" t="s">
        <v>47</v>
      </c>
      <c r="R77" s="31" t="s">
        <v>48</v>
      </c>
      <c r="S77" s="31"/>
      <c r="T77" s="31"/>
      <c r="U77" s="31"/>
      <c r="V77" s="31"/>
      <c r="W77" s="31"/>
      <c r="X77" s="32"/>
    </row>
    <row r="78" spans="1:24">
      <c r="A78" s="62"/>
      <c r="B78" s="63" t="s">
        <v>49</v>
      </c>
      <c r="C78" s="64"/>
      <c r="D78" s="64"/>
      <c r="E78" s="64"/>
      <c r="F78" s="63" t="s">
        <v>50</v>
      </c>
      <c r="G78" s="65"/>
      <c r="H78" s="345"/>
      <c r="I78" s="345"/>
      <c r="J78" s="345"/>
      <c r="K78" s="345"/>
      <c r="L78" s="345"/>
      <c r="M78" s="345"/>
      <c r="N78" s="345"/>
      <c r="O78" s="345"/>
      <c r="P78" s="63"/>
      <c r="Q78" s="63"/>
      <c r="R78" s="63" t="s">
        <v>51</v>
      </c>
      <c r="S78" s="63"/>
      <c r="T78" s="63"/>
      <c r="U78" s="63"/>
      <c r="V78" s="63"/>
      <c r="W78" s="63"/>
      <c r="X78" s="66"/>
    </row>
  </sheetData>
  <mergeCells count="160">
    <mergeCell ref="I75:P75"/>
    <mergeCell ref="B77:N77"/>
    <mergeCell ref="H78:O78"/>
    <mergeCell ref="C70:J70"/>
    <mergeCell ref="K70:M71"/>
    <mergeCell ref="N70:V70"/>
    <mergeCell ref="C71:J71"/>
    <mergeCell ref="N71:W71"/>
    <mergeCell ref="I74:P74"/>
    <mergeCell ref="Q63:S63"/>
    <mergeCell ref="T63:W63"/>
    <mergeCell ref="Q65:S65"/>
    <mergeCell ref="T65:W65"/>
    <mergeCell ref="T66:W66"/>
    <mergeCell ref="Q67:S67"/>
    <mergeCell ref="T67:W67"/>
    <mergeCell ref="B62:G62"/>
    <mergeCell ref="H62:I62"/>
    <mergeCell ref="J62:K62"/>
    <mergeCell ref="L62:P62"/>
    <mergeCell ref="Q62:S62"/>
    <mergeCell ref="T62:W62"/>
    <mergeCell ref="B61:G61"/>
    <mergeCell ref="H61:I61"/>
    <mergeCell ref="J61:K61"/>
    <mergeCell ref="L61:P61"/>
    <mergeCell ref="Q61:S61"/>
    <mergeCell ref="T61:W61"/>
    <mergeCell ref="B60:G60"/>
    <mergeCell ref="H60:I60"/>
    <mergeCell ref="J60:K60"/>
    <mergeCell ref="L60:P60"/>
    <mergeCell ref="Q60:S60"/>
    <mergeCell ref="T60:W60"/>
    <mergeCell ref="Q55:S55"/>
    <mergeCell ref="T55:W55"/>
    <mergeCell ref="B57:W57"/>
    <mergeCell ref="B59:G59"/>
    <mergeCell ref="H59:I59"/>
    <mergeCell ref="J59:K59"/>
    <mergeCell ref="L59:P59"/>
    <mergeCell ref="Q59:S59"/>
    <mergeCell ref="T59:W59"/>
    <mergeCell ref="B54:G54"/>
    <mergeCell ref="H54:I54"/>
    <mergeCell ref="J54:K54"/>
    <mergeCell ref="L54:P54"/>
    <mergeCell ref="Q54:S54"/>
    <mergeCell ref="T54:W54"/>
    <mergeCell ref="B53:G53"/>
    <mergeCell ref="H53:I53"/>
    <mergeCell ref="J53:K53"/>
    <mergeCell ref="L53:P53"/>
    <mergeCell ref="Q53:S53"/>
    <mergeCell ref="T53:W53"/>
    <mergeCell ref="B52:G52"/>
    <mergeCell ref="H52:I52"/>
    <mergeCell ref="J52:K52"/>
    <mergeCell ref="L52:P52"/>
    <mergeCell ref="Q52:S52"/>
    <mergeCell ref="T52:W52"/>
    <mergeCell ref="Q47:S47"/>
    <mergeCell ref="T47:W47"/>
    <mergeCell ref="B49:W49"/>
    <mergeCell ref="B51:G51"/>
    <mergeCell ref="H51:I51"/>
    <mergeCell ref="J51:K51"/>
    <mergeCell ref="L51:P51"/>
    <mergeCell ref="Q51:S51"/>
    <mergeCell ref="T51:W51"/>
    <mergeCell ref="B45:I45"/>
    <mergeCell ref="J45:K45"/>
    <mergeCell ref="L45:P45"/>
    <mergeCell ref="Q45:S45"/>
    <mergeCell ref="T45:W45"/>
    <mergeCell ref="B46:I46"/>
    <mergeCell ref="J46:K46"/>
    <mergeCell ref="L46:P46"/>
    <mergeCell ref="Q46:S46"/>
    <mergeCell ref="T46:W46"/>
    <mergeCell ref="B43:I43"/>
    <mergeCell ref="J43:K43"/>
    <mergeCell ref="L43:P43"/>
    <mergeCell ref="Q43:S43"/>
    <mergeCell ref="T43:W43"/>
    <mergeCell ref="B44:I44"/>
    <mergeCell ref="J44:K44"/>
    <mergeCell ref="L44:P44"/>
    <mergeCell ref="Q44:S44"/>
    <mergeCell ref="T44:W44"/>
    <mergeCell ref="B41:I41"/>
    <mergeCell ref="J41:K41"/>
    <mergeCell ref="L41:P41"/>
    <mergeCell ref="Q41:S41"/>
    <mergeCell ref="T41:W41"/>
    <mergeCell ref="B42:I42"/>
    <mergeCell ref="J42:K42"/>
    <mergeCell ref="L42:P42"/>
    <mergeCell ref="Q42:S42"/>
    <mergeCell ref="T42:W42"/>
    <mergeCell ref="Q36:S36"/>
    <mergeCell ref="T36:W36"/>
    <mergeCell ref="B38:W38"/>
    <mergeCell ref="B40:I40"/>
    <mergeCell ref="J40:K40"/>
    <mergeCell ref="L40:P40"/>
    <mergeCell ref="Q40:S40"/>
    <mergeCell ref="T40:W40"/>
    <mergeCell ref="B34:I34"/>
    <mergeCell ref="J34:K34"/>
    <mergeCell ref="L34:P34"/>
    <mergeCell ref="Q34:S34"/>
    <mergeCell ref="T34:W34"/>
    <mergeCell ref="B35:I35"/>
    <mergeCell ref="J35:K35"/>
    <mergeCell ref="L35:P35"/>
    <mergeCell ref="Q35:S35"/>
    <mergeCell ref="T35:W35"/>
    <mergeCell ref="B30:C30"/>
    <mergeCell ref="D30:P30"/>
    <mergeCell ref="Q30:S30"/>
    <mergeCell ref="T30:W30"/>
    <mergeCell ref="B31:W31"/>
    <mergeCell ref="B33:I33"/>
    <mergeCell ref="J33:K33"/>
    <mergeCell ref="L33:P33"/>
    <mergeCell ref="Q33:S33"/>
    <mergeCell ref="T33:W33"/>
    <mergeCell ref="B26:C26"/>
    <mergeCell ref="D26:P26"/>
    <mergeCell ref="Q26:S26"/>
    <mergeCell ref="T26:W26"/>
    <mergeCell ref="B27:C29"/>
    <mergeCell ref="D27:P29"/>
    <mergeCell ref="Q27:S29"/>
    <mergeCell ref="T27:W29"/>
    <mergeCell ref="B22:E22"/>
    <mergeCell ref="F22:W22"/>
    <mergeCell ref="F23:W23"/>
    <mergeCell ref="B24:E24"/>
    <mergeCell ref="F24:W24"/>
    <mergeCell ref="F25:W25"/>
    <mergeCell ref="B20:E20"/>
    <mergeCell ref="F20:W20"/>
    <mergeCell ref="F21:W21"/>
    <mergeCell ref="B8:W8"/>
    <mergeCell ref="H9:L9"/>
    <mergeCell ref="O9:Q9"/>
    <mergeCell ref="R9:W9"/>
    <mergeCell ref="F10:I10"/>
    <mergeCell ref="K10:L10"/>
    <mergeCell ref="A2:E6"/>
    <mergeCell ref="F2:S6"/>
    <mergeCell ref="T2:X2"/>
    <mergeCell ref="T3:X3"/>
    <mergeCell ref="T4:X4"/>
    <mergeCell ref="T5:X6"/>
    <mergeCell ref="B12:W12"/>
    <mergeCell ref="B13:W18"/>
    <mergeCell ref="B19:W19"/>
  </mergeCells>
  <conditionalFormatting sqref="B13:W18">
    <cfRule type="expression" dxfId="57" priority="1" stopIfTrue="1">
      <formula>#REF!=0</formula>
    </cfRule>
  </conditionalFormatting>
  <dataValidations count="32">
    <dataValidation allowBlank="1" showInputMessage="1" showErrorMessage="1" promptTitle="Objeto del Contrato" prompt="Escriba claramente el objeto del contrato de ejecución suscrito" sqref="B13:W18" xr:uid="{00000000-0002-0000-0A00-000000000000}"/>
    <dataValidation allowBlank="1" showInputMessage="1" showErrorMessage="1" prompt="Escriba el año de suscripción del contrato." sqref="O9:Q9" xr:uid="{00000000-0002-0000-0A00-000001000000}"/>
    <dataValidation allowBlank="1" showInputMessage="1" showErrorMessage="1" promptTitle="Contrato No." prompt="Escriba en este espacio el número de contrato suscrito" sqref="H9:L9" xr:uid="{00000000-0002-0000-0A00-000002000000}"/>
    <dataValidation allowBlank="1" showInputMessage="1" showErrorMessage="1" promptTitle="Contratista" prompt="Escriba el nombre o _x000a_razón social del _x000a_Contratista" sqref="F20:W20" xr:uid="{00000000-0002-0000-0A00-000003000000}"/>
    <dataValidation allowBlank="1" showInputMessage="1" showErrorMessage="1" promptTitle="Interventor               " prompt="Escriba el nombre _x000a_o razón social del _x000a_Interventor" sqref="F22:W22" xr:uid="{00000000-0002-0000-0A00-000004000000}"/>
    <dataValidation allowBlank="1" showInputMessage="1" showErrorMessage="1" promptTitle="Coordinador        " prompt="Escriba el nombre _x000a_o razón social del _x000a_funcionario designado_x000a_para ser el Coordinador_x000a_del Contrato" sqref="F24:W24" xr:uid="{00000000-0002-0000-0A00-000005000000}"/>
    <dataValidation allowBlank="1" showInputMessage="1" showErrorMessage="1" prompt="Escriba el item relacionado en la propuesta" sqref="B27 B30:C30" xr:uid="{00000000-0002-0000-0A00-000006000000}"/>
    <dataValidation allowBlank="1" showInputMessage="1" showErrorMessage="1" prompt="Escriba una breve descripción del item relacionado" sqref="D27 D30:P30" xr:uid="{00000000-0002-0000-0A00-000007000000}"/>
    <dataValidation allowBlank="1" showInputMessage="1" showErrorMessage="1" prompt="Escriba la unidad de medida en que se encuentra el item relacionado" sqref="Q27 Q30:S30" xr:uid="{00000000-0002-0000-0A00-000008000000}"/>
    <dataValidation allowBlank="1" showInputMessage="1" showErrorMessage="1" prompt="Escriba la Cantidad de cada item relacionado" sqref="T27 T30:W30" xr:uid="{00000000-0002-0000-0A00-000009000000}"/>
    <dataValidation allowBlank="1" showInputMessage="1" showErrorMessage="1" prompt="Escriba la clase de material que transporta el material que se analiza" sqref="B52:G54" xr:uid="{00000000-0002-0000-0A00-00000A000000}"/>
    <dataValidation allowBlank="1" showInputMessage="1" showErrorMessage="1" prompt="Escriba los trabajadores cuyo precio va a analizarce" sqref="B60:G62" xr:uid="{00000000-0002-0000-0A00-00000B000000}"/>
    <dataValidation allowBlank="1" showInputMessage="1" showErrorMessage="1" prompt="Escriba el valor unitario del equipo que analiza" sqref="T34:W34" xr:uid="{00000000-0002-0000-0A00-00000C000000}"/>
    <dataValidation allowBlank="1" showInputMessage="1" showErrorMessage="1" prompt="Escriba el precio unitario del material que se analiza" sqref="T35:W35 T41:W46" xr:uid="{00000000-0002-0000-0A00-00000D000000}"/>
    <dataValidation allowBlank="1" showInputMessage="1" showErrorMessage="1" prompt="Escriba el peso o la cantidad de volument que transporta" sqref="H52:I54" xr:uid="{00000000-0002-0000-0A00-00000E000000}"/>
    <dataValidation allowBlank="1" showInputMessage="1" showErrorMessage="1" prompt="Escriba la distancia que recorre el transporte relacionado" sqref="J52:K54" xr:uid="{00000000-0002-0000-0A00-00000F000000}"/>
    <dataValidation allowBlank="1" showInputMessage="1" showErrorMessage="1" prompt="Esciba los m2 o Toneladas por Km equivalentes para el transporte relacionado" sqref="L52:P54" xr:uid="{00000000-0002-0000-0A00-000010000000}"/>
    <dataValidation allowBlank="1" showInputMessage="1" showErrorMessage="1" prompt="Escriba la tarifa del transporte relacionado" sqref="Q52:S54" xr:uid="{00000000-0002-0000-0A00-000011000000}"/>
    <dataValidation allowBlank="1" showInputMessage="1" showErrorMessage="1" prompt="Escriba el valor unitario del transporte relacionado" sqref="T52:W54" xr:uid="{00000000-0002-0000-0A00-000012000000}"/>
    <dataValidation allowBlank="1" showInputMessage="1" showErrorMessage="1" prompt="Escriba el valor del jornal por cada trabajador" sqref="H60:I62" xr:uid="{00000000-0002-0000-0A00-000013000000}"/>
    <dataValidation allowBlank="1" showInputMessage="1" showErrorMessage="1" prompt="Escriba el valor de las prestaciones por cada trabajador" sqref="J60:K62" xr:uid="{00000000-0002-0000-0A00-000014000000}"/>
    <dataValidation allowBlank="1" showInputMessage="1" showErrorMessage="1" prompt="Escriba el valor del jornal total de cada trabajador relacionado" sqref="L60:P62" xr:uid="{00000000-0002-0000-0A00-000015000000}"/>
    <dataValidation allowBlank="1" showInputMessage="1" showErrorMessage="1" prompt="Escriba el rendimiento de cada trabajador relacionado" sqref="Q60:S62" xr:uid="{00000000-0002-0000-0A00-000016000000}"/>
    <dataValidation allowBlank="1" showInputMessage="1" showErrorMessage="1" prompt="Escriba el valor Unitario de cada trabajador relacionado" sqref="T60:W62" xr:uid="{00000000-0002-0000-0A00-000017000000}"/>
    <dataValidation allowBlank="1" showInputMessage="1" showErrorMessage="1" prompt="Escriba el nombre completo  del interventor" sqref="H78:O78" xr:uid="{00000000-0002-0000-0A00-000018000000}"/>
    <dataValidation allowBlank="1" showInputMessage="1" showErrorMessage="1" prompt="Escriba una breve descripción del equipo que analiza" sqref="B34:B35" xr:uid="{00000000-0002-0000-0A00-000019000000}"/>
    <dataValidation allowBlank="1" showInputMessage="1" showErrorMessage="1" prompt="Escriba la Tarifa por hora del equipo que analiza" sqref="L34:P35" xr:uid="{00000000-0002-0000-0A00-00001A000000}"/>
    <dataValidation allowBlank="1" showInputMessage="1" showErrorMessage="1" prompt="Escriba el rendimiento del equipo que analiza" sqref="Q34:S35" xr:uid="{00000000-0002-0000-0A00-00001B000000}"/>
    <dataValidation allowBlank="1" showInputMessage="1" showErrorMessage="1" prompt="Escriba una breve descripción de los materiales que analiza" sqref="B41:I46" xr:uid="{00000000-0002-0000-0A00-00001C000000}"/>
    <dataValidation allowBlank="1" showInputMessage="1" showErrorMessage="1" prompt="Escriba la unidad de medida en que se mide el material" sqref="J41:K46" xr:uid="{00000000-0002-0000-0A00-00001D000000}"/>
    <dataValidation allowBlank="1" showInputMessage="1" showErrorMessage="1" prompt="Escriba la cantidad de material que se analiza" sqref="L41:P46" xr:uid="{00000000-0002-0000-0A00-00001E000000}"/>
    <dataValidation allowBlank="1" showInputMessage="1" showErrorMessage="1" prompt="Escriba el precio unitario del material  que se analiza" sqref="Q41:S46" xr:uid="{00000000-0002-0000-0A00-00001F000000}"/>
  </dataValidation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2:X78"/>
  <sheetViews>
    <sheetView topLeftCell="A49" zoomScale="80" zoomScaleNormal="80" workbookViewId="0">
      <selection activeCell="AB28" sqref="AB28"/>
    </sheetView>
  </sheetViews>
  <sheetFormatPr defaultColWidth="9.28515625" defaultRowHeight="15"/>
  <cols>
    <col min="1" max="24" width="5.85546875" style="27" customWidth="1"/>
    <col min="25" max="16384" width="9.28515625" style="27"/>
  </cols>
  <sheetData>
    <row r="2" spans="1:24">
      <c r="A2" s="348" t="s">
        <v>52</v>
      </c>
      <c r="B2" s="349"/>
      <c r="C2" s="349"/>
      <c r="D2" s="349"/>
      <c r="E2" s="350"/>
      <c r="F2" s="357"/>
      <c r="G2" s="358"/>
      <c r="H2" s="358"/>
      <c r="I2" s="358"/>
      <c r="J2" s="358"/>
      <c r="K2" s="358"/>
      <c r="L2" s="358"/>
      <c r="M2" s="358"/>
      <c r="N2" s="358"/>
      <c r="O2" s="358"/>
      <c r="P2" s="358"/>
      <c r="Q2" s="358"/>
      <c r="R2" s="358"/>
      <c r="S2" s="359"/>
      <c r="T2" s="366"/>
      <c r="U2" s="644"/>
      <c r="V2" s="644"/>
      <c r="W2" s="644"/>
      <c r="X2" s="645"/>
    </row>
    <row r="3" spans="1:24">
      <c r="A3" s="351"/>
      <c r="B3" s="352"/>
      <c r="C3" s="352"/>
      <c r="D3" s="352"/>
      <c r="E3" s="353"/>
      <c r="F3" s="360"/>
      <c r="G3" s="361"/>
      <c r="H3" s="361"/>
      <c r="I3" s="361"/>
      <c r="J3" s="361"/>
      <c r="K3" s="361"/>
      <c r="L3" s="361"/>
      <c r="M3" s="361"/>
      <c r="N3" s="361"/>
      <c r="O3" s="361"/>
      <c r="P3" s="361"/>
      <c r="Q3" s="361"/>
      <c r="R3" s="361"/>
      <c r="S3" s="362"/>
      <c r="T3" s="367" t="s">
        <v>53</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367" t="s">
        <v>54</v>
      </c>
      <c r="U4" s="646"/>
      <c r="V4" s="646"/>
      <c r="W4" s="646"/>
      <c r="X4" s="647"/>
    </row>
    <row r="5" spans="1:24">
      <c r="A5" s="351"/>
      <c r="B5" s="352"/>
      <c r="C5" s="352"/>
      <c r="D5" s="352"/>
      <c r="E5" s="353"/>
      <c r="F5" s="360"/>
      <c r="G5" s="361"/>
      <c r="H5" s="361"/>
      <c r="I5" s="361"/>
      <c r="J5" s="361"/>
      <c r="K5" s="361"/>
      <c r="L5" s="361"/>
      <c r="M5" s="361"/>
      <c r="N5" s="361"/>
      <c r="O5" s="361"/>
      <c r="P5" s="361"/>
      <c r="Q5" s="361"/>
      <c r="R5" s="361"/>
      <c r="S5" s="362"/>
      <c r="T5" s="648"/>
      <c r="U5" s="646"/>
      <c r="V5" s="646"/>
      <c r="W5" s="646"/>
      <c r="X5" s="647"/>
    </row>
    <row r="6" spans="1:24" ht="15.75" thickBot="1">
      <c r="A6" s="354"/>
      <c r="B6" s="355"/>
      <c r="C6" s="355"/>
      <c r="D6" s="355"/>
      <c r="E6" s="356"/>
      <c r="F6" s="363"/>
      <c r="G6" s="364"/>
      <c r="H6" s="364"/>
      <c r="I6" s="364"/>
      <c r="J6" s="364"/>
      <c r="K6" s="364"/>
      <c r="L6" s="364"/>
      <c r="M6" s="364"/>
      <c r="N6" s="364"/>
      <c r="O6" s="364"/>
      <c r="P6" s="364"/>
      <c r="Q6" s="364"/>
      <c r="R6" s="364"/>
      <c r="S6" s="365"/>
      <c r="T6" s="649"/>
      <c r="U6" s="650"/>
      <c r="V6" s="650"/>
      <c r="W6" s="650"/>
      <c r="X6" s="651"/>
    </row>
    <row r="7" spans="1:24">
      <c r="A7" s="28"/>
      <c r="B7" s="29"/>
      <c r="C7" s="29"/>
      <c r="D7" s="29"/>
      <c r="E7" s="29"/>
      <c r="F7" s="29"/>
      <c r="G7" s="29"/>
      <c r="H7" s="30"/>
      <c r="I7" s="30"/>
      <c r="J7" s="30"/>
      <c r="K7" s="30"/>
      <c r="L7" s="30"/>
      <c r="M7" s="30"/>
      <c r="N7" s="30"/>
      <c r="O7" s="30"/>
      <c r="P7" s="30"/>
      <c r="Q7" s="30"/>
      <c r="R7" s="30"/>
      <c r="S7" s="30"/>
      <c r="T7" s="31"/>
      <c r="U7" s="31"/>
      <c r="V7" s="31"/>
      <c r="W7" s="31"/>
      <c r="X7" s="32"/>
    </row>
    <row r="8" spans="1:24" ht="18">
      <c r="A8" s="33"/>
      <c r="B8" s="271" t="s">
        <v>0</v>
      </c>
      <c r="C8" s="271"/>
      <c r="D8" s="271"/>
      <c r="E8" s="271"/>
      <c r="F8" s="271"/>
      <c r="G8" s="271"/>
      <c r="H8" s="271"/>
      <c r="I8" s="271"/>
      <c r="J8" s="271"/>
      <c r="K8" s="271"/>
      <c r="L8" s="271"/>
      <c r="M8" s="271"/>
      <c r="N8" s="271"/>
      <c r="O8" s="271"/>
      <c r="P8" s="271"/>
      <c r="Q8" s="271"/>
      <c r="R8" s="271"/>
      <c r="S8" s="271"/>
      <c r="T8" s="271"/>
      <c r="U8" s="271"/>
      <c r="V8" s="271"/>
      <c r="W8" s="271"/>
      <c r="X8" s="34"/>
    </row>
    <row r="9" spans="1:24" ht="18">
      <c r="A9" s="35"/>
      <c r="B9"/>
      <c r="C9" s="68"/>
      <c r="D9" s="68"/>
      <c r="E9" s="68"/>
      <c r="F9" s="68"/>
      <c r="G9" s="68"/>
      <c r="H9" s="272"/>
      <c r="I9" s="272"/>
      <c r="J9" s="272"/>
      <c r="K9" s="272"/>
      <c r="L9" s="272"/>
      <c r="M9"/>
      <c r="N9"/>
      <c r="O9" s="273"/>
      <c r="P9" s="273"/>
      <c r="Q9" s="273"/>
      <c r="R9" s="274"/>
      <c r="S9" s="274"/>
      <c r="T9" s="274"/>
      <c r="U9" s="274"/>
      <c r="V9" s="274"/>
      <c r="W9" s="274"/>
      <c r="X9" s="36"/>
    </row>
    <row r="10" spans="1:24" ht="16.5">
      <c r="A10" s="37"/>
      <c r="B10" s="38" t="s">
        <v>1</v>
      </c>
      <c r="C10" s="38"/>
      <c r="D10" s="38"/>
      <c r="E10" s="38"/>
      <c r="F10" s="275"/>
      <c r="G10" s="275"/>
      <c r="H10" s="275"/>
      <c r="I10" s="275"/>
      <c r="J10" s="38" t="s">
        <v>2</v>
      </c>
      <c r="K10" s="276"/>
      <c r="L10" s="276"/>
      <c r="M10" s="39"/>
      <c r="N10" s="38"/>
      <c r="O10" s="40"/>
      <c r="P10" s="40"/>
      <c r="Q10" s="40"/>
      <c r="R10" s="40"/>
      <c r="S10" s="40"/>
      <c r="T10" s="40"/>
      <c r="U10" s="40"/>
      <c r="V10" s="40"/>
      <c r="W10" s="40"/>
      <c r="X10" s="41"/>
    </row>
    <row r="11" spans="1:24">
      <c r="A11" s="35"/>
      <c r="B11" s="42"/>
      <c r="C11" s="42"/>
      <c r="D11" s="42"/>
      <c r="E11" s="42"/>
      <c r="F11" s="42"/>
      <c r="G11" s="42"/>
      <c r="H11" s="43"/>
      <c r="I11" s="43"/>
      <c r="J11" s="43"/>
      <c r="K11" s="43"/>
      <c r="L11" s="43"/>
      <c r="M11" s="44"/>
      <c r="N11" s="44"/>
      <c r="O11" s="43"/>
      <c r="P11" s="43"/>
      <c r="Q11" s="43"/>
      <c r="R11" s="69"/>
      <c r="S11" s="69"/>
      <c r="T11" s="69"/>
      <c r="U11" s="69"/>
      <c r="V11" s="69"/>
      <c r="W11" s="69"/>
      <c r="X11" s="36"/>
    </row>
    <row r="12" spans="1:24" ht="18">
      <c r="A12" s="35"/>
      <c r="B12" s="265" t="s">
        <v>3</v>
      </c>
      <c r="C12" s="265"/>
      <c r="D12" s="265"/>
      <c r="E12" s="265"/>
      <c r="F12" s="265"/>
      <c r="G12" s="265"/>
      <c r="H12" s="265"/>
      <c r="I12" s="265"/>
      <c r="J12" s="265"/>
      <c r="K12" s="265"/>
      <c r="L12" s="265"/>
      <c r="M12" s="265"/>
      <c r="N12" s="265"/>
      <c r="O12" s="265"/>
      <c r="P12" s="265"/>
      <c r="Q12" s="265"/>
      <c r="R12" s="265"/>
      <c r="S12" s="265"/>
      <c r="T12" s="265"/>
      <c r="U12" s="265"/>
      <c r="V12" s="265"/>
      <c r="W12" s="265"/>
      <c r="X12" s="36"/>
    </row>
    <row r="13" spans="1:24">
      <c r="A13" s="35"/>
      <c r="B13" s="368" t="s">
        <v>4</v>
      </c>
      <c r="C13" s="368"/>
      <c r="D13" s="368"/>
      <c r="E13" s="368"/>
      <c r="F13" s="368"/>
      <c r="G13" s="368"/>
      <c r="H13" s="368"/>
      <c r="I13" s="368"/>
      <c r="J13" s="368"/>
      <c r="K13" s="368"/>
      <c r="L13" s="368"/>
      <c r="M13" s="368"/>
      <c r="N13" s="368"/>
      <c r="O13" s="368"/>
      <c r="P13" s="368"/>
      <c r="Q13" s="368"/>
      <c r="R13" s="368"/>
      <c r="S13" s="368"/>
      <c r="T13" s="368"/>
      <c r="U13" s="368"/>
      <c r="V13" s="368"/>
      <c r="W13" s="368"/>
      <c r="X13" s="36"/>
    </row>
    <row r="14" spans="1:24">
      <c r="A14" s="35"/>
      <c r="B14" s="368"/>
      <c r="C14" s="368"/>
      <c r="D14" s="368"/>
      <c r="E14" s="368"/>
      <c r="F14" s="368"/>
      <c r="G14" s="368"/>
      <c r="H14" s="368"/>
      <c r="I14" s="368"/>
      <c r="J14" s="368"/>
      <c r="K14" s="368"/>
      <c r="L14" s="368"/>
      <c r="M14" s="368"/>
      <c r="N14" s="368"/>
      <c r="O14" s="368"/>
      <c r="P14" s="368"/>
      <c r="Q14" s="368"/>
      <c r="R14" s="368"/>
      <c r="S14" s="368"/>
      <c r="T14" s="368"/>
      <c r="U14" s="368"/>
      <c r="V14" s="368"/>
      <c r="W14" s="368"/>
      <c r="X14" s="36"/>
    </row>
    <row r="15" spans="1:24">
      <c r="A15" s="35"/>
      <c r="B15" s="368"/>
      <c r="C15" s="368"/>
      <c r="D15" s="368"/>
      <c r="E15" s="368"/>
      <c r="F15" s="368"/>
      <c r="G15" s="368"/>
      <c r="H15" s="368"/>
      <c r="I15" s="368"/>
      <c r="J15" s="368"/>
      <c r="K15" s="368"/>
      <c r="L15" s="368"/>
      <c r="M15" s="368"/>
      <c r="N15" s="368"/>
      <c r="O15" s="368"/>
      <c r="P15" s="368"/>
      <c r="Q15" s="368"/>
      <c r="R15" s="368"/>
      <c r="S15" s="368"/>
      <c r="T15" s="368"/>
      <c r="U15" s="368"/>
      <c r="V15" s="368"/>
      <c r="W15" s="368"/>
      <c r="X15" s="36"/>
    </row>
    <row r="16" spans="1:24">
      <c r="A16" s="35"/>
      <c r="B16" s="368"/>
      <c r="C16" s="368"/>
      <c r="D16" s="368"/>
      <c r="E16" s="368"/>
      <c r="F16" s="368"/>
      <c r="G16" s="368"/>
      <c r="H16" s="368"/>
      <c r="I16" s="368"/>
      <c r="J16" s="368"/>
      <c r="K16" s="368"/>
      <c r="L16" s="368"/>
      <c r="M16" s="368"/>
      <c r="N16" s="368"/>
      <c r="O16" s="368"/>
      <c r="P16" s="368"/>
      <c r="Q16" s="368"/>
      <c r="R16" s="368"/>
      <c r="S16" s="368"/>
      <c r="T16" s="368"/>
      <c r="U16" s="368"/>
      <c r="V16" s="368"/>
      <c r="W16" s="368"/>
      <c r="X16" s="36"/>
    </row>
    <row r="17" spans="1:24">
      <c r="A17" s="35"/>
      <c r="B17" s="368"/>
      <c r="C17" s="368"/>
      <c r="D17" s="368"/>
      <c r="E17" s="368"/>
      <c r="F17" s="368"/>
      <c r="G17" s="368"/>
      <c r="H17" s="368"/>
      <c r="I17" s="368"/>
      <c r="J17" s="368"/>
      <c r="K17" s="368"/>
      <c r="L17" s="368"/>
      <c r="M17" s="368"/>
      <c r="N17" s="368"/>
      <c r="O17" s="368"/>
      <c r="P17" s="368"/>
      <c r="Q17" s="368"/>
      <c r="R17" s="368"/>
      <c r="S17" s="368"/>
      <c r="T17" s="368"/>
      <c r="U17" s="368"/>
      <c r="V17" s="368"/>
      <c r="W17" s="368"/>
      <c r="X17" s="36"/>
    </row>
    <row r="18" spans="1:24">
      <c r="A18" s="35"/>
      <c r="B18" s="368"/>
      <c r="C18" s="368"/>
      <c r="D18" s="368"/>
      <c r="E18" s="368"/>
      <c r="F18" s="368"/>
      <c r="G18" s="368"/>
      <c r="H18" s="368"/>
      <c r="I18" s="368"/>
      <c r="J18" s="368"/>
      <c r="K18" s="368"/>
      <c r="L18" s="368"/>
      <c r="M18" s="368"/>
      <c r="N18" s="368"/>
      <c r="O18" s="368"/>
      <c r="P18" s="368"/>
      <c r="Q18" s="368"/>
      <c r="R18" s="368"/>
      <c r="S18" s="368"/>
      <c r="T18" s="368"/>
      <c r="U18" s="368"/>
      <c r="V18" s="368"/>
      <c r="W18" s="368"/>
      <c r="X18" s="36"/>
    </row>
    <row r="19" spans="1:24">
      <c r="A19" s="35"/>
      <c r="B19" s="267"/>
      <c r="C19" s="267"/>
      <c r="D19" s="267"/>
      <c r="E19" s="267"/>
      <c r="F19" s="267"/>
      <c r="G19" s="267"/>
      <c r="H19" s="267"/>
      <c r="I19" s="267"/>
      <c r="J19" s="267"/>
      <c r="K19" s="267"/>
      <c r="L19" s="267"/>
      <c r="M19" s="267"/>
      <c r="N19" s="267"/>
      <c r="O19" s="267"/>
      <c r="P19" s="267"/>
      <c r="Q19" s="267"/>
      <c r="R19" s="267"/>
      <c r="S19" s="267"/>
      <c r="T19" s="267"/>
      <c r="U19" s="267"/>
      <c r="V19" s="267"/>
      <c r="W19" s="267"/>
      <c r="X19" s="36"/>
    </row>
    <row r="20" spans="1:24" ht="18">
      <c r="A20" s="35"/>
      <c r="B20" s="268" t="s">
        <v>5</v>
      </c>
      <c r="C20" s="268"/>
      <c r="D20" s="268"/>
      <c r="E20" s="268"/>
      <c r="F20" s="269"/>
      <c r="G20" s="269"/>
      <c r="H20" s="269"/>
      <c r="I20" s="269"/>
      <c r="J20" s="269"/>
      <c r="K20" s="269"/>
      <c r="L20" s="269"/>
      <c r="M20" s="269"/>
      <c r="N20" s="269"/>
      <c r="O20" s="269"/>
      <c r="P20" s="269"/>
      <c r="Q20" s="269"/>
      <c r="R20" s="269"/>
      <c r="S20" s="269"/>
      <c r="T20" s="269"/>
      <c r="U20" s="269"/>
      <c r="V20" s="269"/>
      <c r="W20" s="269"/>
      <c r="X20" s="36"/>
    </row>
    <row r="21" spans="1:24">
      <c r="A21" s="35"/>
      <c r="B21" s="45"/>
      <c r="C21" s="45"/>
      <c r="D21" s="45"/>
      <c r="E21" s="45"/>
      <c r="F21" s="270"/>
      <c r="G21" s="270"/>
      <c r="H21" s="270"/>
      <c r="I21" s="270"/>
      <c r="J21" s="270"/>
      <c r="K21" s="270"/>
      <c r="L21" s="270"/>
      <c r="M21" s="270"/>
      <c r="N21" s="270"/>
      <c r="O21" s="270"/>
      <c r="P21" s="270"/>
      <c r="Q21" s="270"/>
      <c r="R21" s="270"/>
      <c r="S21" s="270"/>
      <c r="T21" s="270"/>
      <c r="U21" s="270"/>
      <c r="V21" s="270"/>
      <c r="W21" s="270"/>
      <c r="X21" s="36"/>
    </row>
    <row r="22" spans="1:24" ht="18">
      <c r="A22" s="35"/>
      <c r="B22" s="268" t="s">
        <v>6</v>
      </c>
      <c r="C22" s="268"/>
      <c r="D22" s="268"/>
      <c r="E22" s="268"/>
      <c r="F22" s="269"/>
      <c r="G22" s="269"/>
      <c r="H22" s="269"/>
      <c r="I22" s="269"/>
      <c r="J22" s="269"/>
      <c r="K22" s="269"/>
      <c r="L22" s="269"/>
      <c r="M22" s="269"/>
      <c r="N22" s="269"/>
      <c r="O22" s="269"/>
      <c r="P22" s="269"/>
      <c r="Q22" s="269"/>
      <c r="R22" s="269"/>
      <c r="S22" s="269"/>
      <c r="T22" s="269"/>
      <c r="U22" s="269"/>
      <c r="V22" s="269"/>
      <c r="W22" s="269"/>
      <c r="X22" s="36"/>
    </row>
    <row r="23" spans="1:24">
      <c r="A23" s="35"/>
      <c r="B23" s="45"/>
      <c r="C23" s="45"/>
      <c r="D23" s="45"/>
      <c r="E23" s="45"/>
      <c r="F23" s="270"/>
      <c r="G23" s="270"/>
      <c r="H23" s="270"/>
      <c r="I23" s="270"/>
      <c r="J23" s="270"/>
      <c r="K23" s="270"/>
      <c r="L23" s="270"/>
      <c r="M23" s="270"/>
      <c r="N23" s="270"/>
      <c r="O23" s="270"/>
      <c r="P23" s="270"/>
      <c r="Q23" s="270"/>
      <c r="R23" s="270"/>
      <c r="S23" s="270"/>
      <c r="T23" s="270"/>
      <c r="U23" s="270"/>
      <c r="V23" s="270"/>
      <c r="W23" s="270"/>
      <c r="X23" s="36"/>
    </row>
    <row r="24" spans="1:24" ht="18">
      <c r="A24" s="35"/>
      <c r="B24" s="268" t="s">
        <v>7</v>
      </c>
      <c r="C24" s="268"/>
      <c r="D24" s="268"/>
      <c r="E24" s="268"/>
      <c r="F24" s="269"/>
      <c r="G24" s="269"/>
      <c r="H24" s="269"/>
      <c r="I24" s="269"/>
      <c r="J24" s="269"/>
      <c r="K24" s="269"/>
      <c r="L24" s="269"/>
      <c r="M24" s="269"/>
      <c r="N24" s="269"/>
      <c r="O24" s="269"/>
      <c r="P24" s="269"/>
      <c r="Q24" s="269"/>
      <c r="R24" s="269"/>
      <c r="S24" s="269"/>
      <c r="T24" s="269"/>
      <c r="U24" s="269"/>
      <c r="V24" s="269"/>
      <c r="W24" s="269"/>
      <c r="X24" s="36"/>
    </row>
    <row r="25" spans="1:24">
      <c r="A25" s="35"/>
      <c r="B25" s="69"/>
      <c r="C25" s="69"/>
      <c r="D25" s="69"/>
      <c r="E25" s="69"/>
      <c r="F25" s="270"/>
      <c r="G25" s="270"/>
      <c r="H25" s="270"/>
      <c r="I25" s="270"/>
      <c r="J25" s="270"/>
      <c r="K25" s="270"/>
      <c r="L25" s="270"/>
      <c r="M25" s="270"/>
      <c r="N25" s="270"/>
      <c r="O25" s="270"/>
      <c r="P25" s="270"/>
      <c r="Q25" s="270"/>
      <c r="R25" s="270"/>
      <c r="S25" s="270"/>
      <c r="T25" s="270"/>
      <c r="U25" s="270"/>
      <c r="V25" s="270"/>
      <c r="W25" s="270"/>
      <c r="X25" s="36"/>
    </row>
    <row r="26" spans="1:24" ht="16.5">
      <c r="A26" s="33"/>
      <c r="B26" s="277" t="s">
        <v>8</v>
      </c>
      <c r="C26" s="277"/>
      <c r="D26" s="277" t="s">
        <v>9</v>
      </c>
      <c r="E26" s="277"/>
      <c r="F26" s="277"/>
      <c r="G26" s="277"/>
      <c r="H26" s="277"/>
      <c r="I26" s="277"/>
      <c r="J26" s="277"/>
      <c r="K26" s="277"/>
      <c r="L26" s="277"/>
      <c r="M26" s="277"/>
      <c r="N26" s="277"/>
      <c r="O26" s="277"/>
      <c r="P26" s="277"/>
      <c r="Q26" s="277" t="s">
        <v>10</v>
      </c>
      <c r="R26" s="277"/>
      <c r="S26" s="277"/>
      <c r="T26" s="277" t="s">
        <v>11</v>
      </c>
      <c r="U26" s="277"/>
      <c r="V26" s="277"/>
      <c r="W26" s="277"/>
      <c r="X26" s="46"/>
    </row>
    <row r="27" spans="1:24" ht="21" customHeight="1">
      <c r="A27" s="33"/>
      <c r="B27" s="278"/>
      <c r="C27" s="279"/>
      <c r="D27" s="284" t="s">
        <v>95</v>
      </c>
      <c r="E27" s="285"/>
      <c r="F27" s="285"/>
      <c r="G27" s="285"/>
      <c r="H27" s="285"/>
      <c r="I27" s="285"/>
      <c r="J27" s="285"/>
      <c r="K27" s="285"/>
      <c r="L27" s="285"/>
      <c r="M27" s="285"/>
      <c r="N27" s="285"/>
      <c r="O27" s="285"/>
      <c r="P27" s="286"/>
      <c r="Q27" s="293" t="s">
        <v>81</v>
      </c>
      <c r="R27" s="294"/>
      <c r="S27" s="295"/>
      <c r="T27" s="278"/>
      <c r="U27" s="302"/>
      <c r="V27" s="302"/>
      <c r="W27" s="279"/>
      <c r="X27" s="46"/>
    </row>
    <row r="28" spans="1:24" ht="15.75" customHeight="1">
      <c r="A28" s="33"/>
      <c r="B28" s="280"/>
      <c r="C28" s="281"/>
      <c r="D28" s="287"/>
      <c r="E28" s="288"/>
      <c r="F28" s="288"/>
      <c r="G28" s="288"/>
      <c r="H28" s="288"/>
      <c r="I28" s="288"/>
      <c r="J28" s="288"/>
      <c r="K28" s="288"/>
      <c r="L28" s="288"/>
      <c r="M28" s="288"/>
      <c r="N28" s="288"/>
      <c r="O28" s="288"/>
      <c r="P28" s="289"/>
      <c r="Q28" s="296"/>
      <c r="R28" s="297"/>
      <c r="S28" s="298"/>
      <c r="T28" s="280"/>
      <c r="U28" s="303"/>
      <c r="V28" s="303"/>
      <c r="W28" s="281"/>
      <c r="X28" s="46"/>
    </row>
    <row r="29" spans="1:24" ht="24.75" customHeight="1">
      <c r="A29" s="33"/>
      <c r="B29" s="282"/>
      <c r="C29" s="283"/>
      <c r="D29" s="290"/>
      <c r="E29" s="291"/>
      <c r="F29" s="291"/>
      <c r="G29" s="291"/>
      <c r="H29" s="291"/>
      <c r="I29" s="291"/>
      <c r="J29" s="291"/>
      <c r="K29" s="291"/>
      <c r="L29" s="291"/>
      <c r="M29" s="291"/>
      <c r="N29" s="291"/>
      <c r="O29" s="291"/>
      <c r="P29" s="292"/>
      <c r="Q29" s="299"/>
      <c r="R29" s="300"/>
      <c r="S29" s="301"/>
      <c r="T29" s="282"/>
      <c r="U29" s="304"/>
      <c r="V29" s="304"/>
      <c r="W29" s="283"/>
      <c r="X29" s="46"/>
    </row>
    <row r="30" spans="1:24">
      <c r="A30" s="33"/>
      <c r="B30" s="303"/>
      <c r="C30" s="303"/>
      <c r="D30" s="303"/>
      <c r="E30" s="303"/>
      <c r="F30" s="303"/>
      <c r="G30" s="303"/>
      <c r="H30" s="303"/>
      <c r="I30" s="303"/>
      <c r="J30" s="303"/>
      <c r="K30" s="303"/>
      <c r="L30" s="303"/>
      <c r="M30" s="303"/>
      <c r="N30" s="303"/>
      <c r="O30" s="303"/>
      <c r="P30" s="303"/>
      <c r="Q30" s="303"/>
      <c r="R30" s="303"/>
      <c r="S30" s="303"/>
      <c r="T30" s="303"/>
      <c r="U30" s="303"/>
      <c r="V30" s="303"/>
      <c r="W30" s="303"/>
      <c r="X30" s="46"/>
    </row>
    <row r="31" spans="1:24" ht="16.5">
      <c r="A31" s="33"/>
      <c r="B31" s="305" t="s">
        <v>14</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48"/>
      <c r="B33" s="306" t="s">
        <v>9</v>
      </c>
      <c r="C33" s="307"/>
      <c r="D33" s="307"/>
      <c r="E33" s="307"/>
      <c r="F33" s="307"/>
      <c r="G33" s="307"/>
      <c r="H33" s="307"/>
      <c r="I33" s="307"/>
      <c r="J33" s="306" t="s">
        <v>15</v>
      </c>
      <c r="K33" s="308"/>
      <c r="L33" s="309" t="s">
        <v>16</v>
      </c>
      <c r="M33" s="309"/>
      <c r="N33" s="309"/>
      <c r="O33" s="309"/>
      <c r="P33" s="309"/>
      <c r="Q33" s="309" t="s">
        <v>17</v>
      </c>
      <c r="R33" s="309"/>
      <c r="S33" s="309"/>
      <c r="T33" s="309" t="s">
        <v>18</v>
      </c>
      <c r="U33" s="309"/>
      <c r="V33" s="309"/>
      <c r="W33" s="309"/>
      <c r="X33" s="46"/>
    </row>
    <row r="34" spans="1:24">
      <c r="A34" s="33"/>
      <c r="B34" s="314" t="s">
        <v>19</v>
      </c>
      <c r="C34" s="315"/>
      <c r="D34" s="315"/>
      <c r="E34" s="315"/>
      <c r="F34" s="315"/>
      <c r="G34" s="315"/>
      <c r="H34" s="315"/>
      <c r="I34" s="316"/>
      <c r="J34" s="317"/>
      <c r="K34" s="318"/>
      <c r="L34" s="319">
        <f>+T63</f>
        <v>4812.5</v>
      </c>
      <c r="M34" s="319"/>
      <c r="N34" s="319"/>
      <c r="O34" s="319"/>
      <c r="P34" s="319"/>
      <c r="Q34" s="320">
        <v>0.05</v>
      </c>
      <c r="R34" s="320"/>
      <c r="S34" s="320"/>
      <c r="T34" s="319">
        <f>+ROUND(L34*Q34,0)</f>
        <v>241</v>
      </c>
      <c r="U34" s="319"/>
      <c r="V34" s="319"/>
      <c r="W34" s="319"/>
      <c r="X34" s="46"/>
    </row>
    <row r="35" spans="1:24">
      <c r="A35" s="33"/>
      <c r="B35" s="314"/>
      <c r="C35" s="315"/>
      <c r="D35" s="315"/>
      <c r="E35" s="315"/>
      <c r="F35" s="315"/>
      <c r="G35" s="315"/>
      <c r="H35" s="315"/>
      <c r="I35" s="316"/>
      <c r="J35" s="317"/>
      <c r="K35" s="318"/>
      <c r="L35" s="321"/>
      <c r="M35" s="322"/>
      <c r="N35" s="322"/>
      <c r="O35" s="322"/>
      <c r="P35" s="323"/>
      <c r="Q35" s="317"/>
      <c r="R35" s="324"/>
      <c r="S35" s="318"/>
      <c r="T35" s="325">
        <f>+ROUND(L35*Q35,0)</f>
        <v>0</v>
      </c>
      <c r="U35" s="326"/>
      <c r="V35" s="326"/>
      <c r="W35" s="327"/>
      <c r="X35" s="46"/>
    </row>
    <row r="36" spans="1:24" ht="16.5">
      <c r="A36" s="33"/>
      <c r="B36" s="49"/>
      <c r="C36" s="49"/>
      <c r="D36" s="49"/>
      <c r="E36" s="49"/>
      <c r="F36" s="49"/>
      <c r="G36" s="49"/>
      <c r="H36" s="49"/>
      <c r="I36" s="49"/>
      <c r="J36" s="49"/>
      <c r="K36" s="49"/>
      <c r="L36" s="49"/>
      <c r="M36" s="49"/>
      <c r="N36" s="49"/>
      <c r="O36" s="49"/>
      <c r="P36" s="49"/>
      <c r="Q36" s="310" t="s">
        <v>20</v>
      </c>
      <c r="R36" s="310"/>
      <c r="S36" s="310"/>
      <c r="T36" s="311">
        <f>+SUM(T34:W35)</f>
        <v>241</v>
      </c>
      <c r="U36" s="312"/>
      <c r="V36" s="312"/>
      <c r="W36" s="313"/>
      <c r="X36" s="46"/>
    </row>
    <row r="37" spans="1:24">
      <c r="A37" s="33"/>
      <c r="B37" s="50"/>
      <c r="C37" s="50"/>
      <c r="D37" s="50"/>
      <c r="E37" s="50"/>
      <c r="F37" s="50"/>
      <c r="G37" s="50"/>
      <c r="H37" s="50"/>
      <c r="I37" s="50"/>
      <c r="J37" s="50"/>
      <c r="K37" s="50"/>
      <c r="L37" s="50"/>
      <c r="M37" s="50"/>
      <c r="N37" s="50"/>
      <c r="O37" s="50"/>
      <c r="P37" s="50"/>
      <c r="Q37" s="50"/>
      <c r="R37" s="50"/>
      <c r="S37" s="50"/>
      <c r="T37" s="51"/>
      <c r="U37" s="51"/>
      <c r="V37" s="51"/>
      <c r="W37" s="51"/>
      <c r="X37" s="46"/>
    </row>
    <row r="38" spans="1:24" ht="16.5">
      <c r="A38" s="33"/>
      <c r="B38" s="305" t="s">
        <v>21</v>
      </c>
      <c r="C38" s="305"/>
      <c r="D38" s="305"/>
      <c r="E38" s="305"/>
      <c r="F38" s="305"/>
      <c r="G38" s="305"/>
      <c r="H38" s="305"/>
      <c r="I38" s="305"/>
      <c r="J38" s="305"/>
      <c r="K38" s="305"/>
      <c r="L38" s="305"/>
      <c r="M38" s="305"/>
      <c r="N38" s="305"/>
      <c r="O38" s="305"/>
      <c r="P38" s="305"/>
      <c r="Q38" s="305"/>
      <c r="R38" s="305"/>
      <c r="S38" s="305"/>
      <c r="T38" s="305"/>
      <c r="U38" s="305"/>
      <c r="V38" s="305"/>
      <c r="W38" s="305"/>
      <c r="X38" s="46"/>
    </row>
    <row r="39" spans="1:24">
      <c r="A39" s="33"/>
      <c r="B39" s="47"/>
      <c r="C39" s="47"/>
      <c r="D39" s="47"/>
      <c r="E39" s="47"/>
      <c r="F39" s="47"/>
      <c r="G39" s="47"/>
      <c r="H39" s="47"/>
      <c r="I39" s="47"/>
      <c r="J39" s="47"/>
      <c r="K39" s="47"/>
      <c r="L39" s="47"/>
      <c r="M39" s="47"/>
      <c r="N39" s="47"/>
      <c r="O39" s="47"/>
      <c r="P39" s="47"/>
      <c r="Q39" s="47"/>
      <c r="R39" s="47"/>
      <c r="S39" s="47"/>
      <c r="T39" s="47"/>
      <c r="U39" s="47"/>
      <c r="V39" s="47"/>
      <c r="W39" s="47"/>
      <c r="X39" s="46"/>
    </row>
    <row r="40" spans="1:24" ht="16.5">
      <c r="A40" s="33"/>
      <c r="B40" s="309" t="s">
        <v>9</v>
      </c>
      <c r="C40" s="309"/>
      <c r="D40" s="309"/>
      <c r="E40" s="309"/>
      <c r="F40" s="309"/>
      <c r="G40" s="309"/>
      <c r="H40" s="309"/>
      <c r="I40" s="309"/>
      <c r="J40" s="309" t="s">
        <v>10</v>
      </c>
      <c r="K40" s="309"/>
      <c r="L40" s="309" t="s">
        <v>22</v>
      </c>
      <c r="M40" s="309"/>
      <c r="N40" s="309"/>
      <c r="O40" s="309"/>
      <c r="P40" s="309"/>
      <c r="Q40" s="309" t="s">
        <v>23</v>
      </c>
      <c r="R40" s="309"/>
      <c r="S40" s="309"/>
      <c r="T40" s="309" t="s">
        <v>24</v>
      </c>
      <c r="U40" s="309"/>
      <c r="V40" s="309"/>
      <c r="W40" s="309"/>
      <c r="X40" s="46"/>
    </row>
    <row r="41" spans="1:24">
      <c r="A41" s="33"/>
      <c r="B41" s="320" t="s">
        <v>96</v>
      </c>
      <c r="C41" s="320"/>
      <c r="D41" s="320"/>
      <c r="E41" s="320"/>
      <c r="F41" s="320"/>
      <c r="G41" s="320"/>
      <c r="H41" s="320"/>
      <c r="I41" s="320"/>
      <c r="J41" s="320" t="s">
        <v>97</v>
      </c>
      <c r="K41" s="320"/>
      <c r="L41" s="320">
        <v>3.5000000000000003E-2</v>
      </c>
      <c r="M41" s="320"/>
      <c r="N41" s="320"/>
      <c r="O41" s="320"/>
      <c r="P41" s="320"/>
      <c r="Q41" s="320">
        <v>347000</v>
      </c>
      <c r="R41" s="320"/>
      <c r="S41" s="320"/>
      <c r="T41" s="328">
        <f>+ROUND(L41*Q41,0)</f>
        <v>12145</v>
      </c>
      <c r="U41" s="328"/>
      <c r="V41" s="328"/>
      <c r="W41" s="328"/>
      <c r="X41" s="46"/>
    </row>
    <row r="42" spans="1:24">
      <c r="A42" s="33"/>
      <c r="B42" s="320"/>
      <c r="C42" s="320"/>
      <c r="D42" s="320"/>
      <c r="E42" s="320"/>
      <c r="F42" s="320"/>
      <c r="G42" s="320"/>
      <c r="H42" s="320"/>
      <c r="I42" s="320"/>
      <c r="J42" s="320"/>
      <c r="K42" s="320"/>
      <c r="L42" s="320"/>
      <c r="M42" s="320"/>
      <c r="N42" s="320"/>
      <c r="O42" s="320"/>
      <c r="P42" s="320"/>
      <c r="Q42" s="320"/>
      <c r="R42" s="320"/>
      <c r="S42" s="320"/>
      <c r="T42" s="328">
        <f t="shared" ref="T42:T45" si="0">+ROUND(L42*Q42,0)</f>
        <v>0</v>
      </c>
      <c r="U42" s="328"/>
      <c r="V42" s="328"/>
      <c r="W42" s="328"/>
      <c r="X42" s="46"/>
    </row>
    <row r="43" spans="1:24">
      <c r="A43" s="33"/>
      <c r="B43" s="320"/>
      <c r="C43" s="320"/>
      <c r="D43" s="320"/>
      <c r="E43" s="320"/>
      <c r="F43" s="320"/>
      <c r="G43" s="320"/>
      <c r="H43" s="320"/>
      <c r="I43" s="320"/>
      <c r="J43" s="320"/>
      <c r="K43" s="320"/>
      <c r="L43" s="320"/>
      <c r="M43" s="320"/>
      <c r="N43" s="320"/>
      <c r="O43" s="320"/>
      <c r="P43" s="320"/>
      <c r="Q43" s="320"/>
      <c r="R43" s="320"/>
      <c r="S43" s="320"/>
      <c r="T43" s="328">
        <f t="shared" si="0"/>
        <v>0</v>
      </c>
      <c r="U43" s="328"/>
      <c r="V43" s="328"/>
      <c r="W43" s="328"/>
      <c r="X43" s="46"/>
    </row>
    <row r="44" spans="1:24">
      <c r="A44" s="33"/>
      <c r="B44" s="320"/>
      <c r="C44" s="320"/>
      <c r="D44" s="320"/>
      <c r="E44" s="320"/>
      <c r="F44" s="320"/>
      <c r="G44" s="320"/>
      <c r="H44" s="320"/>
      <c r="I44" s="320"/>
      <c r="J44" s="320"/>
      <c r="K44" s="320"/>
      <c r="L44" s="320"/>
      <c r="M44" s="320"/>
      <c r="N44" s="320"/>
      <c r="O44" s="320"/>
      <c r="P44" s="320"/>
      <c r="Q44" s="320"/>
      <c r="R44" s="320"/>
      <c r="S44" s="320"/>
      <c r="T44" s="328">
        <f t="shared" si="0"/>
        <v>0</v>
      </c>
      <c r="U44" s="328"/>
      <c r="V44" s="328"/>
      <c r="W44" s="328"/>
      <c r="X44" s="46"/>
    </row>
    <row r="45" spans="1:24">
      <c r="A45" s="33"/>
      <c r="B45" s="320"/>
      <c r="C45" s="320"/>
      <c r="D45" s="320"/>
      <c r="E45" s="320"/>
      <c r="F45" s="320"/>
      <c r="G45" s="320"/>
      <c r="H45" s="320"/>
      <c r="I45" s="320"/>
      <c r="J45" s="320"/>
      <c r="K45" s="320"/>
      <c r="L45" s="320"/>
      <c r="M45" s="320"/>
      <c r="N45" s="320"/>
      <c r="O45" s="320"/>
      <c r="P45" s="320"/>
      <c r="Q45" s="320"/>
      <c r="R45" s="320"/>
      <c r="S45" s="320"/>
      <c r="T45" s="328">
        <f t="shared" si="0"/>
        <v>0</v>
      </c>
      <c r="U45" s="328"/>
      <c r="V45" s="328"/>
      <c r="W45" s="328"/>
      <c r="X45" s="46"/>
    </row>
    <row r="46" spans="1:24">
      <c r="A46" s="33"/>
      <c r="B46" s="320"/>
      <c r="C46" s="320"/>
      <c r="D46" s="320"/>
      <c r="E46" s="320"/>
      <c r="F46" s="320"/>
      <c r="G46" s="320"/>
      <c r="H46" s="320"/>
      <c r="I46" s="320"/>
      <c r="J46" s="320"/>
      <c r="K46" s="320"/>
      <c r="L46" s="320"/>
      <c r="M46" s="320"/>
      <c r="N46" s="320"/>
      <c r="O46" s="320"/>
      <c r="P46" s="320"/>
      <c r="Q46" s="320"/>
      <c r="R46" s="320"/>
      <c r="S46" s="320"/>
      <c r="T46" s="328" t="s">
        <v>25</v>
      </c>
      <c r="U46" s="328"/>
      <c r="V46" s="328"/>
      <c r="W46" s="328"/>
      <c r="X46" s="46"/>
    </row>
    <row r="47" spans="1:24" ht="16.5">
      <c r="A47" s="33"/>
      <c r="B47" s="49"/>
      <c r="C47" s="49"/>
      <c r="D47" s="49"/>
      <c r="E47" s="49"/>
      <c r="F47" s="49"/>
      <c r="G47" s="49"/>
      <c r="H47" s="49"/>
      <c r="I47" s="49"/>
      <c r="J47" s="49"/>
      <c r="K47" s="49"/>
      <c r="L47" s="49"/>
      <c r="M47" s="49"/>
      <c r="N47" s="49"/>
      <c r="O47" s="49"/>
      <c r="P47" s="49"/>
      <c r="Q47" s="310" t="s">
        <v>20</v>
      </c>
      <c r="R47" s="310"/>
      <c r="S47" s="310"/>
      <c r="T47" s="329">
        <f>SUM(T41:W46)</f>
        <v>12145</v>
      </c>
      <c r="U47" s="330"/>
      <c r="V47" s="330"/>
      <c r="W47" s="331"/>
      <c r="X47" s="46"/>
    </row>
    <row r="48" spans="1:24">
      <c r="A48" s="33"/>
      <c r="B48" s="50"/>
      <c r="C48" s="50"/>
      <c r="D48" s="50"/>
      <c r="E48" s="50"/>
      <c r="F48" s="50"/>
      <c r="G48" s="50"/>
      <c r="H48" s="50"/>
      <c r="I48" s="50"/>
      <c r="J48" s="50"/>
      <c r="K48" s="50"/>
      <c r="L48" s="50"/>
      <c r="M48" s="50"/>
      <c r="N48" s="50"/>
      <c r="O48" s="50"/>
      <c r="P48" s="50"/>
      <c r="Q48" s="50"/>
      <c r="R48" s="50"/>
      <c r="S48" s="50"/>
      <c r="T48" s="51"/>
      <c r="U48" s="51"/>
      <c r="V48" s="51"/>
      <c r="W48" s="51"/>
      <c r="X48" s="46"/>
    </row>
    <row r="49" spans="1:24" ht="16.5">
      <c r="A49" s="33"/>
      <c r="B49" s="305" t="s">
        <v>26</v>
      </c>
      <c r="C49" s="305"/>
      <c r="D49" s="305"/>
      <c r="E49" s="305"/>
      <c r="F49" s="305"/>
      <c r="G49" s="305"/>
      <c r="H49" s="305"/>
      <c r="I49" s="305"/>
      <c r="J49" s="305"/>
      <c r="K49" s="305"/>
      <c r="L49" s="305"/>
      <c r="M49" s="305"/>
      <c r="N49" s="305"/>
      <c r="O49" s="305"/>
      <c r="P49" s="305"/>
      <c r="Q49" s="305"/>
      <c r="R49" s="305"/>
      <c r="S49" s="305"/>
      <c r="T49" s="305"/>
      <c r="U49" s="305"/>
      <c r="V49" s="305"/>
      <c r="W49" s="305"/>
      <c r="X49" s="46"/>
    </row>
    <row r="50" spans="1:24">
      <c r="A50" s="33"/>
      <c r="B50" s="47"/>
      <c r="C50" s="47"/>
      <c r="D50" s="47"/>
      <c r="E50" s="47"/>
      <c r="F50" s="47"/>
      <c r="G50" s="47"/>
      <c r="H50" s="47"/>
      <c r="I50" s="47"/>
      <c r="J50" s="47"/>
      <c r="K50" s="47"/>
      <c r="L50" s="47"/>
      <c r="M50" s="47"/>
      <c r="N50" s="47"/>
      <c r="O50" s="47"/>
      <c r="P50" s="47"/>
      <c r="Q50" s="47"/>
      <c r="R50" s="47"/>
      <c r="S50" s="47"/>
      <c r="T50" s="47"/>
      <c r="U50" s="47"/>
      <c r="V50" s="47"/>
      <c r="W50" s="47"/>
      <c r="X50" s="46"/>
    </row>
    <row r="51" spans="1:24" ht="19.5">
      <c r="A51" s="33"/>
      <c r="B51" s="309" t="s">
        <v>27</v>
      </c>
      <c r="C51" s="309"/>
      <c r="D51" s="309"/>
      <c r="E51" s="309"/>
      <c r="F51" s="309"/>
      <c r="G51" s="309"/>
      <c r="H51" s="309" t="s">
        <v>28</v>
      </c>
      <c r="I51" s="309"/>
      <c r="J51" s="309" t="s">
        <v>29</v>
      </c>
      <c r="K51" s="309"/>
      <c r="L51" s="309" t="s">
        <v>30</v>
      </c>
      <c r="M51" s="309"/>
      <c r="N51" s="309"/>
      <c r="O51" s="309"/>
      <c r="P51" s="309"/>
      <c r="Q51" s="309" t="s">
        <v>16</v>
      </c>
      <c r="R51" s="309"/>
      <c r="S51" s="309"/>
      <c r="T51" s="309" t="s">
        <v>18</v>
      </c>
      <c r="U51" s="309"/>
      <c r="V51" s="309"/>
      <c r="W51" s="309"/>
      <c r="X51" s="46"/>
    </row>
    <row r="52" spans="1:24">
      <c r="A52" s="33"/>
      <c r="B52" s="320"/>
      <c r="C52" s="320"/>
      <c r="D52" s="320"/>
      <c r="E52" s="320"/>
      <c r="F52" s="320"/>
      <c r="G52" s="320"/>
      <c r="H52" s="320"/>
      <c r="I52" s="320"/>
      <c r="J52" s="320"/>
      <c r="K52" s="320"/>
      <c r="L52" s="320"/>
      <c r="M52" s="320"/>
      <c r="N52" s="320"/>
      <c r="O52" s="320"/>
      <c r="P52" s="320"/>
      <c r="Q52" s="320"/>
      <c r="R52" s="320"/>
      <c r="S52" s="320"/>
      <c r="T52" s="319">
        <f>+ROUND(L52*Q52,0)</f>
        <v>0</v>
      </c>
      <c r="U52" s="319"/>
      <c r="V52" s="319"/>
      <c r="W52" s="319"/>
      <c r="X52" s="46"/>
    </row>
    <row r="53" spans="1:24">
      <c r="A53" s="33"/>
      <c r="B53" s="320"/>
      <c r="C53" s="320"/>
      <c r="D53" s="320"/>
      <c r="E53" s="320"/>
      <c r="F53" s="320"/>
      <c r="G53" s="320"/>
      <c r="H53" s="320"/>
      <c r="I53" s="320"/>
      <c r="J53" s="320"/>
      <c r="K53" s="320"/>
      <c r="L53" s="320"/>
      <c r="M53" s="320"/>
      <c r="N53" s="320"/>
      <c r="O53" s="320"/>
      <c r="P53" s="320"/>
      <c r="Q53" s="320"/>
      <c r="R53" s="320"/>
      <c r="S53" s="320"/>
      <c r="T53" s="319">
        <f t="shared" ref="T53:T54" si="1">+ROUND(L53*Q53,0)</f>
        <v>0</v>
      </c>
      <c r="U53" s="319"/>
      <c r="V53" s="319"/>
      <c r="W53" s="319"/>
      <c r="X53" s="46"/>
    </row>
    <row r="54" spans="1:24">
      <c r="A54" s="33"/>
      <c r="B54" s="320"/>
      <c r="C54" s="320"/>
      <c r="D54" s="320"/>
      <c r="E54" s="320"/>
      <c r="F54" s="320"/>
      <c r="G54" s="320"/>
      <c r="H54" s="320"/>
      <c r="I54" s="320"/>
      <c r="J54" s="320"/>
      <c r="K54" s="320"/>
      <c r="L54" s="320"/>
      <c r="M54" s="320"/>
      <c r="N54" s="320"/>
      <c r="O54" s="320"/>
      <c r="P54" s="320"/>
      <c r="Q54" s="320"/>
      <c r="R54" s="320"/>
      <c r="S54" s="320"/>
      <c r="T54" s="319">
        <f t="shared" si="1"/>
        <v>0</v>
      </c>
      <c r="U54" s="319"/>
      <c r="V54" s="319"/>
      <c r="W54" s="319"/>
      <c r="X54" s="46"/>
    </row>
    <row r="55" spans="1:24" ht="16.5">
      <c r="A55" s="33"/>
      <c r="B55" s="49"/>
      <c r="C55" s="49"/>
      <c r="D55" s="49"/>
      <c r="E55" s="49"/>
      <c r="F55" s="49"/>
      <c r="G55" s="49"/>
      <c r="H55" s="49"/>
      <c r="I55" s="49"/>
      <c r="J55" s="49"/>
      <c r="K55" s="49"/>
      <c r="L55" s="49"/>
      <c r="M55" s="49"/>
      <c r="N55" s="49"/>
      <c r="O55" s="49"/>
      <c r="P55" s="49"/>
      <c r="Q55" s="310" t="s">
        <v>20</v>
      </c>
      <c r="R55" s="310"/>
      <c r="S55" s="310"/>
      <c r="T55" s="332">
        <f t="shared" ref="T55" si="2">SUM(T52:W54)</f>
        <v>0</v>
      </c>
      <c r="U55" s="333"/>
      <c r="V55" s="333"/>
      <c r="W55" s="334"/>
      <c r="X55" s="46"/>
    </row>
    <row r="56" spans="1:24">
      <c r="A56" s="33"/>
      <c r="B56" s="50"/>
      <c r="C56" s="50"/>
      <c r="D56" s="50"/>
      <c r="E56" s="50"/>
      <c r="F56" s="50"/>
      <c r="G56" s="50"/>
      <c r="H56" s="50"/>
      <c r="I56" s="50"/>
      <c r="J56" s="50"/>
      <c r="K56" s="50"/>
      <c r="L56" s="50"/>
      <c r="M56" s="50"/>
      <c r="N56" s="50"/>
      <c r="O56" s="50"/>
      <c r="P56" s="50"/>
      <c r="Q56" s="50"/>
      <c r="R56" s="50"/>
      <c r="S56" s="50"/>
      <c r="T56" s="51"/>
      <c r="U56" s="51"/>
      <c r="V56" s="51"/>
      <c r="W56" s="51"/>
      <c r="X56" s="46"/>
    </row>
    <row r="57" spans="1:24" ht="16.5">
      <c r="A57" s="33"/>
      <c r="B57" s="305" t="s">
        <v>33</v>
      </c>
      <c r="C57" s="305"/>
      <c r="D57" s="305"/>
      <c r="E57" s="305"/>
      <c r="F57" s="305"/>
      <c r="G57" s="305"/>
      <c r="H57" s="305"/>
      <c r="I57" s="305"/>
      <c r="J57" s="305"/>
      <c r="K57" s="305"/>
      <c r="L57" s="305"/>
      <c r="M57" s="305"/>
      <c r="N57" s="305"/>
      <c r="O57" s="305"/>
      <c r="P57" s="305"/>
      <c r="Q57" s="305"/>
      <c r="R57" s="305"/>
      <c r="S57" s="305"/>
      <c r="T57" s="305"/>
      <c r="U57" s="305"/>
      <c r="V57" s="305"/>
      <c r="W57" s="305"/>
      <c r="X57" s="46"/>
    </row>
    <row r="58" spans="1:24">
      <c r="A58" s="33"/>
      <c r="B58" s="47"/>
      <c r="C58" s="47"/>
      <c r="D58" s="47"/>
      <c r="E58" s="47"/>
      <c r="F58" s="47"/>
      <c r="G58" s="47"/>
      <c r="H58" s="47"/>
      <c r="I58" s="47"/>
      <c r="J58" s="47"/>
      <c r="K58" s="47"/>
      <c r="L58" s="47"/>
      <c r="M58" s="47"/>
      <c r="N58" s="47"/>
      <c r="O58" s="47"/>
      <c r="P58" s="47"/>
      <c r="Q58" s="47"/>
      <c r="R58" s="47"/>
      <c r="S58" s="47"/>
      <c r="T58" s="47"/>
      <c r="U58" s="47"/>
      <c r="V58" s="47"/>
      <c r="W58" s="47"/>
      <c r="X58" s="46"/>
    </row>
    <row r="59" spans="1:24" ht="16.5">
      <c r="A59" s="33"/>
      <c r="B59" s="309" t="s">
        <v>34</v>
      </c>
      <c r="C59" s="309"/>
      <c r="D59" s="309"/>
      <c r="E59" s="309"/>
      <c r="F59" s="309"/>
      <c r="G59" s="309"/>
      <c r="H59" s="309" t="s">
        <v>35</v>
      </c>
      <c r="I59" s="309"/>
      <c r="J59" s="309" t="s">
        <v>36</v>
      </c>
      <c r="K59" s="309"/>
      <c r="L59" s="309" t="s">
        <v>37</v>
      </c>
      <c r="M59" s="309"/>
      <c r="N59" s="309"/>
      <c r="O59" s="309"/>
      <c r="P59" s="309"/>
      <c r="Q59" s="309" t="s">
        <v>17</v>
      </c>
      <c r="R59" s="309"/>
      <c r="S59" s="309"/>
      <c r="T59" s="309" t="s">
        <v>18</v>
      </c>
      <c r="U59" s="309"/>
      <c r="V59" s="309"/>
      <c r="W59" s="309"/>
      <c r="X59" s="46"/>
    </row>
    <row r="60" spans="1:24">
      <c r="A60" s="33"/>
      <c r="B60" s="320" t="s">
        <v>38</v>
      </c>
      <c r="C60" s="320"/>
      <c r="D60" s="320"/>
      <c r="E60" s="320"/>
      <c r="F60" s="320"/>
      <c r="G60" s="320"/>
      <c r="H60" s="320">
        <f>((1500000/30)+((1000000/30)*2))</f>
        <v>116666.66666666667</v>
      </c>
      <c r="I60" s="320"/>
      <c r="J60" s="335">
        <v>0.65</v>
      </c>
      <c r="K60" s="320"/>
      <c r="L60" s="320">
        <f>H60*1.65</f>
        <v>192500</v>
      </c>
      <c r="M60" s="320"/>
      <c r="N60" s="320"/>
      <c r="O60" s="320"/>
      <c r="P60" s="320"/>
      <c r="Q60" s="320">
        <v>2.5000000000000001E-2</v>
      </c>
      <c r="R60" s="320"/>
      <c r="S60" s="320"/>
      <c r="T60" s="319">
        <f>Q60*L60</f>
        <v>4812.5</v>
      </c>
      <c r="U60" s="319"/>
      <c r="V60" s="319"/>
      <c r="W60" s="319"/>
      <c r="X60" s="46"/>
    </row>
    <row r="61" spans="1:24">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c r="A62" s="33"/>
      <c r="B62" s="320"/>
      <c r="C62" s="320"/>
      <c r="D62" s="320"/>
      <c r="E62" s="320"/>
      <c r="F62" s="320"/>
      <c r="G62" s="320"/>
      <c r="H62" s="320"/>
      <c r="I62" s="320"/>
      <c r="J62" s="320"/>
      <c r="K62" s="320"/>
      <c r="L62" s="320"/>
      <c r="M62" s="320"/>
      <c r="N62" s="320"/>
      <c r="O62" s="320"/>
      <c r="P62" s="320"/>
      <c r="Q62" s="320"/>
      <c r="R62" s="320"/>
      <c r="S62" s="320"/>
      <c r="T62" s="319"/>
      <c r="U62" s="319"/>
      <c r="V62" s="319"/>
      <c r="W62" s="319"/>
      <c r="X62" s="46"/>
    </row>
    <row r="63" spans="1:24" ht="16.5">
      <c r="A63" s="33"/>
      <c r="B63" s="49"/>
      <c r="C63" s="49"/>
      <c r="D63" s="49"/>
      <c r="E63" s="49"/>
      <c r="F63" s="49"/>
      <c r="G63" s="49"/>
      <c r="H63" s="49"/>
      <c r="I63" s="49"/>
      <c r="J63" s="49"/>
      <c r="K63" s="49"/>
      <c r="L63" s="49"/>
      <c r="M63" s="49"/>
      <c r="N63" s="49"/>
      <c r="O63" s="49"/>
      <c r="P63" s="49"/>
      <c r="Q63" s="310" t="s">
        <v>20</v>
      </c>
      <c r="R63" s="310"/>
      <c r="S63" s="310"/>
      <c r="T63" s="337">
        <f t="shared" ref="T63" si="3">SUM(T60:W62)</f>
        <v>4812.5</v>
      </c>
      <c r="U63" s="338"/>
      <c r="V63" s="338"/>
      <c r="W63" s="339"/>
      <c r="X63" s="46"/>
    </row>
    <row r="64" spans="1:24">
      <c r="A64" s="33"/>
      <c r="B64" s="52"/>
      <c r="C64" s="52"/>
      <c r="D64" s="52"/>
      <c r="E64" s="52"/>
      <c r="F64" s="52"/>
      <c r="G64" s="52"/>
      <c r="H64" s="52"/>
      <c r="I64" s="52"/>
      <c r="J64" s="52"/>
      <c r="K64" s="52"/>
      <c r="L64" s="52"/>
      <c r="M64" s="52"/>
      <c r="N64" s="52"/>
      <c r="O64" s="52"/>
      <c r="P64" s="52"/>
      <c r="Q64" s="52"/>
      <c r="R64" s="52"/>
      <c r="S64" s="52"/>
      <c r="T64" s="53"/>
      <c r="U64" s="53"/>
      <c r="V64" s="53"/>
      <c r="W64" s="53"/>
      <c r="X64" s="46"/>
    </row>
    <row r="65" spans="1:24">
      <c r="A65" s="33"/>
      <c r="B65" s="52"/>
      <c r="C65" s="52"/>
      <c r="D65" s="52"/>
      <c r="E65" s="52"/>
      <c r="F65" s="52"/>
      <c r="G65" s="52"/>
      <c r="H65" s="52"/>
      <c r="I65" s="52"/>
      <c r="J65" s="52"/>
      <c r="K65" s="52"/>
      <c r="L65" s="52"/>
      <c r="M65" s="52"/>
      <c r="N65" s="52"/>
      <c r="O65" s="52"/>
      <c r="P65" s="52"/>
      <c r="Q65" s="340" t="s">
        <v>39</v>
      </c>
      <c r="R65" s="340"/>
      <c r="S65" s="340"/>
      <c r="T65" s="341">
        <f>+T63+T55+T47+T36</f>
        <v>17198.5</v>
      </c>
      <c r="U65" s="341"/>
      <c r="V65" s="341"/>
      <c r="W65" s="341"/>
      <c r="X65" s="46"/>
    </row>
    <row r="66" spans="1:24">
      <c r="A66" s="33"/>
      <c r="B66" s="52"/>
      <c r="C66" s="52"/>
      <c r="D66" s="52"/>
      <c r="E66" s="52"/>
      <c r="F66" s="52"/>
      <c r="G66" s="52"/>
      <c r="H66" s="52"/>
      <c r="I66" s="52"/>
      <c r="J66" s="52"/>
      <c r="K66" s="52"/>
      <c r="L66" s="52"/>
      <c r="M66" s="52"/>
      <c r="N66" s="52"/>
      <c r="O66" s="52"/>
      <c r="P66" s="52"/>
      <c r="Q66" s="54" t="s">
        <v>40</v>
      </c>
      <c r="R66" s="55">
        <v>30</v>
      </c>
      <c r="S66" s="56" t="s">
        <v>41</v>
      </c>
      <c r="T66" s="341">
        <f>+ROUND(R66*(T65/100),0)</f>
        <v>5160</v>
      </c>
      <c r="U66" s="341"/>
      <c r="V66" s="341"/>
      <c r="W66" s="341"/>
      <c r="X66" s="46"/>
    </row>
    <row r="67" spans="1:24" ht="21" customHeight="1">
      <c r="A67" s="33"/>
      <c r="B67" s="52"/>
      <c r="C67" s="52"/>
      <c r="D67" s="52"/>
      <c r="E67" s="52"/>
      <c r="F67" s="52"/>
      <c r="G67" s="52"/>
      <c r="H67" s="52"/>
      <c r="I67" s="52"/>
      <c r="J67" s="52"/>
      <c r="K67" s="52"/>
      <c r="L67" s="52"/>
      <c r="M67" s="52"/>
      <c r="N67" s="52"/>
      <c r="O67" s="52"/>
      <c r="P67" s="52"/>
      <c r="Q67" s="342" t="s">
        <v>42</v>
      </c>
      <c r="R67" s="342"/>
      <c r="S67" s="342"/>
      <c r="T67" s="341">
        <f>+T66+T65</f>
        <v>22358.5</v>
      </c>
      <c r="U67" s="341"/>
      <c r="V67" s="341"/>
      <c r="W67" s="341"/>
      <c r="X67" s="46"/>
    </row>
    <row r="68" spans="1:24" ht="15" customHeight="1">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52"/>
      <c r="D69" s="52"/>
      <c r="E69" s="52"/>
      <c r="F69" s="52"/>
      <c r="G69" s="52"/>
      <c r="H69" s="52"/>
      <c r="I69" s="52"/>
      <c r="J69" s="52"/>
      <c r="K69" s="52"/>
      <c r="L69" s="52"/>
      <c r="M69" s="52"/>
      <c r="N69" s="52"/>
      <c r="O69" s="52"/>
      <c r="P69" s="52"/>
      <c r="Q69" s="52"/>
      <c r="R69" s="52"/>
      <c r="S69" s="52"/>
      <c r="T69" s="53"/>
      <c r="U69" s="53"/>
      <c r="V69" s="53"/>
      <c r="W69" s="53"/>
      <c r="X69" s="46"/>
    </row>
    <row r="70" spans="1:24">
      <c r="A70" s="33"/>
      <c r="B70" s="52"/>
      <c r="C70" s="346"/>
      <c r="D70" s="641"/>
      <c r="E70" s="641"/>
      <c r="F70" s="641"/>
      <c r="G70" s="641"/>
      <c r="H70" s="641"/>
      <c r="I70" s="641"/>
      <c r="J70" s="641"/>
      <c r="K70" s="642"/>
      <c r="L70" s="642"/>
      <c r="M70" s="642"/>
      <c r="N70" s="347"/>
      <c r="O70" s="347"/>
      <c r="P70" s="347"/>
      <c r="Q70" s="347"/>
      <c r="R70" s="347"/>
      <c r="S70" s="347"/>
      <c r="T70" s="347"/>
      <c r="U70" s="347"/>
      <c r="V70" s="347"/>
      <c r="W70" s="67"/>
      <c r="X70" s="46"/>
    </row>
    <row r="71" spans="1:24" ht="16.5">
      <c r="A71" s="33"/>
      <c r="B71" s="52"/>
      <c r="C71" s="343" t="s">
        <v>43</v>
      </c>
      <c r="D71" s="343"/>
      <c r="E71" s="343"/>
      <c r="F71" s="343"/>
      <c r="G71" s="343"/>
      <c r="H71" s="343"/>
      <c r="I71" s="343"/>
      <c r="J71" s="343"/>
      <c r="K71" s="642"/>
      <c r="L71" s="642"/>
      <c r="M71" s="642"/>
      <c r="N71" s="343" t="s">
        <v>44</v>
      </c>
      <c r="O71" s="343"/>
      <c r="P71" s="343"/>
      <c r="Q71" s="343"/>
      <c r="R71" s="343"/>
      <c r="S71" s="343"/>
      <c r="T71" s="343"/>
      <c r="U71" s="343"/>
      <c r="V71" s="343"/>
      <c r="W71" s="343"/>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58"/>
      <c r="J73" s="58"/>
      <c r="K73" s="58"/>
      <c r="L73" s="58"/>
      <c r="M73" s="58"/>
      <c r="N73" s="57"/>
      <c r="O73" s="57"/>
      <c r="P73" s="57"/>
      <c r="Q73" s="57"/>
      <c r="R73" s="57"/>
      <c r="S73" s="57"/>
      <c r="T73" s="57"/>
      <c r="U73" s="57"/>
      <c r="V73" s="57"/>
      <c r="W73" s="57"/>
      <c r="X73" s="46"/>
    </row>
    <row r="74" spans="1:24">
      <c r="A74" s="33"/>
      <c r="B74" s="52"/>
      <c r="C74" s="57"/>
      <c r="D74" s="58"/>
      <c r="E74" s="58"/>
      <c r="F74" s="58"/>
      <c r="G74" s="58"/>
      <c r="H74" s="58"/>
      <c r="I74" s="346"/>
      <c r="J74" s="641"/>
      <c r="K74" s="641"/>
      <c r="L74" s="641"/>
      <c r="M74" s="641"/>
      <c r="N74" s="641"/>
      <c r="O74" s="641"/>
      <c r="P74" s="641"/>
      <c r="Q74" s="57"/>
      <c r="R74" s="57"/>
      <c r="S74" s="57"/>
      <c r="T74" s="57"/>
      <c r="U74" s="57"/>
      <c r="V74" s="57"/>
      <c r="W74" s="57"/>
      <c r="X74" s="46"/>
    </row>
    <row r="75" spans="1:24" ht="16.5">
      <c r="A75" s="33"/>
      <c r="B75" s="52"/>
      <c r="C75" s="57"/>
      <c r="D75" s="58"/>
      <c r="E75" s="58"/>
      <c r="F75" s="58"/>
      <c r="G75" s="58"/>
      <c r="H75" s="58"/>
      <c r="I75" s="343" t="s">
        <v>45</v>
      </c>
      <c r="J75" s="643"/>
      <c r="K75" s="643"/>
      <c r="L75" s="643"/>
      <c r="M75" s="643"/>
      <c r="N75" s="643"/>
      <c r="O75" s="643"/>
      <c r="P75" s="643"/>
      <c r="Q75" s="57"/>
      <c r="R75" s="57"/>
      <c r="S75" s="57"/>
      <c r="T75" s="57"/>
      <c r="U75" s="57"/>
      <c r="V75" s="57"/>
      <c r="W75" s="57"/>
      <c r="X75" s="46"/>
    </row>
    <row r="76" spans="1:24">
      <c r="A76" s="33"/>
      <c r="B76" s="52"/>
      <c r="C76" s="52"/>
      <c r="D76" s="52"/>
      <c r="E76" s="52"/>
      <c r="F76" s="59"/>
      <c r="G76" s="59"/>
      <c r="H76" s="59"/>
      <c r="I76" s="59"/>
      <c r="J76" s="59"/>
      <c r="K76" s="59"/>
      <c r="L76" s="59"/>
      <c r="M76" s="59"/>
      <c r="N76" s="59"/>
      <c r="O76" s="59"/>
      <c r="P76" s="60"/>
      <c r="Q76" s="52"/>
      <c r="R76" s="52"/>
      <c r="S76" s="52"/>
      <c r="T76" s="53"/>
      <c r="U76" s="53"/>
      <c r="V76" s="53"/>
      <c r="W76" s="53"/>
      <c r="X76" s="46"/>
    </row>
    <row r="77" spans="1:24">
      <c r="A77" s="33"/>
      <c r="B77" s="344" t="s">
        <v>46</v>
      </c>
      <c r="C77" s="344"/>
      <c r="D77" s="344"/>
      <c r="E77" s="344"/>
      <c r="F77" s="344"/>
      <c r="G77" s="344"/>
      <c r="H77" s="344"/>
      <c r="I77" s="344"/>
      <c r="J77" s="344"/>
      <c r="K77" s="344"/>
      <c r="L77" s="344"/>
      <c r="M77" s="344"/>
      <c r="N77" s="344"/>
      <c r="O77" s="61"/>
      <c r="P77" s="31"/>
      <c r="Q77" s="31" t="s">
        <v>47</v>
      </c>
      <c r="R77" s="31" t="s">
        <v>48</v>
      </c>
      <c r="S77" s="31"/>
      <c r="T77" s="31"/>
      <c r="U77" s="31"/>
      <c r="V77" s="31"/>
      <c r="W77" s="31"/>
      <c r="X77" s="32"/>
    </row>
    <row r="78" spans="1:24">
      <c r="A78" s="62"/>
      <c r="B78" s="63" t="s">
        <v>49</v>
      </c>
      <c r="C78" s="64"/>
      <c r="D78" s="64"/>
      <c r="E78" s="64"/>
      <c r="F78" s="63" t="s">
        <v>50</v>
      </c>
      <c r="G78" s="65"/>
      <c r="H78" s="345"/>
      <c r="I78" s="345"/>
      <c r="J78" s="345"/>
      <c r="K78" s="345"/>
      <c r="L78" s="345"/>
      <c r="M78" s="345"/>
      <c r="N78" s="345"/>
      <c r="O78" s="345"/>
      <c r="P78" s="63"/>
      <c r="Q78" s="63"/>
      <c r="R78" s="63" t="s">
        <v>51</v>
      </c>
      <c r="S78" s="63"/>
      <c r="T78" s="63"/>
      <c r="U78" s="63"/>
      <c r="V78" s="63"/>
      <c r="W78" s="63"/>
      <c r="X78" s="66"/>
    </row>
  </sheetData>
  <mergeCells count="160">
    <mergeCell ref="I75:P75"/>
    <mergeCell ref="B77:N77"/>
    <mergeCell ref="H78:O78"/>
    <mergeCell ref="C70:J70"/>
    <mergeCell ref="K70:M71"/>
    <mergeCell ref="N70:V70"/>
    <mergeCell ref="C71:J71"/>
    <mergeCell ref="N71:W71"/>
    <mergeCell ref="I74:P74"/>
    <mergeCell ref="Q63:S63"/>
    <mergeCell ref="T63:W63"/>
    <mergeCell ref="Q65:S65"/>
    <mergeCell ref="T65:W65"/>
    <mergeCell ref="T66:W66"/>
    <mergeCell ref="Q67:S67"/>
    <mergeCell ref="T67:W67"/>
    <mergeCell ref="B62:G62"/>
    <mergeCell ref="H62:I62"/>
    <mergeCell ref="J62:K62"/>
    <mergeCell ref="L62:P62"/>
    <mergeCell ref="Q62:S62"/>
    <mergeCell ref="T62:W62"/>
    <mergeCell ref="B61:G61"/>
    <mergeCell ref="H61:I61"/>
    <mergeCell ref="J61:K61"/>
    <mergeCell ref="L61:P61"/>
    <mergeCell ref="Q61:S61"/>
    <mergeCell ref="T61:W61"/>
    <mergeCell ref="B60:G60"/>
    <mergeCell ref="H60:I60"/>
    <mergeCell ref="J60:K60"/>
    <mergeCell ref="L60:P60"/>
    <mergeCell ref="Q60:S60"/>
    <mergeCell ref="T60:W60"/>
    <mergeCell ref="Q55:S55"/>
    <mergeCell ref="T55:W55"/>
    <mergeCell ref="B57:W57"/>
    <mergeCell ref="B59:G59"/>
    <mergeCell ref="H59:I59"/>
    <mergeCell ref="J59:K59"/>
    <mergeCell ref="L59:P59"/>
    <mergeCell ref="Q59:S59"/>
    <mergeCell ref="T59:W59"/>
    <mergeCell ref="B54:G54"/>
    <mergeCell ref="H54:I54"/>
    <mergeCell ref="J54:K54"/>
    <mergeCell ref="L54:P54"/>
    <mergeCell ref="Q54:S54"/>
    <mergeCell ref="T54:W54"/>
    <mergeCell ref="B53:G53"/>
    <mergeCell ref="H53:I53"/>
    <mergeCell ref="J53:K53"/>
    <mergeCell ref="L53:P53"/>
    <mergeCell ref="Q53:S53"/>
    <mergeCell ref="T53:W53"/>
    <mergeCell ref="B52:G52"/>
    <mergeCell ref="H52:I52"/>
    <mergeCell ref="J52:K52"/>
    <mergeCell ref="L52:P52"/>
    <mergeCell ref="Q52:S52"/>
    <mergeCell ref="T52:W52"/>
    <mergeCell ref="Q47:S47"/>
    <mergeCell ref="T47:W47"/>
    <mergeCell ref="B49:W49"/>
    <mergeCell ref="B51:G51"/>
    <mergeCell ref="H51:I51"/>
    <mergeCell ref="J51:K51"/>
    <mergeCell ref="L51:P51"/>
    <mergeCell ref="Q51:S51"/>
    <mergeCell ref="T51:W51"/>
    <mergeCell ref="B45:I45"/>
    <mergeCell ref="J45:K45"/>
    <mergeCell ref="L45:P45"/>
    <mergeCell ref="Q45:S45"/>
    <mergeCell ref="T45:W45"/>
    <mergeCell ref="B46:I46"/>
    <mergeCell ref="J46:K46"/>
    <mergeCell ref="L46:P46"/>
    <mergeCell ref="Q46:S46"/>
    <mergeCell ref="T46:W46"/>
    <mergeCell ref="B43:I43"/>
    <mergeCell ref="J43:K43"/>
    <mergeCell ref="L43:P43"/>
    <mergeCell ref="Q43:S43"/>
    <mergeCell ref="T43:W43"/>
    <mergeCell ref="B44:I44"/>
    <mergeCell ref="J44:K44"/>
    <mergeCell ref="L44:P44"/>
    <mergeCell ref="Q44:S44"/>
    <mergeCell ref="T44:W44"/>
    <mergeCell ref="B41:I41"/>
    <mergeCell ref="J41:K41"/>
    <mergeCell ref="L41:P41"/>
    <mergeCell ref="Q41:S41"/>
    <mergeCell ref="T41:W41"/>
    <mergeCell ref="B42:I42"/>
    <mergeCell ref="J42:K42"/>
    <mergeCell ref="L42:P42"/>
    <mergeCell ref="Q42:S42"/>
    <mergeCell ref="T42:W42"/>
    <mergeCell ref="Q36:S36"/>
    <mergeCell ref="T36:W36"/>
    <mergeCell ref="B38:W38"/>
    <mergeCell ref="B40:I40"/>
    <mergeCell ref="J40:K40"/>
    <mergeCell ref="L40:P40"/>
    <mergeCell ref="Q40:S40"/>
    <mergeCell ref="T40:W40"/>
    <mergeCell ref="B34:I34"/>
    <mergeCell ref="J34:K34"/>
    <mergeCell ref="L34:P34"/>
    <mergeCell ref="Q34:S34"/>
    <mergeCell ref="T34:W34"/>
    <mergeCell ref="B35:I35"/>
    <mergeCell ref="J35:K35"/>
    <mergeCell ref="L35:P35"/>
    <mergeCell ref="Q35:S35"/>
    <mergeCell ref="T35:W35"/>
    <mergeCell ref="B30:C30"/>
    <mergeCell ref="D30:P30"/>
    <mergeCell ref="Q30:S30"/>
    <mergeCell ref="T30:W30"/>
    <mergeCell ref="B31:W31"/>
    <mergeCell ref="B33:I33"/>
    <mergeCell ref="J33:K33"/>
    <mergeCell ref="L33:P33"/>
    <mergeCell ref="Q33:S33"/>
    <mergeCell ref="T33:W33"/>
    <mergeCell ref="B26:C26"/>
    <mergeCell ref="D26:P26"/>
    <mergeCell ref="Q26:S26"/>
    <mergeCell ref="T26:W26"/>
    <mergeCell ref="B27:C29"/>
    <mergeCell ref="D27:P29"/>
    <mergeCell ref="Q27:S29"/>
    <mergeCell ref="T27:W29"/>
    <mergeCell ref="B22:E22"/>
    <mergeCell ref="F22:W22"/>
    <mergeCell ref="F23:W23"/>
    <mergeCell ref="B24:E24"/>
    <mergeCell ref="F24:W24"/>
    <mergeCell ref="F25:W25"/>
    <mergeCell ref="B20:E20"/>
    <mergeCell ref="F20:W20"/>
    <mergeCell ref="F21:W21"/>
    <mergeCell ref="B8:W8"/>
    <mergeCell ref="H9:L9"/>
    <mergeCell ref="O9:Q9"/>
    <mergeCell ref="R9:W9"/>
    <mergeCell ref="F10:I10"/>
    <mergeCell ref="K10:L10"/>
    <mergeCell ref="A2:E6"/>
    <mergeCell ref="F2:S6"/>
    <mergeCell ref="T2:X2"/>
    <mergeCell ref="T3:X3"/>
    <mergeCell ref="T4:X4"/>
    <mergeCell ref="T5:X6"/>
    <mergeCell ref="B12:W12"/>
    <mergeCell ref="B13:W18"/>
    <mergeCell ref="B19:W19"/>
  </mergeCells>
  <conditionalFormatting sqref="B13:W18">
    <cfRule type="expression" dxfId="56" priority="1" stopIfTrue="1">
      <formula>#REF!=0</formula>
    </cfRule>
  </conditionalFormatting>
  <dataValidations count="32">
    <dataValidation allowBlank="1" showInputMessage="1" showErrorMessage="1" prompt="Escriba el precio unitario del material  que se analiza" sqref="Q41:S46" xr:uid="{00000000-0002-0000-0B00-000000000000}"/>
    <dataValidation allowBlank="1" showInputMessage="1" showErrorMessage="1" prompt="Escriba la cantidad de material que se analiza" sqref="L41:P46" xr:uid="{00000000-0002-0000-0B00-000001000000}"/>
    <dataValidation allowBlank="1" showInputMessage="1" showErrorMessage="1" prompt="Escriba la unidad de medida en que se mide el material" sqref="J41:K46" xr:uid="{00000000-0002-0000-0B00-000002000000}"/>
    <dataValidation allowBlank="1" showInputMessage="1" showErrorMessage="1" prompt="Escriba una breve descripción de los materiales que analiza" sqref="B41:I46" xr:uid="{00000000-0002-0000-0B00-000003000000}"/>
    <dataValidation allowBlank="1" showInputMessage="1" showErrorMessage="1" prompt="Escriba el rendimiento del equipo que analiza" sqref="Q34:S35" xr:uid="{00000000-0002-0000-0B00-000004000000}"/>
    <dataValidation allowBlank="1" showInputMessage="1" showErrorMessage="1" prompt="Escriba la Tarifa por hora del equipo que analiza" sqref="L34:P35" xr:uid="{00000000-0002-0000-0B00-000005000000}"/>
    <dataValidation allowBlank="1" showInputMessage="1" showErrorMessage="1" prompt="Escriba una breve descripción del equipo que analiza" sqref="B34:B35" xr:uid="{00000000-0002-0000-0B00-000006000000}"/>
    <dataValidation allowBlank="1" showInputMessage="1" showErrorMessage="1" prompt="Escriba el nombre completo  del interventor" sqref="H78:O78" xr:uid="{00000000-0002-0000-0B00-000007000000}"/>
    <dataValidation allowBlank="1" showInputMessage="1" showErrorMessage="1" prompt="Escriba el valor Unitario de cada trabajador relacionado" sqref="T60:W62" xr:uid="{00000000-0002-0000-0B00-000008000000}"/>
    <dataValidation allowBlank="1" showInputMessage="1" showErrorMessage="1" prompt="Escriba el rendimiento de cada trabajador relacionado" sqref="Q60:S62" xr:uid="{00000000-0002-0000-0B00-000009000000}"/>
    <dataValidation allowBlank="1" showInputMessage="1" showErrorMessage="1" prompt="Escriba el valor del jornal total de cada trabajador relacionado" sqref="L60:P62" xr:uid="{00000000-0002-0000-0B00-00000A000000}"/>
    <dataValidation allowBlank="1" showInputMessage="1" showErrorMessage="1" prompt="Escriba el valor de las prestaciones por cada trabajador" sqref="J60:K62" xr:uid="{00000000-0002-0000-0B00-00000B000000}"/>
    <dataValidation allowBlank="1" showInputMessage="1" showErrorMessage="1" prompt="Escriba el valor del jornal por cada trabajador" sqref="H60:I62" xr:uid="{00000000-0002-0000-0B00-00000C000000}"/>
    <dataValidation allowBlank="1" showInputMessage="1" showErrorMessage="1" prompt="Escriba el valor unitario del transporte relacionado" sqref="T52:W54" xr:uid="{00000000-0002-0000-0B00-00000D000000}"/>
    <dataValidation allowBlank="1" showInputMessage="1" showErrorMessage="1" prompt="Escriba la tarifa del transporte relacionado" sqref="Q52:S54" xr:uid="{00000000-0002-0000-0B00-00000E000000}"/>
    <dataValidation allowBlank="1" showInputMessage="1" showErrorMessage="1" prompt="Esciba los m2 o Toneladas por Km equivalentes para el transporte relacionado" sqref="L52:P54" xr:uid="{00000000-0002-0000-0B00-00000F000000}"/>
    <dataValidation allowBlank="1" showInputMessage="1" showErrorMessage="1" prompt="Escriba la distancia que recorre el transporte relacionado" sqref="J52:K54" xr:uid="{00000000-0002-0000-0B00-000010000000}"/>
    <dataValidation allowBlank="1" showInputMessage="1" showErrorMessage="1" prompt="Escriba el peso o la cantidad de volument que transporta" sqref="H52:I54" xr:uid="{00000000-0002-0000-0B00-000011000000}"/>
    <dataValidation allowBlank="1" showInputMessage="1" showErrorMessage="1" prompt="Escriba el precio unitario del material que se analiza" sqref="T35:W35 T41:W46" xr:uid="{00000000-0002-0000-0B00-000012000000}"/>
    <dataValidation allowBlank="1" showInputMessage="1" showErrorMessage="1" prompt="Escriba el valor unitario del equipo que analiza" sqref="T34:W34" xr:uid="{00000000-0002-0000-0B00-000013000000}"/>
    <dataValidation allowBlank="1" showInputMessage="1" showErrorMessage="1" prompt="Escriba los trabajadores cuyo precio va a analizarce" sqref="B60:G62" xr:uid="{00000000-0002-0000-0B00-000014000000}"/>
    <dataValidation allowBlank="1" showInputMessage="1" showErrorMessage="1" prompt="Escriba la clase de material que transporta el material que se analiza" sqref="B52:G54" xr:uid="{00000000-0002-0000-0B00-000015000000}"/>
    <dataValidation allowBlank="1" showInputMessage="1" showErrorMessage="1" prompt="Escriba la Cantidad de cada item relacionado" sqref="T27 T30:W30" xr:uid="{00000000-0002-0000-0B00-000016000000}"/>
    <dataValidation allowBlank="1" showInputMessage="1" showErrorMessage="1" prompt="Escriba la unidad de medida en que se encuentra el item relacionado" sqref="Q27 Q30:S30" xr:uid="{00000000-0002-0000-0B00-000017000000}"/>
    <dataValidation allowBlank="1" showInputMessage="1" showErrorMessage="1" prompt="Escriba una breve descripción del item relacionado" sqref="D27 D30:P30" xr:uid="{00000000-0002-0000-0B00-000018000000}"/>
    <dataValidation allowBlank="1" showInputMessage="1" showErrorMessage="1" prompt="Escriba el item relacionado en la propuesta" sqref="B27 B30:C30" xr:uid="{00000000-0002-0000-0B00-000019000000}"/>
    <dataValidation allowBlank="1" showInputMessage="1" showErrorMessage="1" promptTitle="Coordinador        " prompt="Escriba el nombre _x000a_o razón social del _x000a_funcionario designado_x000a_para ser el Coordinador_x000a_del Contrato" sqref="F24:W24" xr:uid="{00000000-0002-0000-0B00-00001A000000}"/>
    <dataValidation allowBlank="1" showInputMessage="1" showErrorMessage="1" promptTitle="Interventor               " prompt="Escriba el nombre _x000a_o razón social del _x000a_Interventor" sqref="F22:W22" xr:uid="{00000000-0002-0000-0B00-00001B000000}"/>
    <dataValidation allowBlank="1" showInputMessage="1" showErrorMessage="1" promptTitle="Contratista" prompt="Escriba el nombre o _x000a_razón social del _x000a_Contratista" sqref="F20:W20" xr:uid="{00000000-0002-0000-0B00-00001C000000}"/>
    <dataValidation allowBlank="1" showInputMessage="1" showErrorMessage="1" promptTitle="Contrato No." prompt="Escriba en este espacio el número de contrato suscrito" sqref="H9:L9" xr:uid="{00000000-0002-0000-0B00-00001D000000}"/>
    <dataValidation allowBlank="1" showInputMessage="1" showErrorMessage="1" prompt="Escriba el año de suscripción del contrato." sqref="O9:Q9" xr:uid="{00000000-0002-0000-0B00-00001E000000}"/>
    <dataValidation allowBlank="1" showInputMessage="1" showErrorMessage="1" promptTitle="Objeto del Contrato" prompt="Escriba claramente el objeto del contrato de ejecución suscrito" sqref="B13:W18" xr:uid="{00000000-0002-0000-0B00-00001F000000}"/>
  </dataValidation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2:X78"/>
  <sheetViews>
    <sheetView topLeftCell="A43" zoomScale="80" zoomScaleNormal="80" workbookViewId="0">
      <selection activeCell="AC65" sqref="AC65"/>
    </sheetView>
  </sheetViews>
  <sheetFormatPr defaultColWidth="9.28515625" defaultRowHeight="15"/>
  <cols>
    <col min="1" max="24" width="5.85546875" style="27" customWidth="1"/>
    <col min="25" max="16384" width="9.28515625" style="27"/>
  </cols>
  <sheetData>
    <row r="2" spans="1:24">
      <c r="A2" s="348" t="s">
        <v>52</v>
      </c>
      <c r="B2" s="349"/>
      <c r="C2" s="349"/>
      <c r="D2" s="349"/>
      <c r="E2" s="350"/>
      <c r="F2" s="357"/>
      <c r="G2" s="358"/>
      <c r="H2" s="358"/>
      <c r="I2" s="358"/>
      <c r="J2" s="358"/>
      <c r="K2" s="358"/>
      <c r="L2" s="358"/>
      <c r="M2" s="358"/>
      <c r="N2" s="358"/>
      <c r="O2" s="358"/>
      <c r="P2" s="358"/>
      <c r="Q2" s="358"/>
      <c r="R2" s="358"/>
      <c r="S2" s="359"/>
      <c r="T2" s="366"/>
      <c r="U2" s="644"/>
      <c r="V2" s="644"/>
      <c r="W2" s="644"/>
      <c r="X2" s="645"/>
    </row>
    <row r="3" spans="1:24">
      <c r="A3" s="351"/>
      <c r="B3" s="352"/>
      <c r="C3" s="352"/>
      <c r="D3" s="352"/>
      <c r="E3" s="353"/>
      <c r="F3" s="360"/>
      <c r="G3" s="361"/>
      <c r="H3" s="361"/>
      <c r="I3" s="361"/>
      <c r="J3" s="361"/>
      <c r="K3" s="361"/>
      <c r="L3" s="361"/>
      <c r="M3" s="361"/>
      <c r="N3" s="361"/>
      <c r="O3" s="361"/>
      <c r="P3" s="361"/>
      <c r="Q3" s="361"/>
      <c r="R3" s="361"/>
      <c r="S3" s="362"/>
      <c r="T3" s="367" t="s">
        <v>53</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367" t="s">
        <v>54</v>
      </c>
      <c r="U4" s="646"/>
      <c r="V4" s="646"/>
      <c r="W4" s="646"/>
      <c r="X4" s="647"/>
    </row>
    <row r="5" spans="1:24">
      <c r="A5" s="351"/>
      <c r="B5" s="352"/>
      <c r="C5" s="352"/>
      <c r="D5" s="352"/>
      <c r="E5" s="353"/>
      <c r="F5" s="360"/>
      <c r="G5" s="361"/>
      <c r="H5" s="361"/>
      <c r="I5" s="361"/>
      <c r="J5" s="361"/>
      <c r="K5" s="361"/>
      <c r="L5" s="361"/>
      <c r="M5" s="361"/>
      <c r="N5" s="361"/>
      <c r="O5" s="361"/>
      <c r="P5" s="361"/>
      <c r="Q5" s="361"/>
      <c r="R5" s="361"/>
      <c r="S5" s="362"/>
      <c r="T5" s="648"/>
      <c r="U5" s="646"/>
      <c r="V5" s="646"/>
      <c r="W5" s="646"/>
      <c r="X5" s="647"/>
    </row>
    <row r="6" spans="1:24" ht="15.75" thickBot="1">
      <c r="A6" s="354"/>
      <c r="B6" s="355"/>
      <c r="C6" s="355"/>
      <c r="D6" s="355"/>
      <c r="E6" s="356"/>
      <c r="F6" s="363"/>
      <c r="G6" s="364"/>
      <c r="H6" s="364"/>
      <c r="I6" s="364"/>
      <c r="J6" s="364"/>
      <c r="K6" s="364"/>
      <c r="L6" s="364"/>
      <c r="M6" s="364"/>
      <c r="N6" s="364"/>
      <c r="O6" s="364"/>
      <c r="P6" s="364"/>
      <c r="Q6" s="364"/>
      <c r="R6" s="364"/>
      <c r="S6" s="365"/>
      <c r="T6" s="649"/>
      <c r="U6" s="650"/>
      <c r="V6" s="650"/>
      <c r="W6" s="650"/>
      <c r="X6" s="651"/>
    </row>
    <row r="7" spans="1:24">
      <c r="A7" s="28"/>
      <c r="B7" s="29"/>
      <c r="C7" s="29"/>
      <c r="D7" s="29"/>
      <c r="E7" s="29"/>
      <c r="F7" s="29"/>
      <c r="G7" s="29"/>
      <c r="H7" s="30"/>
      <c r="I7" s="30"/>
      <c r="J7" s="30"/>
      <c r="K7" s="30"/>
      <c r="L7" s="30"/>
      <c r="M7" s="30"/>
      <c r="N7" s="30"/>
      <c r="O7" s="30"/>
      <c r="P7" s="30"/>
      <c r="Q7" s="30"/>
      <c r="R7" s="30"/>
      <c r="S7" s="30"/>
      <c r="T7" s="31"/>
      <c r="U7" s="31"/>
      <c r="V7" s="31"/>
      <c r="W7" s="31"/>
      <c r="X7" s="32"/>
    </row>
    <row r="8" spans="1:24" ht="18">
      <c r="A8" s="33"/>
      <c r="B8" s="271" t="s">
        <v>0</v>
      </c>
      <c r="C8" s="271"/>
      <c r="D8" s="271"/>
      <c r="E8" s="271"/>
      <c r="F8" s="271"/>
      <c r="G8" s="271"/>
      <c r="H8" s="271"/>
      <c r="I8" s="271"/>
      <c r="J8" s="271"/>
      <c r="K8" s="271"/>
      <c r="L8" s="271"/>
      <c r="M8" s="271"/>
      <c r="N8" s="271"/>
      <c r="O8" s="271"/>
      <c r="P8" s="271"/>
      <c r="Q8" s="271"/>
      <c r="R8" s="271"/>
      <c r="S8" s="271"/>
      <c r="T8" s="271"/>
      <c r="U8" s="271"/>
      <c r="V8" s="271"/>
      <c r="W8" s="271"/>
      <c r="X8" s="34"/>
    </row>
    <row r="9" spans="1:24" ht="18">
      <c r="A9" s="35"/>
      <c r="B9"/>
      <c r="C9" s="68"/>
      <c r="D9" s="68"/>
      <c r="E9" s="68"/>
      <c r="F9" s="68"/>
      <c r="G9" s="68"/>
      <c r="H9" s="272"/>
      <c r="I9" s="272"/>
      <c r="J9" s="272"/>
      <c r="K9" s="272"/>
      <c r="L9" s="272"/>
      <c r="M9"/>
      <c r="N9"/>
      <c r="O9" s="273"/>
      <c r="P9" s="273"/>
      <c r="Q9" s="273"/>
      <c r="R9" s="274"/>
      <c r="S9" s="274"/>
      <c r="T9" s="274"/>
      <c r="U9" s="274"/>
      <c r="V9" s="274"/>
      <c r="W9" s="274"/>
      <c r="X9" s="36"/>
    </row>
    <row r="10" spans="1:24" ht="16.5">
      <c r="A10" s="37"/>
      <c r="B10" s="38" t="s">
        <v>1</v>
      </c>
      <c r="C10" s="38"/>
      <c r="D10" s="38"/>
      <c r="E10" s="38"/>
      <c r="F10" s="275"/>
      <c r="G10" s="275"/>
      <c r="H10" s="275"/>
      <c r="I10" s="275"/>
      <c r="J10" s="38" t="s">
        <v>2</v>
      </c>
      <c r="K10" s="276"/>
      <c r="L10" s="276"/>
      <c r="M10" s="39"/>
      <c r="N10" s="38"/>
      <c r="O10" s="40"/>
      <c r="P10" s="40"/>
      <c r="Q10" s="40"/>
      <c r="R10" s="40"/>
      <c r="S10" s="40"/>
      <c r="T10" s="40"/>
      <c r="U10" s="40"/>
      <c r="V10" s="40"/>
      <c r="W10" s="40"/>
      <c r="X10" s="41"/>
    </row>
    <row r="11" spans="1:24">
      <c r="A11" s="35"/>
      <c r="B11" s="42"/>
      <c r="C11" s="42"/>
      <c r="D11" s="42"/>
      <c r="E11" s="42"/>
      <c r="F11" s="42"/>
      <c r="G11" s="42"/>
      <c r="H11" s="43"/>
      <c r="I11" s="43"/>
      <c r="J11" s="43"/>
      <c r="K11" s="43"/>
      <c r="L11" s="43"/>
      <c r="M11" s="44"/>
      <c r="N11" s="44"/>
      <c r="O11" s="43"/>
      <c r="P11" s="43"/>
      <c r="Q11" s="43"/>
      <c r="R11" s="69"/>
      <c r="S11" s="69"/>
      <c r="T11" s="69"/>
      <c r="U11" s="69"/>
      <c r="V11" s="69"/>
      <c r="W11" s="69"/>
      <c r="X11" s="36"/>
    </row>
    <row r="12" spans="1:24" ht="18">
      <c r="A12" s="35"/>
      <c r="B12" s="265" t="s">
        <v>3</v>
      </c>
      <c r="C12" s="265"/>
      <c r="D12" s="265"/>
      <c r="E12" s="265"/>
      <c r="F12" s="265"/>
      <c r="G12" s="265"/>
      <c r="H12" s="265"/>
      <c r="I12" s="265"/>
      <c r="J12" s="265"/>
      <c r="K12" s="265"/>
      <c r="L12" s="265"/>
      <c r="M12" s="265"/>
      <c r="N12" s="265"/>
      <c r="O12" s="265"/>
      <c r="P12" s="265"/>
      <c r="Q12" s="265"/>
      <c r="R12" s="265"/>
      <c r="S12" s="265"/>
      <c r="T12" s="265"/>
      <c r="U12" s="265"/>
      <c r="V12" s="265"/>
      <c r="W12" s="265"/>
      <c r="X12" s="36"/>
    </row>
    <row r="13" spans="1:24">
      <c r="A13" s="35"/>
      <c r="B13" s="368" t="s">
        <v>4</v>
      </c>
      <c r="C13" s="368"/>
      <c r="D13" s="368"/>
      <c r="E13" s="368"/>
      <c r="F13" s="368"/>
      <c r="G13" s="368"/>
      <c r="H13" s="368"/>
      <c r="I13" s="368"/>
      <c r="J13" s="368"/>
      <c r="K13" s="368"/>
      <c r="L13" s="368"/>
      <c r="M13" s="368"/>
      <c r="N13" s="368"/>
      <c r="O13" s="368"/>
      <c r="P13" s="368"/>
      <c r="Q13" s="368"/>
      <c r="R13" s="368"/>
      <c r="S13" s="368"/>
      <c r="T13" s="368"/>
      <c r="U13" s="368"/>
      <c r="V13" s="368"/>
      <c r="W13" s="368"/>
      <c r="X13" s="36"/>
    </row>
    <row r="14" spans="1:24">
      <c r="A14" s="35"/>
      <c r="B14" s="368"/>
      <c r="C14" s="368"/>
      <c r="D14" s="368"/>
      <c r="E14" s="368"/>
      <c r="F14" s="368"/>
      <c r="G14" s="368"/>
      <c r="H14" s="368"/>
      <c r="I14" s="368"/>
      <c r="J14" s="368"/>
      <c r="K14" s="368"/>
      <c r="L14" s="368"/>
      <c r="M14" s="368"/>
      <c r="N14" s="368"/>
      <c r="O14" s="368"/>
      <c r="P14" s="368"/>
      <c r="Q14" s="368"/>
      <c r="R14" s="368"/>
      <c r="S14" s="368"/>
      <c r="T14" s="368"/>
      <c r="U14" s="368"/>
      <c r="V14" s="368"/>
      <c r="W14" s="368"/>
      <c r="X14" s="36"/>
    </row>
    <row r="15" spans="1:24">
      <c r="A15" s="35"/>
      <c r="B15" s="368"/>
      <c r="C15" s="368"/>
      <c r="D15" s="368"/>
      <c r="E15" s="368"/>
      <c r="F15" s="368"/>
      <c r="G15" s="368"/>
      <c r="H15" s="368"/>
      <c r="I15" s="368"/>
      <c r="J15" s="368"/>
      <c r="K15" s="368"/>
      <c r="L15" s="368"/>
      <c r="M15" s="368"/>
      <c r="N15" s="368"/>
      <c r="O15" s="368"/>
      <c r="P15" s="368"/>
      <c r="Q15" s="368"/>
      <c r="R15" s="368"/>
      <c r="S15" s="368"/>
      <c r="T15" s="368"/>
      <c r="U15" s="368"/>
      <c r="V15" s="368"/>
      <c r="W15" s="368"/>
      <c r="X15" s="36"/>
    </row>
    <row r="16" spans="1:24">
      <c r="A16" s="35"/>
      <c r="B16" s="368"/>
      <c r="C16" s="368"/>
      <c r="D16" s="368"/>
      <c r="E16" s="368"/>
      <c r="F16" s="368"/>
      <c r="G16" s="368"/>
      <c r="H16" s="368"/>
      <c r="I16" s="368"/>
      <c r="J16" s="368"/>
      <c r="K16" s="368"/>
      <c r="L16" s="368"/>
      <c r="M16" s="368"/>
      <c r="N16" s="368"/>
      <c r="O16" s="368"/>
      <c r="P16" s="368"/>
      <c r="Q16" s="368"/>
      <c r="R16" s="368"/>
      <c r="S16" s="368"/>
      <c r="T16" s="368"/>
      <c r="U16" s="368"/>
      <c r="V16" s="368"/>
      <c r="W16" s="368"/>
      <c r="X16" s="36"/>
    </row>
    <row r="17" spans="1:24">
      <c r="A17" s="35"/>
      <c r="B17" s="368"/>
      <c r="C17" s="368"/>
      <c r="D17" s="368"/>
      <c r="E17" s="368"/>
      <c r="F17" s="368"/>
      <c r="G17" s="368"/>
      <c r="H17" s="368"/>
      <c r="I17" s="368"/>
      <c r="J17" s="368"/>
      <c r="K17" s="368"/>
      <c r="L17" s="368"/>
      <c r="M17" s="368"/>
      <c r="N17" s="368"/>
      <c r="O17" s="368"/>
      <c r="P17" s="368"/>
      <c r="Q17" s="368"/>
      <c r="R17" s="368"/>
      <c r="S17" s="368"/>
      <c r="T17" s="368"/>
      <c r="U17" s="368"/>
      <c r="V17" s="368"/>
      <c r="W17" s="368"/>
      <c r="X17" s="36"/>
    </row>
    <row r="18" spans="1:24">
      <c r="A18" s="35"/>
      <c r="B18" s="368"/>
      <c r="C18" s="368"/>
      <c r="D18" s="368"/>
      <c r="E18" s="368"/>
      <c r="F18" s="368"/>
      <c r="G18" s="368"/>
      <c r="H18" s="368"/>
      <c r="I18" s="368"/>
      <c r="J18" s="368"/>
      <c r="K18" s="368"/>
      <c r="L18" s="368"/>
      <c r="M18" s="368"/>
      <c r="N18" s="368"/>
      <c r="O18" s="368"/>
      <c r="P18" s="368"/>
      <c r="Q18" s="368"/>
      <c r="R18" s="368"/>
      <c r="S18" s="368"/>
      <c r="T18" s="368"/>
      <c r="U18" s="368"/>
      <c r="V18" s="368"/>
      <c r="W18" s="368"/>
      <c r="X18" s="36"/>
    </row>
    <row r="19" spans="1:24">
      <c r="A19" s="35"/>
      <c r="B19" s="267"/>
      <c r="C19" s="267"/>
      <c r="D19" s="267"/>
      <c r="E19" s="267"/>
      <c r="F19" s="267"/>
      <c r="G19" s="267"/>
      <c r="H19" s="267"/>
      <c r="I19" s="267"/>
      <c r="J19" s="267"/>
      <c r="K19" s="267"/>
      <c r="L19" s="267"/>
      <c r="M19" s="267"/>
      <c r="N19" s="267"/>
      <c r="O19" s="267"/>
      <c r="P19" s="267"/>
      <c r="Q19" s="267"/>
      <c r="R19" s="267"/>
      <c r="S19" s="267"/>
      <c r="T19" s="267"/>
      <c r="U19" s="267"/>
      <c r="V19" s="267"/>
      <c r="W19" s="267"/>
      <c r="X19" s="36"/>
    </row>
    <row r="20" spans="1:24" ht="18">
      <c r="A20" s="35"/>
      <c r="B20" s="268" t="s">
        <v>5</v>
      </c>
      <c r="C20" s="268"/>
      <c r="D20" s="268"/>
      <c r="E20" s="268"/>
      <c r="F20" s="269"/>
      <c r="G20" s="269"/>
      <c r="H20" s="269"/>
      <c r="I20" s="269"/>
      <c r="J20" s="269"/>
      <c r="K20" s="269"/>
      <c r="L20" s="269"/>
      <c r="M20" s="269"/>
      <c r="N20" s="269"/>
      <c r="O20" s="269"/>
      <c r="P20" s="269"/>
      <c r="Q20" s="269"/>
      <c r="R20" s="269"/>
      <c r="S20" s="269"/>
      <c r="T20" s="269"/>
      <c r="U20" s="269"/>
      <c r="V20" s="269"/>
      <c r="W20" s="269"/>
      <c r="X20" s="36"/>
    </row>
    <row r="21" spans="1:24">
      <c r="A21" s="35"/>
      <c r="B21" s="45"/>
      <c r="C21" s="45"/>
      <c r="D21" s="45"/>
      <c r="E21" s="45"/>
      <c r="F21" s="270"/>
      <c r="G21" s="270"/>
      <c r="H21" s="270"/>
      <c r="I21" s="270"/>
      <c r="J21" s="270"/>
      <c r="K21" s="270"/>
      <c r="L21" s="270"/>
      <c r="M21" s="270"/>
      <c r="N21" s="270"/>
      <c r="O21" s="270"/>
      <c r="P21" s="270"/>
      <c r="Q21" s="270"/>
      <c r="R21" s="270"/>
      <c r="S21" s="270"/>
      <c r="T21" s="270"/>
      <c r="U21" s="270"/>
      <c r="V21" s="270"/>
      <c r="W21" s="270"/>
      <c r="X21" s="36"/>
    </row>
    <row r="22" spans="1:24" ht="18">
      <c r="A22" s="35"/>
      <c r="B22" s="268" t="s">
        <v>6</v>
      </c>
      <c r="C22" s="268"/>
      <c r="D22" s="268"/>
      <c r="E22" s="268"/>
      <c r="F22" s="269"/>
      <c r="G22" s="269"/>
      <c r="H22" s="269"/>
      <c r="I22" s="269"/>
      <c r="J22" s="269"/>
      <c r="K22" s="269"/>
      <c r="L22" s="269"/>
      <c r="M22" s="269"/>
      <c r="N22" s="269"/>
      <c r="O22" s="269"/>
      <c r="P22" s="269"/>
      <c r="Q22" s="269"/>
      <c r="R22" s="269"/>
      <c r="S22" s="269"/>
      <c r="T22" s="269"/>
      <c r="U22" s="269"/>
      <c r="V22" s="269"/>
      <c r="W22" s="269"/>
      <c r="X22" s="36"/>
    </row>
    <row r="23" spans="1:24">
      <c r="A23" s="35"/>
      <c r="B23" s="45"/>
      <c r="C23" s="45"/>
      <c r="D23" s="45"/>
      <c r="E23" s="45"/>
      <c r="F23" s="270"/>
      <c r="G23" s="270"/>
      <c r="H23" s="270"/>
      <c r="I23" s="270"/>
      <c r="J23" s="270"/>
      <c r="K23" s="270"/>
      <c r="L23" s="270"/>
      <c r="M23" s="270"/>
      <c r="N23" s="270"/>
      <c r="O23" s="270"/>
      <c r="P23" s="270"/>
      <c r="Q23" s="270"/>
      <c r="R23" s="270"/>
      <c r="S23" s="270"/>
      <c r="T23" s="270"/>
      <c r="U23" s="270"/>
      <c r="V23" s="270"/>
      <c r="W23" s="270"/>
      <c r="X23" s="36"/>
    </row>
    <row r="24" spans="1:24" ht="18">
      <c r="A24" s="35"/>
      <c r="B24" s="268" t="s">
        <v>7</v>
      </c>
      <c r="C24" s="268"/>
      <c r="D24" s="268"/>
      <c r="E24" s="268"/>
      <c r="F24" s="269"/>
      <c r="G24" s="269"/>
      <c r="H24" s="269"/>
      <c r="I24" s="269"/>
      <c r="J24" s="269"/>
      <c r="K24" s="269"/>
      <c r="L24" s="269"/>
      <c r="M24" s="269"/>
      <c r="N24" s="269"/>
      <c r="O24" s="269"/>
      <c r="P24" s="269"/>
      <c r="Q24" s="269"/>
      <c r="R24" s="269"/>
      <c r="S24" s="269"/>
      <c r="T24" s="269"/>
      <c r="U24" s="269"/>
      <c r="V24" s="269"/>
      <c r="W24" s="269"/>
      <c r="X24" s="36"/>
    </row>
    <row r="25" spans="1:24">
      <c r="A25" s="35"/>
      <c r="B25" s="69"/>
      <c r="C25" s="69"/>
      <c r="D25" s="69"/>
      <c r="E25" s="69"/>
      <c r="F25" s="270"/>
      <c r="G25" s="270"/>
      <c r="H25" s="270"/>
      <c r="I25" s="270"/>
      <c r="J25" s="270"/>
      <c r="K25" s="270"/>
      <c r="L25" s="270"/>
      <c r="M25" s="270"/>
      <c r="N25" s="270"/>
      <c r="O25" s="270"/>
      <c r="P25" s="270"/>
      <c r="Q25" s="270"/>
      <c r="R25" s="270"/>
      <c r="S25" s="270"/>
      <c r="T25" s="270"/>
      <c r="U25" s="270"/>
      <c r="V25" s="270"/>
      <c r="W25" s="270"/>
      <c r="X25" s="36"/>
    </row>
    <row r="26" spans="1:24" ht="16.5">
      <c r="A26" s="33"/>
      <c r="B26" s="277" t="s">
        <v>8</v>
      </c>
      <c r="C26" s="277"/>
      <c r="D26" s="277" t="s">
        <v>9</v>
      </c>
      <c r="E26" s="277"/>
      <c r="F26" s="277"/>
      <c r="G26" s="277"/>
      <c r="H26" s="277"/>
      <c r="I26" s="277"/>
      <c r="J26" s="277"/>
      <c r="K26" s="277"/>
      <c r="L26" s="277"/>
      <c r="M26" s="277"/>
      <c r="N26" s="277"/>
      <c r="O26" s="277"/>
      <c r="P26" s="277"/>
      <c r="Q26" s="277" t="s">
        <v>10</v>
      </c>
      <c r="R26" s="277"/>
      <c r="S26" s="277"/>
      <c r="T26" s="277" t="s">
        <v>11</v>
      </c>
      <c r="U26" s="277"/>
      <c r="V26" s="277"/>
      <c r="W26" s="277"/>
      <c r="X26" s="46"/>
    </row>
    <row r="27" spans="1:24" ht="21" customHeight="1">
      <c r="A27" s="33"/>
      <c r="B27" s="278"/>
      <c r="C27" s="279"/>
      <c r="D27" s="284" t="s">
        <v>98</v>
      </c>
      <c r="E27" s="285"/>
      <c r="F27" s="285"/>
      <c r="G27" s="285"/>
      <c r="H27" s="285"/>
      <c r="I27" s="285"/>
      <c r="J27" s="285"/>
      <c r="K27" s="285"/>
      <c r="L27" s="285"/>
      <c r="M27" s="285"/>
      <c r="N27" s="285"/>
      <c r="O27" s="285"/>
      <c r="P27" s="286"/>
      <c r="Q27" s="293" t="s">
        <v>81</v>
      </c>
      <c r="R27" s="294"/>
      <c r="S27" s="295"/>
      <c r="T27" s="278"/>
      <c r="U27" s="302"/>
      <c r="V27" s="302"/>
      <c r="W27" s="279"/>
      <c r="X27" s="46"/>
    </row>
    <row r="28" spans="1:24" ht="15.75" customHeight="1">
      <c r="A28" s="33"/>
      <c r="B28" s="280"/>
      <c r="C28" s="281"/>
      <c r="D28" s="287"/>
      <c r="E28" s="288"/>
      <c r="F28" s="288"/>
      <c r="G28" s="288"/>
      <c r="H28" s="288"/>
      <c r="I28" s="288"/>
      <c r="J28" s="288"/>
      <c r="K28" s="288"/>
      <c r="L28" s="288"/>
      <c r="M28" s="288"/>
      <c r="N28" s="288"/>
      <c r="O28" s="288"/>
      <c r="P28" s="289"/>
      <c r="Q28" s="296"/>
      <c r="R28" s="297"/>
      <c r="S28" s="298"/>
      <c r="T28" s="280"/>
      <c r="U28" s="303"/>
      <c r="V28" s="303"/>
      <c r="W28" s="281"/>
      <c r="X28" s="46"/>
    </row>
    <row r="29" spans="1:24" ht="24.75" customHeight="1">
      <c r="A29" s="33"/>
      <c r="B29" s="282"/>
      <c r="C29" s="283"/>
      <c r="D29" s="290"/>
      <c r="E29" s="291"/>
      <c r="F29" s="291"/>
      <c r="G29" s="291"/>
      <c r="H29" s="291"/>
      <c r="I29" s="291"/>
      <c r="J29" s="291"/>
      <c r="K29" s="291"/>
      <c r="L29" s="291"/>
      <c r="M29" s="291"/>
      <c r="N29" s="291"/>
      <c r="O29" s="291"/>
      <c r="P29" s="292"/>
      <c r="Q29" s="299"/>
      <c r="R29" s="300"/>
      <c r="S29" s="301"/>
      <c r="T29" s="282"/>
      <c r="U29" s="304"/>
      <c r="V29" s="304"/>
      <c r="W29" s="283"/>
      <c r="X29" s="46"/>
    </row>
    <row r="30" spans="1:24">
      <c r="A30" s="33"/>
      <c r="B30" s="303"/>
      <c r="C30" s="303"/>
      <c r="D30" s="303"/>
      <c r="E30" s="303"/>
      <c r="F30" s="303"/>
      <c r="G30" s="303"/>
      <c r="H30" s="303"/>
      <c r="I30" s="303"/>
      <c r="J30" s="303"/>
      <c r="K30" s="303"/>
      <c r="L30" s="303"/>
      <c r="M30" s="303"/>
      <c r="N30" s="303"/>
      <c r="O30" s="303"/>
      <c r="P30" s="303"/>
      <c r="Q30" s="303"/>
      <c r="R30" s="303"/>
      <c r="S30" s="303"/>
      <c r="T30" s="303"/>
      <c r="U30" s="303"/>
      <c r="V30" s="303"/>
      <c r="W30" s="303"/>
      <c r="X30" s="46"/>
    </row>
    <row r="31" spans="1:24" ht="16.5">
      <c r="A31" s="33"/>
      <c r="B31" s="305" t="s">
        <v>14</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48"/>
      <c r="B33" s="306" t="s">
        <v>9</v>
      </c>
      <c r="C33" s="307"/>
      <c r="D33" s="307"/>
      <c r="E33" s="307"/>
      <c r="F33" s="307"/>
      <c r="G33" s="307"/>
      <c r="H33" s="307"/>
      <c r="I33" s="307"/>
      <c r="J33" s="306" t="s">
        <v>15</v>
      </c>
      <c r="K33" s="308"/>
      <c r="L33" s="309" t="s">
        <v>16</v>
      </c>
      <c r="M33" s="309"/>
      <c r="N33" s="309"/>
      <c r="O33" s="309"/>
      <c r="P33" s="309"/>
      <c r="Q33" s="309" t="s">
        <v>17</v>
      </c>
      <c r="R33" s="309"/>
      <c r="S33" s="309"/>
      <c r="T33" s="309" t="s">
        <v>18</v>
      </c>
      <c r="U33" s="309"/>
      <c r="V33" s="309"/>
      <c r="W33" s="309"/>
      <c r="X33" s="46"/>
    </row>
    <row r="34" spans="1:24">
      <c r="A34" s="33"/>
      <c r="B34" s="314" t="s">
        <v>19</v>
      </c>
      <c r="C34" s="315"/>
      <c r="D34" s="315"/>
      <c r="E34" s="315"/>
      <c r="F34" s="315"/>
      <c r="G34" s="315"/>
      <c r="H34" s="315"/>
      <c r="I34" s="316"/>
      <c r="J34" s="317"/>
      <c r="K34" s="318"/>
      <c r="L34" s="319">
        <f>+T63</f>
        <v>5775</v>
      </c>
      <c r="M34" s="319"/>
      <c r="N34" s="319"/>
      <c r="O34" s="319"/>
      <c r="P34" s="319"/>
      <c r="Q34" s="320">
        <v>0.05</v>
      </c>
      <c r="R34" s="320"/>
      <c r="S34" s="320"/>
      <c r="T34" s="319">
        <f>+ROUND(L34*Q34,0)</f>
        <v>289</v>
      </c>
      <c r="U34" s="319"/>
      <c r="V34" s="319"/>
      <c r="W34" s="319"/>
      <c r="X34" s="46"/>
    </row>
    <row r="35" spans="1:24">
      <c r="A35" s="33"/>
      <c r="B35" s="314" t="s">
        <v>70</v>
      </c>
      <c r="C35" s="315"/>
      <c r="D35" s="315"/>
      <c r="E35" s="315"/>
      <c r="F35" s="315"/>
      <c r="G35" s="315"/>
      <c r="H35" s="315"/>
      <c r="I35" s="316"/>
      <c r="J35" s="317" t="s">
        <v>60</v>
      </c>
      <c r="K35" s="318"/>
      <c r="L35" s="321">
        <v>55000</v>
      </c>
      <c r="M35" s="322"/>
      <c r="N35" s="322"/>
      <c r="O35" s="322"/>
      <c r="P35" s="323"/>
      <c r="Q35" s="320">
        <v>0.05</v>
      </c>
      <c r="R35" s="320"/>
      <c r="S35" s="320"/>
      <c r="T35" s="325">
        <f>+ROUND(L35*Q35,0)</f>
        <v>2750</v>
      </c>
      <c r="U35" s="326"/>
      <c r="V35" s="326"/>
      <c r="W35" s="327"/>
      <c r="X35" s="46"/>
    </row>
    <row r="36" spans="1:24" ht="16.5">
      <c r="A36" s="33"/>
      <c r="B36" s="49"/>
      <c r="C36" s="49"/>
      <c r="D36" s="49"/>
      <c r="E36" s="49"/>
      <c r="F36" s="49"/>
      <c r="G36" s="49"/>
      <c r="H36" s="49"/>
      <c r="I36" s="49"/>
      <c r="J36" s="49"/>
      <c r="K36" s="49"/>
      <c r="L36" s="49"/>
      <c r="M36" s="49"/>
      <c r="N36" s="49"/>
      <c r="O36" s="49"/>
      <c r="P36" s="49"/>
      <c r="Q36" s="310" t="s">
        <v>20</v>
      </c>
      <c r="R36" s="310"/>
      <c r="S36" s="310"/>
      <c r="T36" s="311">
        <f>+SUM(T34:W35)</f>
        <v>3039</v>
      </c>
      <c r="U36" s="312"/>
      <c r="V36" s="312"/>
      <c r="W36" s="313"/>
      <c r="X36" s="46"/>
    </row>
    <row r="37" spans="1:24">
      <c r="A37" s="33"/>
      <c r="B37" s="50"/>
      <c r="C37" s="50"/>
      <c r="D37" s="50"/>
      <c r="E37" s="50"/>
      <c r="F37" s="50"/>
      <c r="G37" s="50"/>
      <c r="H37" s="50"/>
      <c r="I37" s="50"/>
      <c r="J37" s="50"/>
      <c r="K37" s="50"/>
      <c r="L37" s="50"/>
      <c r="M37" s="50"/>
      <c r="N37" s="50"/>
      <c r="O37" s="50"/>
      <c r="P37" s="50"/>
      <c r="Q37" s="50"/>
      <c r="R37" s="50"/>
      <c r="S37" s="50"/>
      <c r="T37" s="51"/>
      <c r="U37" s="51"/>
      <c r="V37" s="51"/>
      <c r="W37" s="51"/>
      <c r="X37" s="46"/>
    </row>
    <row r="38" spans="1:24" ht="16.5">
      <c r="A38" s="33"/>
      <c r="B38" s="305" t="s">
        <v>21</v>
      </c>
      <c r="C38" s="305"/>
      <c r="D38" s="305"/>
      <c r="E38" s="305"/>
      <c r="F38" s="305"/>
      <c r="G38" s="305"/>
      <c r="H38" s="305"/>
      <c r="I38" s="305"/>
      <c r="J38" s="305"/>
      <c r="K38" s="305"/>
      <c r="L38" s="305"/>
      <c r="M38" s="305"/>
      <c r="N38" s="305"/>
      <c r="O38" s="305"/>
      <c r="P38" s="305"/>
      <c r="Q38" s="305"/>
      <c r="R38" s="305"/>
      <c r="S38" s="305"/>
      <c r="T38" s="305"/>
      <c r="U38" s="305"/>
      <c r="V38" s="305"/>
      <c r="W38" s="305"/>
      <c r="X38" s="46"/>
    </row>
    <row r="39" spans="1:24">
      <c r="A39" s="33"/>
      <c r="B39" s="47"/>
      <c r="C39" s="47"/>
      <c r="D39" s="47"/>
      <c r="E39" s="47"/>
      <c r="F39" s="47"/>
      <c r="G39" s="47"/>
      <c r="H39" s="47"/>
      <c r="I39" s="47"/>
      <c r="J39" s="47"/>
      <c r="K39" s="47"/>
      <c r="L39" s="47"/>
      <c r="M39" s="47"/>
      <c r="N39" s="47"/>
      <c r="O39" s="47"/>
      <c r="P39" s="47"/>
      <c r="Q39" s="47"/>
      <c r="R39" s="47"/>
      <c r="S39" s="47"/>
      <c r="T39" s="47"/>
      <c r="U39" s="47"/>
      <c r="V39" s="47"/>
      <c r="W39" s="47"/>
      <c r="X39" s="46"/>
    </row>
    <row r="40" spans="1:24" ht="16.5">
      <c r="A40" s="33"/>
      <c r="B40" s="309" t="s">
        <v>9</v>
      </c>
      <c r="C40" s="309"/>
      <c r="D40" s="309"/>
      <c r="E40" s="309"/>
      <c r="F40" s="309"/>
      <c r="G40" s="309"/>
      <c r="H40" s="309"/>
      <c r="I40" s="309"/>
      <c r="J40" s="309" t="s">
        <v>10</v>
      </c>
      <c r="K40" s="309"/>
      <c r="L40" s="309" t="s">
        <v>22</v>
      </c>
      <c r="M40" s="309"/>
      <c r="N40" s="309"/>
      <c r="O40" s="309"/>
      <c r="P40" s="309"/>
      <c r="Q40" s="309" t="s">
        <v>23</v>
      </c>
      <c r="R40" s="309"/>
      <c r="S40" s="309"/>
      <c r="T40" s="309" t="s">
        <v>24</v>
      </c>
      <c r="U40" s="309"/>
      <c r="V40" s="309"/>
      <c r="W40" s="309"/>
      <c r="X40" s="46"/>
    </row>
    <row r="41" spans="1:24">
      <c r="A41" s="33"/>
      <c r="B41" s="320" t="s">
        <v>99</v>
      </c>
      <c r="C41" s="320"/>
      <c r="D41" s="320"/>
      <c r="E41" s="320"/>
      <c r="F41" s="320"/>
      <c r="G41" s="320"/>
      <c r="H41" s="320"/>
      <c r="I41" s="320"/>
      <c r="J41" s="320" t="s">
        <v>13</v>
      </c>
      <c r="K41" s="320"/>
      <c r="L41" s="320">
        <v>7.0000000000000007E-2</v>
      </c>
      <c r="M41" s="320"/>
      <c r="N41" s="320"/>
      <c r="O41" s="320"/>
      <c r="P41" s="320"/>
      <c r="Q41" s="320">
        <v>309221.42857142858</v>
      </c>
      <c r="R41" s="320"/>
      <c r="S41" s="320"/>
      <c r="T41" s="328">
        <f>+ROUND(L41*Q41,0)</f>
        <v>21646</v>
      </c>
      <c r="U41" s="328"/>
      <c r="V41" s="328"/>
      <c r="W41" s="328"/>
      <c r="X41" s="46"/>
    </row>
    <row r="42" spans="1:24">
      <c r="A42" s="33"/>
      <c r="B42" s="320" t="s">
        <v>100</v>
      </c>
      <c r="C42" s="320"/>
      <c r="D42" s="320"/>
      <c r="E42" s="320"/>
      <c r="F42" s="320"/>
      <c r="G42" s="320"/>
      <c r="H42" s="320"/>
      <c r="I42" s="320"/>
      <c r="J42" s="320" t="s">
        <v>81</v>
      </c>
      <c r="K42" s="320"/>
      <c r="L42" s="320">
        <v>7.0000000000000007E-2</v>
      </c>
      <c r="M42" s="320"/>
      <c r="N42" s="320"/>
      <c r="O42" s="320"/>
      <c r="P42" s="320"/>
      <c r="Q42" s="320">
        <v>78000</v>
      </c>
      <c r="R42" s="320"/>
      <c r="S42" s="320"/>
      <c r="T42" s="328">
        <f t="shared" ref="T42:T45" si="0">+ROUND(L42*Q42,0)</f>
        <v>5460</v>
      </c>
      <c r="U42" s="328"/>
      <c r="V42" s="328"/>
      <c r="W42" s="328"/>
      <c r="X42" s="46"/>
    </row>
    <row r="43" spans="1:24">
      <c r="A43" s="33"/>
      <c r="B43" s="320"/>
      <c r="C43" s="320"/>
      <c r="D43" s="320"/>
      <c r="E43" s="320"/>
      <c r="F43" s="320"/>
      <c r="G43" s="320"/>
      <c r="H43" s="320"/>
      <c r="I43" s="320"/>
      <c r="J43" s="320"/>
      <c r="K43" s="320"/>
      <c r="L43" s="320"/>
      <c r="M43" s="320"/>
      <c r="N43" s="320"/>
      <c r="O43" s="320"/>
      <c r="P43" s="320"/>
      <c r="Q43" s="320"/>
      <c r="R43" s="320"/>
      <c r="S43" s="320"/>
      <c r="T43" s="328">
        <f t="shared" si="0"/>
        <v>0</v>
      </c>
      <c r="U43" s="328"/>
      <c r="V43" s="328"/>
      <c r="W43" s="328"/>
      <c r="X43" s="46"/>
    </row>
    <row r="44" spans="1:24">
      <c r="A44" s="33"/>
      <c r="B44" s="320"/>
      <c r="C44" s="320"/>
      <c r="D44" s="320"/>
      <c r="E44" s="320"/>
      <c r="F44" s="320"/>
      <c r="G44" s="320"/>
      <c r="H44" s="320"/>
      <c r="I44" s="320"/>
      <c r="J44" s="320"/>
      <c r="K44" s="320"/>
      <c r="L44" s="320"/>
      <c r="M44" s="320"/>
      <c r="N44" s="320"/>
      <c r="O44" s="320"/>
      <c r="P44" s="320"/>
      <c r="Q44" s="320"/>
      <c r="R44" s="320"/>
      <c r="S44" s="320"/>
      <c r="T44" s="328">
        <f t="shared" si="0"/>
        <v>0</v>
      </c>
      <c r="U44" s="328"/>
      <c r="V44" s="328"/>
      <c r="W44" s="328"/>
      <c r="X44" s="46"/>
    </row>
    <row r="45" spans="1:24">
      <c r="A45" s="33"/>
      <c r="B45" s="320"/>
      <c r="C45" s="320"/>
      <c r="D45" s="320"/>
      <c r="E45" s="320"/>
      <c r="F45" s="320"/>
      <c r="G45" s="320"/>
      <c r="H45" s="320"/>
      <c r="I45" s="320"/>
      <c r="J45" s="320"/>
      <c r="K45" s="320"/>
      <c r="L45" s="320"/>
      <c r="M45" s="320"/>
      <c r="N45" s="320"/>
      <c r="O45" s="320"/>
      <c r="P45" s="320"/>
      <c r="Q45" s="320"/>
      <c r="R45" s="320"/>
      <c r="S45" s="320"/>
      <c r="T45" s="328">
        <f t="shared" si="0"/>
        <v>0</v>
      </c>
      <c r="U45" s="328"/>
      <c r="V45" s="328"/>
      <c r="W45" s="328"/>
      <c r="X45" s="46"/>
    </row>
    <row r="46" spans="1:24">
      <c r="A46" s="33"/>
      <c r="B46" s="320"/>
      <c r="C46" s="320"/>
      <c r="D46" s="320"/>
      <c r="E46" s="320"/>
      <c r="F46" s="320"/>
      <c r="G46" s="320"/>
      <c r="H46" s="320"/>
      <c r="I46" s="320"/>
      <c r="J46" s="320"/>
      <c r="K46" s="320"/>
      <c r="L46" s="320"/>
      <c r="M46" s="320"/>
      <c r="N46" s="320"/>
      <c r="O46" s="320"/>
      <c r="P46" s="320"/>
      <c r="Q46" s="320"/>
      <c r="R46" s="320"/>
      <c r="S46" s="320"/>
      <c r="T46" s="328" t="s">
        <v>25</v>
      </c>
      <c r="U46" s="328"/>
      <c r="V46" s="328"/>
      <c r="W46" s="328"/>
      <c r="X46" s="46"/>
    </row>
    <row r="47" spans="1:24" ht="16.5">
      <c r="A47" s="33"/>
      <c r="B47" s="49"/>
      <c r="C47" s="49"/>
      <c r="D47" s="49"/>
      <c r="E47" s="49"/>
      <c r="F47" s="49"/>
      <c r="G47" s="49"/>
      <c r="H47" s="49"/>
      <c r="I47" s="49"/>
      <c r="J47" s="49"/>
      <c r="K47" s="49"/>
      <c r="L47" s="49"/>
      <c r="M47" s="49"/>
      <c r="N47" s="49"/>
      <c r="O47" s="49"/>
      <c r="P47" s="49"/>
      <c r="Q47" s="310" t="s">
        <v>20</v>
      </c>
      <c r="R47" s="310"/>
      <c r="S47" s="310"/>
      <c r="T47" s="329">
        <f>SUM(T41:W46)</f>
        <v>27106</v>
      </c>
      <c r="U47" s="330"/>
      <c r="V47" s="330"/>
      <c r="W47" s="331"/>
      <c r="X47" s="46"/>
    </row>
    <row r="48" spans="1:24">
      <c r="A48" s="33"/>
      <c r="B48" s="50"/>
      <c r="C48" s="50"/>
      <c r="D48" s="50"/>
      <c r="E48" s="50"/>
      <c r="F48" s="50"/>
      <c r="G48" s="50"/>
      <c r="H48" s="50"/>
      <c r="I48" s="50"/>
      <c r="J48" s="50"/>
      <c r="K48" s="50"/>
      <c r="L48" s="50"/>
      <c r="M48" s="50"/>
      <c r="N48" s="50"/>
      <c r="O48" s="50"/>
      <c r="P48" s="50"/>
      <c r="Q48" s="50"/>
      <c r="R48" s="50"/>
      <c r="S48" s="50"/>
      <c r="T48" s="51"/>
      <c r="U48" s="51"/>
      <c r="V48" s="51"/>
      <c r="W48" s="51"/>
      <c r="X48" s="46"/>
    </row>
    <row r="49" spans="1:24" ht="16.5">
      <c r="A49" s="33"/>
      <c r="B49" s="305" t="s">
        <v>26</v>
      </c>
      <c r="C49" s="305"/>
      <c r="D49" s="305"/>
      <c r="E49" s="305"/>
      <c r="F49" s="305"/>
      <c r="G49" s="305"/>
      <c r="H49" s="305"/>
      <c r="I49" s="305"/>
      <c r="J49" s="305"/>
      <c r="K49" s="305"/>
      <c r="L49" s="305"/>
      <c r="M49" s="305"/>
      <c r="N49" s="305"/>
      <c r="O49" s="305"/>
      <c r="P49" s="305"/>
      <c r="Q49" s="305"/>
      <c r="R49" s="305"/>
      <c r="S49" s="305"/>
      <c r="T49" s="305"/>
      <c r="U49" s="305"/>
      <c r="V49" s="305"/>
      <c r="W49" s="305"/>
      <c r="X49" s="46"/>
    </row>
    <row r="50" spans="1:24">
      <c r="A50" s="33"/>
      <c r="B50" s="47"/>
      <c r="C50" s="47"/>
      <c r="D50" s="47"/>
      <c r="E50" s="47"/>
      <c r="F50" s="47"/>
      <c r="G50" s="47"/>
      <c r="H50" s="47"/>
      <c r="I50" s="47"/>
      <c r="J50" s="47"/>
      <c r="K50" s="47"/>
      <c r="L50" s="47"/>
      <c r="M50" s="47"/>
      <c r="N50" s="47"/>
      <c r="O50" s="47"/>
      <c r="P50" s="47"/>
      <c r="Q50" s="47"/>
      <c r="R50" s="47"/>
      <c r="S50" s="47"/>
      <c r="T50" s="47"/>
      <c r="U50" s="47"/>
      <c r="V50" s="47"/>
      <c r="W50" s="47"/>
      <c r="X50" s="46"/>
    </row>
    <row r="51" spans="1:24" ht="19.5">
      <c r="A51" s="33"/>
      <c r="B51" s="309" t="s">
        <v>27</v>
      </c>
      <c r="C51" s="309"/>
      <c r="D51" s="309"/>
      <c r="E51" s="309"/>
      <c r="F51" s="309"/>
      <c r="G51" s="309"/>
      <c r="H51" s="309" t="s">
        <v>28</v>
      </c>
      <c r="I51" s="309"/>
      <c r="J51" s="309" t="s">
        <v>29</v>
      </c>
      <c r="K51" s="309"/>
      <c r="L51" s="309" t="s">
        <v>30</v>
      </c>
      <c r="M51" s="309"/>
      <c r="N51" s="309"/>
      <c r="O51" s="309"/>
      <c r="P51" s="309"/>
      <c r="Q51" s="309" t="s">
        <v>16</v>
      </c>
      <c r="R51" s="309"/>
      <c r="S51" s="309"/>
      <c r="T51" s="309" t="s">
        <v>18</v>
      </c>
      <c r="U51" s="309"/>
      <c r="V51" s="309"/>
      <c r="W51" s="309"/>
      <c r="X51" s="46"/>
    </row>
    <row r="52" spans="1:24">
      <c r="A52" s="33"/>
      <c r="B52" s="320" t="s">
        <v>61</v>
      </c>
      <c r="C52" s="320"/>
      <c r="D52" s="320"/>
      <c r="E52" s="320"/>
      <c r="F52" s="320"/>
      <c r="G52" s="320"/>
      <c r="H52" s="320"/>
      <c r="I52" s="320"/>
      <c r="J52" s="320">
        <v>50</v>
      </c>
      <c r="K52" s="320"/>
      <c r="L52" s="320">
        <v>0.1</v>
      </c>
      <c r="M52" s="320"/>
      <c r="N52" s="320"/>
      <c r="O52" s="320"/>
      <c r="P52" s="320"/>
      <c r="Q52" s="320">
        <v>30000</v>
      </c>
      <c r="R52" s="320"/>
      <c r="S52" s="320"/>
      <c r="T52" s="319">
        <f>+ROUND(L52*Q52,0)</f>
        <v>3000</v>
      </c>
      <c r="U52" s="319"/>
      <c r="V52" s="319"/>
      <c r="W52" s="319"/>
      <c r="X52" s="46"/>
    </row>
    <row r="53" spans="1:24">
      <c r="A53" s="33"/>
      <c r="B53" s="320" t="s">
        <v>32</v>
      </c>
      <c r="C53" s="320"/>
      <c r="D53" s="320"/>
      <c r="E53" s="320"/>
      <c r="F53" s="320"/>
      <c r="G53" s="320"/>
      <c r="H53" s="320"/>
      <c r="I53" s="320"/>
      <c r="J53" s="320">
        <v>1</v>
      </c>
      <c r="K53" s="320"/>
      <c r="L53" s="320">
        <v>0.1</v>
      </c>
      <c r="M53" s="320"/>
      <c r="N53" s="320"/>
      <c r="O53" s="320"/>
      <c r="P53" s="320"/>
      <c r="Q53" s="320">
        <v>15000</v>
      </c>
      <c r="R53" s="320"/>
      <c r="S53" s="320"/>
      <c r="T53" s="319">
        <f t="shared" ref="T53:T54" si="1">+ROUND(L53*Q53,0)</f>
        <v>1500</v>
      </c>
      <c r="U53" s="319"/>
      <c r="V53" s="319"/>
      <c r="W53" s="319"/>
      <c r="X53" s="46"/>
    </row>
    <row r="54" spans="1:24">
      <c r="A54" s="33"/>
      <c r="B54" s="320"/>
      <c r="C54" s="320"/>
      <c r="D54" s="320"/>
      <c r="E54" s="320"/>
      <c r="F54" s="320"/>
      <c r="G54" s="320"/>
      <c r="H54" s="320"/>
      <c r="I54" s="320"/>
      <c r="J54" s="320"/>
      <c r="K54" s="320"/>
      <c r="L54" s="320"/>
      <c r="M54" s="320"/>
      <c r="N54" s="320"/>
      <c r="O54" s="320"/>
      <c r="P54" s="320"/>
      <c r="Q54" s="320"/>
      <c r="R54" s="320"/>
      <c r="S54" s="320"/>
      <c r="T54" s="319">
        <f t="shared" si="1"/>
        <v>0</v>
      </c>
      <c r="U54" s="319"/>
      <c r="V54" s="319"/>
      <c r="W54" s="319"/>
      <c r="X54" s="46"/>
    </row>
    <row r="55" spans="1:24" ht="16.5">
      <c r="A55" s="33"/>
      <c r="B55" s="49"/>
      <c r="C55" s="49"/>
      <c r="D55" s="49"/>
      <c r="E55" s="49"/>
      <c r="F55" s="49"/>
      <c r="G55" s="49"/>
      <c r="H55" s="49"/>
      <c r="I55" s="49"/>
      <c r="J55" s="49"/>
      <c r="K55" s="49"/>
      <c r="L55" s="49"/>
      <c r="M55" s="49"/>
      <c r="N55" s="49"/>
      <c r="O55" s="49"/>
      <c r="P55" s="49"/>
      <c r="Q55" s="310" t="s">
        <v>20</v>
      </c>
      <c r="R55" s="310"/>
      <c r="S55" s="310"/>
      <c r="T55" s="332">
        <f t="shared" ref="T55" si="2">SUM(T52:W54)</f>
        <v>4500</v>
      </c>
      <c r="U55" s="333"/>
      <c r="V55" s="333"/>
      <c r="W55" s="334"/>
      <c r="X55" s="46"/>
    </row>
    <row r="56" spans="1:24">
      <c r="A56" s="33"/>
      <c r="B56" s="50"/>
      <c r="C56" s="50"/>
      <c r="D56" s="50"/>
      <c r="E56" s="50"/>
      <c r="F56" s="50"/>
      <c r="G56" s="50"/>
      <c r="H56" s="50"/>
      <c r="I56" s="50"/>
      <c r="J56" s="50"/>
      <c r="K56" s="50"/>
      <c r="L56" s="50"/>
      <c r="M56" s="50"/>
      <c r="N56" s="50"/>
      <c r="O56" s="50"/>
      <c r="P56" s="50"/>
      <c r="Q56" s="50"/>
      <c r="R56" s="50"/>
      <c r="S56" s="50"/>
      <c r="T56" s="51"/>
      <c r="U56" s="51"/>
      <c r="V56" s="51"/>
      <c r="W56" s="51"/>
      <c r="X56" s="46"/>
    </row>
    <row r="57" spans="1:24" ht="16.5">
      <c r="A57" s="33"/>
      <c r="B57" s="305" t="s">
        <v>33</v>
      </c>
      <c r="C57" s="305"/>
      <c r="D57" s="305"/>
      <c r="E57" s="305"/>
      <c r="F57" s="305"/>
      <c r="G57" s="305"/>
      <c r="H57" s="305"/>
      <c r="I57" s="305"/>
      <c r="J57" s="305"/>
      <c r="K57" s="305"/>
      <c r="L57" s="305"/>
      <c r="M57" s="305"/>
      <c r="N57" s="305"/>
      <c r="O57" s="305"/>
      <c r="P57" s="305"/>
      <c r="Q57" s="305"/>
      <c r="R57" s="305"/>
      <c r="S57" s="305"/>
      <c r="T57" s="305"/>
      <c r="U57" s="305"/>
      <c r="V57" s="305"/>
      <c r="W57" s="305"/>
      <c r="X57" s="46"/>
    </row>
    <row r="58" spans="1:24">
      <c r="A58" s="33"/>
      <c r="B58" s="47"/>
      <c r="C58" s="47"/>
      <c r="D58" s="47"/>
      <c r="E58" s="47"/>
      <c r="F58" s="47"/>
      <c r="G58" s="47"/>
      <c r="H58" s="47"/>
      <c r="I58" s="47"/>
      <c r="J58" s="47"/>
      <c r="K58" s="47"/>
      <c r="L58" s="47"/>
      <c r="M58" s="47"/>
      <c r="N58" s="47"/>
      <c r="O58" s="47"/>
      <c r="P58" s="47"/>
      <c r="Q58" s="47"/>
      <c r="R58" s="47"/>
      <c r="S58" s="47"/>
      <c r="T58" s="47"/>
      <c r="U58" s="47"/>
      <c r="V58" s="47"/>
      <c r="W58" s="47"/>
      <c r="X58" s="46"/>
    </row>
    <row r="59" spans="1:24" ht="16.5">
      <c r="A59" s="33"/>
      <c r="B59" s="309" t="s">
        <v>34</v>
      </c>
      <c r="C59" s="309"/>
      <c r="D59" s="309"/>
      <c r="E59" s="309"/>
      <c r="F59" s="309"/>
      <c r="G59" s="309"/>
      <c r="H59" s="309" t="s">
        <v>35</v>
      </c>
      <c r="I59" s="309"/>
      <c r="J59" s="309" t="s">
        <v>36</v>
      </c>
      <c r="K59" s="309"/>
      <c r="L59" s="309" t="s">
        <v>37</v>
      </c>
      <c r="M59" s="309"/>
      <c r="N59" s="309"/>
      <c r="O59" s="309"/>
      <c r="P59" s="309"/>
      <c r="Q59" s="309" t="s">
        <v>17</v>
      </c>
      <c r="R59" s="309"/>
      <c r="S59" s="309"/>
      <c r="T59" s="309" t="s">
        <v>18</v>
      </c>
      <c r="U59" s="309"/>
      <c r="V59" s="309"/>
      <c r="W59" s="309"/>
      <c r="X59" s="46"/>
    </row>
    <row r="60" spans="1:24">
      <c r="A60" s="33"/>
      <c r="B60" s="320" t="s">
        <v>38</v>
      </c>
      <c r="C60" s="320"/>
      <c r="D60" s="320"/>
      <c r="E60" s="320"/>
      <c r="F60" s="320"/>
      <c r="G60" s="320"/>
      <c r="H60" s="320">
        <f>((1500000/30)+((1000000/30)*2))</f>
        <v>116666.66666666667</v>
      </c>
      <c r="I60" s="320"/>
      <c r="J60" s="335">
        <v>0.65</v>
      </c>
      <c r="K60" s="320"/>
      <c r="L60" s="320">
        <f>H60*1.65</f>
        <v>192500</v>
      </c>
      <c r="M60" s="320"/>
      <c r="N60" s="320"/>
      <c r="O60" s="320"/>
      <c r="P60" s="320"/>
      <c r="Q60" s="320">
        <v>0.03</v>
      </c>
      <c r="R60" s="320"/>
      <c r="S60" s="320"/>
      <c r="T60" s="319">
        <f>Q60*L60</f>
        <v>5775</v>
      </c>
      <c r="U60" s="319"/>
      <c r="V60" s="319"/>
      <c r="W60" s="319"/>
      <c r="X60" s="46"/>
    </row>
    <row r="61" spans="1:24">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c r="A62" s="33"/>
      <c r="B62" s="320"/>
      <c r="C62" s="320"/>
      <c r="D62" s="320"/>
      <c r="E62" s="320"/>
      <c r="F62" s="320"/>
      <c r="G62" s="320"/>
      <c r="H62" s="320"/>
      <c r="I62" s="320"/>
      <c r="J62" s="320"/>
      <c r="K62" s="320"/>
      <c r="L62" s="320"/>
      <c r="M62" s="320"/>
      <c r="N62" s="320"/>
      <c r="O62" s="320"/>
      <c r="P62" s="320"/>
      <c r="Q62" s="320"/>
      <c r="R62" s="320"/>
      <c r="S62" s="320"/>
      <c r="T62" s="319"/>
      <c r="U62" s="319"/>
      <c r="V62" s="319"/>
      <c r="W62" s="319"/>
      <c r="X62" s="46"/>
    </row>
    <row r="63" spans="1:24" ht="16.5">
      <c r="A63" s="33"/>
      <c r="B63" s="49"/>
      <c r="C63" s="49"/>
      <c r="D63" s="49"/>
      <c r="E63" s="49"/>
      <c r="F63" s="49"/>
      <c r="G63" s="49"/>
      <c r="H63" s="49"/>
      <c r="I63" s="49"/>
      <c r="J63" s="49"/>
      <c r="K63" s="49"/>
      <c r="L63" s="49"/>
      <c r="M63" s="49"/>
      <c r="N63" s="49"/>
      <c r="O63" s="49"/>
      <c r="P63" s="49"/>
      <c r="Q63" s="310" t="s">
        <v>20</v>
      </c>
      <c r="R63" s="310"/>
      <c r="S63" s="310"/>
      <c r="T63" s="337">
        <f t="shared" ref="T63" si="3">SUM(T60:W62)</f>
        <v>5775</v>
      </c>
      <c r="U63" s="338"/>
      <c r="V63" s="338"/>
      <c r="W63" s="339"/>
      <c r="X63" s="46"/>
    </row>
    <row r="64" spans="1:24">
      <c r="A64" s="33"/>
      <c r="B64" s="52"/>
      <c r="C64" s="52"/>
      <c r="D64" s="52"/>
      <c r="E64" s="52"/>
      <c r="F64" s="52"/>
      <c r="G64" s="52"/>
      <c r="H64" s="52"/>
      <c r="I64" s="52"/>
      <c r="J64" s="52"/>
      <c r="K64" s="52"/>
      <c r="L64" s="52"/>
      <c r="M64" s="52"/>
      <c r="N64" s="52"/>
      <c r="O64" s="52"/>
      <c r="P64" s="52"/>
      <c r="Q64" s="52"/>
      <c r="R64" s="52"/>
      <c r="S64" s="52"/>
      <c r="T64" s="53"/>
      <c r="U64" s="53"/>
      <c r="V64" s="53"/>
      <c r="W64" s="53"/>
      <c r="X64" s="46"/>
    </row>
    <row r="65" spans="1:24">
      <c r="A65" s="33"/>
      <c r="B65" s="52"/>
      <c r="C65" s="52"/>
      <c r="D65" s="52"/>
      <c r="E65" s="52"/>
      <c r="F65" s="52"/>
      <c r="G65" s="52"/>
      <c r="H65" s="52"/>
      <c r="I65" s="52"/>
      <c r="J65" s="52"/>
      <c r="K65" s="52"/>
      <c r="L65" s="52"/>
      <c r="M65" s="52"/>
      <c r="N65" s="52"/>
      <c r="O65" s="52"/>
      <c r="P65" s="52"/>
      <c r="Q65" s="340" t="s">
        <v>39</v>
      </c>
      <c r="R65" s="340"/>
      <c r="S65" s="340"/>
      <c r="T65" s="341">
        <f>+T63+T55+T47+T36</f>
        <v>40420</v>
      </c>
      <c r="U65" s="341"/>
      <c r="V65" s="341"/>
      <c r="W65" s="341"/>
      <c r="X65" s="46"/>
    </row>
    <row r="66" spans="1:24">
      <c r="A66" s="33"/>
      <c r="B66" s="52"/>
      <c r="C66" s="52"/>
      <c r="D66" s="52"/>
      <c r="E66" s="52"/>
      <c r="F66" s="52"/>
      <c r="G66" s="52"/>
      <c r="H66" s="52"/>
      <c r="I66" s="52"/>
      <c r="J66" s="52"/>
      <c r="K66" s="52"/>
      <c r="L66" s="52"/>
      <c r="M66" s="52"/>
      <c r="N66" s="52"/>
      <c r="O66" s="52"/>
      <c r="P66" s="52"/>
      <c r="Q66" s="54" t="s">
        <v>40</v>
      </c>
      <c r="R66" s="55">
        <v>30</v>
      </c>
      <c r="S66" s="56" t="s">
        <v>41</v>
      </c>
      <c r="T66" s="341">
        <f>+ROUND(R66*(T65/100),0)</f>
        <v>12126</v>
      </c>
      <c r="U66" s="341"/>
      <c r="V66" s="341"/>
      <c r="W66" s="341"/>
      <c r="X66" s="46"/>
    </row>
    <row r="67" spans="1:24" ht="21" customHeight="1">
      <c r="A67" s="33"/>
      <c r="B67" s="52"/>
      <c r="C67" s="52"/>
      <c r="D67" s="52"/>
      <c r="E67" s="52"/>
      <c r="F67" s="52"/>
      <c r="G67" s="52"/>
      <c r="H67" s="52"/>
      <c r="I67" s="52"/>
      <c r="J67" s="52"/>
      <c r="K67" s="52"/>
      <c r="L67" s="52"/>
      <c r="M67" s="52"/>
      <c r="N67" s="52"/>
      <c r="O67" s="52"/>
      <c r="P67" s="52"/>
      <c r="Q67" s="342" t="s">
        <v>42</v>
      </c>
      <c r="R67" s="342"/>
      <c r="S67" s="342"/>
      <c r="T67" s="341">
        <f>+T66+T65</f>
        <v>52546</v>
      </c>
      <c r="U67" s="341"/>
      <c r="V67" s="341"/>
      <c r="W67" s="341"/>
      <c r="X67" s="46"/>
    </row>
    <row r="68" spans="1:24" ht="15" customHeight="1">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52"/>
      <c r="D69" s="52"/>
      <c r="E69" s="52"/>
      <c r="F69" s="52"/>
      <c r="G69" s="52"/>
      <c r="H69" s="52"/>
      <c r="I69" s="52"/>
      <c r="J69" s="52"/>
      <c r="K69" s="52"/>
      <c r="L69" s="52"/>
      <c r="M69" s="52"/>
      <c r="N69" s="52"/>
      <c r="O69" s="52"/>
      <c r="P69" s="52"/>
      <c r="Q69" s="52"/>
      <c r="R69" s="52"/>
      <c r="S69" s="52"/>
      <c r="T69" s="53"/>
      <c r="U69" s="53"/>
      <c r="V69" s="53"/>
      <c r="W69" s="53"/>
      <c r="X69" s="46"/>
    </row>
    <row r="70" spans="1:24">
      <c r="A70" s="33"/>
      <c r="B70" s="52"/>
      <c r="C70" s="346"/>
      <c r="D70" s="641"/>
      <c r="E70" s="641"/>
      <c r="F70" s="641"/>
      <c r="G70" s="641"/>
      <c r="H70" s="641"/>
      <c r="I70" s="641"/>
      <c r="J70" s="641"/>
      <c r="K70" s="642"/>
      <c r="L70" s="642"/>
      <c r="M70" s="642"/>
      <c r="N70" s="347"/>
      <c r="O70" s="347"/>
      <c r="P70" s="347"/>
      <c r="Q70" s="347"/>
      <c r="R70" s="347"/>
      <c r="S70" s="347"/>
      <c r="T70" s="347"/>
      <c r="U70" s="347"/>
      <c r="V70" s="347"/>
      <c r="W70" s="67"/>
      <c r="X70" s="46"/>
    </row>
    <row r="71" spans="1:24" ht="16.5">
      <c r="A71" s="33"/>
      <c r="B71" s="52"/>
      <c r="C71" s="343" t="s">
        <v>43</v>
      </c>
      <c r="D71" s="343"/>
      <c r="E71" s="343"/>
      <c r="F71" s="343"/>
      <c r="G71" s="343"/>
      <c r="H71" s="343"/>
      <c r="I71" s="343"/>
      <c r="J71" s="343"/>
      <c r="K71" s="642"/>
      <c r="L71" s="642"/>
      <c r="M71" s="642"/>
      <c r="N71" s="343" t="s">
        <v>44</v>
      </c>
      <c r="O71" s="343"/>
      <c r="P71" s="343"/>
      <c r="Q71" s="343"/>
      <c r="R71" s="343"/>
      <c r="S71" s="343"/>
      <c r="T71" s="343"/>
      <c r="U71" s="343"/>
      <c r="V71" s="343"/>
      <c r="W71" s="343"/>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58"/>
      <c r="J73" s="58"/>
      <c r="K73" s="58"/>
      <c r="L73" s="58"/>
      <c r="M73" s="58"/>
      <c r="N73" s="57"/>
      <c r="O73" s="57"/>
      <c r="P73" s="57"/>
      <c r="Q73" s="57"/>
      <c r="R73" s="57"/>
      <c r="S73" s="57"/>
      <c r="T73" s="57"/>
      <c r="U73" s="57"/>
      <c r="V73" s="57"/>
      <c r="W73" s="57"/>
      <c r="X73" s="46"/>
    </row>
    <row r="74" spans="1:24">
      <c r="A74" s="33"/>
      <c r="B74" s="52"/>
      <c r="C74" s="57"/>
      <c r="D74" s="58"/>
      <c r="E74" s="58"/>
      <c r="F74" s="58"/>
      <c r="G74" s="58"/>
      <c r="H74" s="58"/>
      <c r="I74" s="346"/>
      <c r="J74" s="641"/>
      <c r="K74" s="641"/>
      <c r="L74" s="641"/>
      <c r="M74" s="641"/>
      <c r="N74" s="641"/>
      <c r="O74" s="641"/>
      <c r="P74" s="641"/>
      <c r="Q74" s="57"/>
      <c r="R74" s="57"/>
      <c r="S74" s="57"/>
      <c r="T74" s="57"/>
      <c r="U74" s="57"/>
      <c r="V74" s="57"/>
      <c r="W74" s="57"/>
      <c r="X74" s="46"/>
    </row>
    <row r="75" spans="1:24" ht="16.5">
      <c r="A75" s="33"/>
      <c r="B75" s="52"/>
      <c r="C75" s="57"/>
      <c r="D75" s="58"/>
      <c r="E75" s="58"/>
      <c r="F75" s="58"/>
      <c r="G75" s="58"/>
      <c r="H75" s="58"/>
      <c r="I75" s="343" t="s">
        <v>45</v>
      </c>
      <c r="J75" s="643"/>
      <c r="K75" s="643"/>
      <c r="L75" s="643"/>
      <c r="M75" s="643"/>
      <c r="N75" s="643"/>
      <c r="O75" s="643"/>
      <c r="P75" s="643"/>
      <c r="Q75" s="57"/>
      <c r="R75" s="57"/>
      <c r="S75" s="57"/>
      <c r="T75" s="57"/>
      <c r="U75" s="57"/>
      <c r="V75" s="57"/>
      <c r="W75" s="57"/>
      <c r="X75" s="46"/>
    </row>
    <row r="76" spans="1:24">
      <c r="A76" s="33"/>
      <c r="B76" s="52"/>
      <c r="C76" s="52"/>
      <c r="D76" s="52"/>
      <c r="E76" s="52"/>
      <c r="F76" s="59"/>
      <c r="G76" s="59"/>
      <c r="H76" s="59"/>
      <c r="I76" s="59"/>
      <c r="J76" s="59"/>
      <c r="K76" s="59"/>
      <c r="L76" s="59"/>
      <c r="M76" s="59"/>
      <c r="N76" s="59"/>
      <c r="O76" s="59"/>
      <c r="P76" s="60"/>
      <c r="Q76" s="52"/>
      <c r="R76" s="52"/>
      <c r="S76" s="52"/>
      <c r="T76" s="53"/>
      <c r="U76" s="53"/>
      <c r="V76" s="53"/>
      <c r="W76" s="53"/>
      <c r="X76" s="46"/>
    </row>
    <row r="77" spans="1:24">
      <c r="A77" s="33"/>
      <c r="B77" s="344" t="s">
        <v>46</v>
      </c>
      <c r="C77" s="344"/>
      <c r="D77" s="344"/>
      <c r="E77" s="344"/>
      <c r="F77" s="344"/>
      <c r="G77" s="344"/>
      <c r="H77" s="344"/>
      <c r="I77" s="344"/>
      <c r="J77" s="344"/>
      <c r="K77" s="344"/>
      <c r="L77" s="344"/>
      <c r="M77" s="344"/>
      <c r="N77" s="344"/>
      <c r="O77" s="61"/>
      <c r="P77" s="31"/>
      <c r="Q77" s="31" t="s">
        <v>47</v>
      </c>
      <c r="R77" s="31" t="s">
        <v>48</v>
      </c>
      <c r="S77" s="31"/>
      <c r="T77" s="31"/>
      <c r="U77" s="31"/>
      <c r="V77" s="31"/>
      <c r="W77" s="31"/>
      <c r="X77" s="32"/>
    </row>
    <row r="78" spans="1:24">
      <c r="A78" s="62"/>
      <c r="B78" s="63" t="s">
        <v>49</v>
      </c>
      <c r="C78" s="64"/>
      <c r="D78" s="64"/>
      <c r="E78" s="64"/>
      <c r="F78" s="63" t="s">
        <v>50</v>
      </c>
      <c r="G78" s="65"/>
      <c r="H78" s="345"/>
      <c r="I78" s="345"/>
      <c r="J78" s="345"/>
      <c r="K78" s="345"/>
      <c r="L78" s="345"/>
      <c r="M78" s="345"/>
      <c r="N78" s="345"/>
      <c r="O78" s="345"/>
      <c r="P78" s="63"/>
      <c r="Q78" s="63"/>
      <c r="R78" s="63" t="s">
        <v>51</v>
      </c>
      <c r="S78" s="63"/>
      <c r="T78" s="63"/>
      <c r="U78" s="63"/>
      <c r="V78" s="63"/>
      <c r="W78" s="63"/>
      <c r="X78" s="66"/>
    </row>
  </sheetData>
  <mergeCells count="160">
    <mergeCell ref="I75:P75"/>
    <mergeCell ref="B77:N77"/>
    <mergeCell ref="H78:O78"/>
    <mergeCell ref="C70:J70"/>
    <mergeCell ref="K70:M71"/>
    <mergeCell ref="N70:V70"/>
    <mergeCell ref="C71:J71"/>
    <mergeCell ref="N71:W71"/>
    <mergeCell ref="I74:P74"/>
    <mergeCell ref="Q63:S63"/>
    <mergeCell ref="T63:W63"/>
    <mergeCell ref="Q65:S65"/>
    <mergeCell ref="T65:W65"/>
    <mergeCell ref="T66:W66"/>
    <mergeCell ref="Q67:S67"/>
    <mergeCell ref="T67:W67"/>
    <mergeCell ref="B62:G62"/>
    <mergeCell ref="H62:I62"/>
    <mergeCell ref="J62:K62"/>
    <mergeCell ref="L62:P62"/>
    <mergeCell ref="Q62:S62"/>
    <mergeCell ref="T62:W62"/>
    <mergeCell ref="B61:G61"/>
    <mergeCell ref="H61:I61"/>
    <mergeCell ref="J61:K61"/>
    <mergeCell ref="L61:P61"/>
    <mergeCell ref="Q61:S61"/>
    <mergeCell ref="T61:W61"/>
    <mergeCell ref="B60:G60"/>
    <mergeCell ref="H60:I60"/>
    <mergeCell ref="J60:K60"/>
    <mergeCell ref="L60:P60"/>
    <mergeCell ref="Q60:S60"/>
    <mergeCell ref="T60:W60"/>
    <mergeCell ref="Q55:S55"/>
    <mergeCell ref="T55:W55"/>
    <mergeCell ref="B57:W57"/>
    <mergeCell ref="B59:G59"/>
    <mergeCell ref="H59:I59"/>
    <mergeCell ref="J59:K59"/>
    <mergeCell ref="L59:P59"/>
    <mergeCell ref="Q59:S59"/>
    <mergeCell ref="T59:W59"/>
    <mergeCell ref="B54:G54"/>
    <mergeCell ref="H54:I54"/>
    <mergeCell ref="J54:K54"/>
    <mergeCell ref="L54:P54"/>
    <mergeCell ref="Q54:S54"/>
    <mergeCell ref="T54:W54"/>
    <mergeCell ref="B53:G53"/>
    <mergeCell ref="H53:I53"/>
    <mergeCell ref="J53:K53"/>
    <mergeCell ref="L53:P53"/>
    <mergeCell ref="Q53:S53"/>
    <mergeCell ref="T53:W53"/>
    <mergeCell ref="B52:G52"/>
    <mergeCell ref="H52:I52"/>
    <mergeCell ref="J52:K52"/>
    <mergeCell ref="L52:P52"/>
    <mergeCell ref="Q52:S52"/>
    <mergeCell ref="T52:W52"/>
    <mergeCell ref="Q47:S47"/>
    <mergeCell ref="T47:W47"/>
    <mergeCell ref="B49:W49"/>
    <mergeCell ref="B51:G51"/>
    <mergeCell ref="H51:I51"/>
    <mergeCell ref="J51:K51"/>
    <mergeCell ref="L51:P51"/>
    <mergeCell ref="Q51:S51"/>
    <mergeCell ref="T51:W51"/>
    <mergeCell ref="B45:I45"/>
    <mergeCell ref="J45:K45"/>
    <mergeCell ref="L45:P45"/>
    <mergeCell ref="Q45:S45"/>
    <mergeCell ref="T45:W45"/>
    <mergeCell ref="B46:I46"/>
    <mergeCell ref="J46:K46"/>
    <mergeCell ref="L46:P46"/>
    <mergeCell ref="Q46:S46"/>
    <mergeCell ref="T46:W46"/>
    <mergeCell ref="B43:I43"/>
    <mergeCell ref="J43:K43"/>
    <mergeCell ref="L43:P43"/>
    <mergeCell ref="Q43:S43"/>
    <mergeCell ref="T43:W43"/>
    <mergeCell ref="B44:I44"/>
    <mergeCell ref="J44:K44"/>
    <mergeCell ref="L44:P44"/>
    <mergeCell ref="Q44:S44"/>
    <mergeCell ref="T44:W44"/>
    <mergeCell ref="B41:I41"/>
    <mergeCell ref="J41:K41"/>
    <mergeCell ref="L41:P41"/>
    <mergeCell ref="Q41:S41"/>
    <mergeCell ref="T41:W41"/>
    <mergeCell ref="B42:I42"/>
    <mergeCell ref="J42:K42"/>
    <mergeCell ref="L42:P42"/>
    <mergeCell ref="Q42:S42"/>
    <mergeCell ref="T42:W42"/>
    <mergeCell ref="Q36:S36"/>
    <mergeCell ref="T36:W36"/>
    <mergeCell ref="B38:W38"/>
    <mergeCell ref="B40:I40"/>
    <mergeCell ref="J40:K40"/>
    <mergeCell ref="L40:P40"/>
    <mergeCell ref="Q40:S40"/>
    <mergeCell ref="T40:W40"/>
    <mergeCell ref="B34:I34"/>
    <mergeCell ref="J34:K34"/>
    <mergeCell ref="L34:P34"/>
    <mergeCell ref="Q34:S34"/>
    <mergeCell ref="T34:W34"/>
    <mergeCell ref="B35:I35"/>
    <mergeCell ref="J35:K35"/>
    <mergeCell ref="L35:P35"/>
    <mergeCell ref="Q35:S35"/>
    <mergeCell ref="T35:W35"/>
    <mergeCell ref="B30:C30"/>
    <mergeCell ref="D30:P30"/>
    <mergeCell ref="Q30:S30"/>
    <mergeCell ref="T30:W30"/>
    <mergeCell ref="B31:W31"/>
    <mergeCell ref="B33:I33"/>
    <mergeCell ref="J33:K33"/>
    <mergeCell ref="L33:P33"/>
    <mergeCell ref="Q33:S33"/>
    <mergeCell ref="T33:W33"/>
    <mergeCell ref="B26:C26"/>
    <mergeCell ref="D26:P26"/>
    <mergeCell ref="Q26:S26"/>
    <mergeCell ref="T26:W26"/>
    <mergeCell ref="B27:C29"/>
    <mergeCell ref="D27:P29"/>
    <mergeCell ref="Q27:S29"/>
    <mergeCell ref="T27:W29"/>
    <mergeCell ref="B22:E22"/>
    <mergeCell ref="F22:W22"/>
    <mergeCell ref="F23:W23"/>
    <mergeCell ref="B24:E24"/>
    <mergeCell ref="F24:W24"/>
    <mergeCell ref="F25:W25"/>
    <mergeCell ref="B20:E20"/>
    <mergeCell ref="F20:W20"/>
    <mergeCell ref="F21:W21"/>
    <mergeCell ref="B8:W8"/>
    <mergeCell ref="H9:L9"/>
    <mergeCell ref="O9:Q9"/>
    <mergeCell ref="R9:W9"/>
    <mergeCell ref="F10:I10"/>
    <mergeCell ref="K10:L10"/>
    <mergeCell ref="A2:E6"/>
    <mergeCell ref="F2:S6"/>
    <mergeCell ref="T2:X2"/>
    <mergeCell ref="T3:X3"/>
    <mergeCell ref="T4:X4"/>
    <mergeCell ref="T5:X6"/>
    <mergeCell ref="B12:W12"/>
    <mergeCell ref="B13:W18"/>
    <mergeCell ref="B19:W19"/>
  </mergeCells>
  <conditionalFormatting sqref="B13:W18">
    <cfRule type="expression" dxfId="55" priority="1" stopIfTrue="1">
      <formula>#REF!=0</formula>
    </cfRule>
  </conditionalFormatting>
  <dataValidations disablePrompts="1" count="32">
    <dataValidation allowBlank="1" showInputMessage="1" showErrorMessage="1" promptTitle="Objeto del Contrato" prompt="Escriba claramente el objeto del contrato de ejecución suscrito" sqref="B13:W18" xr:uid="{00000000-0002-0000-0C00-000000000000}"/>
    <dataValidation allowBlank="1" showInputMessage="1" showErrorMessage="1" prompt="Escriba el año de suscripción del contrato." sqref="O9:Q9" xr:uid="{00000000-0002-0000-0C00-000001000000}"/>
    <dataValidation allowBlank="1" showInputMessage="1" showErrorMessage="1" promptTitle="Contrato No." prompt="Escriba en este espacio el número de contrato suscrito" sqref="H9:L9" xr:uid="{00000000-0002-0000-0C00-000002000000}"/>
    <dataValidation allowBlank="1" showInputMessage="1" showErrorMessage="1" promptTitle="Contratista" prompt="Escriba el nombre o _x000a_razón social del _x000a_Contratista" sqref="F20:W20" xr:uid="{00000000-0002-0000-0C00-000003000000}"/>
    <dataValidation allowBlank="1" showInputMessage="1" showErrorMessage="1" promptTitle="Interventor               " prompt="Escriba el nombre _x000a_o razón social del _x000a_Interventor" sqref="F22:W22" xr:uid="{00000000-0002-0000-0C00-000004000000}"/>
    <dataValidation allowBlank="1" showInputMessage="1" showErrorMessage="1" promptTitle="Coordinador        " prompt="Escriba el nombre _x000a_o razón social del _x000a_funcionario designado_x000a_para ser el Coordinador_x000a_del Contrato" sqref="F24:W24" xr:uid="{00000000-0002-0000-0C00-000005000000}"/>
    <dataValidation allowBlank="1" showInputMessage="1" showErrorMessage="1" prompt="Escriba el item relacionado en la propuesta" sqref="B27 B30:C30" xr:uid="{00000000-0002-0000-0C00-000006000000}"/>
    <dataValidation allowBlank="1" showInputMessage="1" showErrorMessage="1" prompt="Escriba una breve descripción del item relacionado" sqref="D27 D30:P30" xr:uid="{00000000-0002-0000-0C00-000007000000}"/>
    <dataValidation allowBlank="1" showInputMessage="1" showErrorMessage="1" prompt="Escriba la unidad de medida en que se encuentra el item relacionado" sqref="Q27 Q30:S30" xr:uid="{00000000-0002-0000-0C00-000008000000}"/>
    <dataValidation allowBlank="1" showInputMessage="1" showErrorMessage="1" prompt="Escriba la Cantidad de cada item relacionado" sqref="T27 T30:W30" xr:uid="{00000000-0002-0000-0C00-000009000000}"/>
    <dataValidation allowBlank="1" showInputMessage="1" showErrorMessage="1" prompt="Escriba la clase de material que transporta el material que se analiza" sqref="B52:G54" xr:uid="{00000000-0002-0000-0C00-00000A000000}"/>
    <dataValidation allowBlank="1" showInputMessage="1" showErrorMessage="1" prompt="Escriba los trabajadores cuyo precio va a analizarce" sqref="B60:G62" xr:uid="{00000000-0002-0000-0C00-00000B000000}"/>
    <dataValidation allowBlank="1" showInputMessage="1" showErrorMessage="1" prompt="Escriba el valor unitario del equipo que analiza" sqref="T34:W34" xr:uid="{00000000-0002-0000-0C00-00000C000000}"/>
    <dataValidation allowBlank="1" showInputMessage="1" showErrorMessage="1" prompt="Escriba el precio unitario del material que se analiza" sqref="T41:W46 T35:W35" xr:uid="{00000000-0002-0000-0C00-00000D000000}"/>
    <dataValidation allowBlank="1" showInputMessage="1" showErrorMessage="1" prompt="Escriba el peso o la cantidad de volument que transporta" sqref="H52:I54" xr:uid="{00000000-0002-0000-0C00-00000E000000}"/>
    <dataValidation allowBlank="1" showInputMessage="1" showErrorMessage="1" prompt="Escriba la distancia que recorre el transporte relacionado" sqref="J52:K54" xr:uid="{00000000-0002-0000-0C00-00000F000000}"/>
    <dataValidation allowBlank="1" showInputMessage="1" showErrorMessage="1" prompt="Esciba los m2 o Toneladas por Km equivalentes para el transporte relacionado" sqref="L52:P54" xr:uid="{00000000-0002-0000-0C00-000010000000}"/>
    <dataValidation allowBlank="1" showInputMessage="1" showErrorMessage="1" prompt="Escriba la tarifa del transporte relacionado" sqref="Q52:S54" xr:uid="{00000000-0002-0000-0C00-000011000000}"/>
    <dataValidation allowBlank="1" showInputMessage="1" showErrorMessage="1" prompt="Escriba el valor unitario del transporte relacionado" sqref="T52:W54" xr:uid="{00000000-0002-0000-0C00-000012000000}"/>
    <dataValidation allowBlank="1" showInputMessage="1" showErrorMessage="1" prompt="Escriba el valor del jornal por cada trabajador" sqref="H60:I62" xr:uid="{00000000-0002-0000-0C00-000013000000}"/>
    <dataValidation allowBlank="1" showInputMessage="1" showErrorMessage="1" prompt="Escriba el valor de las prestaciones por cada trabajador" sqref="J60:K62" xr:uid="{00000000-0002-0000-0C00-000014000000}"/>
    <dataValidation allowBlank="1" showInputMessage="1" showErrorMessage="1" prompt="Escriba el valor del jornal total de cada trabajador relacionado" sqref="L60:P62" xr:uid="{00000000-0002-0000-0C00-000015000000}"/>
    <dataValidation allowBlank="1" showInputMessage="1" showErrorMessage="1" prompt="Escriba el rendimiento de cada trabajador relacionado" sqref="Q60:S62" xr:uid="{00000000-0002-0000-0C00-000016000000}"/>
    <dataValidation allowBlank="1" showInputMessage="1" showErrorMessage="1" prompt="Escriba el valor Unitario de cada trabajador relacionado" sqref="T60:W62" xr:uid="{00000000-0002-0000-0C00-000017000000}"/>
    <dataValidation allowBlank="1" showInputMessage="1" showErrorMessage="1" prompt="Escriba el nombre completo  del interventor" sqref="H78:O78" xr:uid="{00000000-0002-0000-0C00-000018000000}"/>
    <dataValidation allowBlank="1" showInputMessage="1" showErrorMessage="1" prompt="Escriba una breve descripción del equipo que analiza" sqref="B34:B35" xr:uid="{00000000-0002-0000-0C00-000019000000}"/>
    <dataValidation allowBlank="1" showInputMessage="1" showErrorMessage="1" prompt="Escriba la Tarifa por hora del equipo que analiza" sqref="L34:P35" xr:uid="{00000000-0002-0000-0C00-00001A000000}"/>
    <dataValidation allowBlank="1" showInputMessage="1" showErrorMessage="1" prompt="Escriba el rendimiento del equipo que analiza" sqref="Q34:S35" xr:uid="{00000000-0002-0000-0C00-00001B000000}"/>
    <dataValidation allowBlank="1" showInputMessage="1" showErrorMessage="1" prompt="Escriba una breve descripción de los materiales que analiza" sqref="B41:I46" xr:uid="{00000000-0002-0000-0C00-00001C000000}"/>
    <dataValidation allowBlank="1" showInputMessage="1" showErrorMessage="1" prompt="Escriba la unidad de medida en que se mide el material" sqref="J41:K46" xr:uid="{00000000-0002-0000-0C00-00001D000000}"/>
    <dataValidation allowBlank="1" showInputMessage="1" showErrorMessage="1" prompt="Escriba la cantidad de material que se analiza" sqref="L41:P46" xr:uid="{00000000-0002-0000-0C00-00001E000000}"/>
    <dataValidation allowBlank="1" showInputMessage="1" showErrorMessage="1" prompt="Escriba el precio unitario del material  que se analiza" sqref="Q41:S46" xr:uid="{00000000-0002-0000-0C00-00001F000000}"/>
  </dataValidation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2:X78"/>
  <sheetViews>
    <sheetView topLeftCell="A18" zoomScale="80" zoomScaleNormal="80" workbookViewId="0">
      <selection activeCell="T65" sqref="T65:W65"/>
    </sheetView>
  </sheetViews>
  <sheetFormatPr defaultColWidth="9.28515625" defaultRowHeight="15"/>
  <cols>
    <col min="1" max="24" width="5.85546875" style="27" customWidth="1"/>
    <col min="25" max="16384" width="9.28515625" style="27"/>
  </cols>
  <sheetData>
    <row r="2" spans="1:24">
      <c r="A2" s="348" t="s">
        <v>52</v>
      </c>
      <c r="B2" s="349"/>
      <c r="C2" s="349"/>
      <c r="D2" s="349"/>
      <c r="E2" s="350"/>
      <c r="F2" s="357"/>
      <c r="G2" s="358"/>
      <c r="H2" s="358"/>
      <c r="I2" s="358"/>
      <c r="J2" s="358"/>
      <c r="K2" s="358"/>
      <c r="L2" s="358"/>
      <c r="M2" s="358"/>
      <c r="N2" s="358"/>
      <c r="O2" s="358"/>
      <c r="P2" s="358"/>
      <c r="Q2" s="358"/>
      <c r="R2" s="358"/>
      <c r="S2" s="359"/>
      <c r="T2" s="366"/>
      <c r="U2" s="644"/>
      <c r="V2" s="644"/>
      <c r="W2" s="644"/>
      <c r="X2" s="645"/>
    </row>
    <row r="3" spans="1:24">
      <c r="A3" s="351"/>
      <c r="B3" s="352"/>
      <c r="C3" s="352"/>
      <c r="D3" s="352"/>
      <c r="E3" s="353"/>
      <c r="F3" s="360"/>
      <c r="G3" s="361"/>
      <c r="H3" s="361"/>
      <c r="I3" s="361"/>
      <c r="J3" s="361"/>
      <c r="K3" s="361"/>
      <c r="L3" s="361"/>
      <c r="M3" s="361"/>
      <c r="N3" s="361"/>
      <c r="O3" s="361"/>
      <c r="P3" s="361"/>
      <c r="Q3" s="361"/>
      <c r="R3" s="361"/>
      <c r="S3" s="362"/>
      <c r="T3" s="367" t="s">
        <v>53</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367" t="s">
        <v>54</v>
      </c>
      <c r="U4" s="646"/>
      <c r="V4" s="646"/>
      <c r="W4" s="646"/>
      <c r="X4" s="647"/>
    </row>
    <row r="5" spans="1:24">
      <c r="A5" s="351"/>
      <c r="B5" s="352"/>
      <c r="C5" s="352"/>
      <c r="D5" s="352"/>
      <c r="E5" s="353"/>
      <c r="F5" s="360"/>
      <c r="G5" s="361"/>
      <c r="H5" s="361"/>
      <c r="I5" s="361"/>
      <c r="J5" s="361"/>
      <c r="K5" s="361"/>
      <c r="L5" s="361"/>
      <c r="M5" s="361"/>
      <c r="N5" s="361"/>
      <c r="O5" s="361"/>
      <c r="P5" s="361"/>
      <c r="Q5" s="361"/>
      <c r="R5" s="361"/>
      <c r="S5" s="362"/>
      <c r="T5" s="648"/>
      <c r="U5" s="646"/>
      <c r="V5" s="646"/>
      <c r="W5" s="646"/>
      <c r="X5" s="647"/>
    </row>
    <row r="6" spans="1:24" ht="15.75" thickBot="1">
      <c r="A6" s="354"/>
      <c r="B6" s="355"/>
      <c r="C6" s="355"/>
      <c r="D6" s="355"/>
      <c r="E6" s="356"/>
      <c r="F6" s="363"/>
      <c r="G6" s="364"/>
      <c r="H6" s="364"/>
      <c r="I6" s="364"/>
      <c r="J6" s="364"/>
      <c r="K6" s="364"/>
      <c r="L6" s="364"/>
      <c r="M6" s="364"/>
      <c r="N6" s="364"/>
      <c r="O6" s="364"/>
      <c r="P6" s="364"/>
      <c r="Q6" s="364"/>
      <c r="R6" s="364"/>
      <c r="S6" s="365"/>
      <c r="T6" s="649"/>
      <c r="U6" s="650"/>
      <c r="V6" s="650"/>
      <c r="W6" s="650"/>
      <c r="X6" s="651"/>
    </row>
    <row r="7" spans="1:24">
      <c r="A7" s="28"/>
      <c r="B7" s="29"/>
      <c r="C7" s="29"/>
      <c r="D7" s="29"/>
      <c r="E7" s="29"/>
      <c r="F7" s="29"/>
      <c r="G7" s="29"/>
      <c r="H7" s="30"/>
      <c r="I7" s="30"/>
      <c r="J7" s="30"/>
      <c r="K7" s="30"/>
      <c r="L7" s="30"/>
      <c r="M7" s="30"/>
      <c r="N7" s="30"/>
      <c r="O7" s="30"/>
      <c r="P7" s="30"/>
      <c r="Q7" s="30"/>
      <c r="R7" s="30"/>
      <c r="S7" s="30"/>
      <c r="T7" s="31"/>
      <c r="U7" s="31"/>
      <c r="V7" s="31"/>
      <c r="W7" s="31"/>
      <c r="X7" s="32"/>
    </row>
    <row r="8" spans="1:24" ht="18">
      <c r="A8" s="33"/>
      <c r="B8" s="271" t="s">
        <v>0</v>
      </c>
      <c r="C8" s="271"/>
      <c r="D8" s="271"/>
      <c r="E8" s="271"/>
      <c r="F8" s="271"/>
      <c r="G8" s="271"/>
      <c r="H8" s="271"/>
      <c r="I8" s="271"/>
      <c r="J8" s="271"/>
      <c r="K8" s="271"/>
      <c r="L8" s="271"/>
      <c r="M8" s="271"/>
      <c r="N8" s="271"/>
      <c r="O8" s="271"/>
      <c r="P8" s="271"/>
      <c r="Q8" s="271"/>
      <c r="R8" s="271"/>
      <c r="S8" s="271"/>
      <c r="T8" s="271"/>
      <c r="U8" s="271"/>
      <c r="V8" s="271"/>
      <c r="W8" s="271"/>
      <c r="X8" s="34"/>
    </row>
    <row r="9" spans="1:24" ht="18">
      <c r="A9" s="35"/>
      <c r="B9"/>
      <c r="C9" s="68"/>
      <c r="D9" s="68"/>
      <c r="E9" s="68"/>
      <c r="F9" s="68"/>
      <c r="G9" s="68"/>
      <c r="H9" s="272"/>
      <c r="I9" s="272"/>
      <c r="J9" s="272"/>
      <c r="K9" s="272"/>
      <c r="L9" s="272"/>
      <c r="M9"/>
      <c r="N9"/>
      <c r="O9" s="273"/>
      <c r="P9" s="273"/>
      <c r="Q9" s="273"/>
      <c r="R9" s="274"/>
      <c r="S9" s="274"/>
      <c r="T9" s="274"/>
      <c r="U9" s="274"/>
      <c r="V9" s="274"/>
      <c r="W9" s="274"/>
      <c r="X9" s="36"/>
    </row>
    <row r="10" spans="1:24" ht="16.5">
      <c r="A10" s="37"/>
      <c r="B10" s="38" t="s">
        <v>1</v>
      </c>
      <c r="C10" s="38"/>
      <c r="D10" s="38"/>
      <c r="E10" s="38"/>
      <c r="F10" s="275"/>
      <c r="G10" s="275"/>
      <c r="H10" s="275"/>
      <c r="I10" s="275"/>
      <c r="J10" s="38" t="s">
        <v>2</v>
      </c>
      <c r="K10" s="276"/>
      <c r="L10" s="276"/>
      <c r="M10" s="39"/>
      <c r="N10" s="38"/>
      <c r="O10" s="40"/>
      <c r="P10" s="40"/>
      <c r="Q10" s="40"/>
      <c r="R10" s="40"/>
      <c r="S10" s="40"/>
      <c r="T10" s="40"/>
      <c r="U10" s="40"/>
      <c r="V10" s="40"/>
      <c r="W10" s="40"/>
      <c r="X10" s="41"/>
    </row>
    <row r="11" spans="1:24">
      <c r="A11" s="35"/>
      <c r="B11" s="42"/>
      <c r="C11" s="42"/>
      <c r="D11" s="42"/>
      <c r="E11" s="42"/>
      <c r="F11" s="42"/>
      <c r="G11" s="42"/>
      <c r="H11" s="43"/>
      <c r="I11" s="43"/>
      <c r="J11" s="43"/>
      <c r="K11" s="43"/>
      <c r="L11" s="43"/>
      <c r="M11" s="44"/>
      <c r="N11" s="44"/>
      <c r="O11" s="43"/>
      <c r="P11" s="43"/>
      <c r="Q11" s="43"/>
      <c r="R11" s="69"/>
      <c r="S11" s="69"/>
      <c r="T11" s="69"/>
      <c r="U11" s="69"/>
      <c r="V11" s="69"/>
      <c r="W11" s="69"/>
      <c r="X11" s="36"/>
    </row>
    <row r="12" spans="1:24" ht="18">
      <c r="A12" s="35"/>
      <c r="B12" s="265" t="s">
        <v>3</v>
      </c>
      <c r="C12" s="265"/>
      <c r="D12" s="265"/>
      <c r="E12" s="265"/>
      <c r="F12" s="265"/>
      <c r="G12" s="265"/>
      <c r="H12" s="265"/>
      <c r="I12" s="265"/>
      <c r="J12" s="265"/>
      <c r="K12" s="265"/>
      <c r="L12" s="265"/>
      <c r="M12" s="265"/>
      <c r="N12" s="265"/>
      <c r="O12" s="265"/>
      <c r="P12" s="265"/>
      <c r="Q12" s="265"/>
      <c r="R12" s="265"/>
      <c r="S12" s="265"/>
      <c r="T12" s="265"/>
      <c r="U12" s="265"/>
      <c r="V12" s="265"/>
      <c r="W12" s="265"/>
      <c r="X12" s="36"/>
    </row>
    <row r="13" spans="1:24">
      <c r="A13" s="35"/>
      <c r="B13" s="368" t="s">
        <v>4</v>
      </c>
      <c r="C13" s="368"/>
      <c r="D13" s="368"/>
      <c r="E13" s="368"/>
      <c r="F13" s="368"/>
      <c r="G13" s="368"/>
      <c r="H13" s="368"/>
      <c r="I13" s="368"/>
      <c r="J13" s="368"/>
      <c r="K13" s="368"/>
      <c r="L13" s="368"/>
      <c r="M13" s="368"/>
      <c r="N13" s="368"/>
      <c r="O13" s="368"/>
      <c r="P13" s="368"/>
      <c r="Q13" s="368"/>
      <c r="R13" s="368"/>
      <c r="S13" s="368"/>
      <c r="T13" s="368"/>
      <c r="U13" s="368"/>
      <c r="V13" s="368"/>
      <c r="W13" s="368"/>
      <c r="X13" s="36"/>
    </row>
    <row r="14" spans="1:24">
      <c r="A14" s="35"/>
      <c r="B14" s="368"/>
      <c r="C14" s="368"/>
      <c r="D14" s="368"/>
      <c r="E14" s="368"/>
      <c r="F14" s="368"/>
      <c r="G14" s="368"/>
      <c r="H14" s="368"/>
      <c r="I14" s="368"/>
      <c r="J14" s="368"/>
      <c r="K14" s="368"/>
      <c r="L14" s="368"/>
      <c r="M14" s="368"/>
      <c r="N14" s="368"/>
      <c r="O14" s="368"/>
      <c r="P14" s="368"/>
      <c r="Q14" s="368"/>
      <c r="R14" s="368"/>
      <c r="S14" s="368"/>
      <c r="T14" s="368"/>
      <c r="U14" s="368"/>
      <c r="V14" s="368"/>
      <c r="W14" s="368"/>
      <c r="X14" s="36"/>
    </row>
    <row r="15" spans="1:24">
      <c r="A15" s="35"/>
      <c r="B15" s="368"/>
      <c r="C15" s="368"/>
      <c r="D15" s="368"/>
      <c r="E15" s="368"/>
      <c r="F15" s="368"/>
      <c r="G15" s="368"/>
      <c r="H15" s="368"/>
      <c r="I15" s="368"/>
      <c r="J15" s="368"/>
      <c r="K15" s="368"/>
      <c r="L15" s="368"/>
      <c r="M15" s="368"/>
      <c r="N15" s="368"/>
      <c r="O15" s="368"/>
      <c r="P15" s="368"/>
      <c r="Q15" s="368"/>
      <c r="R15" s="368"/>
      <c r="S15" s="368"/>
      <c r="T15" s="368"/>
      <c r="U15" s="368"/>
      <c r="V15" s="368"/>
      <c r="W15" s="368"/>
      <c r="X15" s="36"/>
    </row>
    <row r="16" spans="1:24">
      <c r="A16" s="35"/>
      <c r="B16" s="368"/>
      <c r="C16" s="368"/>
      <c r="D16" s="368"/>
      <c r="E16" s="368"/>
      <c r="F16" s="368"/>
      <c r="G16" s="368"/>
      <c r="H16" s="368"/>
      <c r="I16" s="368"/>
      <c r="J16" s="368"/>
      <c r="K16" s="368"/>
      <c r="L16" s="368"/>
      <c r="M16" s="368"/>
      <c r="N16" s="368"/>
      <c r="O16" s="368"/>
      <c r="P16" s="368"/>
      <c r="Q16" s="368"/>
      <c r="R16" s="368"/>
      <c r="S16" s="368"/>
      <c r="T16" s="368"/>
      <c r="U16" s="368"/>
      <c r="V16" s="368"/>
      <c r="W16" s="368"/>
      <c r="X16" s="36"/>
    </row>
    <row r="17" spans="1:24">
      <c r="A17" s="35"/>
      <c r="B17" s="368"/>
      <c r="C17" s="368"/>
      <c r="D17" s="368"/>
      <c r="E17" s="368"/>
      <c r="F17" s="368"/>
      <c r="G17" s="368"/>
      <c r="H17" s="368"/>
      <c r="I17" s="368"/>
      <c r="J17" s="368"/>
      <c r="K17" s="368"/>
      <c r="L17" s="368"/>
      <c r="M17" s="368"/>
      <c r="N17" s="368"/>
      <c r="O17" s="368"/>
      <c r="P17" s="368"/>
      <c r="Q17" s="368"/>
      <c r="R17" s="368"/>
      <c r="S17" s="368"/>
      <c r="T17" s="368"/>
      <c r="U17" s="368"/>
      <c r="V17" s="368"/>
      <c r="W17" s="368"/>
      <c r="X17" s="36"/>
    </row>
    <row r="18" spans="1:24">
      <c r="A18" s="35"/>
      <c r="B18" s="368"/>
      <c r="C18" s="368"/>
      <c r="D18" s="368"/>
      <c r="E18" s="368"/>
      <c r="F18" s="368"/>
      <c r="G18" s="368"/>
      <c r="H18" s="368"/>
      <c r="I18" s="368"/>
      <c r="J18" s="368"/>
      <c r="K18" s="368"/>
      <c r="L18" s="368"/>
      <c r="M18" s="368"/>
      <c r="N18" s="368"/>
      <c r="O18" s="368"/>
      <c r="P18" s="368"/>
      <c r="Q18" s="368"/>
      <c r="R18" s="368"/>
      <c r="S18" s="368"/>
      <c r="T18" s="368"/>
      <c r="U18" s="368"/>
      <c r="V18" s="368"/>
      <c r="W18" s="368"/>
      <c r="X18" s="36"/>
    </row>
    <row r="19" spans="1:24">
      <c r="A19" s="35"/>
      <c r="B19" s="267"/>
      <c r="C19" s="267"/>
      <c r="D19" s="267"/>
      <c r="E19" s="267"/>
      <c r="F19" s="267"/>
      <c r="G19" s="267"/>
      <c r="H19" s="267"/>
      <c r="I19" s="267"/>
      <c r="J19" s="267"/>
      <c r="K19" s="267"/>
      <c r="L19" s="267"/>
      <c r="M19" s="267"/>
      <c r="N19" s="267"/>
      <c r="O19" s="267"/>
      <c r="P19" s="267"/>
      <c r="Q19" s="267"/>
      <c r="R19" s="267"/>
      <c r="S19" s="267"/>
      <c r="T19" s="267"/>
      <c r="U19" s="267"/>
      <c r="V19" s="267"/>
      <c r="W19" s="267"/>
      <c r="X19" s="36"/>
    </row>
    <row r="20" spans="1:24" ht="18">
      <c r="A20" s="35"/>
      <c r="B20" s="268" t="s">
        <v>5</v>
      </c>
      <c r="C20" s="268"/>
      <c r="D20" s="268"/>
      <c r="E20" s="268"/>
      <c r="F20" s="269"/>
      <c r="G20" s="269"/>
      <c r="H20" s="269"/>
      <c r="I20" s="269"/>
      <c r="J20" s="269"/>
      <c r="K20" s="269"/>
      <c r="L20" s="269"/>
      <c r="M20" s="269"/>
      <c r="N20" s="269"/>
      <c r="O20" s="269"/>
      <c r="P20" s="269"/>
      <c r="Q20" s="269"/>
      <c r="R20" s="269"/>
      <c r="S20" s="269"/>
      <c r="T20" s="269"/>
      <c r="U20" s="269"/>
      <c r="V20" s="269"/>
      <c r="W20" s="269"/>
      <c r="X20" s="36"/>
    </row>
    <row r="21" spans="1:24">
      <c r="A21" s="35"/>
      <c r="B21" s="45"/>
      <c r="C21" s="45"/>
      <c r="D21" s="45"/>
      <c r="E21" s="45"/>
      <c r="F21" s="270"/>
      <c r="G21" s="270"/>
      <c r="H21" s="270"/>
      <c r="I21" s="270"/>
      <c r="J21" s="270"/>
      <c r="K21" s="270"/>
      <c r="L21" s="270"/>
      <c r="M21" s="270"/>
      <c r="N21" s="270"/>
      <c r="O21" s="270"/>
      <c r="P21" s="270"/>
      <c r="Q21" s="270"/>
      <c r="R21" s="270"/>
      <c r="S21" s="270"/>
      <c r="T21" s="270"/>
      <c r="U21" s="270"/>
      <c r="V21" s="270"/>
      <c r="W21" s="270"/>
      <c r="X21" s="36"/>
    </row>
    <row r="22" spans="1:24" ht="18">
      <c r="A22" s="35"/>
      <c r="B22" s="268" t="s">
        <v>6</v>
      </c>
      <c r="C22" s="268"/>
      <c r="D22" s="268"/>
      <c r="E22" s="268"/>
      <c r="F22" s="269"/>
      <c r="G22" s="269"/>
      <c r="H22" s="269"/>
      <c r="I22" s="269"/>
      <c r="J22" s="269"/>
      <c r="K22" s="269"/>
      <c r="L22" s="269"/>
      <c r="M22" s="269"/>
      <c r="N22" s="269"/>
      <c r="O22" s="269"/>
      <c r="P22" s="269"/>
      <c r="Q22" s="269"/>
      <c r="R22" s="269"/>
      <c r="S22" s="269"/>
      <c r="T22" s="269"/>
      <c r="U22" s="269"/>
      <c r="V22" s="269"/>
      <c r="W22" s="269"/>
      <c r="X22" s="36"/>
    </row>
    <row r="23" spans="1:24">
      <c r="A23" s="35"/>
      <c r="B23" s="45"/>
      <c r="C23" s="45"/>
      <c r="D23" s="45"/>
      <c r="E23" s="45"/>
      <c r="F23" s="270"/>
      <c r="G23" s="270"/>
      <c r="H23" s="270"/>
      <c r="I23" s="270"/>
      <c r="J23" s="270"/>
      <c r="K23" s="270"/>
      <c r="L23" s="270"/>
      <c r="M23" s="270"/>
      <c r="N23" s="270"/>
      <c r="O23" s="270"/>
      <c r="P23" s="270"/>
      <c r="Q23" s="270"/>
      <c r="R23" s="270"/>
      <c r="S23" s="270"/>
      <c r="T23" s="270"/>
      <c r="U23" s="270"/>
      <c r="V23" s="270"/>
      <c r="W23" s="270"/>
      <c r="X23" s="36"/>
    </row>
    <row r="24" spans="1:24" ht="18">
      <c r="A24" s="35"/>
      <c r="B24" s="268" t="s">
        <v>7</v>
      </c>
      <c r="C24" s="268"/>
      <c r="D24" s="268"/>
      <c r="E24" s="268"/>
      <c r="F24" s="269"/>
      <c r="G24" s="269"/>
      <c r="H24" s="269"/>
      <c r="I24" s="269"/>
      <c r="J24" s="269"/>
      <c r="K24" s="269"/>
      <c r="L24" s="269"/>
      <c r="M24" s="269"/>
      <c r="N24" s="269"/>
      <c r="O24" s="269"/>
      <c r="P24" s="269"/>
      <c r="Q24" s="269"/>
      <c r="R24" s="269"/>
      <c r="S24" s="269"/>
      <c r="T24" s="269"/>
      <c r="U24" s="269"/>
      <c r="V24" s="269"/>
      <c r="W24" s="269"/>
      <c r="X24" s="36"/>
    </row>
    <row r="25" spans="1:24">
      <c r="A25" s="35"/>
      <c r="B25" s="69"/>
      <c r="C25" s="69"/>
      <c r="D25" s="69"/>
      <c r="E25" s="69"/>
      <c r="F25" s="270"/>
      <c r="G25" s="270"/>
      <c r="H25" s="270"/>
      <c r="I25" s="270"/>
      <c r="J25" s="270"/>
      <c r="K25" s="270"/>
      <c r="L25" s="270"/>
      <c r="M25" s="270"/>
      <c r="N25" s="270"/>
      <c r="O25" s="270"/>
      <c r="P25" s="270"/>
      <c r="Q25" s="270"/>
      <c r="R25" s="270"/>
      <c r="S25" s="270"/>
      <c r="T25" s="270"/>
      <c r="U25" s="270"/>
      <c r="V25" s="270"/>
      <c r="W25" s="270"/>
      <c r="X25" s="36"/>
    </row>
    <row r="26" spans="1:24" ht="16.5">
      <c r="A26" s="33"/>
      <c r="B26" s="277" t="s">
        <v>8</v>
      </c>
      <c r="C26" s="277"/>
      <c r="D26" s="277" t="s">
        <v>9</v>
      </c>
      <c r="E26" s="277"/>
      <c r="F26" s="277"/>
      <c r="G26" s="277"/>
      <c r="H26" s="277"/>
      <c r="I26" s="277"/>
      <c r="J26" s="277"/>
      <c r="K26" s="277"/>
      <c r="L26" s="277"/>
      <c r="M26" s="277"/>
      <c r="N26" s="277"/>
      <c r="O26" s="277"/>
      <c r="P26" s="277"/>
      <c r="Q26" s="277" t="s">
        <v>10</v>
      </c>
      <c r="R26" s="277"/>
      <c r="S26" s="277"/>
      <c r="T26" s="277" t="s">
        <v>11</v>
      </c>
      <c r="U26" s="277"/>
      <c r="V26" s="277"/>
      <c r="W26" s="277"/>
      <c r="X26" s="46"/>
    </row>
    <row r="27" spans="1:24" ht="21" customHeight="1">
      <c r="A27" s="33"/>
      <c r="B27" s="278"/>
      <c r="C27" s="279"/>
      <c r="D27" s="284" t="s">
        <v>101</v>
      </c>
      <c r="E27" s="285"/>
      <c r="F27" s="285"/>
      <c r="G27" s="285"/>
      <c r="H27" s="285"/>
      <c r="I27" s="285"/>
      <c r="J27" s="285"/>
      <c r="K27" s="285"/>
      <c r="L27" s="285"/>
      <c r="M27" s="285"/>
      <c r="N27" s="285"/>
      <c r="O27" s="285"/>
      <c r="P27" s="286"/>
      <c r="Q27" s="293" t="s">
        <v>81</v>
      </c>
      <c r="R27" s="294"/>
      <c r="S27" s="295"/>
      <c r="T27" s="278"/>
      <c r="U27" s="302"/>
      <c r="V27" s="302"/>
      <c r="W27" s="279"/>
      <c r="X27" s="46"/>
    </row>
    <row r="28" spans="1:24" ht="15.75" customHeight="1">
      <c r="A28" s="33"/>
      <c r="B28" s="280"/>
      <c r="C28" s="281"/>
      <c r="D28" s="287"/>
      <c r="E28" s="288"/>
      <c r="F28" s="288"/>
      <c r="G28" s="288"/>
      <c r="H28" s="288"/>
      <c r="I28" s="288"/>
      <c r="J28" s="288"/>
      <c r="K28" s="288"/>
      <c r="L28" s="288"/>
      <c r="M28" s="288"/>
      <c r="N28" s="288"/>
      <c r="O28" s="288"/>
      <c r="P28" s="289"/>
      <c r="Q28" s="296"/>
      <c r="R28" s="297"/>
      <c r="S28" s="298"/>
      <c r="T28" s="280"/>
      <c r="U28" s="303"/>
      <c r="V28" s="303"/>
      <c r="W28" s="281"/>
      <c r="X28" s="46"/>
    </row>
    <row r="29" spans="1:24" ht="49.5" customHeight="1">
      <c r="A29" s="33"/>
      <c r="B29" s="282"/>
      <c r="C29" s="283"/>
      <c r="D29" s="290"/>
      <c r="E29" s="291"/>
      <c r="F29" s="291"/>
      <c r="G29" s="291"/>
      <c r="H29" s="291"/>
      <c r="I29" s="291"/>
      <c r="J29" s="291"/>
      <c r="K29" s="291"/>
      <c r="L29" s="291"/>
      <c r="M29" s="291"/>
      <c r="N29" s="291"/>
      <c r="O29" s="291"/>
      <c r="P29" s="292"/>
      <c r="Q29" s="299"/>
      <c r="R29" s="300"/>
      <c r="S29" s="301"/>
      <c r="T29" s="282"/>
      <c r="U29" s="304"/>
      <c r="V29" s="304"/>
      <c r="W29" s="283"/>
      <c r="X29" s="46"/>
    </row>
    <row r="30" spans="1:24">
      <c r="A30" s="33"/>
      <c r="B30" s="303"/>
      <c r="C30" s="303"/>
      <c r="D30" s="303"/>
      <c r="E30" s="303"/>
      <c r="F30" s="303"/>
      <c r="G30" s="303"/>
      <c r="H30" s="303"/>
      <c r="I30" s="303"/>
      <c r="J30" s="303"/>
      <c r="K30" s="303"/>
      <c r="L30" s="303"/>
      <c r="M30" s="303"/>
      <c r="N30" s="303"/>
      <c r="O30" s="303"/>
      <c r="P30" s="303"/>
      <c r="Q30" s="303"/>
      <c r="R30" s="303"/>
      <c r="S30" s="303"/>
      <c r="T30" s="303"/>
      <c r="U30" s="303"/>
      <c r="V30" s="303"/>
      <c r="W30" s="303"/>
      <c r="X30" s="46"/>
    </row>
    <row r="31" spans="1:24" ht="16.5">
      <c r="A31" s="33"/>
      <c r="B31" s="305" t="s">
        <v>14</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48"/>
      <c r="B33" s="306" t="s">
        <v>9</v>
      </c>
      <c r="C33" s="307"/>
      <c r="D33" s="307"/>
      <c r="E33" s="307"/>
      <c r="F33" s="307"/>
      <c r="G33" s="307"/>
      <c r="H33" s="307"/>
      <c r="I33" s="307"/>
      <c r="J33" s="306" t="s">
        <v>15</v>
      </c>
      <c r="K33" s="308"/>
      <c r="L33" s="309" t="s">
        <v>16</v>
      </c>
      <c r="M33" s="309"/>
      <c r="N33" s="309"/>
      <c r="O33" s="309"/>
      <c r="P33" s="309"/>
      <c r="Q33" s="309" t="s">
        <v>17</v>
      </c>
      <c r="R33" s="309"/>
      <c r="S33" s="309"/>
      <c r="T33" s="309" t="s">
        <v>18</v>
      </c>
      <c r="U33" s="309"/>
      <c r="V33" s="309"/>
      <c r="W33" s="309"/>
      <c r="X33" s="46"/>
    </row>
    <row r="34" spans="1:24">
      <c r="A34" s="33"/>
      <c r="B34" s="314" t="s">
        <v>19</v>
      </c>
      <c r="C34" s="315"/>
      <c r="D34" s="315"/>
      <c r="E34" s="315"/>
      <c r="F34" s="315"/>
      <c r="G34" s="315"/>
      <c r="H34" s="315"/>
      <c r="I34" s="316"/>
      <c r="J34" s="317"/>
      <c r="K34" s="318"/>
      <c r="L34" s="319">
        <f>+T63</f>
        <v>9625</v>
      </c>
      <c r="M34" s="319"/>
      <c r="N34" s="319"/>
      <c r="O34" s="319"/>
      <c r="P34" s="319"/>
      <c r="Q34" s="320">
        <v>0.05</v>
      </c>
      <c r="R34" s="320"/>
      <c r="S34" s="320"/>
      <c r="T34" s="319">
        <f>+ROUND(L34*Q34,0)</f>
        <v>481</v>
      </c>
      <c r="U34" s="319"/>
      <c r="V34" s="319"/>
      <c r="W34" s="319"/>
      <c r="X34" s="46"/>
    </row>
    <row r="35" spans="1:24">
      <c r="A35" s="33"/>
      <c r="B35" s="314" t="s">
        <v>82</v>
      </c>
      <c r="C35" s="315"/>
      <c r="D35" s="315"/>
      <c r="E35" s="315"/>
      <c r="F35" s="315"/>
      <c r="G35" s="315"/>
      <c r="H35" s="315"/>
      <c r="I35" s="316"/>
      <c r="J35" s="317" t="s">
        <v>10</v>
      </c>
      <c r="K35" s="318"/>
      <c r="L35" s="321">
        <v>55000</v>
      </c>
      <c r="M35" s="322"/>
      <c r="N35" s="322"/>
      <c r="O35" s="322"/>
      <c r="P35" s="323"/>
      <c r="Q35" s="317">
        <v>0.05</v>
      </c>
      <c r="R35" s="324"/>
      <c r="S35" s="318"/>
      <c r="T35" s="325">
        <f>+ROUND(L35*Q35,0)</f>
        <v>2750</v>
      </c>
      <c r="U35" s="326"/>
      <c r="V35" s="326"/>
      <c r="W35" s="327"/>
      <c r="X35" s="46"/>
    </row>
    <row r="36" spans="1:24" ht="16.5">
      <c r="A36" s="33"/>
      <c r="B36" s="49"/>
      <c r="C36" s="49"/>
      <c r="D36" s="49"/>
      <c r="E36" s="49"/>
      <c r="F36" s="49"/>
      <c r="G36" s="49"/>
      <c r="H36" s="49"/>
      <c r="I36" s="49"/>
      <c r="J36" s="49"/>
      <c r="K36" s="49"/>
      <c r="L36" s="49"/>
      <c r="M36" s="49"/>
      <c r="N36" s="49"/>
      <c r="O36" s="49"/>
      <c r="P36" s="49"/>
      <c r="Q36" s="310" t="s">
        <v>20</v>
      </c>
      <c r="R36" s="310"/>
      <c r="S36" s="310"/>
      <c r="T36" s="311">
        <f>+SUM(T34:W35)</f>
        <v>3231</v>
      </c>
      <c r="U36" s="312"/>
      <c r="V36" s="312"/>
      <c r="W36" s="313"/>
      <c r="X36" s="46"/>
    </row>
    <row r="37" spans="1:24">
      <c r="A37" s="33"/>
      <c r="B37" s="50"/>
      <c r="C37" s="50"/>
      <c r="D37" s="50"/>
      <c r="E37" s="50"/>
      <c r="F37" s="50"/>
      <c r="G37" s="50"/>
      <c r="H37" s="50"/>
      <c r="I37" s="50"/>
      <c r="J37" s="50"/>
      <c r="K37" s="50"/>
      <c r="L37" s="50"/>
      <c r="M37" s="50"/>
      <c r="N37" s="50"/>
      <c r="O37" s="50"/>
      <c r="P37" s="50"/>
      <c r="Q37" s="50"/>
      <c r="R37" s="50"/>
      <c r="S37" s="50"/>
      <c r="T37" s="51"/>
      <c r="U37" s="51"/>
      <c r="V37" s="51"/>
      <c r="W37" s="51"/>
      <c r="X37" s="46"/>
    </row>
    <row r="38" spans="1:24" ht="16.5">
      <c r="A38" s="33"/>
      <c r="B38" s="305" t="s">
        <v>21</v>
      </c>
      <c r="C38" s="305"/>
      <c r="D38" s="305"/>
      <c r="E38" s="305"/>
      <c r="F38" s="305"/>
      <c r="G38" s="305"/>
      <c r="H38" s="305"/>
      <c r="I38" s="305"/>
      <c r="J38" s="305"/>
      <c r="K38" s="305"/>
      <c r="L38" s="305"/>
      <c r="M38" s="305"/>
      <c r="N38" s="305"/>
      <c r="O38" s="305"/>
      <c r="P38" s="305"/>
      <c r="Q38" s="305"/>
      <c r="R38" s="305"/>
      <c r="S38" s="305"/>
      <c r="T38" s="305"/>
      <c r="U38" s="305"/>
      <c r="V38" s="305"/>
      <c r="W38" s="305"/>
      <c r="X38" s="46"/>
    </row>
    <row r="39" spans="1:24">
      <c r="A39" s="33"/>
      <c r="B39" s="47"/>
      <c r="C39" s="47"/>
      <c r="D39" s="47"/>
      <c r="E39" s="47"/>
      <c r="F39" s="47"/>
      <c r="G39" s="47"/>
      <c r="H39" s="47"/>
      <c r="I39" s="47"/>
      <c r="J39" s="47"/>
      <c r="K39" s="47"/>
      <c r="L39" s="47"/>
      <c r="M39" s="47"/>
      <c r="N39" s="47"/>
      <c r="O39" s="47"/>
      <c r="P39" s="47"/>
      <c r="Q39" s="47"/>
      <c r="R39" s="47"/>
      <c r="S39" s="47"/>
      <c r="T39" s="47"/>
      <c r="U39" s="47"/>
      <c r="V39" s="47"/>
      <c r="W39" s="47"/>
      <c r="X39" s="46"/>
    </row>
    <row r="40" spans="1:24" ht="16.5">
      <c r="A40" s="33"/>
      <c r="B40" s="309" t="s">
        <v>9</v>
      </c>
      <c r="C40" s="309"/>
      <c r="D40" s="309"/>
      <c r="E40" s="309"/>
      <c r="F40" s="309"/>
      <c r="G40" s="309"/>
      <c r="H40" s="309"/>
      <c r="I40" s="309"/>
      <c r="J40" s="309" t="s">
        <v>10</v>
      </c>
      <c r="K40" s="309"/>
      <c r="L40" s="309" t="s">
        <v>22</v>
      </c>
      <c r="M40" s="309"/>
      <c r="N40" s="309"/>
      <c r="O40" s="309"/>
      <c r="P40" s="309"/>
      <c r="Q40" s="309" t="s">
        <v>23</v>
      </c>
      <c r="R40" s="309"/>
      <c r="S40" s="309"/>
      <c r="T40" s="309" t="s">
        <v>24</v>
      </c>
      <c r="U40" s="309"/>
      <c r="V40" s="309"/>
      <c r="W40" s="309"/>
      <c r="X40" s="46"/>
    </row>
    <row r="41" spans="1:24">
      <c r="A41" s="33"/>
      <c r="B41" s="320" t="s">
        <v>102</v>
      </c>
      <c r="C41" s="320"/>
      <c r="D41" s="320"/>
      <c r="E41" s="320"/>
      <c r="F41" s="320"/>
      <c r="G41" s="320"/>
      <c r="H41" s="320"/>
      <c r="I41" s="320"/>
      <c r="J41" s="320" t="s">
        <v>81</v>
      </c>
      <c r="K41" s="320"/>
      <c r="L41" s="320">
        <v>1</v>
      </c>
      <c r="M41" s="320"/>
      <c r="N41" s="320"/>
      <c r="O41" s="320"/>
      <c r="P41" s="320"/>
      <c r="Q41" s="320">
        <v>27000</v>
      </c>
      <c r="R41" s="320"/>
      <c r="S41" s="320"/>
      <c r="T41" s="328">
        <f>+ROUND(L41*Q41,0)</f>
        <v>27000</v>
      </c>
      <c r="U41" s="328"/>
      <c r="V41" s="328"/>
      <c r="W41" s="328"/>
      <c r="X41" s="46"/>
    </row>
    <row r="42" spans="1:24">
      <c r="A42" s="33"/>
      <c r="B42" s="320" t="s">
        <v>103</v>
      </c>
      <c r="C42" s="320"/>
      <c r="D42" s="320"/>
      <c r="E42" s="320"/>
      <c r="F42" s="320"/>
      <c r="G42" s="320"/>
      <c r="H42" s="320"/>
      <c r="I42" s="320"/>
      <c r="J42" s="320" t="s">
        <v>85</v>
      </c>
      <c r="K42" s="320"/>
      <c r="L42" s="320">
        <v>0.2</v>
      </c>
      <c r="M42" s="320"/>
      <c r="N42" s="320"/>
      <c r="O42" s="320"/>
      <c r="P42" s="320"/>
      <c r="Q42" s="320">
        <v>22410</v>
      </c>
      <c r="R42" s="320"/>
      <c r="S42" s="320"/>
      <c r="T42" s="328">
        <f t="shared" ref="T42:T45" si="0">+ROUND(L42*Q42,0)</f>
        <v>4482</v>
      </c>
      <c r="U42" s="328"/>
      <c r="V42" s="328"/>
      <c r="W42" s="328"/>
      <c r="X42" s="46"/>
    </row>
    <row r="43" spans="1:24">
      <c r="A43" s="33"/>
      <c r="B43" s="320" t="s">
        <v>104</v>
      </c>
      <c r="C43" s="320"/>
      <c r="D43" s="320"/>
      <c r="E43" s="320"/>
      <c r="F43" s="320"/>
      <c r="G43" s="320"/>
      <c r="H43" s="320"/>
      <c r="I43" s="320"/>
      <c r="J43" s="320" t="s">
        <v>105</v>
      </c>
      <c r="K43" s="320"/>
      <c r="L43" s="320">
        <v>0.05</v>
      </c>
      <c r="M43" s="320"/>
      <c r="N43" s="320"/>
      <c r="O43" s="320"/>
      <c r="P43" s="320"/>
      <c r="Q43" s="320">
        <v>54000</v>
      </c>
      <c r="R43" s="320"/>
      <c r="S43" s="320"/>
      <c r="T43" s="328">
        <f t="shared" si="0"/>
        <v>2700</v>
      </c>
      <c r="U43" s="328"/>
      <c r="V43" s="328"/>
      <c r="W43" s="328"/>
      <c r="X43" s="46"/>
    </row>
    <row r="44" spans="1:24">
      <c r="A44" s="33"/>
      <c r="B44" s="320"/>
      <c r="C44" s="320"/>
      <c r="D44" s="320"/>
      <c r="E44" s="320"/>
      <c r="F44" s="320"/>
      <c r="G44" s="320"/>
      <c r="H44" s="320"/>
      <c r="I44" s="320"/>
      <c r="J44" s="320"/>
      <c r="K44" s="320"/>
      <c r="L44" s="320"/>
      <c r="M44" s="320"/>
      <c r="N44" s="320"/>
      <c r="O44" s="320"/>
      <c r="P44" s="320"/>
      <c r="Q44" s="320"/>
      <c r="R44" s="320"/>
      <c r="S44" s="320"/>
      <c r="T44" s="328">
        <f t="shared" si="0"/>
        <v>0</v>
      </c>
      <c r="U44" s="328"/>
      <c r="V44" s="328"/>
      <c r="W44" s="328"/>
      <c r="X44" s="46"/>
    </row>
    <row r="45" spans="1:24">
      <c r="A45" s="33"/>
      <c r="B45" s="320"/>
      <c r="C45" s="320"/>
      <c r="D45" s="320"/>
      <c r="E45" s="320"/>
      <c r="F45" s="320"/>
      <c r="G45" s="320"/>
      <c r="H45" s="320"/>
      <c r="I45" s="320"/>
      <c r="J45" s="320"/>
      <c r="K45" s="320"/>
      <c r="L45" s="320"/>
      <c r="M45" s="320"/>
      <c r="N45" s="320"/>
      <c r="O45" s="320"/>
      <c r="P45" s="320"/>
      <c r="Q45" s="320"/>
      <c r="R45" s="320"/>
      <c r="S45" s="320"/>
      <c r="T45" s="328">
        <f t="shared" si="0"/>
        <v>0</v>
      </c>
      <c r="U45" s="328"/>
      <c r="V45" s="328"/>
      <c r="W45" s="328"/>
      <c r="X45" s="46"/>
    </row>
    <row r="46" spans="1:24">
      <c r="A46" s="33"/>
      <c r="B46" s="320"/>
      <c r="C46" s="320"/>
      <c r="D46" s="320"/>
      <c r="E46" s="320"/>
      <c r="F46" s="320"/>
      <c r="G46" s="320"/>
      <c r="H46" s="320"/>
      <c r="I46" s="320"/>
      <c r="J46" s="320"/>
      <c r="K46" s="320"/>
      <c r="L46" s="320"/>
      <c r="M46" s="320"/>
      <c r="N46" s="320"/>
      <c r="O46" s="320"/>
      <c r="P46" s="320"/>
      <c r="Q46" s="320"/>
      <c r="R46" s="320"/>
      <c r="S46" s="320"/>
      <c r="T46" s="328" t="s">
        <v>25</v>
      </c>
      <c r="U46" s="328"/>
      <c r="V46" s="328"/>
      <c r="W46" s="328"/>
      <c r="X46" s="46"/>
    </row>
    <row r="47" spans="1:24" ht="16.5">
      <c r="A47" s="33"/>
      <c r="B47" s="49"/>
      <c r="C47" s="49"/>
      <c r="D47" s="49"/>
      <c r="E47" s="49"/>
      <c r="F47" s="49"/>
      <c r="G47" s="49"/>
      <c r="H47" s="49"/>
      <c r="I47" s="49"/>
      <c r="J47" s="49"/>
      <c r="K47" s="49"/>
      <c r="L47" s="49"/>
      <c r="M47" s="49"/>
      <c r="N47" s="49"/>
      <c r="O47" s="49"/>
      <c r="P47" s="49"/>
      <c r="Q47" s="310" t="s">
        <v>20</v>
      </c>
      <c r="R47" s="310"/>
      <c r="S47" s="310"/>
      <c r="T47" s="329">
        <f>SUM(T41:W46)</f>
        <v>34182</v>
      </c>
      <c r="U47" s="330"/>
      <c r="V47" s="330"/>
      <c r="W47" s="331"/>
      <c r="X47" s="46"/>
    </row>
    <row r="48" spans="1:24">
      <c r="A48" s="33"/>
      <c r="B48" s="50"/>
      <c r="C48" s="50"/>
      <c r="D48" s="50"/>
      <c r="E48" s="50"/>
      <c r="F48" s="50"/>
      <c r="G48" s="50"/>
      <c r="H48" s="50"/>
      <c r="I48" s="50"/>
      <c r="J48" s="50"/>
      <c r="K48" s="50"/>
      <c r="L48" s="50"/>
      <c r="M48" s="50"/>
      <c r="N48" s="50"/>
      <c r="O48" s="50"/>
      <c r="P48" s="50"/>
      <c r="Q48" s="50"/>
      <c r="R48" s="50"/>
      <c r="S48" s="50"/>
      <c r="T48" s="51"/>
      <c r="U48" s="51"/>
      <c r="V48" s="51"/>
      <c r="W48" s="51"/>
      <c r="X48" s="46"/>
    </row>
    <row r="49" spans="1:24" ht="16.5">
      <c r="A49" s="33"/>
      <c r="B49" s="305" t="s">
        <v>26</v>
      </c>
      <c r="C49" s="305"/>
      <c r="D49" s="305"/>
      <c r="E49" s="305"/>
      <c r="F49" s="305"/>
      <c r="G49" s="305"/>
      <c r="H49" s="305"/>
      <c r="I49" s="305"/>
      <c r="J49" s="305"/>
      <c r="K49" s="305"/>
      <c r="L49" s="305"/>
      <c r="M49" s="305"/>
      <c r="N49" s="305"/>
      <c r="O49" s="305"/>
      <c r="P49" s="305"/>
      <c r="Q49" s="305"/>
      <c r="R49" s="305"/>
      <c r="S49" s="305"/>
      <c r="T49" s="305"/>
      <c r="U49" s="305"/>
      <c r="V49" s="305"/>
      <c r="W49" s="305"/>
      <c r="X49" s="46"/>
    </row>
    <row r="50" spans="1:24">
      <c r="A50" s="33"/>
      <c r="B50" s="47"/>
      <c r="C50" s="47"/>
      <c r="D50" s="47"/>
      <c r="E50" s="47"/>
      <c r="F50" s="47"/>
      <c r="G50" s="47"/>
      <c r="H50" s="47"/>
      <c r="I50" s="47"/>
      <c r="J50" s="47"/>
      <c r="K50" s="47"/>
      <c r="L50" s="47"/>
      <c r="M50" s="47"/>
      <c r="N50" s="47"/>
      <c r="O50" s="47"/>
      <c r="P50" s="47"/>
      <c r="Q50" s="47"/>
      <c r="R50" s="47"/>
      <c r="S50" s="47"/>
      <c r="T50" s="47"/>
      <c r="U50" s="47"/>
      <c r="V50" s="47"/>
      <c r="W50" s="47"/>
      <c r="X50" s="46"/>
    </row>
    <row r="51" spans="1:24" ht="19.5">
      <c r="A51" s="33"/>
      <c r="B51" s="309" t="s">
        <v>27</v>
      </c>
      <c r="C51" s="309"/>
      <c r="D51" s="309"/>
      <c r="E51" s="309"/>
      <c r="F51" s="309"/>
      <c r="G51" s="309"/>
      <c r="H51" s="309" t="s">
        <v>28</v>
      </c>
      <c r="I51" s="309"/>
      <c r="J51" s="309" t="s">
        <v>29</v>
      </c>
      <c r="K51" s="309"/>
      <c r="L51" s="309" t="s">
        <v>30</v>
      </c>
      <c r="M51" s="309"/>
      <c r="N51" s="309"/>
      <c r="O51" s="309"/>
      <c r="P51" s="309"/>
      <c r="Q51" s="309" t="s">
        <v>16</v>
      </c>
      <c r="R51" s="309"/>
      <c r="S51" s="309"/>
      <c r="T51" s="309" t="s">
        <v>18</v>
      </c>
      <c r="U51" s="309"/>
      <c r="V51" s="309"/>
      <c r="W51" s="309"/>
      <c r="X51" s="46"/>
    </row>
    <row r="52" spans="1:24">
      <c r="A52" s="33"/>
      <c r="B52" s="320" t="s">
        <v>61</v>
      </c>
      <c r="C52" s="320"/>
      <c r="D52" s="320"/>
      <c r="E52" s="320"/>
      <c r="F52" s="320"/>
      <c r="G52" s="320"/>
      <c r="H52" s="320"/>
      <c r="I52" s="320"/>
      <c r="J52" s="320">
        <v>50</v>
      </c>
      <c r="K52" s="320"/>
      <c r="L52" s="320">
        <v>0.1</v>
      </c>
      <c r="M52" s="320"/>
      <c r="N52" s="320"/>
      <c r="O52" s="320"/>
      <c r="P52" s="320"/>
      <c r="Q52" s="320">
        <v>25000</v>
      </c>
      <c r="R52" s="320"/>
      <c r="S52" s="320"/>
      <c r="T52" s="319">
        <f>+ROUND(L52*Q52,0)</f>
        <v>2500</v>
      </c>
      <c r="U52" s="319"/>
      <c r="V52" s="319"/>
      <c r="W52" s="319"/>
      <c r="X52" s="46"/>
    </row>
    <row r="53" spans="1:24">
      <c r="A53" s="33"/>
      <c r="B53" s="320" t="s">
        <v>32</v>
      </c>
      <c r="C53" s="320"/>
      <c r="D53" s="320"/>
      <c r="E53" s="320"/>
      <c r="F53" s="320"/>
      <c r="G53" s="320"/>
      <c r="H53" s="320"/>
      <c r="I53" s="320"/>
      <c r="J53" s="320">
        <v>1</v>
      </c>
      <c r="K53" s="320"/>
      <c r="L53" s="320">
        <v>0.1</v>
      </c>
      <c r="M53" s="320"/>
      <c r="N53" s="320"/>
      <c r="O53" s="320"/>
      <c r="P53" s="320"/>
      <c r="Q53" s="320">
        <v>15000</v>
      </c>
      <c r="R53" s="320"/>
      <c r="S53" s="320"/>
      <c r="T53" s="319">
        <f t="shared" ref="T53:T54" si="1">+ROUND(L53*Q53,0)</f>
        <v>1500</v>
      </c>
      <c r="U53" s="319"/>
      <c r="V53" s="319"/>
      <c r="W53" s="319"/>
      <c r="X53" s="46"/>
    </row>
    <row r="54" spans="1:24">
      <c r="A54" s="33"/>
      <c r="B54" s="320"/>
      <c r="C54" s="320"/>
      <c r="D54" s="320"/>
      <c r="E54" s="320"/>
      <c r="F54" s="320"/>
      <c r="G54" s="320"/>
      <c r="H54" s="320"/>
      <c r="I54" s="320"/>
      <c r="J54" s="320"/>
      <c r="K54" s="320"/>
      <c r="L54" s="320"/>
      <c r="M54" s="320"/>
      <c r="N54" s="320"/>
      <c r="O54" s="320"/>
      <c r="P54" s="320"/>
      <c r="Q54" s="320"/>
      <c r="R54" s="320"/>
      <c r="S54" s="320"/>
      <c r="T54" s="319">
        <f t="shared" si="1"/>
        <v>0</v>
      </c>
      <c r="U54" s="319"/>
      <c r="V54" s="319"/>
      <c r="W54" s="319"/>
      <c r="X54" s="46"/>
    </row>
    <row r="55" spans="1:24" ht="16.5">
      <c r="A55" s="33"/>
      <c r="B55" s="49"/>
      <c r="C55" s="49"/>
      <c r="D55" s="49"/>
      <c r="E55" s="49"/>
      <c r="F55" s="49"/>
      <c r="G55" s="49"/>
      <c r="H55" s="49"/>
      <c r="I55" s="49"/>
      <c r="J55" s="49"/>
      <c r="K55" s="49"/>
      <c r="L55" s="49"/>
      <c r="M55" s="49"/>
      <c r="N55" s="49"/>
      <c r="O55" s="49"/>
      <c r="P55" s="49"/>
      <c r="Q55" s="310" t="s">
        <v>20</v>
      </c>
      <c r="R55" s="310"/>
      <c r="S55" s="310"/>
      <c r="T55" s="332">
        <f t="shared" ref="T55" si="2">SUM(T52:W54)</f>
        <v>4000</v>
      </c>
      <c r="U55" s="333"/>
      <c r="V55" s="333"/>
      <c r="W55" s="334"/>
      <c r="X55" s="46"/>
    </row>
    <row r="56" spans="1:24">
      <c r="A56" s="33"/>
      <c r="B56" s="50"/>
      <c r="C56" s="50"/>
      <c r="D56" s="50"/>
      <c r="E56" s="50"/>
      <c r="F56" s="50"/>
      <c r="G56" s="50"/>
      <c r="H56" s="50"/>
      <c r="I56" s="50"/>
      <c r="J56" s="50"/>
      <c r="K56" s="50"/>
      <c r="L56" s="50"/>
      <c r="M56" s="50"/>
      <c r="N56" s="50"/>
      <c r="O56" s="50"/>
      <c r="P56" s="50"/>
      <c r="Q56" s="50"/>
      <c r="R56" s="50"/>
      <c r="S56" s="50"/>
      <c r="T56" s="51"/>
      <c r="U56" s="51"/>
      <c r="V56" s="51"/>
      <c r="W56" s="51"/>
      <c r="X56" s="46"/>
    </row>
    <row r="57" spans="1:24" ht="16.5">
      <c r="A57" s="33"/>
      <c r="B57" s="305" t="s">
        <v>33</v>
      </c>
      <c r="C57" s="305"/>
      <c r="D57" s="305"/>
      <c r="E57" s="305"/>
      <c r="F57" s="305"/>
      <c r="G57" s="305"/>
      <c r="H57" s="305"/>
      <c r="I57" s="305"/>
      <c r="J57" s="305"/>
      <c r="K57" s="305"/>
      <c r="L57" s="305"/>
      <c r="M57" s="305"/>
      <c r="N57" s="305"/>
      <c r="O57" s="305"/>
      <c r="P57" s="305"/>
      <c r="Q57" s="305"/>
      <c r="R57" s="305"/>
      <c r="S57" s="305"/>
      <c r="T57" s="305"/>
      <c r="U57" s="305"/>
      <c r="V57" s="305"/>
      <c r="W57" s="305"/>
      <c r="X57" s="46"/>
    </row>
    <row r="58" spans="1:24">
      <c r="A58" s="33"/>
      <c r="B58" s="47"/>
      <c r="C58" s="47"/>
      <c r="D58" s="47"/>
      <c r="E58" s="47"/>
      <c r="F58" s="47"/>
      <c r="G58" s="47"/>
      <c r="H58" s="47"/>
      <c r="I58" s="47"/>
      <c r="J58" s="47"/>
      <c r="K58" s="47"/>
      <c r="L58" s="47"/>
      <c r="M58" s="47"/>
      <c r="N58" s="47"/>
      <c r="O58" s="47"/>
      <c r="P58" s="47"/>
      <c r="Q58" s="47"/>
      <c r="R58" s="47"/>
      <c r="S58" s="47"/>
      <c r="T58" s="47"/>
      <c r="U58" s="47"/>
      <c r="V58" s="47"/>
      <c r="W58" s="47"/>
      <c r="X58" s="46"/>
    </row>
    <row r="59" spans="1:24" ht="16.5">
      <c r="A59" s="33"/>
      <c r="B59" s="309" t="s">
        <v>34</v>
      </c>
      <c r="C59" s="309"/>
      <c r="D59" s="309"/>
      <c r="E59" s="309"/>
      <c r="F59" s="309"/>
      <c r="G59" s="309"/>
      <c r="H59" s="309" t="s">
        <v>35</v>
      </c>
      <c r="I59" s="309"/>
      <c r="J59" s="309" t="s">
        <v>36</v>
      </c>
      <c r="K59" s="309"/>
      <c r="L59" s="309" t="s">
        <v>37</v>
      </c>
      <c r="M59" s="309"/>
      <c r="N59" s="309"/>
      <c r="O59" s="309"/>
      <c r="P59" s="309"/>
      <c r="Q59" s="309" t="s">
        <v>17</v>
      </c>
      <c r="R59" s="309"/>
      <c r="S59" s="309"/>
      <c r="T59" s="309" t="s">
        <v>18</v>
      </c>
      <c r="U59" s="309"/>
      <c r="V59" s="309"/>
      <c r="W59" s="309"/>
      <c r="X59" s="46"/>
    </row>
    <row r="60" spans="1:24">
      <c r="A60" s="33"/>
      <c r="B60" s="320" t="s">
        <v>38</v>
      </c>
      <c r="C60" s="320"/>
      <c r="D60" s="320"/>
      <c r="E60" s="320"/>
      <c r="F60" s="320"/>
      <c r="G60" s="320"/>
      <c r="H60" s="320">
        <f>((1500000/30)+((1000000/30)*2))</f>
        <v>116666.66666666667</v>
      </c>
      <c r="I60" s="320"/>
      <c r="J60" s="335">
        <v>0.65</v>
      </c>
      <c r="K60" s="320"/>
      <c r="L60" s="320">
        <f>H60*1.65</f>
        <v>192500</v>
      </c>
      <c r="M60" s="320"/>
      <c r="N60" s="320"/>
      <c r="O60" s="320"/>
      <c r="P60" s="320"/>
      <c r="Q60" s="320">
        <v>0.05</v>
      </c>
      <c r="R60" s="320"/>
      <c r="S60" s="320"/>
      <c r="T60" s="319">
        <f>Q60*L60</f>
        <v>9625</v>
      </c>
      <c r="U60" s="319"/>
      <c r="V60" s="319"/>
      <c r="W60" s="319"/>
      <c r="X60" s="46"/>
    </row>
    <row r="61" spans="1:24">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c r="A62" s="33"/>
      <c r="B62" s="320"/>
      <c r="C62" s="320"/>
      <c r="D62" s="320"/>
      <c r="E62" s="320"/>
      <c r="F62" s="320"/>
      <c r="G62" s="320"/>
      <c r="H62" s="320"/>
      <c r="I62" s="320"/>
      <c r="J62" s="320"/>
      <c r="K62" s="320"/>
      <c r="L62" s="320"/>
      <c r="M62" s="320"/>
      <c r="N62" s="320"/>
      <c r="O62" s="320"/>
      <c r="P62" s="320"/>
      <c r="Q62" s="320"/>
      <c r="R62" s="320"/>
      <c r="S62" s="320"/>
      <c r="T62" s="319"/>
      <c r="U62" s="319"/>
      <c r="V62" s="319"/>
      <c r="W62" s="319"/>
      <c r="X62" s="46"/>
    </row>
    <row r="63" spans="1:24" ht="16.5">
      <c r="A63" s="33"/>
      <c r="B63" s="49"/>
      <c r="C63" s="49"/>
      <c r="D63" s="49"/>
      <c r="E63" s="49"/>
      <c r="F63" s="49"/>
      <c r="G63" s="49"/>
      <c r="H63" s="49"/>
      <c r="I63" s="49"/>
      <c r="J63" s="49"/>
      <c r="K63" s="49"/>
      <c r="L63" s="49"/>
      <c r="M63" s="49"/>
      <c r="N63" s="49"/>
      <c r="O63" s="49"/>
      <c r="P63" s="49"/>
      <c r="Q63" s="310" t="s">
        <v>20</v>
      </c>
      <c r="R63" s="310"/>
      <c r="S63" s="310"/>
      <c r="T63" s="337">
        <f t="shared" ref="T63" si="3">SUM(T60:W62)</f>
        <v>9625</v>
      </c>
      <c r="U63" s="338"/>
      <c r="V63" s="338"/>
      <c r="W63" s="339"/>
      <c r="X63" s="46"/>
    </row>
    <row r="64" spans="1:24">
      <c r="A64" s="33"/>
      <c r="B64" s="52"/>
      <c r="C64" s="52"/>
      <c r="D64" s="52"/>
      <c r="E64" s="52"/>
      <c r="F64" s="52"/>
      <c r="G64" s="52"/>
      <c r="H64" s="52"/>
      <c r="I64" s="52"/>
      <c r="J64" s="52"/>
      <c r="K64" s="52"/>
      <c r="L64" s="52"/>
      <c r="M64" s="52"/>
      <c r="N64" s="52"/>
      <c r="O64" s="52"/>
      <c r="P64" s="52"/>
      <c r="Q64" s="52"/>
      <c r="R64" s="52"/>
      <c r="S64" s="52"/>
      <c r="T64" s="53"/>
      <c r="U64" s="53"/>
      <c r="V64" s="53"/>
      <c r="W64" s="53"/>
      <c r="X64" s="46"/>
    </row>
    <row r="65" spans="1:24">
      <c r="A65" s="33"/>
      <c r="B65" s="52"/>
      <c r="C65" s="52"/>
      <c r="D65" s="52"/>
      <c r="E65" s="52"/>
      <c r="F65" s="52"/>
      <c r="G65" s="52"/>
      <c r="H65" s="52"/>
      <c r="I65" s="52"/>
      <c r="J65" s="52"/>
      <c r="K65" s="52"/>
      <c r="L65" s="52"/>
      <c r="M65" s="52"/>
      <c r="N65" s="52"/>
      <c r="O65" s="52"/>
      <c r="P65" s="52"/>
      <c r="Q65" s="340" t="s">
        <v>39</v>
      </c>
      <c r="R65" s="340"/>
      <c r="S65" s="340"/>
      <c r="T65" s="341">
        <f>+T63+T55+T47+T36</f>
        <v>51038</v>
      </c>
      <c r="U65" s="341"/>
      <c r="V65" s="341"/>
      <c r="W65" s="341"/>
      <c r="X65" s="46"/>
    </row>
    <row r="66" spans="1:24">
      <c r="A66" s="33"/>
      <c r="B66" s="52"/>
      <c r="C66" s="52"/>
      <c r="D66" s="52"/>
      <c r="E66" s="52"/>
      <c r="F66" s="52"/>
      <c r="G66" s="52"/>
      <c r="H66" s="52"/>
      <c r="I66" s="52"/>
      <c r="J66" s="52"/>
      <c r="K66" s="52"/>
      <c r="L66" s="52"/>
      <c r="M66" s="52"/>
      <c r="N66" s="52"/>
      <c r="O66" s="52"/>
      <c r="P66" s="52"/>
      <c r="Q66" s="54" t="s">
        <v>40</v>
      </c>
      <c r="R66" s="55">
        <v>30</v>
      </c>
      <c r="S66" s="56" t="s">
        <v>41</v>
      </c>
      <c r="T66" s="341">
        <f>+ROUND(R66*(T65/100),0)</f>
        <v>15311</v>
      </c>
      <c r="U66" s="341"/>
      <c r="V66" s="341"/>
      <c r="W66" s="341"/>
      <c r="X66" s="46"/>
    </row>
    <row r="67" spans="1:24" ht="21" customHeight="1">
      <c r="A67" s="33"/>
      <c r="B67" s="52"/>
      <c r="C67" s="52"/>
      <c r="D67" s="52"/>
      <c r="E67" s="52"/>
      <c r="F67" s="52"/>
      <c r="G67" s="52"/>
      <c r="H67" s="52"/>
      <c r="I67" s="52"/>
      <c r="J67" s="52"/>
      <c r="K67" s="52"/>
      <c r="L67" s="52"/>
      <c r="M67" s="52"/>
      <c r="N67" s="52"/>
      <c r="O67" s="52"/>
      <c r="P67" s="52"/>
      <c r="Q67" s="342" t="s">
        <v>42</v>
      </c>
      <c r="R67" s="342"/>
      <c r="S67" s="342"/>
      <c r="T67" s="341">
        <f>+T66+T65</f>
        <v>66349</v>
      </c>
      <c r="U67" s="341"/>
      <c r="V67" s="341"/>
      <c r="W67" s="341"/>
      <c r="X67" s="46"/>
    </row>
    <row r="68" spans="1:24" ht="15" customHeight="1">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52"/>
      <c r="D69" s="52"/>
      <c r="E69" s="52"/>
      <c r="F69" s="52"/>
      <c r="G69" s="52"/>
      <c r="H69" s="52"/>
      <c r="I69" s="52"/>
      <c r="J69" s="52"/>
      <c r="K69" s="52"/>
      <c r="L69" s="52"/>
      <c r="M69" s="52"/>
      <c r="N69" s="52"/>
      <c r="O69" s="52"/>
      <c r="P69" s="52"/>
      <c r="Q69" s="52"/>
      <c r="R69" s="52"/>
      <c r="S69" s="52"/>
      <c r="T69" s="53"/>
      <c r="U69" s="53"/>
      <c r="V69" s="53"/>
      <c r="W69" s="53"/>
      <c r="X69" s="46"/>
    </row>
    <row r="70" spans="1:24">
      <c r="A70" s="33"/>
      <c r="B70" s="52"/>
      <c r="C70" s="346"/>
      <c r="D70" s="641"/>
      <c r="E70" s="641"/>
      <c r="F70" s="641"/>
      <c r="G70" s="641"/>
      <c r="H70" s="641"/>
      <c r="I70" s="641"/>
      <c r="J70" s="641"/>
      <c r="K70" s="642"/>
      <c r="L70" s="642"/>
      <c r="M70" s="642"/>
      <c r="N70" s="347"/>
      <c r="O70" s="347"/>
      <c r="P70" s="347"/>
      <c r="Q70" s="347"/>
      <c r="R70" s="347"/>
      <c r="S70" s="347"/>
      <c r="T70" s="347"/>
      <c r="U70" s="347"/>
      <c r="V70" s="347"/>
      <c r="W70" s="67"/>
      <c r="X70" s="46"/>
    </row>
    <row r="71" spans="1:24" ht="16.5">
      <c r="A71" s="33"/>
      <c r="B71" s="52"/>
      <c r="C71" s="343" t="s">
        <v>43</v>
      </c>
      <c r="D71" s="343"/>
      <c r="E71" s="343"/>
      <c r="F71" s="343"/>
      <c r="G71" s="343"/>
      <c r="H71" s="343"/>
      <c r="I71" s="343"/>
      <c r="J71" s="343"/>
      <c r="K71" s="642"/>
      <c r="L71" s="642"/>
      <c r="M71" s="642"/>
      <c r="N71" s="343" t="s">
        <v>44</v>
      </c>
      <c r="O71" s="343"/>
      <c r="P71" s="343"/>
      <c r="Q71" s="343"/>
      <c r="R71" s="343"/>
      <c r="S71" s="343"/>
      <c r="T71" s="343"/>
      <c r="U71" s="343"/>
      <c r="V71" s="343"/>
      <c r="W71" s="343"/>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58"/>
      <c r="J73" s="58"/>
      <c r="K73" s="58"/>
      <c r="L73" s="58"/>
      <c r="M73" s="58"/>
      <c r="N73" s="57"/>
      <c r="O73" s="57"/>
      <c r="P73" s="57"/>
      <c r="Q73" s="57"/>
      <c r="R73" s="57"/>
      <c r="S73" s="57"/>
      <c r="T73" s="57"/>
      <c r="U73" s="57"/>
      <c r="V73" s="57"/>
      <c r="W73" s="57"/>
      <c r="X73" s="46"/>
    </row>
    <row r="74" spans="1:24">
      <c r="A74" s="33"/>
      <c r="B74" s="52"/>
      <c r="C74" s="57"/>
      <c r="D74" s="58"/>
      <c r="E74" s="58"/>
      <c r="F74" s="58"/>
      <c r="G74" s="58"/>
      <c r="H74" s="58"/>
      <c r="I74" s="346"/>
      <c r="J74" s="641"/>
      <c r="K74" s="641"/>
      <c r="L74" s="641"/>
      <c r="M74" s="641"/>
      <c r="N74" s="641"/>
      <c r="O74" s="641"/>
      <c r="P74" s="641"/>
      <c r="Q74" s="57"/>
      <c r="R74" s="57"/>
      <c r="S74" s="57"/>
      <c r="T74" s="57"/>
      <c r="U74" s="57"/>
      <c r="V74" s="57"/>
      <c r="W74" s="57"/>
      <c r="X74" s="46"/>
    </row>
    <row r="75" spans="1:24" ht="16.5">
      <c r="A75" s="33"/>
      <c r="B75" s="52"/>
      <c r="C75" s="57"/>
      <c r="D75" s="58"/>
      <c r="E75" s="58"/>
      <c r="F75" s="58"/>
      <c r="G75" s="58"/>
      <c r="H75" s="58"/>
      <c r="I75" s="343" t="s">
        <v>45</v>
      </c>
      <c r="J75" s="643"/>
      <c r="K75" s="643"/>
      <c r="L75" s="643"/>
      <c r="M75" s="643"/>
      <c r="N75" s="643"/>
      <c r="O75" s="643"/>
      <c r="P75" s="643"/>
      <c r="Q75" s="57"/>
      <c r="R75" s="57"/>
      <c r="S75" s="57"/>
      <c r="T75" s="57"/>
      <c r="U75" s="57"/>
      <c r="V75" s="57"/>
      <c r="W75" s="57"/>
      <c r="X75" s="46"/>
    </row>
    <row r="76" spans="1:24">
      <c r="A76" s="33"/>
      <c r="B76" s="52"/>
      <c r="C76" s="52"/>
      <c r="D76" s="52"/>
      <c r="E76" s="52"/>
      <c r="F76" s="59"/>
      <c r="G76" s="59"/>
      <c r="H76" s="59"/>
      <c r="I76" s="59"/>
      <c r="J76" s="59"/>
      <c r="K76" s="59"/>
      <c r="L76" s="59"/>
      <c r="M76" s="59"/>
      <c r="N76" s="59"/>
      <c r="O76" s="59"/>
      <c r="P76" s="60"/>
      <c r="Q76" s="52"/>
      <c r="R76" s="52"/>
      <c r="S76" s="52"/>
      <c r="T76" s="53"/>
      <c r="U76" s="53"/>
      <c r="V76" s="53"/>
      <c r="W76" s="53"/>
      <c r="X76" s="46"/>
    </row>
    <row r="77" spans="1:24">
      <c r="A77" s="33"/>
      <c r="B77" s="344" t="s">
        <v>46</v>
      </c>
      <c r="C77" s="344"/>
      <c r="D77" s="344"/>
      <c r="E77" s="344"/>
      <c r="F77" s="344"/>
      <c r="G77" s="344"/>
      <c r="H77" s="344"/>
      <c r="I77" s="344"/>
      <c r="J77" s="344"/>
      <c r="K77" s="344"/>
      <c r="L77" s="344"/>
      <c r="M77" s="344"/>
      <c r="N77" s="344"/>
      <c r="O77" s="61"/>
      <c r="P77" s="31"/>
      <c r="Q77" s="31" t="s">
        <v>47</v>
      </c>
      <c r="R77" s="31" t="s">
        <v>48</v>
      </c>
      <c r="S77" s="31"/>
      <c r="T77" s="31"/>
      <c r="U77" s="31"/>
      <c r="V77" s="31"/>
      <c r="W77" s="31"/>
      <c r="X77" s="32"/>
    </row>
    <row r="78" spans="1:24">
      <c r="A78" s="62"/>
      <c r="B78" s="63" t="s">
        <v>49</v>
      </c>
      <c r="C78" s="64"/>
      <c r="D78" s="64"/>
      <c r="E78" s="64"/>
      <c r="F78" s="63" t="s">
        <v>50</v>
      </c>
      <c r="G78" s="65"/>
      <c r="H78" s="345"/>
      <c r="I78" s="345"/>
      <c r="J78" s="345"/>
      <c r="K78" s="345"/>
      <c r="L78" s="345"/>
      <c r="M78" s="345"/>
      <c r="N78" s="345"/>
      <c r="O78" s="345"/>
      <c r="P78" s="63"/>
      <c r="Q78" s="63"/>
      <c r="R78" s="63" t="s">
        <v>51</v>
      </c>
      <c r="S78" s="63"/>
      <c r="T78" s="63"/>
      <c r="U78" s="63"/>
      <c r="V78" s="63"/>
      <c r="W78" s="63"/>
      <c r="X78" s="66"/>
    </row>
  </sheetData>
  <mergeCells count="160">
    <mergeCell ref="I75:P75"/>
    <mergeCell ref="B77:N77"/>
    <mergeCell ref="H78:O78"/>
    <mergeCell ref="C70:J70"/>
    <mergeCell ref="K70:M71"/>
    <mergeCell ref="N70:V70"/>
    <mergeCell ref="C71:J71"/>
    <mergeCell ref="N71:W71"/>
    <mergeCell ref="I74:P74"/>
    <mergeCell ref="Q63:S63"/>
    <mergeCell ref="T63:W63"/>
    <mergeCell ref="Q65:S65"/>
    <mergeCell ref="T65:W65"/>
    <mergeCell ref="T66:W66"/>
    <mergeCell ref="Q67:S67"/>
    <mergeCell ref="T67:W67"/>
    <mergeCell ref="B62:G62"/>
    <mergeCell ref="H62:I62"/>
    <mergeCell ref="J62:K62"/>
    <mergeCell ref="L62:P62"/>
    <mergeCell ref="Q62:S62"/>
    <mergeCell ref="T62:W62"/>
    <mergeCell ref="B61:G61"/>
    <mergeCell ref="H61:I61"/>
    <mergeCell ref="J61:K61"/>
    <mergeCell ref="L61:P61"/>
    <mergeCell ref="Q61:S61"/>
    <mergeCell ref="T61:W61"/>
    <mergeCell ref="B60:G60"/>
    <mergeCell ref="H60:I60"/>
    <mergeCell ref="J60:K60"/>
    <mergeCell ref="L60:P60"/>
    <mergeCell ref="Q60:S60"/>
    <mergeCell ref="T60:W60"/>
    <mergeCell ref="Q55:S55"/>
    <mergeCell ref="T55:W55"/>
    <mergeCell ref="B57:W57"/>
    <mergeCell ref="B59:G59"/>
    <mergeCell ref="H59:I59"/>
    <mergeCell ref="J59:K59"/>
    <mergeCell ref="L59:P59"/>
    <mergeCell ref="Q59:S59"/>
    <mergeCell ref="T59:W59"/>
    <mergeCell ref="B54:G54"/>
    <mergeCell ref="H54:I54"/>
    <mergeCell ref="J54:K54"/>
    <mergeCell ref="L54:P54"/>
    <mergeCell ref="Q54:S54"/>
    <mergeCell ref="T54:W54"/>
    <mergeCell ref="B53:G53"/>
    <mergeCell ref="H53:I53"/>
    <mergeCell ref="J53:K53"/>
    <mergeCell ref="L53:P53"/>
    <mergeCell ref="Q53:S53"/>
    <mergeCell ref="T53:W53"/>
    <mergeCell ref="B52:G52"/>
    <mergeCell ref="H52:I52"/>
    <mergeCell ref="J52:K52"/>
    <mergeCell ref="L52:P52"/>
    <mergeCell ref="Q52:S52"/>
    <mergeCell ref="T52:W52"/>
    <mergeCell ref="Q47:S47"/>
    <mergeCell ref="T47:W47"/>
    <mergeCell ref="B49:W49"/>
    <mergeCell ref="B51:G51"/>
    <mergeCell ref="H51:I51"/>
    <mergeCell ref="J51:K51"/>
    <mergeCell ref="L51:P51"/>
    <mergeCell ref="Q51:S51"/>
    <mergeCell ref="T51:W51"/>
    <mergeCell ref="B45:I45"/>
    <mergeCell ref="J45:K45"/>
    <mergeCell ref="L45:P45"/>
    <mergeCell ref="Q45:S45"/>
    <mergeCell ref="T45:W45"/>
    <mergeCell ref="B46:I46"/>
    <mergeCell ref="J46:K46"/>
    <mergeCell ref="L46:P46"/>
    <mergeCell ref="Q46:S46"/>
    <mergeCell ref="T46:W46"/>
    <mergeCell ref="B43:I43"/>
    <mergeCell ref="J43:K43"/>
    <mergeCell ref="L43:P43"/>
    <mergeCell ref="Q43:S43"/>
    <mergeCell ref="T43:W43"/>
    <mergeCell ref="B44:I44"/>
    <mergeCell ref="J44:K44"/>
    <mergeCell ref="L44:P44"/>
    <mergeCell ref="Q44:S44"/>
    <mergeCell ref="T44:W44"/>
    <mergeCell ref="B41:I41"/>
    <mergeCell ref="J41:K41"/>
    <mergeCell ref="L41:P41"/>
    <mergeCell ref="Q41:S41"/>
    <mergeCell ref="T41:W41"/>
    <mergeCell ref="B42:I42"/>
    <mergeCell ref="J42:K42"/>
    <mergeCell ref="L42:P42"/>
    <mergeCell ref="Q42:S42"/>
    <mergeCell ref="T42:W42"/>
    <mergeCell ref="Q36:S36"/>
    <mergeCell ref="T36:W36"/>
    <mergeCell ref="B38:W38"/>
    <mergeCell ref="B40:I40"/>
    <mergeCell ref="J40:K40"/>
    <mergeCell ref="L40:P40"/>
    <mergeCell ref="Q40:S40"/>
    <mergeCell ref="T40:W40"/>
    <mergeCell ref="B34:I34"/>
    <mergeCell ref="J34:K34"/>
    <mergeCell ref="L34:P34"/>
    <mergeCell ref="Q34:S34"/>
    <mergeCell ref="T34:W34"/>
    <mergeCell ref="B35:I35"/>
    <mergeCell ref="J35:K35"/>
    <mergeCell ref="L35:P35"/>
    <mergeCell ref="Q35:S35"/>
    <mergeCell ref="T35:W35"/>
    <mergeCell ref="B30:C30"/>
    <mergeCell ref="D30:P30"/>
    <mergeCell ref="Q30:S30"/>
    <mergeCell ref="T30:W30"/>
    <mergeCell ref="B31:W31"/>
    <mergeCell ref="B33:I33"/>
    <mergeCell ref="J33:K33"/>
    <mergeCell ref="L33:P33"/>
    <mergeCell ref="Q33:S33"/>
    <mergeCell ref="T33:W33"/>
    <mergeCell ref="B26:C26"/>
    <mergeCell ref="D26:P26"/>
    <mergeCell ref="Q26:S26"/>
    <mergeCell ref="T26:W26"/>
    <mergeCell ref="B27:C29"/>
    <mergeCell ref="D27:P29"/>
    <mergeCell ref="Q27:S29"/>
    <mergeCell ref="T27:W29"/>
    <mergeCell ref="B22:E22"/>
    <mergeCell ref="F22:W22"/>
    <mergeCell ref="F23:W23"/>
    <mergeCell ref="B24:E24"/>
    <mergeCell ref="F24:W24"/>
    <mergeCell ref="F25:W25"/>
    <mergeCell ref="B20:E20"/>
    <mergeCell ref="F20:W20"/>
    <mergeCell ref="F21:W21"/>
    <mergeCell ref="B8:W8"/>
    <mergeCell ref="H9:L9"/>
    <mergeCell ref="O9:Q9"/>
    <mergeCell ref="R9:W9"/>
    <mergeCell ref="F10:I10"/>
    <mergeCell ref="K10:L10"/>
    <mergeCell ref="A2:E6"/>
    <mergeCell ref="F2:S6"/>
    <mergeCell ref="T2:X2"/>
    <mergeCell ref="T3:X3"/>
    <mergeCell ref="T4:X4"/>
    <mergeCell ref="T5:X6"/>
    <mergeCell ref="B12:W12"/>
    <mergeCell ref="B13:W18"/>
    <mergeCell ref="B19:W19"/>
  </mergeCells>
  <conditionalFormatting sqref="B13:W18">
    <cfRule type="expression" dxfId="54" priority="1" stopIfTrue="1">
      <formula>#REF!=0</formula>
    </cfRule>
  </conditionalFormatting>
  <dataValidations disablePrompts="1" count="32">
    <dataValidation allowBlank="1" showInputMessage="1" showErrorMessage="1" prompt="Escriba el precio unitario del material  que se analiza" sqref="Q41:S46" xr:uid="{00000000-0002-0000-0D00-000000000000}"/>
    <dataValidation allowBlank="1" showInputMessage="1" showErrorMessage="1" prompt="Escriba la cantidad de material que se analiza" sqref="L41:P46" xr:uid="{00000000-0002-0000-0D00-000001000000}"/>
    <dataValidation allowBlank="1" showInputMessage="1" showErrorMessage="1" prompt="Escriba la unidad de medida en que se mide el material" sqref="J41:K46" xr:uid="{00000000-0002-0000-0D00-000002000000}"/>
    <dataValidation allowBlank="1" showInputMessage="1" showErrorMessage="1" prompt="Escriba una breve descripción de los materiales que analiza" sqref="B41:I46" xr:uid="{00000000-0002-0000-0D00-000003000000}"/>
    <dataValidation allowBlank="1" showInputMessage="1" showErrorMessage="1" prompt="Escriba el rendimiento del equipo que analiza" sqref="Q34:S35" xr:uid="{00000000-0002-0000-0D00-000004000000}"/>
    <dataValidation allowBlank="1" showInputMessage="1" showErrorMessage="1" prompt="Escriba la Tarifa por hora del equipo que analiza" sqref="L34:P35" xr:uid="{00000000-0002-0000-0D00-000005000000}"/>
    <dataValidation allowBlank="1" showInputMessage="1" showErrorMessage="1" prompt="Escriba una breve descripción del equipo que analiza" sqref="B34:B35" xr:uid="{00000000-0002-0000-0D00-000006000000}"/>
    <dataValidation allowBlank="1" showInputMessage="1" showErrorMessage="1" prompt="Escriba el nombre completo  del interventor" sqref="H78:O78" xr:uid="{00000000-0002-0000-0D00-000007000000}"/>
    <dataValidation allowBlank="1" showInputMessage="1" showErrorMessage="1" prompt="Escriba el valor Unitario de cada trabajador relacionado" sqref="T60:W62" xr:uid="{00000000-0002-0000-0D00-000008000000}"/>
    <dataValidation allowBlank="1" showInputMessage="1" showErrorMessage="1" prompt="Escriba el rendimiento de cada trabajador relacionado" sqref="Q60:S62" xr:uid="{00000000-0002-0000-0D00-000009000000}"/>
    <dataValidation allowBlank="1" showInputMessage="1" showErrorMessage="1" prompt="Escriba el valor del jornal total de cada trabajador relacionado" sqref="L60:P62" xr:uid="{00000000-0002-0000-0D00-00000A000000}"/>
    <dataValidation allowBlank="1" showInputMessage="1" showErrorMessage="1" prompt="Escriba el valor de las prestaciones por cada trabajador" sqref="J60:K62" xr:uid="{00000000-0002-0000-0D00-00000B000000}"/>
    <dataValidation allowBlank="1" showInputMessage="1" showErrorMessage="1" prompt="Escriba el valor del jornal por cada trabajador" sqref="H60:I62" xr:uid="{00000000-0002-0000-0D00-00000C000000}"/>
    <dataValidation allowBlank="1" showInputMessage="1" showErrorMessage="1" prompt="Escriba el valor unitario del transporte relacionado" sqref="T52:W54" xr:uid="{00000000-0002-0000-0D00-00000D000000}"/>
    <dataValidation allowBlank="1" showInputMessage="1" showErrorMessage="1" prompt="Escriba la tarifa del transporte relacionado" sqref="Q52:S54" xr:uid="{00000000-0002-0000-0D00-00000E000000}"/>
    <dataValidation allowBlank="1" showInputMessage="1" showErrorMessage="1" prompt="Esciba los m2 o Toneladas por Km equivalentes para el transporte relacionado" sqref="L52:P54" xr:uid="{00000000-0002-0000-0D00-00000F000000}"/>
    <dataValidation allowBlank="1" showInputMessage="1" showErrorMessage="1" prompt="Escriba la distancia que recorre el transporte relacionado" sqref="J52:K54" xr:uid="{00000000-0002-0000-0D00-000010000000}"/>
    <dataValidation allowBlank="1" showInputMessage="1" showErrorMessage="1" prompt="Escriba el peso o la cantidad de volument que transporta" sqref="H52:I54" xr:uid="{00000000-0002-0000-0D00-000011000000}"/>
    <dataValidation allowBlank="1" showInputMessage="1" showErrorMessage="1" prompt="Escriba el precio unitario del material que se analiza" sqref="T41:W46 T35:W35" xr:uid="{00000000-0002-0000-0D00-000012000000}"/>
    <dataValidation allowBlank="1" showInputMessage="1" showErrorMessage="1" prompt="Escriba el valor unitario del equipo que analiza" sqref="T34:W34" xr:uid="{00000000-0002-0000-0D00-000013000000}"/>
    <dataValidation allowBlank="1" showInputMessage="1" showErrorMessage="1" prompt="Escriba los trabajadores cuyo precio va a analizarce" sqref="B60:G62" xr:uid="{00000000-0002-0000-0D00-000014000000}"/>
    <dataValidation allowBlank="1" showInputMessage="1" showErrorMessage="1" prompt="Escriba la clase de material que transporta el material que se analiza" sqref="B52:G54" xr:uid="{00000000-0002-0000-0D00-000015000000}"/>
    <dataValidation allowBlank="1" showInputMessage="1" showErrorMessage="1" prompt="Escriba la Cantidad de cada item relacionado" sqref="T27 T30:W30" xr:uid="{00000000-0002-0000-0D00-000016000000}"/>
    <dataValidation allowBlank="1" showInputMessage="1" showErrorMessage="1" prompt="Escriba la unidad de medida en que se encuentra el item relacionado" sqref="Q27 Q30:S30" xr:uid="{00000000-0002-0000-0D00-000017000000}"/>
    <dataValidation allowBlank="1" showInputMessage="1" showErrorMessage="1" prompt="Escriba una breve descripción del item relacionado" sqref="D27 D30:P30" xr:uid="{00000000-0002-0000-0D00-000018000000}"/>
    <dataValidation allowBlank="1" showInputMessage="1" showErrorMessage="1" prompt="Escriba el item relacionado en la propuesta" sqref="B27 B30:C30" xr:uid="{00000000-0002-0000-0D00-000019000000}"/>
    <dataValidation allowBlank="1" showInputMessage="1" showErrorMessage="1" promptTitle="Coordinador        " prompt="Escriba el nombre _x000a_o razón social del _x000a_funcionario designado_x000a_para ser el Coordinador_x000a_del Contrato" sqref="F24:W24" xr:uid="{00000000-0002-0000-0D00-00001A000000}"/>
    <dataValidation allowBlank="1" showInputMessage="1" showErrorMessage="1" promptTitle="Interventor               " prompt="Escriba el nombre _x000a_o razón social del _x000a_Interventor" sqref="F22:W22" xr:uid="{00000000-0002-0000-0D00-00001B000000}"/>
    <dataValidation allowBlank="1" showInputMessage="1" showErrorMessage="1" promptTitle="Contratista" prompt="Escriba el nombre o _x000a_razón social del _x000a_Contratista" sqref="F20:W20" xr:uid="{00000000-0002-0000-0D00-00001C000000}"/>
    <dataValidation allowBlank="1" showInputMessage="1" showErrorMessage="1" promptTitle="Contrato No." prompt="Escriba en este espacio el número de contrato suscrito" sqref="H9:L9" xr:uid="{00000000-0002-0000-0D00-00001D000000}"/>
    <dataValidation allowBlank="1" showInputMessage="1" showErrorMessage="1" prompt="Escriba el año de suscripción del contrato." sqref="O9:Q9" xr:uid="{00000000-0002-0000-0D00-00001E000000}"/>
    <dataValidation allowBlank="1" showInputMessage="1" showErrorMessage="1" promptTitle="Objeto del Contrato" prompt="Escriba claramente el objeto del contrato de ejecución suscrito" sqref="B13:W18" xr:uid="{00000000-0002-0000-0D00-00001F000000}"/>
  </dataValidation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2:X78"/>
  <sheetViews>
    <sheetView topLeftCell="A16" zoomScale="80" zoomScaleNormal="80" workbookViewId="0">
      <selection activeCell="AB59" sqref="AB59"/>
    </sheetView>
  </sheetViews>
  <sheetFormatPr defaultColWidth="9.28515625" defaultRowHeight="15"/>
  <cols>
    <col min="1" max="24" width="5.85546875" style="27" customWidth="1"/>
    <col min="25" max="16384" width="9.28515625" style="27"/>
  </cols>
  <sheetData>
    <row r="2" spans="1:24">
      <c r="A2" s="348" t="s">
        <v>52</v>
      </c>
      <c r="B2" s="349"/>
      <c r="C2" s="349"/>
      <c r="D2" s="349"/>
      <c r="E2" s="350"/>
      <c r="F2" s="357"/>
      <c r="G2" s="358"/>
      <c r="H2" s="358"/>
      <c r="I2" s="358"/>
      <c r="J2" s="358"/>
      <c r="K2" s="358"/>
      <c r="L2" s="358"/>
      <c r="M2" s="358"/>
      <c r="N2" s="358"/>
      <c r="O2" s="358"/>
      <c r="P2" s="358"/>
      <c r="Q2" s="358"/>
      <c r="R2" s="358"/>
      <c r="S2" s="359"/>
      <c r="T2" s="366"/>
      <c r="U2" s="644"/>
      <c r="V2" s="644"/>
      <c r="W2" s="644"/>
      <c r="X2" s="645"/>
    </row>
    <row r="3" spans="1:24">
      <c r="A3" s="351"/>
      <c r="B3" s="352"/>
      <c r="C3" s="352"/>
      <c r="D3" s="352"/>
      <c r="E3" s="353"/>
      <c r="F3" s="360"/>
      <c r="G3" s="361"/>
      <c r="H3" s="361"/>
      <c r="I3" s="361"/>
      <c r="J3" s="361"/>
      <c r="K3" s="361"/>
      <c r="L3" s="361"/>
      <c r="M3" s="361"/>
      <c r="N3" s="361"/>
      <c r="O3" s="361"/>
      <c r="P3" s="361"/>
      <c r="Q3" s="361"/>
      <c r="R3" s="361"/>
      <c r="S3" s="362"/>
      <c r="T3" s="367" t="s">
        <v>53</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367" t="s">
        <v>54</v>
      </c>
      <c r="U4" s="646"/>
      <c r="V4" s="646"/>
      <c r="W4" s="646"/>
      <c r="X4" s="647"/>
    </row>
    <row r="5" spans="1:24">
      <c r="A5" s="351"/>
      <c r="B5" s="352"/>
      <c r="C5" s="352"/>
      <c r="D5" s="352"/>
      <c r="E5" s="353"/>
      <c r="F5" s="360"/>
      <c r="G5" s="361"/>
      <c r="H5" s="361"/>
      <c r="I5" s="361"/>
      <c r="J5" s="361"/>
      <c r="K5" s="361"/>
      <c r="L5" s="361"/>
      <c r="M5" s="361"/>
      <c r="N5" s="361"/>
      <c r="O5" s="361"/>
      <c r="P5" s="361"/>
      <c r="Q5" s="361"/>
      <c r="R5" s="361"/>
      <c r="S5" s="362"/>
      <c r="T5" s="648"/>
      <c r="U5" s="646"/>
      <c r="V5" s="646"/>
      <c r="W5" s="646"/>
      <c r="X5" s="647"/>
    </row>
    <row r="6" spans="1:24" ht="15.75" thickBot="1">
      <c r="A6" s="354"/>
      <c r="B6" s="355"/>
      <c r="C6" s="355"/>
      <c r="D6" s="355"/>
      <c r="E6" s="356"/>
      <c r="F6" s="363"/>
      <c r="G6" s="364"/>
      <c r="H6" s="364"/>
      <c r="I6" s="364"/>
      <c r="J6" s="364"/>
      <c r="K6" s="364"/>
      <c r="L6" s="364"/>
      <c r="M6" s="364"/>
      <c r="N6" s="364"/>
      <c r="O6" s="364"/>
      <c r="P6" s="364"/>
      <c r="Q6" s="364"/>
      <c r="R6" s="364"/>
      <c r="S6" s="365"/>
      <c r="T6" s="649"/>
      <c r="U6" s="650"/>
      <c r="V6" s="650"/>
      <c r="W6" s="650"/>
      <c r="X6" s="651"/>
    </row>
    <row r="7" spans="1:24">
      <c r="A7" s="28"/>
      <c r="B7" s="29"/>
      <c r="C7" s="29"/>
      <c r="D7" s="29"/>
      <c r="E7" s="29"/>
      <c r="F7" s="29"/>
      <c r="G7" s="29"/>
      <c r="H7" s="30"/>
      <c r="I7" s="30"/>
      <c r="J7" s="30"/>
      <c r="K7" s="30"/>
      <c r="L7" s="30"/>
      <c r="M7" s="30"/>
      <c r="N7" s="30"/>
      <c r="O7" s="30"/>
      <c r="P7" s="30"/>
      <c r="Q7" s="30"/>
      <c r="R7" s="30"/>
      <c r="S7" s="30"/>
      <c r="T7" s="31"/>
      <c r="U7" s="31"/>
      <c r="V7" s="31"/>
      <c r="W7" s="31"/>
      <c r="X7" s="32"/>
    </row>
    <row r="8" spans="1:24" ht="18">
      <c r="A8" s="33"/>
      <c r="B8" s="271" t="s">
        <v>0</v>
      </c>
      <c r="C8" s="271"/>
      <c r="D8" s="271"/>
      <c r="E8" s="271"/>
      <c r="F8" s="271"/>
      <c r="G8" s="271"/>
      <c r="H8" s="271"/>
      <c r="I8" s="271"/>
      <c r="J8" s="271"/>
      <c r="K8" s="271"/>
      <c r="L8" s="271"/>
      <c r="M8" s="271"/>
      <c r="N8" s="271"/>
      <c r="O8" s="271"/>
      <c r="P8" s="271"/>
      <c r="Q8" s="271"/>
      <c r="R8" s="271"/>
      <c r="S8" s="271"/>
      <c r="T8" s="271"/>
      <c r="U8" s="271"/>
      <c r="V8" s="271"/>
      <c r="W8" s="271"/>
      <c r="X8" s="34"/>
    </row>
    <row r="9" spans="1:24" ht="18">
      <c r="A9" s="35"/>
      <c r="B9"/>
      <c r="C9" s="68"/>
      <c r="D9" s="68"/>
      <c r="E9" s="68"/>
      <c r="F9" s="68"/>
      <c r="G9" s="68"/>
      <c r="H9" s="272"/>
      <c r="I9" s="272"/>
      <c r="J9" s="272"/>
      <c r="K9" s="272"/>
      <c r="L9" s="272"/>
      <c r="M9"/>
      <c r="N9"/>
      <c r="O9" s="273"/>
      <c r="P9" s="273"/>
      <c r="Q9" s="273"/>
      <c r="R9" s="274"/>
      <c r="S9" s="274"/>
      <c r="T9" s="274"/>
      <c r="U9" s="274"/>
      <c r="V9" s="274"/>
      <c r="W9" s="274"/>
      <c r="X9" s="36"/>
    </row>
    <row r="10" spans="1:24" ht="16.5">
      <c r="A10" s="37"/>
      <c r="B10" s="38" t="s">
        <v>1</v>
      </c>
      <c r="C10" s="38"/>
      <c r="D10" s="38"/>
      <c r="E10" s="38"/>
      <c r="F10" s="275"/>
      <c r="G10" s="275"/>
      <c r="H10" s="275"/>
      <c r="I10" s="275"/>
      <c r="J10" s="38" t="s">
        <v>2</v>
      </c>
      <c r="K10" s="276"/>
      <c r="L10" s="276"/>
      <c r="M10" s="39"/>
      <c r="N10" s="38"/>
      <c r="O10" s="40"/>
      <c r="P10" s="40"/>
      <c r="Q10" s="40"/>
      <c r="R10" s="40"/>
      <c r="S10" s="40"/>
      <c r="T10" s="40"/>
      <c r="U10" s="40"/>
      <c r="V10" s="40"/>
      <c r="W10" s="40"/>
      <c r="X10" s="41"/>
    </row>
    <row r="11" spans="1:24">
      <c r="A11" s="35"/>
      <c r="B11" s="42"/>
      <c r="C11" s="42"/>
      <c r="D11" s="42"/>
      <c r="E11" s="42"/>
      <c r="F11" s="42"/>
      <c r="G11" s="42"/>
      <c r="H11" s="43"/>
      <c r="I11" s="43"/>
      <c r="J11" s="43"/>
      <c r="K11" s="43"/>
      <c r="L11" s="43"/>
      <c r="M11" s="44"/>
      <c r="N11" s="44"/>
      <c r="O11" s="43"/>
      <c r="P11" s="43"/>
      <c r="Q11" s="43"/>
      <c r="R11" s="69"/>
      <c r="S11" s="69"/>
      <c r="T11" s="69"/>
      <c r="U11" s="69"/>
      <c r="V11" s="69"/>
      <c r="W11" s="69"/>
      <c r="X11" s="36"/>
    </row>
    <row r="12" spans="1:24" ht="18">
      <c r="A12" s="35"/>
      <c r="B12" s="265" t="s">
        <v>3</v>
      </c>
      <c r="C12" s="265"/>
      <c r="D12" s="265"/>
      <c r="E12" s="265"/>
      <c r="F12" s="265"/>
      <c r="G12" s="265"/>
      <c r="H12" s="265"/>
      <c r="I12" s="265"/>
      <c r="J12" s="265"/>
      <c r="K12" s="265"/>
      <c r="L12" s="265"/>
      <c r="M12" s="265"/>
      <c r="N12" s="265"/>
      <c r="O12" s="265"/>
      <c r="P12" s="265"/>
      <c r="Q12" s="265"/>
      <c r="R12" s="265"/>
      <c r="S12" s="265"/>
      <c r="T12" s="265"/>
      <c r="U12" s="265"/>
      <c r="V12" s="265"/>
      <c r="W12" s="265"/>
      <c r="X12" s="36"/>
    </row>
    <row r="13" spans="1:24">
      <c r="A13" s="35"/>
      <c r="B13" s="368" t="s">
        <v>4</v>
      </c>
      <c r="C13" s="368"/>
      <c r="D13" s="368"/>
      <c r="E13" s="368"/>
      <c r="F13" s="368"/>
      <c r="G13" s="368"/>
      <c r="H13" s="368"/>
      <c r="I13" s="368"/>
      <c r="J13" s="368"/>
      <c r="K13" s="368"/>
      <c r="L13" s="368"/>
      <c r="M13" s="368"/>
      <c r="N13" s="368"/>
      <c r="O13" s="368"/>
      <c r="P13" s="368"/>
      <c r="Q13" s="368"/>
      <c r="R13" s="368"/>
      <c r="S13" s="368"/>
      <c r="T13" s="368"/>
      <c r="U13" s="368"/>
      <c r="V13" s="368"/>
      <c r="W13" s="368"/>
      <c r="X13" s="36"/>
    </row>
    <row r="14" spans="1:24">
      <c r="A14" s="35"/>
      <c r="B14" s="368"/>
      <c r="C14" s="368"/>
      <c r="D14" s="368"/>
      <c r="E14" s="368"/>
      <c r="F14" s="368"/>
      <c r="G14" s="368"/>
      <c r="H14" s="368"/>
      <c r="I14" s="368"/>
      <c r="J14" s="368"/>
      <c r="K14" s="368"/>
      <c r="L14" s="368"/>
      <c r="M14" s="368"/>
      <c r="N14" s="368"/>
      <c r="O14" s="368"/>
      <c r="P14" s="368"/>
      <c r="Q14" s="368"/>
      <c r="R14" s="368"/>
      <c r="S14" s="368"/>
      <c r="T14" s="368"/>
      <c r="U14" s="368"/>
      <c r="V14" s="368"/>
      <c r="W14" s="368"/>
      <c r="X14" s="36"/>
    </row>
    <row r="15" spans="1:24">
      <c r="A15" s="35"/>
      <c r="B15" s="368"/>
      <c r="C15" s="368"/>
      <c r="D15" s="368"/>
      <c r="E15" s="368"/>
      <c r="F15" s="368"/>
      <c r="G15" s="368"/>
      <c r="H15" s="368"/>
      <c r="I15" s="368"/>
      <c r="J15" s="368"/>
      <c r="K15" s="368"/>
      <c r="L15" s="368"/>
      <c r="M15" s="368"/>
      <c r="N15" s="368"/>
      <c r="O15" s="368"/>
      <c r="P15" s="368"/>
      <c r="Q15" s="368"/>
      <c r="R15" s="368"/>
      <c r="S15" s="368"/>
      <c r="T15" s="368"/>
      <c r="U15" s="368"/>
      <c r="V15" s="368"/>
      <c r="W15" s="368"/>
      <c r="X15" s="36"/>
    </row>
    <row r="16" spans="1:24">
      <c r="A16" s="35"/>
      <c r="B16" s="368"/>
      <c r="C16" s="368"/>
      <c r="D16" s="368"/>
      <c r="E16" s="368"/>
      <c r="F16" s="368"/>
      <c r="G16" s="368"/>
      <c r="H16" s="368"/>
      <c r="I16" s="368"/>
      <c r="J16" s="368"/>
      <c r="K16" s="368"/>
      <c r="L16" s="368"/>
      <c r="M16" s="368"/>
      <c r="N16" s="368"/>
      <c r="O16" s="368"/>
      <c r="P16" s="368"/>
      <c r="Q16" s="368"/>
      <c r="R16" s="368"/>
      <c r="S16" s="368"/>
      <c r="T16" s="368"/>
      <c r="U16" s="368"/>
      <c r="V16" s="368"/>
      <c r="W16" s="368"/>
      <c r="X16" s="36"/>
    </row>
    <row r="17" spans="1:24">
      <c r="A17" s="35"/>
      <c r="B17" s="368"/>
      <c r="C17" s="368"/>
      <c r="D17" s="368"/>
      <c r="E17" s="368"/>
      <c r="F17" s="368"/>
      <c r="G17" s="368"/>
      <c r="H17" s="368"/>
      <c r="I17" s="368"/>
      <c r="J17" s="368"/>
      <c r="K17" s="368"/>
      <c r="L17" s="368"/>
      <c r="M17" s="368"/>
      <c r="N17" s="368"/>
      <c r="O17" s="368"/>
      <c r="P17" s="368"/>
      <c r="Q17" s="368"/>
      <c r="R17" s="368"/>
      <c r="S17" s="368"/>
      <c r="T17" s="368"/>
      <c r="U17" s="368"/>
      <c r="V17" s="368"/>
      <c r="W17" s="368"/>
      <c r="X17" s="36"/>
    </row>
    <row r="18" spans="1:24">
      <c r="A18" s="35"/>
      <c r="B18" s="368"/>
      <c r="C18" s="368"/>
      <c r="D18" s="368"/>
      <c r="E18" s="368"/>
      <c r="F18" s="368"/>
      <c r="G18" s="368"/>
      <c r="H18" s="368"/>
      <c r="I18" s="368"/>
      <c r="J18" s="368"/>
      <c r="K18" s="368"/>
      <c r="L18" s="368"/>
      <c r="M18" s="368"/>
      <c r="N18" s="368"/>
      <c r="O18" s="368"/>
      <c r="P18" s="368"/>
      <c r="Q18" s="368"/>
      <c r="R18" s="368"/>
      <c r="S18" s="368"/>
      <c r="T18" s="368"/>
      <c r="U18" s="368"/>
      <c r="V18" s="368"/>
      <c r="W18" s="368"/>
      <c r="X18" s="36"/>
    </row>
    <row r="19" spans="1:24">
      <c r="A19" s="35"/>
      <c r="B19" s="267"/>
      <c r="C19" s="267"/>
      <c r="D19" s="267"/>
      <c r="E19" s="267"/>
      <c r="F19" s="267"/>
      <c r="G19" s="267"/>
      <c r="H19" s="267"/>
      <c r="I19" s="267"/>
      <c r="J19" s="267"/>
      <c r="K19" s="267"/>
      <c r="L19" s="267"/>
      <c r="M19" s="267"/>
      <c r="N19" s="267"/>
      <c r="O19" s="267"/>
      <c r="P19" s="267"/>
      <c r="Q19" s="267"/>
      <c r="R19" s="267"/>
      <c r="S19" s="267"/>
      <c r="T19" s="267"/>
      <c r="U19" s="267"/>
      <c r="V19" s="267"/>
      <c r="W19" s="267"/>
      <c r="X19" s="36"/>
    </row>
    <row r="20" spans="1:24" ht="18">
      <c r="A20" s="35"/>
      <c r="B20" s="268" t="s">
        <v>5</v>
      </c>
      <c r="C20" s="268"/>
      <c r="D20" s="268"/>
      <c r="E20" s="268"/>
      <c r="F20" s="269"/>
      <c r="G20" s="269"/>
      <c r="H20" s="269"/>
      <c r="I20" s="269"/>
      <c r="J20" s="269"/>
      <c r="K20" s="269"/>
      <c r="L20" s="269"/>
      <c r="M20" s="269"/>
      <c r="N20" s="269"/>
      <c r="O20" s="269"/>
      <c r="P20" s="269"/>
      <c r="Q20" s="269"/>
      <c r="R20" s="269"/>
      <c r="S20" s="269"/>
      <c r="T20" s="269"/>
      <c r="U20" s="269"/>
      <c r="V20" s="269"/>
      <c r="W20" s="269"/>
      <c r="X20" s="36"/>
    </row>
    <row r="21" spans="1:24">
      <c r="A21" s="35"/>
      <c r="B21" s="45"/>
      <c r="C21" s="45"/>
      <c r="D21" s="45"/>
      <c r="E21" s="45"/>
      <c r="F21" s="270"/>
      <c r="G21" s="270"/>
      <c r="H21" s="270"/>
      <c r="I21" s="270"/>
      <c r="J21" s="270"/>
      <c r="K21" s="270"/>
      <c r="L21" s="270"/>
      <c r="M21" s="270"/>
      <c r="N21" s="270"/>
      <c r="O21" s="270"/>
      <c r="P21" s="270"/>
      <c r="Q21" s="270"/>
      <c r="R21" s="270"/>
      <c r="S21" s="270"/>
      <c r="T21" s="270"/>
      <c r="U21" s="270"/>
      <c r="V21" s="270"/>
      <c r="W21" s="270"/>
      <c r="X21" s="36"/>
    </row>
    <row r="22" spans="1:24" ht="18">
      <c r="A22" s="35"/>
      <c r="B22" s="268" t="s">
        <v>6</v>
      </c>
      <c r="C22" s="268"/>
      <c r="D22" s="268"/>
      <c r="E22" s="268"/>
      <c r="F22" s="269"/>
      <c r="G22" s="269"/>
      <c r="H22" s="269"/>
      <c r="I22" s="269"/>
      <c r="J22" s="269"/>
      <c r="K22" s="269"/>
      <c r="L22" s="269"/>
      <c r="M22" s="269"/>
      <c r="N22" s="269"/>
      <c r="O22" s="269"/>
      <c r="P22" s="269"/>
      <c r="Q22" s="269"/>
      <c r="R22" s="269"/>
      <c r="S22" s="269"/>
      <c r="T22" s="269"/>
      <c r="U22" s="269"/>
      <c r="V22" s="269"/>
      <c r="W22" s="269"/>
      <c r="X22" s="36"/>
    </row>
    <row r="23" spans="1:24">
      <c r="A23" s="35"/>
      <c r="B23" s="45"/>
      <c r="C23" s="45"/>
      <c r="D23" s="45"/>
      <c r="E23" s="45"/>
      <c r="F23" s="270"/>
      <c r="G23" s="270"/>
      <c r="H23" s="270"/>
      <c r="I23" s="270"/>
      <c r="J23" s="270"/>
      <c r="K23" s="270"/>
      <c r="L23" s="270"/>
      <c r="M23" s="270"/>
      <c r="N23" s="270"/>
      <c r="O23" s="270"/>
      <c r="P23" s="270"/>
      <c r="Q23" s="270"/>
      <c r="R23" s="270"/>
      <c r="S23" s="270"/>
      <c r="T23" s="270"/>
      <c r="U23" s="270"/>
      <c r="V23" s="270"/>
      <c r="W23" s="270"/>
      <c r="X23" s="36"/>
    </row>
    <row r="24" spans="1:24" ht="18">
      <c r="A24" s="35"/>
      <c r="B24" s="268" t="s">
        <v>7</v>
      </c>
      <c r="C24" s="268"/>
      <c r="D24" s="268"/>
      <c r="E24" s="268"/>
      <c r="F24" s="269"/>
      <c r="G24" s="269"/>
      <c r="H24" s="269"/>
      <c r="I24" s="269"/>
      <c r="J24" s="269"/>
      <c r="K24" s="269"/>
      <c r="L24" s="269"/>
      <c r="M24" s="269"/>
      <c r="N24" s="269"/>
      <c r="O24" s="269"/>
      <c r="P24" s="269"/>
      <c r="Q24" s="269"/>
      <c r="R24" s="269"/>
      <c r="S24" s="269"/>
      <c r="T24" s="269"/>
      <c r="U24" s="269"/>
      <c r="V24" s="269"/>
      <c r="W24" s="269"/>
      <c r="X24" s="36"/>
    </row>
    <row r="25" spans="1:24">
      <c r="A25" s="35"/>
      <c r="B25" s="69"/>
      <c r="C25" s="69"/>
      <c r="D25" s="69"/>
      <c r="E25" s="69"/>
      <c r="F25" s="270"/>
      <c r="G25" s="270"/>
      <c r="H25" s="270"/>
      <c r="I25" s="270"/>
      <c r="J25" s="270"/>
      <c r="K25" s="270"/>
      <c r="L25" s="270"/>
      <c r="M25" s="270"/>
      <c r="N25" s="270"/>
      <c r="O25" s="270"/>
      <c r="P25" s="270"/>
      <c r="Q25" s="270"/>
      <c r="R25" s="270"/>
      <c r="S25" s="270"/>
      <c r="T25" s="270"/>
      <c r="U25" s="270"/>
      <c r="V25" s="270"/>
      <c r="W25" s="270"/>
      <c r="X25" s="36"/>
    </row>
    <row r="26" spans="1:24" ht="16.5">
      <c r="A26" s="33"/>
      <c r="B26" s="277" t="s">
        <v>8</v>
      </c>
      <c r="C26" s="277"/>
      <c r="D26" s="277" t="s">
        <v>9</v>
      </c>
      <c r="E26" s="277"/>
      <c r="F26" s="277"/>
      <c r="G26" s="277"/>
      <c r="H26" s="277"/>
      <c r="I26" s="277"/>
      <c r="J26" s="277"/>
      <c r="K26" s="277"/>
      <c r="L26" s="277"/>
      <c r="M26" s="277"/>
      <c r="N26" s="277"/>
      <c r="O26" s="277"/>
      <c r="P26" s="277"/>
      <c r="Q26" s="277" t="s">
        <v>10</v>
      </c>
      <c r="R26" s="277"/>
      <c r="S26" s="277"/>
      <c r="T26" s="277" t="s">
        <v>11</v>
      </c>
      <c r="U26" s="277"/>
      <c r="V26" s="277"/>
      <c r="W26" s="277"/>
      <c r="X26" s="46"/>
    </row>
    <row r="27" spans="1:24" ht="21" customHeight="1">
      <c r="A27" s="33"/>
      <c r="B27" s="278"/>
      <c r="C27" s="279"/>
      <c r="D27" s="284" t="s">
        <v>106</v>
      </c>
      <c r="E27" s="285"/>
      <c r="F27" s="285"/>
      <c r="G27" s="285"/>
      <c r="H27" s="285"/>
      <c r="I27" s="285"/>
      <c r="J27" s="285"/>
      <c r="K27" s="285"/>
      <c r="L27" s="285"/>
      <c r="M27" s="285"/>
      <c r="N27" s="285"/>
      <c r="O27" s="285"/>
      <c r="P27" s="286"/>
      <c r="Q27" s="293" t="s">
        <v>107</v>
      </c>
      <c r="R27" s="294"/>
      <c r="S27" s="295"/>
      <c r="T27" s="278"/>
      <c r="U27" s="302"/>
      <c r="V27" s="302"/>
      <c r="W27" s="279"/>
      <c r="X27" s="46"/>
    </row>
    <row r="28" spans="1:24" ht="15.75" customHeight="1">
      <c r="A28" s="33"/>
      <c r="B28" s="280"/>
      <c r="C28" s="281"/>
      <c r="D28" s="287"/>
      <c r="E28" s="288"/>
      <c r="F28" s="288"/>
      <c r="G28" s="288"/>
      <c r="H28" s="288"/>
      <c r="I28" s="288"/>
      <c r="J28" s="288"/>
      <c r="K28" s="288"/>
      <c r="L28" s="288"/>
      <c r="M28" s="288"/>
      <c r="N28" s="288"/>
      <c r="O28" s="288"/>
      <c r="P28" s="289"/>
      <c r="Q28" s="296"/>
      <c r="R28" s="297"/>
      <c r="S28" s="298"/>
      <c r="T28" s="280"/>
      <c r="U28" s="303"/>
      <c r="V28" s="303"/>
      <c r="W28" s="281"/>
      <c r="X28" s="46"/>
    </row>
    <row r="29" spans="1:24" ht="49.5" customHeight="1">
      <c r="A29" s="33"/>
      <c r="B29" s="282"/>
      <c r="C29" s="283"/>
      <c r="D29" s="290"/>
      <c r="E29" s="291"/>
      <c r="F29" s="291"/>
      <c r="G29" s="291"/>
      <c r="H29" s="291"/>
      <c r="I29" s="291"/>
      <c r="J29" s="291"/>
      <c r="K29" s="291"/>
      <c r="L29" s="291"/>
      <c r="M29" s="291"/>
      <c r="N29" s="291"/>
      <c r="O29" s="291"/>
      <c r="P29" s="292"/>
      <c r="Q29" s="299"/>
      <c r="R29" s="300"/>
      <c r="S29" s="301"/>
      <c r="T29" s="282"/>
      <c r="U29" s="304"/>
      <c r="V29" s="304"/>
      <c r="W29" s="283"/>
      <c r="X29" s="46"/>
    </row>
    <row r="30" spans="1:24">
      <c r="A30" s="33"/>
      <c r="B30" s="303"/>
      <c r="C30" s="303"/>
      <c r="D30" s="303"/>
      <c r="E30" s="303"/>
      <c r="F30" s="303"/>
      <c r="G30" s="303"/>
      <c r="H30" s="303"/>
      <c r="I30" s="303"/>
      <c r="J30" s="303"/>
      <c r="K30" s="303"/>
      <c r="L30" s="303"/>
      <c r="M30" s="303"/>
      <c r="N30" s="303"/>
      <c r="O30" s="303"/>
      <c r="P30" s="303"/>
      <c r="Q30" s="303"/>
      <c r="R30" s="303"/>
      <c r="S30" s="303"/>
      <c r="T30" s="303"/>
      <c r="U30" s="303"/>
      <c r="V30" s="303"/>
      <c r="W30" s="303"/>
      <c r="X30" s="46"/>
    </row>
    <row r="31" spans="1:24" ht="16.5">
      <c r="A31" s="33"/>
      <c r="B31" s="305" t="s">
        <v>14</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48"/>
      <c r="B33" s="306" t="s">
        <v>9</v>
      </c>
      <c r="C33" s="307"/>
      <c r="D33" s="307"/>
      <c r="E33" s="307"/>
      <c r="F33" s="307"/>
      <c r="G33" s="307"/>
      <c r="H33" s="307"/>
      <c r="I33" s="307"/>
      <c r="J33" s="306" t="s">
        <v>15</v>
      </c>
      <c r="K33" s="308"/>
      <c r="L33" s="309" t="s">
        <v>16</v>
      </c>
      <c r="M33" s="309"/>
      <c r="N33" s="309"/>
      <c r="O33" s="309"/>
      <c r="P33" s="309"/>
      <c r="Q33" s="309" t="s">
        <v>17</v>
      </c>
      <c r="R33" s="309"/>
      <c r="S33" s="309"/>
      <c r="T33" s="309" t="s">
        <v>18</v>
      </c>
      <c r="U33" s="309"/>
      <c r="V33" s="309"/>
      <c r="W33" s="309"/>
      <c r="X33" s="46"/>
    </row>
    <row r="34" spans="1:24">
      <c r="A34" s="33"/>
      <c r="B34" s="314" t="s">
        <v>19</v>
      </c>
      <c r="C34" s="315"/>
      <c r="D34" s="315"/>
      <c r="E34" s="315"/>
      <c r="F34" s="315"/>
      <c r="G34" s="315"/>
      <c r="H34" s="315"/>
      <c r="I34" s="316"/>
      <c r="J34" s="317"/>
      <c r="K34" s="318"/>
      <c r="L34" s="319">
        <f>+T63</f>
        <v>9376.0000000000018</v>
      </c>
      <c r="M34" s="319"/>
      <c r="N34" s="319"/>
      <c r="O34" s="319"/>
      <c r="P34" s="319"/>
      <c r="Q34" s="320">
        <v>0.05</v>
      </c>
      <c r="R34" s="320"/>
      <c r="S34" s="320"/>
      <c r="T34" s="319">
        <f>+ROUND(L34*Q34,0)</f>
        <v>469</v>
      </c>
      <c r="U34" s="319"/>
      <c r="V34" s="319"/>
      <c r="W34" s="319"/>
      <c r="X34" s="46"/>
    </row>
    <row r="35" spans="1:24">
      <c r="A35" s="33"/>
      <c r="B35" s="314" t="s">
        <v>108</v>
      </c>
      <c r="C35" s="315"/>
      <c r="D35" s="315"/>
      <c r="E35" s="315"/>
      <c r="F35" s="315"/>
      <c r="G35" s="315"/>
      <c r="H35" s="315"/>
      <c r="I35" s="316"/>
      <c r="J35" s="317" t="s">
        <v>10</v>
      </c>
      <c r="K35" s="318"/>
      <c r="L35" s="321">
        <v>65000</v>
      </c>
      <c r="M35" s="322"/>
      <c r="N35" s="322"/>
      <c r="O35" s="322"/>
      <c r="P35" s="323"/>
      <c r="Q35" s="317">
        <v>0.1</v>
      </c>
      <c r="R35" s="324"/>
      <c r="S35" s="318"/>
      <c r="T35" s="325">
        <f>+ROUND(L35*Q35,0)</f>
        <v>6500</v>
      </c>
      <c r="U35" s="326"/>
      <c r="V35" s="326"/>
      <c r="W35" s="327"/>
      <c r="X35" s="46"/>
    </row>
    <row r="36" spans="1:24" ht="16.5">
      <c r="A36" s="33"/>
      <c r="B36" s="49"/>
      <c r="C36" s="49"/>
      <c r="D36" s="49"/>
      <c r="E36" s="49"/>
      <c r="F36" s="49"/>
      <c r="G36" s="49"/>
      <c r="H36" s="49"/>
      <c r="I36" s="49"/>
      <c r="J36" s="49"/>
      <c r="K36" s="49"/>
      <c r="L36" s="49"/>
      <c r="M36" s="49"/>
      <c r="N36" s="49"/>
      <c r="O36" s="49"/>
      <c r="P36" s="49"/>
      <c r="Q36" s="310" t="s">
        <v>20</v>
      </c>
      <c r="R36" s="310"/>
      <c r="S36" s="310"/>
      <c r="T36" s="311">
        <f>+SUM(T34:W35)</f>
        <v>6969</v>
      </c>
      <c r="U36" s="312"/>
      <c r="V36" s="312"/>
      <c r="W36" s="313"/>
      <c r="X36" s="46"/>
    </row>
    <row r="37" spans="1:24">
      <c r="A37" s="33"/>
      <c r="B37" s="50"/>
      <c r="C37" s="50"/>
      <c r="D37" s="50"/>
      <c r="E37" s="50"/>
      <c r="F37" s="50"/>
      <c r="G37" s="50"/>
      <c r="H37" s="50"/>
      <c r="I37" s="50"/>
      <c r="J37" s="50"/>
      <c r="K37" s="50"/>
      <c r="L37" s="50"/>
      <c r="M37" s="50"/>
      <c r="N37" s="50"/>
      <c r="O37" s="50"/>
      <c r="P37" s="50"/>
      <c r="Q37" s="50"/>
      <c r="R37" s="50"/>
      <c r="S37" s="50"/>
      <c r="T37" s="51"/>
      <c r="U37" s="51"/>
      <c r="V37" s="51"/>
      <c r="W37" s="51"/>
      <c r="X37" s="46"/>
    </row>
    <row r="38" spans="1:24" ht="16.5">
      <c r="A38" s="33"/>
      <c r="B38" s="305" t="s">
        <v>21</v>
      </c>
      <c r="C38" s="305"/>
      <c r="D38" s="305"/>
      <c r="E38" s="305"/>
      <c r="F38" s="305"/>
      <c r="G38" s="305"/>
      <c r="H38" s="305"/>
      <c r="I38" s="305"/>
      <c r="J38" s="305"/>
      <c r="K38" s="305"/>
      <c r="L38" s="305"/>
      <c r="M38" s="305"/>
      <c r="N38" s="305"/>
      <c r="O38" s="305"/>
      <c r="P38" s="305"/>
      <c r="Q38" s="305"/>
      <c r="R38" s="305"/>
      <c r="S38" s="305"/>
      <c r="T38" s="305"/>
      <c r="U38" s="305"/>
      <c r="V38" s="305"/>
      <c r="W38" s="305"/>
      <c r="X38" s="46"/>
    </row>
    <row r="39" spans="1:24">
      <c r="A39" s="33"/>
      <c r="B39" s="47"/>
      <c r="C39" s="47"/>
      <c r="D39" s="47"/>
      <c r="E39" s="47"/>
      <c r="F39" s="47"/>
      <c r="G39" s="47"/>
      <c r="H39" s="47"/>
      <c r="I39" s="47"/>
      <c r="J39" s="47"/>
      <c r="K39" s="47"/>
      <c r="L39" s="47"/>
      <c r="M39" s="47"/>
      <c r="N39" s="47"/>
      <c r="O39" s="47"/>
      <c r="P39" s="47"/>
      <c r="Q39" s="47"/>
      <c r="R39" s="47"/>
      <c r="S39" s="47"/>
      <c r="T39" s="47"/>
      <c r="U39" s="47"/>
      <c r="V39" s="47"/>
      <c r="W39" s="47"/>
      <c r="X39" s="46"/>
    </row>
    <row r="40" spans="1:24" ht="16.5">
      <c r="A40" s="33"/>
      <c r="B40" s="309" t="s">
        <v>9</v>
      </c>
      <c r="C40" s="309"/>
      <c r="D40" s="309"/>
      <c r="E40" s="309"/>
      <c r="F40" s="309"/>
      <c r="G40" s="309"/>
      <c r="H40" s="309"/>
      <c r="I40" s="309"/>
      <c r="J40" s="309" t="s">
        <v>10</v>
      </c>
      <c r="K40" s="309"/>
      <c r="L40" s="309" t="s">
        <v>22</v>
      </c>
      <c r="M40" s="309"/>
      <c r="N40" s="309"/>
      <c r="O40" s="309"/>
      <c r="P40" s="309"/>
      <c r="Q40" s="309" t="s">
        <v>23</v>
      </c>
      <c r="R40" s="309"/>
      <c r="S40" s="309"/>
      <c r="T40" s="309" t="s">
        <v>24</v>
      </c>
      <c r="U40" s="309"/>
      <c r="V40" s="309"/>
      <c r="W40" s="309"/>
      <c r="X40" s="46"/>
    </row>
    <row r="41" spans="1:24">
      <c r="A41" s="33"/>
      <c r="B41" s="320" t="s">
        <v>109</v>
      </c>
      <c r="C41" s="320"/>
      <c r="D41" s="320"/>
      <c r="E41" s="320"/>
      <c r="F41" s="320"/>
      <c r="G41" s="320"/>
      <c r="H41" s="320"/>
      <c r="I41" s="320"/>
      <c r="J41" s="320" t="s">
        <v>110</v>
      </c>
      <c r="K41" s="320"/>
      <c r="L41" s="320">
        <v>1.2</v>
      </c>
      <c r="M41" s="320"/>
      <c r="N41" s="320"/>
      <c r="O41" s="320"/>
      <c r="P41" s="320"/>
      <c r="Q41" s="320">
        <v>15000</v>
      </c>
      <c r="R41" s="320"/>
      <c r="S41" s="320"/>
      <c r="T41" s="328">
        <f>+ROUND(L41*Q41,0)</f>
        <v>18000</v>
      </c>
      <c r="U41" s="328"/>
      <c r="V41" s="328"/>
      <c r="W41" s="328"/>
      <c r="X41" s="46"/>
    </row>
    <row r="42" spans="1:24">
      <c r="A42" s="33"/>
      <c r="B42" s="320" t="s">
        <v>111</v>
      </c>
      <c r="C42" s="320"/>
      <c r="D42" s="320"/>
      <c r="E42" s="320"/>
      <c r="F42" s="320"/>
      <c r="G42" s="320"/>
      <c r="H42" s="320"/>
      <c r="I42" s="320"/>
      <c r="J42" s="320" t="s">
        <v>112</v>
      </c>
      <c r="K42" s="320"/>
      <c r="L42" s="320">
        <v>1</v>
      </c>
      <c r="M42" s="320"/>
      <c r="N42" s="320"/>
      <c r="O42" s="320"/>
      <c r="P42" s="320"/>
      <c r="Q42" s="320">
        <v>2500</v>
      </c>
      <c r="R42" s="320"/>
      <c r="S42" s="320"/>
      <c r="T42" s="328">
        <f t="shared" ref="T42:T45" si="0">+ROUND(L42*Q42,0)</f>
        <v>2500</v>
      </c>
      <c r="U42" s="328"/>
      <c r="V42" s="328"/>
      <c r="W42" s="328"/>
      <c r="X42" s="46"/>
    </row>
    <row r="43" spans="1:24">
      <c r="A43" s="33"/>
      <c r="B43" s="320"/>
      <c r="C43" s="320"/>
      <c r="D43" s="320"/>
      <c r="E43" s="320"/>
      <c r="F43" s="320"/>
      <c r="G43" s="320"/>
      <c r="H43" s="320"/>
      <c r="I43" s="320"/>
      <c r="J43" s="320"/>
      <c r="K43" s="320"/>
      <c r="L43" s="320"/>
      <c r="M43" s="320"/>
      <c r="N43" s="320"/>
      <c r="O43" s="320"/>
      <c r="P43" s="320"/>
      <c r="Q43" s="320"/>
      <c r="R43" s="320"/>
      <c r="S43" s="320"/>
      <c r="T43" s="328">
        <f t="shared" si="0"/>
        <v>0</v>
      </c>
      <c r="U43" s="328"/>
      <c r="V43" s="328"/>
      <c r="W43" s="328"/>
      <c r="X43" s="46"/>
    </row>
    <row r="44" spans="1:24">
      <c r="A44" s="33"/>
      <c r="B44" s="320"/>
      <c r="C44" s="320"/>
      <c r="D44" s="320"/>
      <c r="E44" s="320"/>
      <c r="F44" s="320"/>
      <c r="G44" s="320"/>
      <c r="H44" s="320"/>
      <c r="I44" s="320"/>
      <c r="J44" s="320"/>
      <c r="K44" s="320"/>
      <c r="L44" s="320"/>
      <c r="M44" s="320"/>
      <c r="N44" s="320"/>
      <c r="O44" s="320"/>
      <c r="P44" s="320"/>
      <c r="Q44" s="320"/>
      <c r="R44" s="320"/>
      <c r="S44" s="320"/>
      <c r="T44" s="328">
        <f t="shared" si="0"/>
        <v>0</v>
      </c>
      <c r="U44" s="328"/>
      <c r="V44" s="328"/>
      <c r="W44" s="328"/>
      <c r="X44" s="46"/>
    </row>
    <row r="45" spans="1:24">
      <c r="A45" s="33"/>
      <c r="B45" s="320"/>
      <c r="C45" s="320"/>
      <c r="D45" s="320"/>
      <c r="E45" s="320"/>
      <c r="F45" s="320"/>
      <c r="G45" s="320"/>
      <c r="H45" s="320"/>
      <c r="I45" s="320"/>
      <c r="J45" s="320"/>
      <c r="K45" s="320"/>
      <c r="L45" s="320"/>
      <c r="M45" s="320"/>
      <c r="N45" s="320"/>
      <c r="O45" s="320"/>
      <c r="P45" s="320"/>
      <c r="Q45" s="320"/>
      <c r="R45" s="320"/>
      <c r="S45" s="320"/>
      <c r="T45" s="328">
        <f t="shared" si="0"/>
        <v>0</v>
      </c>
      <c r="U45" s="328"/>
      <c r="V45" s="328"/>
      <c r="W45" s="328"/>
      <c r="X45" s="46"/>
    </row>
    <row r="46" spans="1:24">
      <c r="A46" s="33"/>
      <c r="B46" s="320"/>
      <c r="C46" s="320"/>
      <c r="D46" s="320"/>
      <c r="E46" s="320"/>
      <c r="F46" s="320"/>
      <c r="G46" s="320"/>
      <c r="H46" s="320"/>
      <c r="I46" s="320"/>
      <c r="J46" s="320"/>
      <c r="K46" s="320"/>
      <c r="L46" s="320"/>
      <c r="M46" s="320"/>
      <c r="N46" s="320"/>
      <c r="O46" s="320"/>
      <c r="P46" s="320"/>
      <c r="Q46" s="320"/>
      <c r="R46" s="320"/>
      <c r="S46" s="320"/>
      <c r="T46" s="328" t="s">
        <v>25</v>
      </c>
      <c r="U46" s="328"/>
      <c r="V46" s="328"/>
      <c r="W46" s="328"/>
      <c r="X46" s="46"/>
    </row>
    <row r="47" spans="1:24" ht="16.5">
      <c r="A47" s="33"/>
      <c r="B47" s="49"/>
      <c r="C47" s="49"/>
      <c r="D47" s="49"/>
      <c r="E47" s="49"/>
      <c r="F47" s="49"/>
      <c r="G47" s="49"/>
      <c r="H47" s="49"/>
      <c r="I47" s="49"/>
      <c r="J47" s="49"/>
      <c r="K47" s="49"/>
      <c r="L47" s="49"/>
      <c r="M47" s="49"/>
      <c r="N47" s="49"/>
      <c r="O47" s="49"/>
      <c r="P47" s="49"/>
      <c r="Q47" s="310" t="s">
        <v>20</v>
      </c>
      <c r="R47" s="310"/>
      <c r="S47" s="310"/>
      <c r="T47" s="329">
        <f>SUM(T41:W46)</f>
        <v>20500</v>
      </c>
      <c r="U47" s="330"/>
      <c r="V47" s="330"/>
      <c r="W47" s="331"/>
      <c r="X47" s="46"/>
    </row>
    <row r="48" spans="1:24">
      <c r="A48" s="33"/>
      <c r="B48" s="50"/>
      <c r="C48" s="50"/>
      <c r="D48" s="50"/>
      <c r="E48" s="50"/>
      <c r="F48" s="50"/>
      <c r="G48" s="50"/>
      <c r="H48" s="50"/>
      <c r="I48" s="50"/>
      <c r="J48" s="50"/>
      <c r="K48" s="50"/>
      <c r="L48" s="50"/>
      <c r="M48" s="50"/>
      <c r="N48" s="50"/>
      <c r="O48" s="50"/>
      <c r="P48" s="50"/>
      <c r="Q48" s="50"/>
      <c r="R48" s="50"/>
      <c r="S48" s="50"/>
      <c r="T48" s="51"/>
      <c r="U48" s="51"/>
      <c r="V48" s="51"/>
      <c r="W48" s="51"/>
      <c r="X48" s="46"/>
    </row>
    <row r="49" spans="1:24" ht="16.5">
      <c r="A49" s="33"/>
      <c r="B49" s="305" t="s">
        <v>26</v>
      </c>
      <c r="C49" s="305"/>
      <c r="D49" s="305"/>
      <c r="E49" s="305"/>
      <c r="F49" s="305"/>
      <c r="G49" s="305"/>
      <c r="H49" s="305"/>
      <c r="I49" s="305"/>
      <c r="J49" s="305"/>
      <c r="K49" s="305"/>
      <c r="L49" s="305"/>
      <c r="M49" s="305"/>
      <c r="N49" s="305"/>
      <c r="O49" s="305"/>
      <c r="P49" s="305"/>
      <c r="Q49" s="305"/>
      <c r="R49" s="305"/>
      <c r="S49" s="305"/>
      <c r="T49" s="305"/>
      <c r="U49" s="305"/>
      <c r="V49" s="305"/>
      <c r="W49" s="305"/>
      <c r="X49" s="46"/>
    </row>
    <row r="50" spans="1:24">
      <c r="A50" s="33"/>
      <c r="B50" s="47"/>
      <c r="C50" s="47"/>
      <c r="D50" s="47"/>
      <c r="E50" s="47"/>
      <c r="F50" s="47"/>
      <c r="G50" s="47"/>
      <c r="H50" s="47"/>
      <c r="I50" s="47"/>
      <c r="J50" s="47"/>
      <c r="K50" s="47"/>
      <c r="L50" s="47"/>
      <c r="M50" s="47"/>
      <c r="N50" s="47"/>
      <c r="O50" s="47"/>
      <c r="P50" s="47"/>
      <c r="Q50" s="47"/>
      <c r="R50" s="47"/>
      <c r="S50" s="47"/>
      <c r="T50" s="47"/>
      <c r="U50" s="47"/>
      <c r="V50" s="47"/>
      <c r="W50" s="47"/>
      <c r="X50" s="46"/>
    </row>
    <row r="51" spans="1:24" ht="19.5">
      <c r="A51" s="33"/>
      <c r="B51" s="309" t="s">
        <v>27</v>
      </c>
      <c r="C51" s="309"/>
      <c r="D51" s="309"/>
      <c r="E51" s="309"/>
      <c r="F51" s="309"/>
      <c r="G51" s="309"/>
      <c r="H51" s="309" t="s">
        <v>28</v>
      </c>
      <c r="I51" s="309"/>
      <c r="J51" s="309" t="s">
        <v>29</v>
      </c>
      <c r="K51" s="309"/>
      <c r="L51" s="309" t="s">
        <v>30</v>
      </c>
      <c r="M51" s="309"/>
      <c r="N51" s="309"/>
      <c r="O51" s="309"/>
      <c r="P51" s="309"/>
      <c r="Q51" s="309" t="s">
        <v>16</v>
      </c>
      <c r="R51" s="309"/>
      <c r="S51" s="309"/>
      <c r="T51" s="309" t="s">
        <v>18</v>
      </c>
      <c r="U51" s="309"/>
      <c r="V51" s="309"/>
      <c r="W51" s="309"/>
      <c r="X51" s="46"/>
    </row>
    <row r="52" spans="1:24">
      <c r="A52" s="33"/>
      <c r="B52" s="320"/>
      <c r="C52" s="320"/>
      <c r="D52" s="320"/>
      <c r="E52" s="320"/>
      <c r="F52" s="320"/>
      <c r="G52" s="320"/>
      <c r="H52" s="320"/>
      <c r="I52" s="320"/>
      <c r="J52" s="320"/>
      <c r="K52" s="320"/>
      <c r="L52" s="320"/>
      <c r="M52" s="320"/>
      <c r="N52" s="320"/>
      <c r="O52" s="320"/>
      <c r="P52" s="320"/>
      <c r="Q52" s="320"/>
      <c r="R52" s="320"/>
      <c r="S52" s="320"/>
      <c r="T52" s="319">
        <f>+ROUND(L52*Q52,0)</f>
        <v>0</v>
      </c>
      <c r="U52" s="319"/>
      <c r="V52" s="319"/>
      <c r="W52" s="319"/>
      <c r="X52" s="46"/>
    </row>
    <row r="53" spans="1:24">
      <c r="A53" s="33"/>
      <c r="B53" s="320"/>
      <c r="C53" s="320"/>
      <c r="D53" s="320"/>
      <c r="E53" s="320"/>
      <c r="F53" s="320"/>
      <c r="G53" s="320"/>
      <c r="H53" s="320"/>
      <c r="I53" s="320"/>
      <c r="J53" s="320"/>
      <c r="K53" s="320"/>
      <c r="L53" s="320"/>
      <c r="M53" s="320"/>
      <c r="N53" s="320"/>
      <c r="O53" s="320"/>
      <c r="P53" s="320"/>
      <c r="Q53" s="320"/>
      <c r="R53" s="320"/>
      <c r="S53" s="320"/>
      <c r="T53" s="319">
        <f t="shared" ref="T53:T54" si="1">+ROUND(L53*Q53,0)</f>
        <v>0</v>
      </c>
      <c r="U53" s="319"/>
      <c r="V53" s="319"/>
      <c r="W53" s="319"/>
      <c r="X53" s="46"/>
    </row>
    <row r="54" spans="1:24">
      <c r="A54" s="33"/>
      <c r="B54" s="320"/>
      <c r="C54" s="320"/>
      <c r="D54" s="320"/>
      <c r="E54" s="320"/>
      <c r="F54" s="320"/>
      <c r="G54" s="320"/>
      <c r="H54" s="320"/>
      <c r="I54" s="320"/>
      <c r="J54" s="320"/>
      <c r="K54" s="320"/>
      <c r="L54" s="320"/>
      <c r="M54" s="320"/>
      <c r="N54" s="320"/>
      <c r="O54" s="320"/>
      <c r="P54" s="320"/>
      <c r="Q54" s="320"/>
      <c r="R54" s="320"/>
      <c r="S54" s="320"/>
      <c r="T54" s="319">
        <f t="shared" si="1"/>
        <v>0</v>
      </c>
      <c r="U54" s="319"/>
      <c r="V54" s="319"/>
      <c r="W54" s="319"/>
      <c r="X54" s="46"/>
    </row>
    <row r="55" spans="1:24" ht="16.5">
      <c r="A55" s="33"/>
      <c r="B55" s="49"/>
      <c r="C55" s="49"/>
      <c r="D55" s="49"/>
      <c r="E55" s="49"/>
      <c r="F55" s="49"/>
      <c r="G55" s="49"/>
      <c r="H55" s="49"/>
      <c r="I55" s="49"/>
      <c r="J55" s="49"/>
      <c r="K55" s="49"/>
      <c r="L55" s="49"/>
      <c r="M55" s="49"/>
      <c r="N55" s="49"/>
      <c r="O55" s="49"/>
      <c r="P55" s="49"/>
      <c r="Q55" s="310" t="s">
        <v>20</v>
      </c>
      <c r="R55" s="310"/>
      <c r="S55" s="310"/>
      <c r="T55" s="332">
        <f t="shared" ref="T55" si="2">SUM(T52:W54)</f>
        <v>0</v>
      </c>
      <c r="U55" s="333"/>
      <c r="V55" s="333"/>
      <c r="W55" s="334"/>
      <c r="X55" s="46"/>
    </row>
    <row r="56" spans="1:24">
      <c r="A56" s="33"/>
      <c r="B56" s="50"/>
      <c r="C56" s="50"/>
      <c r="D56" s="50"/>
      <c r="E56" s="50"/>
      <c r="F56" s="50"/>
      <c r="G56" s="50"/>
      <c r="H56" s="50"/>
      <c r="I56" s="50"/>
      <c r="J56" s="50"/>
      <c r="K56" s="50"/>
      <c r="L56" s="50"/>
      <c r="M56" s="50"/>
      <c r="N56" s="50"/>
      <c r="O56" s="50"/>
      <c r="P56" s="50"/>
      <c r="Q56" s="50"/>
      <c r="R56" s="50"/>
      <c r="S56" s="50"/>
      <c r="T56" s="51"/>
      <c r="U56" s="51"/>
      <c r="V56" s="51"/>
      <c r="W56" s="51"/>
      <c r="X56" s="46"/>
    </row>
    <row r="57" spans="1:24" ht="16.5">
      <c r="A57" s="33"/>
      <c r="B57" s="305" t="s">
        <v>33</v>
      </c>
      <c r="C57" s="305"/>
      <c r="D57" s="305"/>
      <c r="E57" s="305"/>
      <c r="F57" s="305"/>
      <c r="G57" s="305"/>
      <c r="H57" s="305"/>
      <c r="I57" s="305"/>
      <c r="J57" s="305"/>
      <c r="K57" s="305"/>
      <c r="L57" s="305"/>
      <c r="M57" s="305"/>
      <c r="N57" s="305"/>
      <c r="O57" s="305"/>
      <c r="P57" s="305"/>
      <c r="Q57" s="305"/>
      <c r="R57" s="305"/>
      <c r="S57" s="305"/>
      <c r="T57" s="305"/>
      <c r="U57" s="305"/>
      <c r="V57" s="305"/>
      <c r="W57" s="305"/>
      <c r="X57" s="46"/>
    </row>
    <row r="58" spans="1:24">
      <c r="A58" s="33"/>
      <c r="B58" s="47"/>
      <c r="C58" s="47"/>
      <c r="D58" s="47"/>
      <c r="E58" s="47"/>
      <c r="F58" s="47"/>
      <c r="G58" s="47"/>
      <c r="H58" s="47"/>
      <c r="I58" s="47"/>
      <c r="J58" s="47"/>
      <c r="K58" s="47"/>
      <c r="L58" s="47"/>
      <c r="M58" s="47"/>
      <c r="N58" s="47"/>
      <c r="O58" s="47"/>
      <c r="P58" s="47"/>
      <c r="Q58" s="47"/>
      <c r="R58" s="47"/>
      <c r="S58" s="47"/>
      <c r="T58" s="47"/>
      <c r="U58" s="47"/>
      <c r="V58" s="47"/>
      <c r="W58" s="47"/>
      <c r="X58" s="46"/>
    </row>
    <row r="59" spans="1:24" ht="16.5">
      <c r="A59" s="33"/>
      <c r="B59" s="309" t="s">
        <v>34</v>
      </c>
      <c r="C59" s="309"/>
      <c r="D59" s="309"/>
      <c r="E59" s="309"/>
      <c r="F59" s="309"/>
      <c r="G59" s="309"/>
      <c r="H59" s="309" t="s">
        <v>35</v>
      </c>
      <c r="I59" s="309"/>
      <c r="J59" s="309" t="s">
        <v>36</v>
      </c>
      <c r="K59" s="309"/>
      <c r="L59" s="309" t="s">
        <v>37</v>
      </c>
      <c r="M59" s="309"/>
      <c r="N59" s="309"/>
      <c r="O59" s="309"/>
      <c r="P59" s="309"/>
      <c r="Q59" s="309" t="s">
        <v>17</v>
      </c>
      <c r="R59" s="309"/>
      <c r="S59" s="309"/>
      <c r="T59" s="309" t="s">
        <v>18</v>
      </c>
      <c r="U59" s="309"/>
      <c r="V59" s="309"/>
      <c r="W59" s="309"/>
      <c r="X59" s="46"/>
    </row>
    <row r="60" spans="1:24">
      <c r="A60" s="33"/>
      <c r="B60" s="320" t="s">
        <v>38</v>
      </c>
      <c r="C60" s="320"/>
      <c r="D60" s="320"/>
      <c r="E60" s="320"/>
      <c r="F60" s="320"/>
      <c r="G60" s="320"/>
      <c r="H60" s="320">
        <f>((1500000/30)+((1000000/30)*2))</f>
        <v>116666.66666666667</v>
      </c>
      <c r="I60" s="320"/>
      <c r="J60" s="335">
        <v>0.65</v>
      </c>
      <c r="K60" s="320"/>
      <c r="L60" s="320">
        <f>H60*1.65</f>
        <v>192500</v>
      </c>
      <c r="M60" s="320"/>
      <c r="N60" s="320"/>
      <c r="O60" s="320"/>
      <c r="P60" s="320"/>
      <c r="Q60" s="390">
        <v>4.8706493506493517E-2</v>
      </c>
      <c r="R60" s="390"/>
      <c r="S60" s="390"/>
      <c r="T60" s="319">
        <f>Q60*L60</f>
        <v>9376.0000000000018</v>
      </c>
      <c r="U60" s="319"/>
      <c r="V60" s="319"/>
      <c r="W60" s="319"/>
      <c r="X60" s="46"/>
    </row>
    <row r="61" spans="1:24">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c r="A62" s="33"/>
      <c r="B62" s="320"/>
      <c r="C62" s="320"/>
      <c r="D62" s="320"/>
      <c r="E62" s="320"/>
      <c r="F62" s="320"/>
      <c r="G62" s="320"/>
      <c r="H62" s="320"/>
      <c r="I62" s="320"/>
      <c r="J62" s="320"/>
      <c r="K62" s="320"/>
      <c r="L62" s="320"/>
      <c r="M62" s="320"/>
      <c r="N62" s="320"/>
      <c r="O62" s="320"/>
      <c r="P62" s="320"/>
      <c r="Q62" s="320"/>
      <c r="R62" s="320"/>
      <c r="S62" s="320"/>
      <c r="T62" s="319"/>
      <c r="U62" s="319"/>
      <c r="V62" s="319"/>
      <c r="W62" s="319"/>
      <c r="X62" s="46"/>
    </row>
    <row r="63" spans="1:24" ht="16.5">
      <c r="A63" s="33"/>
      <c r="B63" s="49"/>
      <c r="C63" s="49"/>
      <c r="D63" s="49"/>
      <c r="E63" s="49"/>
      <c r="F63" s="49"/>
      <c r="G63" s="49"/>
      <c r="H63" s="49"/>
      <c r="I63" s="49"/>
      <c r="J63" s="49"/>
      <c r="K63" s="49"/>
      <c r="L63" s="49"/>
      <c r="M63" s="49"/>
      <c r="N63" s="49"/>
      <c r="O63" s="49"/>
      <c r="P63" s="49"/>
      <c r="Q63" s="310" t="s">
        <v>20</v>
      </c>
      <c r="R63" s="310"/>
      <c r="S63" s="310"/>
      <c r="T63" s="337">
        <f t="shared" ref="T63" si="3">SUM(T60:W62)</f>
        <v>9376.0000000000018</v>
      </c>
      <c r="U63" s="338"/>
      <c r="V63" s="338"/>
      <c r="W63" s="339"/>
      <c r="X63" s="46"/>
    </row>
    <row r="64" spans="1:24">
      <c r="A64" s="33"/>
      <c r="B64" s="52"/>
      <c r="C64" s="52"/>
      <c r="D64" s="52"/>
      <c r="E64" s="52"/>
      <c r="F64" s="52"/>
      <c r="G64" s="52"/>
      <c r="H64" s="52"/>
      <c r="I64" s="52"/>
      <c r="J64" s="52"/>
      <c r="K64" s="52"/>
      <c r="L64" s="52"/>
      <c r="M64" s="52"/>
      <c r="N64" s="52"/>
      <c r="O64" s="52"/>
      <c r="P64" s="52"/>
      <c r="Q64" s="52"/>
      <c r="R64" s="52"/>
      <c r="S64" s="52"/>
      <c r="T64" s="53"/>
      <c r="U64" s="53"/>
      <c r="V64" s="53"/>
      <c r="W64" s="53"/>
      <c r="X64" s="46"/>
    </row>
    <row r="65" spans="1:24">
      <c r="A65" s="33"/>
      <c r="B65" s="52"/>
      <c r="C65" s="52"/>
      <c r="D65" s="52"/>
      <c r="E65" s="52"/>
      <c r="F65" s="52"/>
      <c r="G65" s="52"/>
      <c r="H65" s="52"/>
      <c r="I65" s="52"/>
      <c r="J65" s="52"/>
      <c r="K65" s="52"/>
      <c r="L65" s="52"/>
      <c r="M65" s="52"/>
      <c r="N65" s="52"/>
      <c r="O65" s="52"/>
      <c r="P65" s="52"/>
      <c r="Q65" s="340" t="s">
        <v>39</v>
      </c>
      <c r="R65" s="340"/>
      <c r="S65" s="340"/>
      <c r="T65" s="341">
        <f>+T63+T55+T47+T36</f>
        <v>36845</v>
      </c>
      <c r="U65" s="341"/>
      <c r="V65" s="341"/>
      <c r="W65" s="341"/>
      <c r="X65" s="46"/>
    </row>
    <row r="66" spans="1:24">
      <c r="A66" s="33"/>
      <c r="B66" s="52"/>
      <c r="C66" s="52"/>
      <c r="D66" s="52"/>
      <c r="E66" s="52"/>
      <c r="F66" s="52"/>
      <c r="G66" s="52"/>
      <c r="H66" s="52"/>
      <c r="I66" s="52"/>
      <c r="J66" s="52"/>
      <c r="K66" s="52"/>
      <c r="L66" s="52"/>
      <c r="M66" s="52"/>
      <c r="N66" s="52"/>
      <c r="O66" s="52"/>
      <c r="P66" s="52"/>
      <c r="Q66" s="54" t="s">
        <v>40</v>
      </c>
      <c r="R66" s="55">
        <v>30</v>
      </c>
      <c r="S66" s="56" t="s">
        <v>41</v>
      </c>
      <c r="T66" s="341">
        <f>+ROUND(R66*(T65/100),0)</f>
        <v>11054</v>
      </c>
      <c r="U66" s="341"/>
      <c r="V66" s="341"/>
      <c r="W66" s="341"/>
      <c r="X66" s="46"/>
    </row>
    <row r="67" spans="1:24" ht="21" customHeight="1">
      <c r="A67" s="33"/>
      <c r="B67" s="52"/>
      <c r="C67" s="52"/>
      <c r="D67" s="52"/>
      <c r="E67" s="52"/>
      <c r="F67" s="52"/>
      <c r="G67" s="52"/>
      <c r="H67" s="52"/>
      <c r="I67" s="52"/>
      <c r="J67" s="52"/>
      <c r="K67" s="52"/>
      <c r="L67" s="52"/>
      <c r="M67" s="52"/>
      <c r="N67" s="52"/>
      <c r="O67" s="52"/>
      <c r="P67" s="52"/>
      <c r="Q67" s="342" t="s">
        <v>42</v>
      </c>
      <c r="R67" s="342"/>
      <c r="S67" s="342"/>
      <c r="T67" s="341">
        <f>+T66+T65</f>
        <v>47899</v>
      </c>
      <c r="U67" s="341"/>
      <c r="V67" s="341"/>
      <c r="W67" s="341"/>
      <c r="X67" s="46"/>
    </row>
    <row r="68" spans="1:24" ht="15" customHeight="1">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52"/>
      <c r="D69" s="52"/>
      <c r="E69" s="52"/>
      <c r="F69" s="52"/>
      <c r="G69" s="52"/>
      <c r="H69" s="52"/>
      <c r="I69" s="52"/>
      <c r="J69" s="52"/>
      <c r="K69" s="52"/>
      <c r="L69" s="52"/>
      <c r="M69" s="52"/>
      <c r="N69" s="52"/>
      <c r="O69" s="52"/>
      <c r="P69" s="52"/>
      <c r="Q69" s="52"/>
      <c r="R69" s="52"/>
      <c r="S69" s="52"/>
      <c r="T69" s="53"/>
      <c r="U69" s="53"/>
      <c r="V69" s="53"/>
      <c r="W69" s="53"/>
      <c r="X69" s="46"/>
    </row>
    <row r="70" spans="1:24">
      <c r="A70" s="33"/>
      <c r="B70" s="52"/>
      <c r="C70" s="346"/>
      <c r="D70" s="641"/>
      <c r="E70" s="641"/>
      <c r="F70" s="641"/>
      <c r="G70" s="641"/>
      <c r="H70" s="641"/>
      <c r="I70" s="641"/>
      <c r="J70" s="641"/>
      <c r="K70" s="642"/>
      <c r="L70" s="642"/>
      <c r="M70" s="642"/>
      <c r="N70" s="347"/>
      <c r="O70" s="347"/>
      <c r="P70" s="347"/>
      <c r="Q70" s="347"/>
      <c r="R70" s="347"/>
      <c r="S70" s="347"/>
      <c r="T70" s="347"/>
      <c r="U70" s="347"/>
      <c r="V70" s="347"/>
      <c r="W70" s="67"/>
      <c r="X70" s="46"/>
    </row>
    <row r="71" spans="1:24" ht="16.5">
      <c r="A71" s="33"/>
      <c r="B71" s="52"/>
      <c r="C71" s="343" t="s">
        <v>43</v>
      </c>
      <c r="D71" s="343"/>
      <c r="E71" s="343"/>
      <c r="F71" s="343"/>
      <c r="G71" s="343"/>
      <c r="H71" s="343"/>
      <c r="I71" s="343"/>
      <c r="J71" s="343"/>
      <c r="K71" s="642"/>
      <c r="L71" s="642"/>
      <c r="M71" s="642"/>
      <c r="N71" s="343" t="s">
        <v>44</v>
      </c>
      <c r="O71" s="343"/>
      <c r="P71" s="343"/>
      <c r="Q71" s="343"/>
      <c r="R71" s="343"/>
      <c r="S71" s="343"/>
      <c r="T71" s="343"/>
      <c r="U71" s="343"/>
      <c r="V71" s="343"/>
      <c r="W71" s="343"/>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58"/>
      <c r="J73" s="58"/>
      <c r="K73" s="58"/>
      <c r="L73" s="58"/>
      <c r="M73" s="58"/>
      <c r="N73" s="57"/>
      <c r="O73" s="57"/>
      <c r="P73" s="57"/>
      <c r="Q73" s="57"/>
      <c r="R73" s="57"/>
      <c r="S73" s="57"/>
      <c r="T73" s="57"/>
      <c r="U73" s="57"/>
      <c r="V73" s="57"/>
      <c r="W73" s="57"/>
      <c r="X73" s="46"/>
    </row>
    <row r="74" spans="1:24">
      <c r="A74" s="33"/>
      <c r="B74" s="52"/>
      <c r="C74" s="57"/>
      <c r="D74" s="58"/>
      <c r="E74" s="58"/>
      <c r="F74" s="58"/>
      <c r="G74" s="58"/>
      <c r="H74" s="58"/>
      <c r="I74" s="346"/>
      <c r="J74" s="641"/>
      <c r="K74" s="641"/>
      <c r="L74" s="641"/>
      <c r="M74" s="641"/>
      <c r="N74" s="641"/>
      <c r="O74" s="641"/>
      <c r="P74" s="641"/>
      <c r="Q74" s="57"/>
      <c r="R74" s="57"/>
      <c r="S74" s="57"/>
      <c r="T74" s="57"/>
      <c r="U74" s="57"/>
      <c r="V74" s="57"/>
      <c r="W74" s="57"/>
      <c r="X74" s="46"/>
    </row>
    <row r="75" spans="1:24" ht="16.5">
      <c r="A75" s="33"/>
      <c r="B75" s="52"/>
      <c r="C75" s="57"/>
      <c r="D75" s="58"/>
      <c r="E75" s="58"/>
      <c r="F75" s="58"/>
      <c r="G75" s="58"/>
      <c r="H75" s="58"/>
      <c r="I75" s="343" t="s">
        <v>45</v>
      </c>
      <c r="J75" s="643"/>
      <c r="K75" s="643"/>
      <c r="L75" s="643"/>
      <c r="M75" s="643"/>
      <c r="N75" s="643"/>
      <c r="O75" s="643"/>
      <c r="P75" s="643"/>
      <c r="Q75" s="57"/>
      <c r="R75" s="57"/>
      <c r="S75" s="57"/>
      <c r="T75" s="57"/>
      <c r="U75" s="57"/>
      <c r="V75" s="57"/>
      <c r="W75" s="57"/>
      <c r="X75" s="46"/>
    </row>
    <row r="76" spans="1:24">
      <c r="A76" s="33"/>
      <c r="B76" s="52"/>
      <c r="C76" s="52"/>
      <c r="D76" s="52"/>
      <c r="E76" s="52"/>
      <c r="F76" s="59"/>
      <c r="G76" s="59"/>
      <c r="H76" s="59"/>
      <c r="I76" s="59"/>
      <c r="J76" s="59"/>
      <c r="K76" s="59"/>
      <c r="L76" s="59"/>
      <c r="M76" s="59"/>
      <c r="N76" s="59"/>
      <c r="O76" s="59"/>
      <c r="P76" s="60"/>
      <c r="Q76" s="52"/>
      <c r="R76" s="52"/>
      <c r="S76" s="52"/>
      <c r="T76" s="53"/>
      <c r="U76" s="53"/>
      <c r="V76" s="53"/>
      <c r="W76" s="53"/>
      <c r="X76" s="46"/>
    </row>
    <row r="77" spans="1:24">
      <c r="A77" s="33"/>
      <c r="B77" s="344" t="s">
        <v>46</v>
      </c>
      <c r="C77" s="344"/>
      <c r="D77" s="344"/>
      <c r="E77" s="344"/>
      <c r="F77" s="344"/>
      <c r="G77" s="344"/>
      <c r="H77" s="344"/>
      <c r="I77" s="344"/>
      <c r="J77" s="344"/>
      <c r="K77" s="344"/>
      <c r="L77" s="344"/>
      <c r="M77" s="344"/>
      <c r="N77" s="344"/>
      <c r="O77" s="61"/>
      <c r="P77" s="31"/>
      <c r="Q77" s="31" t="s">
        <v>47</v>
      </c>
      <c r="R77" s="31" t="s">
        <v>48</v>
      </c>
      <c r="S77" s="31"/>
      <c r="T77" s="31"/>
      <c r="U77" s="31"/>
      <c r="V77" s="31"/>
      <c r="W77" s="31"/>
      <c r="X77" s="32"/>
    </row>
    <row r="78" spans="1:24">
      <c r="A78" s="62"/>
      <c r="B78" s="63" t="s">
        <v>49</v>
      </c>
      <c r="C78" s="64"/>
      <c r="D78" s="64"/>
      <c r="E78" s="64"/>
      <c r="F78" s="63" t="s">
        <v>50</v>
      </c>
      <c r="G78" s="65"/>
      <c r="H78" s="345"/>
      <c r="I78" s="345"/>
      <c r="J78" s="345"/>
      <c r="K78" s="345"/>
      <c r="L78" s="345"/>
      <c r="M78" s="345"/>
      <c r="N78" s="345"/>
      <c r="O78" s="345"/>
      <c r="P78" s="63"/>
      <c r="Q78" s="63"/>
      <c r="R78" s="63" t="s">
        <v>51</v>
      </c>
      <c r="S78" s="63"/>
      <c r="T78" s="63"/>
      <c r="U78" s="63"/>
      <c r="V78" s="63"/>
      <c r="W78" s="63"/>
      <c r="X78" s="66"/>
    </row>
  </sheetData>
  <mergeCells count="160">
    <mergeCell ref="I75:P75"/>
    <mergeCell ref="B77:N77"/>
    <mergeCell ref="H78:O78"/>
    <mergeCell ref="C70:J70"/>
    <mergeCell ref="K70:M71"/>
    <mergeCell ref="N70:V70"/>
    <mergeCell ref="C71:J71"/>
    <mergeCell ref="N71:W71"/>
    <mergeCell ref="I74:P74"/>
    <mergeCell ref="Q63:S63"/>
    <mergeCell ref="T63:W63"/>
    <mergeCell ref="Q65:S65"/>
    <mergeCell ref="T65:W65"/>
    <mergeCell ref="T66:W66"/>
    <mergeCell ref="Q67:S67"/>
    <mergeCell ref="T67:W67"/>
    <mergeCell ref="B62:G62"/>
    <mergeCell ref="H62:I62"/>
    <mergeCell ref="J62:K62"/>
    <mergeCell ref="L62:P62"/>
    <mergeCell ref="Q62:S62"/>
    <mergeCell ref="T62:W62"/>
    <mergeCell ref="B61:G61"/>
    <mergeCell ref="H61:I61"/>
    <mergeCell ref="J61:K61"/>
    <mergeCell ref="L61:P61"/>
    <mergeCell ref="Q61:S61"/>
    <mergeCell ref="T61:W61"/>
    <mergeCell ref="B60:G60"/>
    <mergeCell ref="H60:I60"/>
    <mergeCell ref="J60:K60"/>
    <mergeCell ref="L60:P60"/>
    <mergeCell ref="Q60:S60"/>
    <mergeCell ref="T60:W60"/>
    <mergeCell ref="Q55:S55"/>
    <mergeCell ref="T55:W55"/>
    <mergeCell ref="B57:W57"/>
    <mergeCell ref="B59:G59"/>
    <mergeCell ref="H59:I59"/>
    <mergeCell ref="J59:K59"/>
    <mergeCell ref="L59:P59"/>
    <mergeCell ref="Q59:S59"/>
    <mergeCell ref="T59:W59"/>
    <mergeCell ref="B54:G54"/>
    <mergeCell ref="H54:I54"/>
    <mergeCell ref="J54:K54"/>
    <mergeCell ref="L54:P54"/>
    <mergeCell ref="Q54:S54"/>
    <mergeCell ref="T54:W54"/>
    <mergeCell ref="B53:G53"/>
    <mergeCell ref="H53:I53"/>
    <mergeCell ref="J53:K53"/>
    <mergeCell ref="L53:P53"/>
    <mergeCell ref="Q53:S53"/>
    <mergeCell ref="T53:W53"/>
    <mergeCell ref="B52:G52"/>
    <mergeCell ref="H52:I52"/>
    <mergeCell ref="J52:K52"/>
    <mergeCell ref="L52:P52"/>
    <mergeCell ref="Q52:S52"/>
    <mergeCell ref="T52:W52"/>
    <mergeCell ref="Q47:S47"/>
    <mergeCell ref="T47:W47"/>
    <mergeCell ref="B49:W49"/>
    <mergeCell ref="B51:G51"/>
    <mergeCell ref="H51:I51"/>
    <mergeCell ref="J51:K51"/>
    <mergeCell ref="L51:P51"/>
    <mergeCell ref="Q51:S51"/>
    <mergeCell ref="T51:W51"/>
    <mergeCell ref="B45:I45"/>
    <mergeCell ref="J45:K45"/>
    <mergeCell ref="L45:P45"/>
    <mergeCell ref="Q45:S45"/>
    <mergeCell ref="T45:W45"/>
    <mergeCell ref="B46:I46"/>
    <mergeCell ref="J46:K46"/>
    <mergeCell ref="L46:P46"/>
    <mergeCell ref="Q46:S46"/>
    <mergeCell ref="T46:W46"/>
    <mergeCell ref="B43:I43"/>
    <mergeCell ref="J43:K43"/>
    <mergeCell ref="L43:P43"/>
    <mergeCell ref="Q43:S43"/>
    <mergeCell ref="T43:W43"/>
    <mergeCell ref="B44:I44"/>
    <mergeCell ref="J44:K44"/>
    <mergeCell ref="L44:P44"/>
    <mergeCell ref="Q44:S44"/>
    <mergeCell ref="T44:W44"/>
    <mergeCell ref="B41:I41"/>
    <mergeCell ref="J41:K41"/>
    <mergeCell ref="L41:P41"/>
    <mergeCell ref="Q41:S41"/>
    <mergeCell ref="T41:W41"/>
    <mergeCell ref="B42:I42"/>
    <mergeCell ref="J42:K42"/>
    <mergeCell ref="L42:P42"/>
    <mergeCell ref="Q42:S42"/>
    <mergeCell ref="T42:W42"/>
    <mergeCell ref="Q36:S36"/>
    <mergeCell ref="T36:W36"/>
    <mergeCell ref="B38:W38"/>
    <mergeCell ref="B40:I40"/>
    <mergeCell ref="J40:K40"/>
    <mergeCell ref="L40:P40"/>
    <mergeCell ref="Q40:S40"/>
    <mergeCell ref="T40:W40"/>
    <mergeCell ref="B34:I34"/>
    <mergeCell ref="J34:K34"/>
    <mergeCell ref="L34:P34"/>
    <mergeCell ref="Q34:S34"/>
    <mergeCell ref="T34:W34"/>
    <mergeCell ref="B35:I35"/>
    <mergeCell ref="J35:K35"/>
    <mergeCell ref="L35:P35"/>
    <mergeCell ref="Q35:S35"/>
    <mergeCell ref="T35:W35"/>
    <mergeCell ref="B30:C30"/>
    <mergeCell ref="D30:P30"/>
    <mergeCell ref="Q30:S30"/>
    <mergeCell ref="T30:W30"/>
    <mergeCell ref="B31:W31"/>
    <mergeCell ref="B33:I33"/>
    <mergeCell ref="J33:K33"/>
    <mergeCell ref="L33:P33"/>
    <mergeCell ref="Q33:S33"/>
    <mergeCell ref="T33:W33"/>
    <mergeCell ref="B26:C26"/>
    <mergeCell ref="D26:P26"/>
    <mergeCell ref="Q26:S26"/>
    <mergeCell ref="T26:W26"/>
    <mergeCell ref="B27:C29"/>
    <mergeCell ref="D27:P29"/>
    <mergeCell ref="Q27:S29"/>
    <mergeCell ref="T27:W29"/>
    <mergeCell ref="B22:E22"/>
    <mergeCell ref="F22:W22"/>
    <mergeCell ref="F23:W23"/>
    <mergeCell ref="B24:E24"/>
    <mergeCell ref="F24:W24"/>
    <mergeCell ref="F25:W25"/>
    <mergeCell ref="B20:E20"/>
    <mergeCell ref="F20:W20"/>
    <mergeCell ref="F21:W21"/>
    <mergeCell ref="B8:W8"/>
    <mergeCell ref="H9:L9"/>
    <mergeCell ref="O9:Q9"/>
    <mergeCell ref="R9:W9"/>
    <mergeCell ref="F10:I10"/>
    <mergeCell ref="K10:L10"/>
    <mergeCell ref="A2:E6"/>
    <mergeCell ref="F2:S6"/>
    <mergeCell ref="T2:X2"/>
    <mergeCell ref="T3:X3"/>
    <mergeCell ref="T4:X4"/>
    <mergeCell ref="T5:X6"/>
    <mergeCell ref="B12:W12"/>
    <mergeCell ref="B13:W18"/>
    <mergeCell ref="B19:W19"/>
  </mergeCells>
  <conditionalFormatting sqref="B13:W18">
    <cfRule type="expression" dxfId="53" priority="1" stopIfTrue="1">
      <formula>#REF!=0</formula>
    </cfRule>
  </conditionalFormatting>
  <dataValidations disablePrompts="1" count="32">
    <dataValidation allowBlank="1" showInputMessage="1" showErrorMessage="1" promptTitle="Objeto del Contrato" prompt="Escriba claramente el objeto del contrato de ejecución suscrito" sqref="B13:W18" xr:uid="{00000000-0002-0000-0E00-000000000000}"/>
    <dataValidation allowBlank="1" showInputMessage="1" showErrorMessage="1" prompt="Escriba el año de suscripción del contrato." sqref="O9:Q9" xr:uid="{00000000-0002-0000-0E00-000001000000}"/>
    <dataValidation allowBlank="1" showInputMessage="1" showErrorMessage="1" promptTitle="Contrato No." prompt="Escriba en este espacio el número de contrato suscrito" sqref="H9:L9" xr:uid="{00000000-0002-0000-0E00-000002000000}"/>
    <dataValidation allowBlank="1" showInputMessage="1" showErrorMessage="1" promptTitle="Contratista" prompt="Escriba el nombre o _x000a_razón social del _x000a_Contratista" sqref="F20:W20" xr:uid="{00000000-0002-0000-0E00-000003000000}"/>
    <dataValidation allowBlank="1" showInputMessage="1" showErrorMessage="1" promptTitle="Interventor               " prompt="Escriba el nombre _x000a_o razón social del _x000a_Interventor" sqref="F22:W22" xr:uid="{00000000-0002-0000-0E00-000004000000}"/>
    <dataValidation allowBlank="1" showInputMessage="1" showErrorMessage="1" promptTitle="Coordinador        " prompt="Escriba el nombre _x000a_o razón social del _x000a_funcionario designado_x000a_para ser el Coordinador_x000a_del Contrato" sqref="F24:W24" xr:uid="{00000000-0002-0000-0E00-000005000000}"/>
    <dataValidation allowBlank="1" showInputMessage="1" showErrorMessage="1" prompt="Escriba el item relacionado en la propuesta" sqref="B27 B30:C30" xr:uid="{00000000-0002-0000-0E00-000006000000}"/>
    <dataValidation allowBlank="1" showInputMessage="1" showErrorMessage="1" prompt="Escriba una breve descripción del item relacionado" sqref="D27 D30:P30" xr:uid="{00000000-0002-0000-0E00-000007000000}"/>
    <dataValidation allowBlank="1" showInputMessage="1" showErrorMessage="1" prompt="Escriba la unidad de medida en que se encuentra el item relacionado" sqref="Q27 Q30:S30" xr:uid="{00000000-0002-0000-0E00-000008000000}"/>
    <dataValidation allowBlank="1" showInputMessage="1" showErrorMessage="1" prompt="Escriba la Cantidad de cada item relacionado" sqref="T27 T30:W30" xr:uid="{00000000-0002-0000-0E00-000009000000}"/>
    <dataValidation allowBlank="1" showInputMessage="1" showErrorMessage="1" prompt="Escriba la clase de material que transporta el material que se analiza" sqref="B52:G54" xr:uid="{00000000-0002-0000-0E00-00000A000000}"/>
    <dataValidation allowBlank="1" showInputMessage="1" showErrorMessage="1" prompt="Escriba los trabajadores cuyo precio va a analizarce" sqref="B60:G62" xr:uid="{00000000-0002-0000-0E00-00000B000000}"/>
    <dataValidation allowBlank="1" showInputMessage="1" showErrorMessage="1" prompt="Escriba el valor unitario del equipo que analiza" sqref="T34:W34" xr:uid="{00000000-0002-0000-0E00-00000C000000}"/>
    <dataValidation allowBlank="1" showInputMessage="1" showErrorMessage="1" prompt="Escriba el precio unitario del material que se analiza" sqref="T41:W46 T35:W35" xr:uid="{00000000-0002-0000-0E00-00000D000000}"/>
    <dataValidation allowBlank="1" showInputMessage="1" showErrorMessage="1" prompt="Escriba el peso o la cantidad de volument que transporta" sqref="H52:I54" xr:uid="{00000000-0002-0000-0E00-00000E000000}"/>
    <dataValidation allowBlank="1" showInputMessage="1" showErrorMessage="1" prompt="Escriba la distancia que recorre el transporte relacionado" sqref="J52:K54" xr:uid="{00000000-0002-0000-0E00-00000F000000}"/>
    <dataValidation allowBlank="1" showInputMessage="1" showErrorMessage="1" prompt="Esciba los m2 o Toneladas por Km equivalentes para el transporte relacionado" sqref="L52:P54" xr:uid="{00000000-0002-0000-0E00-000010000000}"/>
    <dataValidation allowBlank="1" showInputMessage="1" showErrorMessage="1" prompt="Escriba la tarifa del transporte relacionado" sqref="Q52:S54" xr:uid="{00000000-0002-0000-0E00-000011000000}"/>
    <dataValidation allowBlank="1" showInputMessage="1" showErrorMessage="1" prompt="Escriba el valor unitario del transporte relacionado" sqref="T52:W54" xr:uid="{00000000-0002-0000-0E00-000012000000}"/>
    <dataValidation allowBlank="1" showInputMessage="1" showErrorMessage="1" prompt="Escriba el valor del jornal por cada trabajador" sqref="H60:I62" xr:uid="{00000000-0002-0000-0E00-000013000000}"/>
    <dataValidation allowBlank="1" showInputMessage="1" showErrorMessage="1" prompt="Escriba el valor de las prestaciones por cada trabajador" sqref="J60:K62" xr:uid="{00000000-0002-0000-0E00-000014000000}"/>
    <dataValidation allowBlank="1" showInputMessage="1" showErrorMessage="1" prompt="Escriba el valor del jornal total de cada trabajador relacionado" sqref="L60:P62" xr:uid="{00000000-0002-0000-0E00-000015000000}"/>
    <dataValidation allowBlank="1" showInputMessage="1" showErrorMessage="1" prompt="Escriba el rendimiento de cada trabajador relacionado" sqref="Q60:S62" xr:uid="{00000000-0002-0000-0E00-000016000000}"/>
    <dataValidation allowBlank="1" showInputMessage="1" showErrorMessage="1" prompt="Escriba el valor Unitario de cada trabajador relacionado" sqref="T60:W62" xr:uid="{00000000-0002-0000-0E00-000017000000}"/>
    <dataValidation allowBlank="1" showInputMessage="1" showErrorMessage="1" prompt="Escriba el nombre completo  del interventor" sqref="H78:O78" xr:uid="{00000000-0002-0000-0E00-000018000000}"/>
    <dataValidation allowBlank="1" showInputMessage="1" showErrorMessage="1" prompt="Escriba una breve descripción del equipo que analiza" sqref="B34:B35" xr:uid="{00000000-0002-0000-0E00-000019000000}"/>
    <dataValidation allowBlank="1" showInputMessage="1" showErrorMessage="1" prompt="Escriba la Tarifa por hora del equipo que analiza" sqref="L34:P35" xr:uid="{00000000-0002-0000-0E00-00001A000000}"/>
    <dataValidation allowBlank="1" showInputMessage="1" showErrorMessage="1" prompt="Escriba el rendimiento del equipo que analiza" sqref="Q34:S35" xr:uid="{00000000-0002-0000-0E00-00001B000000}"/>
    <dataValidation allowBlank="1" showInputMessage="1" showErrorMessage="1" prompt="Escriba una breve descripción de los materiales que analiza" sqref="B41:I46" xr:uid="{00000000-0002-0000-0E00-00001C000000}"/>
    <dataValidation allowBlank="1" showInputMessage="1" showErrorMessage="1" prompt="Escriba la unidad de medida en que se mide el material" sqref="J41:K46" xr:uid="{00000000-0002-0000-0E00-00001D000000}"/>
    <dataValidation allowBlank="1" showInputMessage="1" showErrorMessage="1" prompt="Escriba la cantidad de material que se analiza" sqref="L41:P46" xr:uid="{00000000-0002-0000-0E00-00001E000000}"/>
    <dataValidation allowBlank="1" showInputMessage="1" showErrorMessage="1" prompt="Escriba el precio unitario del material  que se analiza" sqref="Q41:S46" xr:uid="{00000000-0002-0000-0E00-00001F000000}"/>
  </dataValidation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2:X78"/>
  <sheetViews>
    <sheetView topLeftCell="A10" zoomScale="80" zoomScaleNormal="80" workbookViewId="0">
      <selection activeCell="T65" sqref="T65:W65"/>
    </sheetView>
  </sheetViews>
  <sheetFormatPr defaultColWidth="9.28515625" defaultRowHeight="15"/>
  <cols>
    <col min="1" max="24" width="5.85546875" style="27" customWidth="1"/>
    <col min="25" max="16384" width="9.28515625" style="27"/>
  </cols>
  <sheetData>
    <row r="2" spans="1:24">
      <c r="A2" s="348" t="s">
        <v>52</v>
      </c>
      <c r="B2" s="349"/>
      <c r="C2" s="349"/>
      <c r="D2" s="349"/>
      <c r="E2" s="350"/>
      <c r="F2" s="357"/>
      <c r="G2" s="358"/>
      <c r="H2" s="358"/>
      <c r="I2" s="358"/>
      <c r="J2" s="358"/>
      <c r="K2" s="358"/>
      <c r="L2" s="358"/>
      <c r="M2" s="358"/>
      <c r="N2" s="358"/>
      <c r="O2" s="358"/>
      <c r="P2" s="358"/>
      <c r="Q2" s="358"/>
      <c r="R2" s="358"/>
      <c r="S2" s="359"/>
      <c r="T2" s="366"/>
      <c r="U2" s="644"/>
      <c r="V2" s="644"/>
      <c r="W2" s="644"/>
      <c r="X2" s="645"/>
    </row>
    <row r="3" spans="1:24">
      <c r="A3" s="351"/>
      <c r="B3" s="352"/>
      <c r="C3" s="352"/>
      <c r="D3" s="352"/>
      <c r="E3" s="353"/>
      <c r="F3" s="360"/>
      <c r="G3" s="361"/>
      <c r="H3" s="361"/>
      <c r="I3" s="361"/>
      <c r="J3" s="361"/>
      <c r="K3" s="361"/>
      <c r="L3" s="361"/>
      <c r="M3" s="361"/>
      <c r="N3" s="361"/>
      <c r="O3" s="361"/>
      <c r="P3" s="361"/>
      <c r="Q3" s="361"/>
      <c r="R3" s="361"/>
      <c r="S3" s="362"/>
      <c r="T3" s="367" t="s">
        <v>53</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367" t="s">
        <v>54</v>
      </c>
      <c r="U4" s="646"/>
      <c r="V4" s="646"/>
      <c r="W4" s="646"/>
      <c r="X4" s="647"/>
    </row>
    <row r="5" spans="1:24">
      <c r="A5" s="351"/>
      <c r="B5" s="352"/>
      <c r="C5" s="352"/>
      <c r="D5" s="352"/>
      <c r="E5" s="353"/>
      <c r="F5" s="360"/>
      <c r="G5" s="361"/>
      <c r="H5" s="361"/>
      <c r="I5" s="361"/>
      <c r="J5" s="361"/>
      <c r="K5" s="361"/>
      <c r="L5" s="361"/>
      <c r="M5" s="361"/>
      <c r="N5" s="361"/>
      <c r="O5" s="361"/>
      <c r="P5" s="361"/>
      <c r="Q5" s="361"/>
      <c r="R5" s="361"/>
      <c r="S5" s="362"/>
      <c r="T5" s="648"/>
      <c r="U5" s="646"/>
      <c r="V5" s="646"/>
      <c r="W5" s="646"/>
      <c r="X5" s="647"/>
    </row>
    <row r="6" spans="1:24" ht="15.75" thickBot="1">
      <c r="A6" s="354"/>
      <c r="B6" s="355"/>
      <c r="C6" s="355"/>
      <c r="D6" s="355"/>
      <c r="E6" s="356"/>
      <c r="F6" s="363"/>
      <c r="G6" s="364"/>
      <c r="H6" s="364"/>
      <c r="I6" s="364"/>
      <c r="J6" s="364"/>
      <c r="K6" s="364"/>
      <c r="L6" s="364"/>
      <c r="M6" s="364"/>
      <c r="N6" s="364"/>
      <c r="O6" s="364"/>
      <c r="P6" s="364"/>
      <c r="Q6" s="364"/>
      <c r="R6" s="364"/>
      <c r="S6" s="365"/>
      <c r="T6" s="649"/>
      <c r="U6" s="650"/>
      <c r="V6" s="650"/>
      <c r="W6" s="650"/>
      <c r="X6" s="651"/>
    </row>
    <row r="7" spans="1:24">
      <c r="A7" s="28"/>
      <c r="B7" s="29"/>
      <c r="C7" s="29"/>
      <c r="D7" s="29"/>
      <c r="E7" s="29"/>
      <c r="F7" s="29"/>
      <c r="G7" s="29"/>
      <c r="H7" s="30"/>
      <c r="I7" s="30"/>
      <c r="J7" s="30"/>
      <c r="K7" s="30"/>
      <c r="L7" s="30"/>
      <c r="M7" s="30"/>
      <c r="N7" s="30"/>
      <c r="O7" s="30"/>
      <c r="P7" s="30"/>
      <c r="Q7" s="30"/>
      <c r="R7" s="30"/>
      <c r="S7" s="30"/>
      <c r="T7" s="31"/>
      <c r="U7" s="31"/>
      <c r="V7" s="31"/>
      <c r="W7" s="31"/>
      <c r="X7" s="32"/>
    </row>
    <row r="8" spans="1:24" ht="18">
      <c r="A8" s="33"/>
      <c r="B8" s="271" t="s">
        <v>0</v>
      </c>
      <c r="C8" s="271"/>
      <c r="D8" s="271"/>
      <c r="E8" s="271"/>
      <c r="F8" s="271"/>
      <c r="G8" s="271"/>
      <c r="H8" s="271"/>
      <c r="I8" s="271"/>
      <c r="J8" s="271"/>
      <c r="K8" s="271"/>
      <c r="L8" s="271"/>
      <c r="M8" s="271"/>
      <c r="N8" s="271"/>
      <c r="O8" s="271"/>
      <c r="P8" s="271"/>
      <c r="Q8" s="271"/>
      <c r="R8" s="271"/>
      <c r="S8" s="271"/>
      <c r="T8" s="271"/>
      <c r="U8" s="271"/>
      <c r="V8" s="271"/>
      <c r="W8" s="271"/>
      <c r="X8" s="34"/>
    </row>
    <row r="9" spans="1:24" ht="18">
      <c r="A9" s="35"/>
      <c r="B9"/>
      <c r="C9" s="68"/>
      <c r="D9" s="68"/>
      <c r="E9" s="68"/>
      <c r="F9" s="68"/>
      <c r="G9" s="68"/>
      <c r="H9" s="272"/>
      <c r="I9" s="272"/>
      <c r="J9" s="272"/>
      <c r="K9" s="272"/>
      <c r="L9" s="272"/>
      <c r="M9"/>
      <c r="N9"/>
      <c r="O9" s="273"/>
      <c r="P9" s="273"/>
      <c r="Q9" s="273"/>
      <c r="R9" s="274"/>
      <c r="S9" s="274"/>
      <c r="T9" s="274"/>
      <c r="U9" s="274"/>
      <c r="V9" s="274"/>
      <c r="W9" s="274"/>
      <c r="X9" s="36"/>
    </row>
    <row r="10" spans="1:24" ht="16.5">
      <c r="A10" s="37"/>
      <c r="B10" s="38" t="s">
        <v>1</v>
      </c>
      <c r="C10" s="38"/>
      <c r="D10" s="38"/>
      <c r="E10" s="38"/>
      <c r="F10" s="275"/>
      <c r="G10" s="275"/>
      <c r="H10" s="275"/>
      <c r="I10" s="275"/>
      <c r="J10" s="38" t="s">
        <v>2</v>
      </c>
      <c r="K10" s="276"/>
      <c r="L10" s="276"/>
      <c r="M10" s="39"/>
      <c r="N10" s="38"/>
      <c r="O10" s="40"/>
      <c r="P10" s="40"/>
      <c r="Q10" s="40"/>
      <c r="R10" s="40"/>
      <c r="S10" s="40"/>
      <c r="T10" s="40"/>
      <c r="U10" s="40"/>
      <c r="V10" s="40"/>
      <c r="W10" s="40"/>
      <c r="X10" s="41"/>
    </row>
    <row r="11" spans="1:24">
      <c r="A11" s="35"/>
      <c r="B11" s="42"/>
      <c r="C11" s="42"/>
      <c r="D11" s="42"/>
      <c r="E11" s="42"/>
      <c r="F11" s="42"/>
      <c r="G11" s="42"/>
      <c r="H11" s="43"/>
      <c r="I11" s="43"/>
      <c r="J11" s="43"/>
      <c r="K11" s="43"/>
      <c r="L11" s="43"/>
      <c r="M11" s="44"/>
      <c r="N11" s="44"/>
      <c r="O11" s="43"/>
      <c r="P11" s="43"/>
      <c r="Q11" s="43"/>
      <c r="R11" s="69"/>
      <c r="S11" s="69"/>
      <c r="T11" s="69"/>
      <c r="U11" s="69"/>
      <c r="V11" s="69"/>
      <c r="W11" s="69"/>
      <c r="X11" s="36"/>
    </row>
    <row r="12" spans="1:24" ht="18">
      <c r="A12" s="35"/>
      <c r="B12" s="265" t="s">
        <v>3</v>
      </c>
      <c r="C12" s="265"/>
      <c r="D12" s="265"/>
      <c r="E12" s="265"/>
      <c r="F12" s="265"/>
      <c r="G12" s="265"/>
      <c r="H12" s="265"/>
      <c r="I12" s="265"/>
      <c r="J12" s="265"/>
      <c r="K12" s="265"/>
      <c r="L12" s="265"/>
      <c r="M12" s="265"/>
      <c r="N12" s="265"/>
      <c r="O12" s="265"/>
      <c r="P12" s="265"/>
      <c r="Q12" s="265"/>
      <c r="R12" s="265"/>
      <c r="S12" s="265"/>
      <c r="T12" s="265"/>
      <c r="U12" s="265"/>
      <c r="V12" s="265"/>
      <c r="W12" s="265"/>
      <c r="X12" s="36"/>
    </row>
    <row r="13" spans="1:24">
      <c r="A13" s="35"/>
      <c r="B13" s="368" t="s">
        <v>4</v>
      </c>
      <c r="C13" s="368"/>
      <c r="D13" s="368"/>
      <c r="E13" s="368"/>
      <c r="F13" s="368"/>
      <c r="G13" s="368"/>
      <c r="H13" s="368"/>
      <c r="I13" s="368"/>
      <c r="J13" s="368"/>
      <c r="K13" s="368"/>
      <c r="L13" s="368"/>
      <c r="M13" s="368"/>
      <c r="N13" s="368"/>
      <c r="O13" s="368"/>
      <c r="P13" s="368"/>
      <c r="Q13" s="368"/>
      <c r="R13" s="368"/>
      <c r="S13" s="368"/>
      <c r="T13" s="368"/>
      <c r="U13" s="368"/>
      <c r="V13" s="368"/>
      <c r="W13" s="368"/>
      <c r="X13" s="36"/>
    </row>
    <row r="14" spans="1:24">
      <c r="A14" s="35"/>
      <c r="B14" s="368"/>
      <c r="C14" s="368"/>
      <c r="D14" s="368"/>
      <c r="E14" s="368"/>
      <c r="F14" s="368"/>
      <c r="G14" s="368"/>
      <c r="H14" s="368"/>
      <c r="I14" s="368"/>
      <c r="J14" s="368"/>
      <c r="K14" s="368"/>
      <c r="L14" s="368"/>
      <c r="M14" s="368"/>
      <c r="N14" s="368"/>
      <c r="O14" s="368"/>
      <c r="P14" s="368"/>
      <c r="Q14" s="368"/>
      <c r="R14" s="368"/>
      <c r="S14" s="368"/>
      <c r="T14" s="368"/>
      <c r="U14" s="368"/>
      <c r="V14" s="368"/>
      <c r="W14" s="368"/>
      <c r="X14" s="36"/>
    </row>
    <row r="15" spans="1:24">
      <c r="A15" s="35"/>
      <c r="B15" s="368"/>
      <c r="C15" s="368"/>
      <c r="D15" s="368"/>
      <c r="E15" s="368"/>
      <c r="F15" s="368"/>
      <c r="G15" s="368"/>
      <c r="H15" s="368"/>
      <c r="I15" s="368"/>
      <c r="J15" s="368"/>
      <c r="K15" s="368"/>
      <c r="L15" s="368"/>
      <c r="M15" s="368"/>
      <c r="N15" s="368"/>
      <c r="O15" s="368"/>
      <c r="P15" s="368"/>
      <c r="Q15" s="368"/>
      <c r="R15" s="368"/>
      <c r="S15" s="368"/>
      <c r="T15" s="368"/>
      <c r="U15" s="368"/>
      <c r="V15" s="368"/>
      <c r="W15" s="368"/>
      <c r="X15" s="36"/>
    </row>
    <row r="16" spans="1:24">
      <c r="A16" s="35"/>
      <c r="B16" s="368"/>
      <c r="C16" s="368"/>
      <c r="D16" s="368"/>
      <c r="E16" s="368"/>
      <c r="F16" s="368"/>
      <c r="G16" s="368"/>
      <c r="H16" s="368"/>
      <c r="I16" s="368"/>
      <c r="J16" s="368"/>
      <c r="K16" s="368"/>
      <c r="L16" s="368"/>
      <c r="M16" s="368"/>
      <c r="N16" s="368"/>
      <c r="O16" s="368"/>
      <c r="P16" s="368"/>
      <c r="Q16" s="368"/>
      <c r="R16" s="368"/>
      <c r="S16" s="368"/>
      <c r="T16" s="368"/>
      <c r="U16" s="368"/>
      <c r="V16" s="368"/>
      <c r="W16" s="368"/>
      <c r="X16" s="36"/>
    </row>
    <row r="17" spans="1:24">
      <c r="A17" s="35"/>
      <c r="B17" s="368"/>
      <c r="C17" s="368"/>
      <c r="D17" s="368"/>
      <c r="E17" s="368"/>
      <c r="F17" s="368"/>
      <c r="G17" s="368"/>
      <c r="H17" s="368"/>
      <c r="I17" s="368"/>
      <c r="J17" s="368"/>
      <c r="K17" s="368"/>
      <c r="L17" s="368"/>
      <c r="M17" s="368"/>
      <c r="N17" s="368"/>
      <c r="O17" s="368"/>
      <c r="P17" s="368"/>
      <c r="Q17" s="368"/>
      <c r="R17" s="368"/>
      <c r="S17" s="368"/>
      <c r="T17" s="368"/>
      <c r="U17" s="368"/>
      <c r="V17" s="368"/>
      <c r="W17" s="368"/>
      <c r="X17" s="36"/>
    </row>
    <row r="18" spans="1:24">
      <c r="A18" s="35"/>
      <c r="B18" s="368"/>
      <c r="C18" s="368"/>
      <c r="D18" s="368"/>
      <c r="E18" s="368"/>
      <c r="F18" s="368"/>
      <c r="G18" s="368"/>
      <c r="H18" s="368"/>
      <c r="I18" s="368"/>
      <c r="J18" s="368"/>
      <c r="K18" s="368"/>
      <c r="L18" s="368"/>
      <c r="M18" s="368"/>
      <c r="N18" s="368"/>
      <c r="O18" s="368"/>
      <c r="P18" s="368"/>
      <c r="Q18" s="368"/>
      <c r="R18" s="368"/>
      <c r="S18" s="368"/>
      <c r="T18" s="368"/>
      <c r="U18" s="368"/>
      <c r="V18" s="368"/>
      <c r="W18" s="368"/>
      <c r="X18" s="36"/>
    </row>
    <row r="19" spans="1:24">
      <c r="A19" s="35"/>
      <c r="B19" s="267"/>
      <c r="C19" s="267"/>
      <c r="D19" s="267"/>
      <c r="E19" s="267"/>
      <c r="F19" s="267"/>
      <c r="G19" s="267"/>
      <c r="H19" s="267"/>
      <c r="I19" s="267"/>
      <c r="J19" s="267"/>
      <c r="K19" s="267"/>
      <c r="L19" s="267"/>
      <c r="M19" s="267"/>
      <c r="N19" s="267"/>
      <c r="O19" s="267"/>
      <c r="P19" s="267"/>
      <c r="Q19" s="267"/>
      <c r="R19" s="267"/>
      <c r="S19" s="267"/>
      <c r="T19" s="267"/>
      <c r="U19" s="267"/>
      <c r="V19" s="267"/>
      <c r="W19" s="267"/>
      <c r="X19" s="36"/>
    </row>
    <row r="20" spans="1:24" ht="18">
      <c r="A20" s="35"/>
      <c r="B20" s="268" t="s">
        <v>5</v>
      </c>
      <c r="C20" s="268"/>
      <c r="D20" s="268"/>
      <c r="E20" s="268"/>
      <c r="F20" s="269"/>
      <c r="G20" s="269"/>
      <c r="H20" s="269"/>
      <c r="I20" s="269"/>
      <c r="J20" s="269"/>
      <c r="K20" s="269"/>
      <c r="L20" s="269"/>
      <c r="M20" s="269"/>
      <c r="N20" s="269"/>
      <c r="O20" s="269"/>
      <c r="P20" s="269"/>
      <c r="Q20" s="269"/>
      <c r="R20" s="269"/>
      <c r="S20" s="269"/>
      <c r="T20" s="269"/>
      <c r="U20" s="269"/>
      <c r="V20" s="269"/>
      <c r="W20" s="269"/>
      <c r="X20" s="36"/>
    </row>
    <row r="21" spans="1:24">
      <c r="A21" s="35"/>
      <c r="B21" s="45"/>
      <c r="C21" s="45"/>
      <c r="D21" s="45"/>
      <c r="E21" s="45"/>
      <c r="F21" s="270"/>
      <c r="G21" s="270"/>
      <c r="H21" s="270"/>
      <c r="I21" s="270"/>
      <c r="J21" s="270"/>
      <c r="K21" s="270"/>
      <c r="L21" s="270"/>
      <c r="M21" s="270"/>
      <c r="N21" s="270"/>
      <c r="O21" s="270"/>
      <c r="P21" s="270"/>
      <c r="Q21" s="270"/>
      <c r="R21" s="270"/>
      <c r="S21" s="270"/>
      <c r="T21" s="270"/>
      <c r="U21" s="270"/>
      <c r="V21" s="270"/>
      <c r="W21" s="270"/>
      <c r="X21" s="36"/>
    </row>
    <row r="22" spans="1:24" ht="18">
      <c r="A22" s="35"/>
      <c r="B22" s="268" t="s">
        <v>6</v>
      </c>
      <c r="C22" s="268"/>
      <c r="D22" s="268"/>
      <c r="E22" s="268"/>
      <c r="F22" s="269"/>
      <c r="G22" s="269"/>
      <c r="H22" s="269"/>
      <c r="I22" s="269"/>
      <c r="J22" s="269"/>
      <c r="K22" s="269"/>
      <c r="L22" s="269"/>
      <c r="M22" s="269"/>
      <c r="N22" s="269"/>
      <c r="O22" s="269"/>
      <c r="P22" s="269"/>
      <c r="Q22" s="269"/>
      <c r="R22" s="269"/>
      <c r="S22" s="269"/>
      <c r="T22" s="269"/>
      <c r="U22" s="269"/>
      <c r="V22" s="269"/>
      <c r="W22" s="269"/>
      <c r="X22" s="36"/>
    </row>
    <row r="23" spans="1:24">
      <c r="A23" s="35"/>
      <c r="B23" s="45"/>
      <c r="C23" s="45"/>
      <c r="D23" s="45"/>
      <c r="E23" s="45"/>
      <c r="F23" s="270"/>
      <c r="G23" s="270"/>
      <c r="H23" s="270"/>
      <c r="I23" s="270"/>
      <c r="J23" s="270"/>
      <c r="K23" s="270"/>
      <c r="L23" s="270"/>
      <c r="M23" s="270"/>
      <c r="N23" s="270"/>
      <c r="O23" s="270"/>
      <c r="P23" s="270"/>
      <c r="Q23" s="270"/>
      <c r="R23" s="270"/>
      <c r="S23" s="270"/>
      <c r="T23" s="270"/>
      <c r="U23" s="270"/>
      <c r="V23" s="270"/>
      <c r="W23" s="270"/>
      <c r="X23" s="36"/>
    </row>
    <row r="24" spans="1:24" ht="18">
      <c r="A24" s="35"/>
      <c r="B24" s="268" t="s">
        <v>7</v>
      </c>
      <c r="C24" s="268"/>
      <c r="D24" s="268"/>
      <c r="E24" s="268"/>
      <c r="F24" s="269"/>
      <c r="G24" s="269"/>
      <c r="H24" s="269"/>
      <c r="I24" s="269"/>
      <c r="J24" s="269"/>
      <c r="K24" s="269"/>
      <c r="L24" s="269"/>
      <c r="M24" s="269"/>
      <c r="N24" s="269"/>
      <c r="O24" s="269"/>
      <c r="P24" s="269"/>
      <c r="Q24" s="269"/>
      <c r="R24" s="269"/>
      <c r="S24" s="269"/>
      <c r="T24" s="269"/>
      <c r="U24" s="269"/>
      <c r="V24" s="269"/>
      <c r="W24" s="269"/>
      <c r="X24" s="36"/>
    </row>
    <row r="25" spans="1:24">
      <c r="A25" s="35"/>
      <c r="B25" s="69"/>
      <c r="C25" s="69"/>
      <c r="D25" s="69"/>
      <c r="E25" s="69"/>
      <c r="F25" s="270"/>
      <c r="G25" s="270"/>
      <c r="H25" s="270"/>
      <c r="I25" s="270"/>
      <c r="J25" s="270"/>
      <c r="K25" s="270"/>
      <c r="L25" s="270"/>
      <c r="M25" s="270"/>
      <c r="N25" s="270"/>
      <c r="O25" s="270"/>
      <c r="P25" s="270"/>
      <c r="Q25" s="270"/>
      <c r="R25" s="270"/>
      <c r="S25" s="270"/>
      <c r="T25" s="270"/>
      <c r="U25" s="270"/>
      <c r="V25" s="270"/>
      <c r="W25" s="270"/>
      <c r="X25" s="36"/>
    </row>
    <row r="26" spans="1:24" ht="16.5">
      <c r="A26" s="33"/>
      <c r="B26" s="277" t="s">
        <v>8</v>
      </c>
      <c r="C26" s="277"/>
      <c r="D26" s="277" t="s">
        <v>9</v>
      </c>
      <c r="E26" s="277"/>
      <c r="F26" s="277"/>
      <c r="G26" s="277"/>
      <c r="H26" s="277"/>
      <c r="I26" s="277"/>
      <c r="J26" s="277"/>
      <c r="K26" s="277"/>
      <c r="L26" s="277"/>
      <c r="M26" s="277"/>
      <c r="N26" s="277"/>
      <c r="O26" s="277"/>
      <c r="P26" s="277"/>
      <c r="Q26" s="277" t="s">
        <v>10</v>
      </c>
      <c r="R26" s="277"/>
      <c r="S26" s="277"/>
      <c r="T26" s="277" t="s">
        <v>11</v>
      </c>
      <c r="U26" s="277"/>
      <c r="V26" s="277"/>
      <c r="W26" s="277"/>
      <c r="X26" s="46"/>
    </row>
    <row r="27" spans="1:24" ht="21" customHeight="1">
      <c r="A27" s="33"/>
      <c r="B27" s="278"/>
      <c r="C27" s="279"/>
      <c r="D27" s="284" t="s">
        <v>113</v>
      </c>
      <c r="E27" s="285"/>
      <c r="F27" s="285"/>
      <c r="G27" s="285"/>
      <c r="H27" s="285"/>
      <c r="I27" s="285"/>
      <c r="J27" s="285"/>
      <c r="K27" s="285"/>
      <c r="L27" s="285"/>
      <c r="M27" s="285"/>
      <c r="N27" s="285"/>
      <c r="O27" s="285"/>
      <c r="P27" s="286"/>
      <c r="Q27" s="293" t="s">
        <v>81</v>
      </c>
      <c r="R27" s="294"/>
      <c r="S27" s="295"/>
      <c r="T27" s="278"/>
      <c r="U27" s="302"/>
      <c r="V27" s="302"/>
      <c r="W27" s="279"/>
      <c r="X27" s="46"/>
    </row>
    <row r="28" spans="1:24" ht="15.75" customHeight="1">
      <c r="A28" s="33"/>
      <c r="B28" s="280"/>
      <c r="C28" s="281"/>
      <c r="D28" s="287"/>
      <c r="E28" s="288"/>
      <c r="F28" s="288"/>
      <c r="G28" s="288"/>
      <c r="H28" s="288"/>
      <c r="I28" s="288"/>
      <c r="J28" s="288"/>
      <c r="K28" s="288"/>
      <c r="L28" s="288"/>
      <c r="M28" s="288"/>
      <c r="N28" s="288"/>
      <c r="O28" s="288"/>
      <c r="P28" s="289"/>
      <c r="Q28" s="296"/>
      <c r="R28" s="297"/>
      <c r="S28" s="298"/>
      <c r="T28" s="280"/>
      <c r="U28" s="303"/>
      <c r="V28" s="303"/>
      <c r="W28" s="281"/>
      <c r="X28" s="46"/>
    </row>
    <row r="29" spans="1:24" ht="49.5" customHeight="1">
      <c r="A29" s="33"/>
      <c r="B29" s="282"/>
      <c r="C29" s="283"/>
      <c r="D29" s="290"/>
      <c r="E29" s="291"/>
      <c r="F29" s="291"/>
      <c r="G29" s="291"/>
      <c r="H29" s="291"/>
      <c r="I29" s="291"/>
      <c r="J29" s="291"/>
      <c r="K29" s="291"/>
      <c r="L29" s="291"/>
      <c r="M29" s="291"/>
      <c r="N29" s="291"/>
      <c r="O29" s="291"/>
      <c r="P29" s="292"/>
      <c r="Q29" s="299"/>
      <c r="R29" s="300"/>
      <c r="S29" s="301"/>
      <c r="T29" s="282"/>
      <c r="U29" s="304"/>
      <c r="V29" s="304"/>
      <c r="W29" s="283"/>
      <c r="X29" s="46"/>
    </row>
    <row r="30" spans="1:24">
      <c r="A30" s="33"/>
      <c r="B30" s="303"/>
      <c r="C30" s="303"/>
      <c r="D30" s="303"/>
      <c r="E30" s="303"/>
      <c r="F30" s="303"/>
      <c r="G30" s="303"/>
      <c r="H30" s="303"/>
      <c r="I30" s="303"/>
      <c r="J30" s="303"/>
      <c r="K30" s="303"/>
      <c r="L30" s="303"/>
      <c r="M30" s="303"/>
      <c r="N30" s="303"/>
      <c r="O30" s="303"/>
      <c r="P30" s="303"/>
      <c r="Q30" s="303"/>
      <c r="R30" s="303"/>
      <c r="S30" s="303"/>
      <c r="T30" s="303"/>
      <c r="U30" s="303"/>
      <c r="V30" s="303"/>
      <c r="W30" s="303"/>
      <c r="X30" s="46"/>
    </row>
    <row r="31" spans="1:24" ht="16.5">
      <c r="A31" s="33"/>
      <c r="B31" s="305" t="s">
        <v>14</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48"/>
      <c r="B33" s="306" t="s">
        <v>9</v>
      </c>
      <c r="C33" s="307"/>
      <c r="D33" s="307"/>
      <c r="E33" s="307"/>
      <c r="F33" s="307"/>
      <c r="G33" s="307"/>
      <c r="H33" s="307"/>
      <c r="I33" s="307"/>
      <c r="J33" s="306" t="s">
        <v>15</v>
      </c>
      <c r="K33" s="308"/>
      <c r="L33" s="309" t="s">
        <v>16</v>
      </c>
      <c r="M33" s="309"/>
      <c r="N33" s="309"/>
      <c r="O33" s="309"/>
      <c r="P33" s="309"/>
      <c r="Q33" s="309" t="s">
        <v>17</v>
      </c>
      <c r="R33" s="309"/>
      <c r="S33" s="309"/>
      <c r="T33" s="309" t="s">
        <v>18</v>
      </c>
      <c r="U33" s="309"/>
      <c r="V33" s="309"/>
      <c r="W33" s="309"/>
      <c r="X33" s="46"/>
    </row>
    <row r="34" spans="1:24">
      <c r="A34" s="33"/>
      <c r="B34" s="314" t="s">
        <v>19</v>
      </c>
      <c r="C34" s="315"/>
      <c r="D34" s="315"/>
      <c r="E34" s="315"/>
      <c r="F34" s="315"/>
      <c r="G34" s="315"/>
      <c r="H34" s="315"/>
      <c r="I34" s="316"/>
      <c r="J34" s="317"/>
      <c r="K34" s="318"/>
      <c r="L34" s="319">
        <f>+T63</f>
        <v>15400</v>
      </c>
      <c r="M34" s="319"/>
      <c r="N34" s="319"/>
      <c r="O34" s="319"/>
      <c r="P34" s="319"/>
      <c r="Q34" s="320">
        <v>0.05</v>
      </c>
      <c r="R34" s="320"/>
      <c r="S34" s="320"/>
      <c r="T34" s="319">
        <f>+ROUND(L34*Q34,0)</f>
        <v>770</v>
      </c>
      <c r="U34" s="319"/>
      <c r="V34" s="319"/>
      <c r="W34" s="319"/>
      <c r="X34" s="46"/>
    </row>
    <row r="35" spans="1:24">
      <c r="A35" s="33"/>
      <c r="B35" s="314" t="s">
        <v>82</v>
      </c>
      <c r="C35" s="315"/>
      <c r="D35" s="315"/>
      <c r="E35" s="315"/>
      <c r="F35" s="315"/>
      <c r="G35" s="315"/>
      <c r="H35" s="315"/>
      <c r="I35" s="316"/>
      <c r="J35" s="317" t="s">
        <v>10</v>
      </c>
      <c r="K35" s="318"/>
      <c r="L35" s="321">
        <v>55000</v>
      </c>
      <c r="M35" s="322"/>
      <c r="N35" s="322"/>
      <c r="O35" s="322"/>
      <c r="P35" s="323"/>
      <c r="Q35" s="317">
        <v>0.05</v>
      </c>
      <c r="R35" s="324"/>
      <c r="S35" s="318"/>
      <c r="T35" s="325">
        <f>+ROUND(L35*Q35,0)</f>
        <v>2750</v>
      </c>
      <c r="U35" s="326"/>
      <c r="V35" s="326"/>
      <c r="W35" s="327"/>
      <c r="X35" s="46"/>
    </row>
    <row r="36" spans="1:24" ht="16.5">
      <c r="A36" s="33"/>
      <c r="B36" s="49"/>
      <c r="C36" s="49"/>
      <c r="D36" s="49"/>
      <c r="E36" s="49"/>
      <c r="F36" s="49"/>
      <c r="G36" s="49"/>
      <c r="H36" s="49"/>
      <c r="I36" s="49"/>
      <c r="J36" s="49"/>
      <c r="K36" s="49"/>
      <c r="L36" s="49"/>
      <c r="M36" s="49"/>
      <c r="N36" s="49"/>
      <c r="O36" s="49"/>
      <c r="P36" s="49"/>
      <c r="Q36" s="310" t="s">
        <v>20</v>
      </c>
      <c r="R36" s="310"/>
      <c r="S36" s="310"/>
      <c r="T36" s="311">
        <f>+SUM(T34:W35)</f>
        <v>3520</v>
      </c>
      <c r="U36" s="312"/>
      <c r="V36" s="312"/>
      <c r="W36" s="313"/>
      <c r="X36" s="46"/>
    </row>
    <row r="37" spans="1:24">
      <c r="A37" s="33"/>
      <c r="B37" s="50"/>
      <c r="C37" s="50"/>
      <c r="D37" s="50"/>
      <c r="E37" s="50"/>
      <c r="F37" s="50"/>
      <c r="G37" s="50"/>
      <c r="H37" s="50"/>
      <c r="I37" s="50"/>
      <c r="J37" s="50"/>
      <c r="K37" s="50"/>
      <c r="L37" s="50"/>
      <c r="M37" s="50"/>
      <c r="N37" s="50"/>
      <c r="O37" s="50"/>
      <c r="P37" s="50"/>
      <c r="Q37" s="50"/>
      <c r="R37" s="50"/>
      <c r="S37" s="50"/>
      <c r="T37" s="51"/>
      <c r="U37" s="51"/>
      <c r="V37" s="51"/>
      <c r="W37" s="51"/>
      <c r="X37" s="46"/>
    </row>
    <row r="38" spans="1:24" ht="16.5">
      <c r="A38" s="33"/>
      <c r="B38" s="305" t="s">
        <v>21</v>
      </c>
      <c r="C38" s="305"/>
      <c r="D38" s="305"/>
      <c r="E38" s="305"/>
      <c r="F38" s="305"/>
      <c r="G38" s="305"/>
      <c r="H38" s="305"/>
      <c r="I38" s="305"/>
      <c r="J38" s="305"/>
      <c r="K38" s="305"/>
      <c r="L38" s="305"/>
      <c r="M38" s="305"/>
      <c r="N38" s="305"/>
      <c r="O38" s="305"/>
      <c r="P38" s="305"/>
      <c r="Q38" s="305"/>
      <c r="R38" s="305"/>
      <c r="S38" s="305"/>
      <c r="T38" s="305"/>
      <c r="U38" s="305"/>
      <c r="V38" s="305"/>
      <c r="W38" s="305"/>
      <c r="X38" s="46"/>
    </row>
    <row r="39" spans="1:24">
      <c r="A39" s="33"/>
      <c r="B39" s="47"/>
      <c r="C39" s="47"/>
      <c r="D39" s="47"/>
      <c r="E39" s="47"/>
      <c r="F39" s="47"/>
      <c r="G39" s="47"/>
      <c r="H39" s="47"/>
      <c r="I39" s="47"/>
      <c r="J39" s="47"/>
      <c r="K39" s="47"/>
      <c r="L39" s="47"/>
      <c r="M39" s="47"/>
      <c r="N39" s="47"/>
      <c r="O39" s="47"/>
      <c r="P39" s="47"/>
      <c r="Q39" s="47"/>
      <c r="R39" s="47"/>
      <c r="S39" s="47"/>
      <c r="T39" s="47"/>
      <c r="U39" s="47"/>
      <c r="V39" s="47"/>
      <c r="W39" s="47"/>
      <c r="X39" s="46"/>
    </row>
    <row r="40" spans="1:24" ht="16.5">
      <c r="A40" s="33"/>
      <c r="B40" s="309" t="s">
        <v>9</v>
      </c>
      <c r="C40" s="309"/>
      <c r="D40" s="309"/>
      <c r="E40" s="309"/>
      <c r="F40" s="309"/>
      <c r="G40" s="309"/>
      <c r="H40" s="309"/>
      <c r="I40" s="309"/>
      <c r="J40" s="309" t="s">
        <v>10</v>
      </c>
      <c r="K40" s="309"/>
      <c r="L40" s="309" t="s">
        <v>22</v>
      </c>
      <c r="M40" s="309"/>
      <c r="N40" s="309"/>
      <c r="O40" s="309"/>
      <c r="P40" s="309"/>
      <c r="Q40" s="309" t="s">
        <v>23</v>
      </c>
      <c r="R40" s="309"/>
      <c r="S40" s="309"/>
      <c r="T40" s="309" t="s">
        <v>24</v>
      </c>
      <c r="U40" s="309"/>
      <c r="V40" s="309"/>
      <c r="W40" s="309"/>
      <c r="X40" s="46"/>
    </row>
    <row r="41" spans="1:24">
      <c r="A41" s="33"/>
      <c r="B41" s="320" t="s">
        <v>114</v>
      </c>
      <c r="C41" s="320"/>
      <c r="D41" s="320"/>
      <c r="E41" s="320"/>
      <c r="F41" s="320"/>
      <c r="G41" s="320"/>
      <c r="H41" s="320"/>
      <c r="I41" s="320"/>
      <c r="J41" s="320" t="s">
        <v>81</v>
      </c>
      <c r="K41" s="320"/>
      <c r="L41" s="320">
        <v>0.6</v>
      </c>
      <c r="M41" s="320"/>
      <c r="N41" s="320"/>
      <c r="O41" s="320"/>
      <c r="P41" s="320"/>
      <c r="Q41" s="320">
        <v>36365</v>
      </c>
      <c r="R41" s="320"/>
      <c r="S41" s="320"/>
      <c r="T41" s="328">
        <f>+ROUND(L41*Q41,0)</f>
        <v>21819</v>
      </c>
      <c r="U41" s="328"/>
      <c r="V41" s="328"/>
      <c r="W41" s="328"/>
      <c r="X41" s="46"/>
    </row>
    <row r="42" spans="1:24">
      <c r="A42" s="33"/>
      <c r="B42" s="320" t="s">
        <v>115</v>
      </c>
      <c r="C42" s="320"/>
      <c r="D42" s="320"/>
      <c r="E42" s="320"/>
      <c r="F42" s="320"/>
      <c r="G42" s="320"/>
      <c r="H42" s="320"/>
      <c r="I42" s="320"/>
      <c r="J42" s="320" t="s">
        <v>85</v>
      </c>
      <c r="K42" s="320"/>
      <c r="L42" s="320">
        <v>0.2</v>
      </c>
      <c r="M42" s="320"/>
      <c r="N42" s="320"/>
      <c r="O42" s="320"/>
      <c r="P42" s="320"/>
      <c r="Q42" s="320">
        <v>33000</v>
      </c>
      <c r="R42" s="320"/>
      <c r="S42" s="320"/>
      <c r="T42" s="328">
        <f t="shared" ref="T42:T45" si="0">+ROUND(L42*Q42,0)</f>
        <v>6600</v>
      </c>
      <c r="U42" s="328"/>
      <c r="V42" s="328"/>
      <c r="W42" s="328"/>
      <c r="X42" s="46"/>
    </row>
    <row r="43" spans="1:24">
      <c r="A43" s="33"/>
      <c r="B43" s="320"/>
      <c r="C43" s="320"/>
      <c r="D43" s="320"/>
      <c r="E43" s="320"/>
      <c r="F43" s="320"/>
      <c r="G43" s="320"/>
      <c r="H43" s="320"/>
      <c r="I43" s="320"/>
      <c r="J43" s="320"/>
      <c r="K43" s="320"/>
      <c r="L43" s="320"/>
      <c r="M43" s="320"/>
      <c r="N43" s="320"/>
      <c r="O43" s="320"/>
      <c r="P43" s="320"/>
      <c r="Q43" s="320"/>
      <c r="R43" s="320"/>
      <c r="S43" s="320"/>
      <c r="T43" s="328">
        <f t="shared" si="0"/>
        <v>0</v>
      </c>
      <c r="U43" s="328"/>
      <c r="V43" s="328"/>
      <c r="W43" s="328"/>
      <c r="X43" s="46"/>
    </row>
    <row r="44" spans="1:24">
      <c r="A44" s="33"/>
      <c r="B44" s="320"/>
      <c r="C44" s="320"/>
      <c r="D44" s="320"/>
      <c r="E44" s="320"/>
      <c r="F44" s="320"/>
      <c r="G44" s="320"/>
      <c r="H44" s="320"/>
      <c r="I44" s="320"/>
      <c r="J44" s="320"/>
      <c r="K44" s="320"/>
      <c r="L44" s="320"/>
      <c r="M44" s="320"/>
      <c r="N44" s="320"/>
      <c r="O44" s="320"/>
      <c r="P44" s="320"/>
      <c r="Q44" s="320"/>
      <c r="R44" s="320"/>
      <c r="S44" s="320"/>
      <c r="T44" s="328">
        <f t="shared" si="0"/>
        <v>0</v>
      </c>
      <c r="U44" s="328"/>
      <c r="V44" s="328"/>
      <c r="W44" s="328"/>
      <c r="X44" s="46"/>
    </row>
    <row r="45" spans="1:24">
      <c r="A45" s="33"/>
      <c r="B45" s="320"/>
      <c r="C45" s="320"/>
      <c r="D45" s="320"/>
      <c r="E45" s="320"/>
      <c r="F45" s="320"/>
      <c r="G45" s="320"/>
      <c r="H45" s="320"/>
      <c r="I45" s="320"/>
      <c r="J45" s="320"/>
      <c r="K45" s="320"/>
      <c r="L45" s="320"/>
      <c r="M45" s="320"/>
      <c r="N45" s="320"/>
      <c r="O45" s="320"/>
      <c r="P45" s="320"/>
      <c r="Q45" s="320"/>
      <c r="R45" s="320"/>
      <c r="S45" s="320"/>
      <c r="T45" s="328">
        <f t="shared" si="0"/>
        <v>0</v>
      </c>
      <c r="U45" s="328"/>
      <c r="V45" s="328"/>
      <c r="W45" s="328"/>
      <c r="X45" s="46"/>
    </row>
    <row r="46" spans="1:24">
      <c r="A46" s="33"/>
      <c r="B46" s="320"/>
      <c r="C46" s="320"/>
      <c r="D46" s="320"/>
      <c r="E46" s="320"/>
      <c r="F46" s="320"/>
      <c r="G46" s="320"/>
      <c r="H46" s="320"/>
      <c r="I46" s="320"/>
      <c r="J46" s="320"/>
      <c r="K46" s="320"/>
      <c r="L46" s="320"/>
      <c r="M46" s="320"/>
      <c r="N46" s="320"/>
      <c r="O46" s="320"/>
      <c r="P46" s="320"/>
      <c r="Q46" s="320"/>
      <c r="R46" s="320"/>
      <c r="S46" s="320"/>
      <c r="T46" s="328" t="s">
        <v>25</v>
      </c>
      <c r="U46" s="328"/>
      <c r="V46" s="328"/>
      <c r="W46" s="328"/>
      <c r="X46" s="46"/>
    </row>
    <row r="47" spans="1:24" ht="16.5">
      <c r="A47" s="33"/>
      <c r="B47" s="49"/>
      <c r="C47" s="49"/>
      <c r="D47" s="49"/>
      <c r="E47" s="49"/>
      <c r="F47" s="49"/>
      <c r="G47" s="49"/>
      <c r="H47" s="49"/>
      <c r="I47" s="49"/>
      <c r="J47" s="49"/>
      <c r="K47" s="49"/>
      <c r="L47" s="49"/>
      <c r="M47" s="49"/>
      <c r="N47" s="49"/>
      <c r="O47" s="49"/>
      <c r="P47" s="49"/>
      <c r="Q47" s="310" t="s">
        <v>20</v>
      </c>
      <c r="R47" s="310"/>
      <c r="S47" s="310"/>
      <c r="T47" s="329">
        <f>SUM(T41:W46)</f>
        <v>28419</v>
      </c>
      <c r="U47" s="330"/>
      <c r="V47" s="330"/>
      <c r="W47" s="331"/>
      <c r="X47" s="46"/>
    </row>
    <row r="48" spans="1:24">
      <c r="A48" s="33"/>
      <c r="B48" s="50"/>
      <c r="C48" s="50"/>
      <c r="D48" s="50"/>
      <c r="E48" s="50"/>
      <c r="F48" s="50"/>
      <c r="G48" s="50"/>
      <c r="H48" s="50"/>
      <c r="I48" s="50"/>
      <c r="J48" s="50"/>
      <c r="K48" s="50"/>
      <c r="L48" s="50"/>
      <c r="M48" s="50"/>
      <c r="N48" s="50"/>
      <c r="O48" s="50"/>
      <c r="P48" s="50"/>
      <c r="Q48" s="50"/>
      <c r="R48" s="50"/>
      <c r="S48" s="50"/>
      <c r="T48" s="51"/>
      <c r="U48" s="51"/>
      <c r="V48" s="51"/>
      <c r="W48" s="51"/>
      <c r="X48" s="46"/>
    </row>
    <row r="49" spans="1:24" ht="16.5">
      <c r="A49" s="33"/>
      <c r="B49" s="305" t="s">
        <v>26</v>
      </c>
      <c r="C49" s="305"/>
      <c r="D49" s="305"/>
      <c r="E49" s="305"/>
      <c r="F49" s="305"/>
      <c r="G49" s="305"/>
      <c r="H49" s="305"/>
      <c r="I49" s="305"/>
      <c r="J49" s="305"/>
      <c r="K49" s="305"/>
      <c r="L49" s="305"/>
      <c r="M49" s="305"/>
      <c r="N49" s="305"/>
      <c r="O49" s="305"/>
      <c r="P49" s="305"/>
      <c r="Q49" s="305"/>
      <c r="R49" s="305"/>
      <c r="S49" s="305"/>
      <c r="T49" s="305"/>
      <c r="U49" s="305"/>
      <c r="V49" s="305"/>
      <c r="W49" s="305"/>
      <c r="X49" s="46"/>
    </row>
    <row r="50" spans="1:24">
      <c r="A50" s="33"/>
      <c r="B50" s="47"/>
      <c r="C50" s="47"/>
      <c r="D50" s="47"/>
      <c r="E50" s="47"/>
      <c r="F50" s="47"/>
      <c r="G50" s="47"/>
      <c r="H50" s="47"/>
      <c r="I50" s="47"/>
      <c r="J50" s="47"/>
      <c r="K50" s="47"/>
      <c r="L50" s="47"/>
      <c r="M50" s="47"/>
      <c r="N50" s="47"/>
      <c r="O50" s="47"/>
      <c r="P50" s="47"/>
      <c r="Q50" s="47"/>
      <c r="R50" s="47"/>
      <c r="S50" s="47"/>
      <c r="T50" s="47"/>
      <c r="U50" s="47"/>
      <c r="V50" s="47"/>
      <c r="W50" s="47"/>
      <c r="X50" s="46"/>
    </row>
    <row r="51" spans="1:24" ht="19.5">
      <c r="A51" s="33"/>
      <c r="B51" s="309" t="s">
        <v>27</v>
      </c>
      <c r="C51" s="309"/>
      <c r="D51" s="309"/>
      <c r="E51" s="309"/>
      <c r="F51" s="309"/>
      <c r="G51" s="309"/>
      <c r="H51" s="309" t="s">
        <v>28</v>
      </c>
      <c r="I51" s="309"/>
      <c r="J51" s="309" t="s">
        <v>29</v>
      </c>
      <c r="K51" s="309"/>
      <c r="L51" s="309" t="s">
        <v>30</v>
      </c>
      <c r="M51" s="309"/>
      <c r="N51" s="309"/>
      <c r="O51" s="309"/>
      <c r="P51" s="309"/>
      <c r="Q51" s="309" t="s">
        <v>16</v>
      </c>
      <c r="R51" s="309"/>
      <c r="S51" s="309"/>
      <c r="T51" s="309" t="s">
        <v>18</v>
      </c>
      <c r="U51" s="309"/>
      <c r="V51" s="309"/>
      <c r="W51" s="309"/>
      <c r="X51" s="46"/>
    </row>
    <row r="52" spans="1:24">
      <c r="A52" s="33"/>
      <c r="B52" s="320"/>
      <c r="C52" s="320"/>
      <c r="D52" s="320"/>
      <c r="E52" s="320"/>
      <c r="F52" s="320"/>
      <c r="G52" s="320"/>
      <c r="H52" s="320"/>
      <c r="I52" s="320"/>
      <c r="J52" s="320"/>
      <c r="K52" s="320"/>
      <c r="L52" s="320"/>
      <c r="M52" s="320"/>
      <c r="N52" s="320"/>
      <c r="O52" s="320"/>
      <c r="P52" s="320"/>
      <c r="Q52" s="320"/>
      <c r="R52" s="320"/>
      <c r="S52" s="320"/>
      <c r="T52" s="319">
        <f>+ROUND(L52*Q52,0)</f>
        <v>0</v>
      </c>
      <c r="U52" s="319"/>
      <c r="V52" s="319"/>
      <c r="W52" s="319"/>
      <c r="X52" s="46"/>
    </row>
    <row r="53" spans="1:24">
      <c r="A53" s="33"/>
      <c r="B53" s="320" t="s">
        <v>32</v>
      </c>
      <c r="C53" s="320"/>
      <c r="D53" s="320"/>
      <c r="E53" s="320"/>
      <c r="F53" s="320"/>
      <c r="G53" s="320"/>
      <c r="H53" s="320"/>
      <c r="I53" s="320"/>
      <c r="J53" s="320">
        <v>1</v>
      </c>
      <c r="K53" s="320"/>
      <c r="L53" s="320">
        <v>0.1</v>
      </c>
      <c r="M53" s="320"/>
      <c r="N53" s="320"/>
      <c r="O53" s="320"/>
      <c r="P53" s="320"/>
      <c r="Q53" s="320">
        <v>40000</v>
      </c>
      <c r="R53" s="320"/>
      <c r="S53" s="320"/>
      <c r="T53" s="319">
        <f t="shared" ref="T53:T54" si="1">+ROUND(L53*Q53,0)</f>
        <v>4000</v>
      </c>
      <c r="U53" s="319"/>
      <c r="V53" s="319"/>
      <c r="W53" s="319"/>
      <c r="X53" s="46"/>
    </row>
    <row r="54" spans="1:24">
      <c r="A54" s="33"/>
      <c r="B54" s="320"/>
      <c r="C54" s="320"/>
      <c r="D54" s="320"/>
      <c r="E54" s="320"/>
      <c r="F54" s="320"/>
      <c r="G54" s="320"/>
      <c r="H54" s="320"/>
      <c r="I54" s="320"/>
      <c r="J54" s="320"/>
      <c r="K54" s="320"/>
      <c r="L54" s="320"/>
      <c r="M54" s="320"/>
      <c r="N54" s="320"/>
      <c r="O54" s="320"/>
      <c r="P54" s="320"/>
      <c r="Q54" s="320"/>
      <c r="R54" s="320"/>
      <c r="S54" s="320"/>
      <c r="T54" s="319">
        <f t="shared" si="1"/>
        <v>0</v>
      </c>
      <c r="U54" s="319"/>
      <c r="V54" s="319"/>
      <c r="W54" s="319"/>
      <c r="X54" s="46"/>
    </row>
    <row r="55" spans="1:24" ht="16.5">
      <c r="A55" s="33"/>
      <c r="B55" s="49"/>
      <c r="C55" s="49"/>
      <c r="D55" s="49"/>
      <c r="E55" s="49"/>
      <c r="F55" s="49"/>
      <c r="G55" s="49"/>
      <c r="H55" s="49"/>
      <c r="I55" s="49"/>
      <c r="J55" s="49"/>
      <c r="K55" s="49"/>
      <c r="L55" s="49"/>
      <c r="M55" s="49"/>
      <c r="N55" s="49"/>
      <c r="O55" s="49"/>
      <c r="P55" s="49"/>
      <c r="Q55" s="310" t="s">
        <v>20</v>
      </c>
      <c r="R55" s="310"/>
      <c r="S55" s="310"/>
      <c r="T55" s="332">
        <f t="shared" ref="T55" si="2">SUM(T52:W54)</f>
        <v>4000</v>
      </c>
      <c r="U55" s="333"/>
      <c r="V55" s="333"/>
      <c r="W55" s="334"/>
      <c r="X55" s="46"/>
    </row>
    <row r="56" spans="1:24">
      <c r="A56" s="33"/>
      <c r="B56" s="50"/>
      <c r="C56" s="50"/>
      <c r="D56" s="50"/>
      <c r="E56" s="50"/>
      <c r="F56" s="50"/>
      <c r="G56" s="50"/>
      <c r="H56" s="50"/>
      <c r="I56" s="50"/>
      <c r="J56" s="50"/>
      <c r="K56" s="50"/>
      <c r="L56" s="50"/>
      <c r="M56" s="50"/>
      <c r="N56" s="50"/>
      <c r="O56" s="50"/>
      <c r="P56" s="50"/>
      <c r="Q56" s="50"/>
      <c r="R56" s="50"/>
      <c r="S56" s="50"/>
      <c r="T56" s="51"/>
      <c r="U56" s="51"/>
      <c r="V56" s="51"/>
      <c r="W56" s="51"/>
      <c r="X56" s="46"/>
    </row>
    <row r="57" spans="1:24" ht="16.5">
      <c r="A57" s="33"/>
      <c r="B57" s="305" t="s">
        <v>33</v>
      </c>
      <c r="C57" s="305"/>
      <c r="D57" s="305"/>
      <c r="E57" s="305"/>
      <c r="F57" s="305"/>
      <c r="G57" s="305"/>
      <c r="H57" s="305"/>
      <c r="I57" s="305"/>
      <c r="J57" s="305"/>
      <c r="K57" s="305"/>
      <c r="L57" s="305"/>
      <c r="M57" s="305"/>
      <c r="N57" s="305"/>
      <c r="O57" s="305"/>
      <c r="P57" s="305"/>
      <c r="Q57" s="305"/>
      <c r="R57" s="305"/>
      <c r="S57" s="305"/>
      <c r="T57" s="305"/>
      <c r="U57" s="305"/>
      <c r="V57" s="305"/>
      <c r="W57" s="305"/>
      <c r="X57" s="46"/>
    </row>
    <row r="58" spans="1:24">
      <c r="A58" s="33"/>
      <c r="B58" s="47"/>
      <c r="C58" s="47"/>
      <c r="D58" s="47"/>
      <c r="E58" s="47"/>
      <c r="F58" s="47"/>
      <c r="G58" s="47"/>
      <c r="H58" s="47"/>
      <c r="I58" s="47"/>
      <c r="J58" s="47"/>
      <c r="K58" s="47"/>
      <c r="L58" s="47"/>
      <c r="M58" s="47"/>
      <c r="N58" s="47"/>
      <c r="O58" s="47"/>
      <c r="P58" s="47"/>
      <c r="Q58" s="47"/>
      <c r="R58" s="47"/>
      <c r="S58" s="47"/>
      <c r="T58" s="47"/>
      <c r="U58" s="47"/>
      <c r="V58" s="47"/>
      <c r="W58" s="47"/>
      <c r="X58" s="46"/>
    </row>
    <row r="59" spans="1:24" ht="16.5">
      <c r="A59" s="33"/>
      <c r="B59" s="309" t="s">
        <v>34</v>
      </c>
      <c r="C59" s="309"/>
      <c r="D59" s="309"/>
      <c r="E59" s="309"/>
      <c r="F59" s="309"/>
      <c r="G59" s="309"/>
      <c r="H59" s="309" t="s">
        <v>35</v>
      </c>
      <c r="I59" s="309"/>
      <c r="J59" s="309" t="s">
        <v>36</v>
      </c>
      <c r="K59" s="309"/>
      <c r="L59" s="309" t="s">
        <v>37</v>
      </c>
      <c r="M59" s="309"/>
      <c r="N59" s="309"/>
      <c r="O59" s="309"/>
      <c r="P59" s="309"/>
      <c r="Q59" s="309" t="s">
        <v>17</v>
      </c>
      <c r="R59" s="309"/>
      <c r="S59" s="309"/>
      <c r="T59" s="309" t="s">
        <v>18</v>
      </c>
      <c r="U59" s="309"/>
      <c r="V59" s="309"/>
      <c r="W59" s="309"/>
      <c r="X59" s="46"/>
    </row>
    <row r="60" spans="1:24">
      <c r="A60" s="33"/>
      <c r="B60" s="320" t="s">
        <v>38</v>
      </c>
      <c r="C60" s="320"/>
      <c r="D60" s="320"/>
      <c r="E60" s="320"/>
      <c r="F60" s="320"/>
      <c r="G60" s="320"/>
      <c r="H60" s="320">
        <f>((1500000/30)+((1000000/30)*2))</f>
        <v>116666.66666666667</v>
      </c>
      <c r="I60" s="320"/>
      <c r="J60" s="335">
        <v>0.65</v>
      </c>
      <c r="K60" s="320"/>
      <c r="L60" s="320">
        <f>H60*1.65</f>
        <v>192500</v>
      </c>
      <c r="M60" s="320"/>
      <c r="N60" s="320"/>
      <c r="O60" s="320"/>
      <c r="P60" s="320"/>
      <c r="Q60" s="320">
        <v>0.08</v>
      </c>
      <c r="R60" s="320"/>
      <c r="S60" s="320"/>
      <c r="T60" s="319">
        <f>Q60*L60</f>
        <v>15400</v>
      </c>
      <c r="U60" s="319"/>
      <c r="V60" s="319"/>
      <c r="W60" s="319"/>
      <c r="X60" s="46"/>
    </row>
    <row r="61" spans="1:24">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c r="A62" s="33"/>
      <c r="B62" s="320"/>
      <c r="C62" s="320"/>
      <c r="D62" s="320"/>
      <c r="E62" s="320"/>
      <c r="F62" s="320"/>
      <c r="G62" s="320"/>
      <c r="H62" s="320"/>
      <c r="I62" s="320"/>
      <c r="J62" s="320"/>
      <c r="K62" s="320"/>
      <c r="L62" s="320"/>
      <c r="M62" s="320"/>
      <c r="N62" s="320"/>
      <c r="O62" s="320"/>
      <c r="P62" s="320"/>
      <c r="Q62" s="320"/>
      <c r="R62" s="320"/>
      <c r="S62" s="320"/>
      <c r="T62" s="319"/>
      <c r="U62" s="319"/>
      <c r="V62" s="319"/>
      <c r="W62" s="319"/>
      <c r="X62" s="46"/>
    </row>
    <row r="63" spans="1:24" ht="16.5">
      <c r="A63" s="33"/>
      <c r="B63" s="49"/>
      <c r="C63" s="49"/>
      <c r="D63" s="49"/>
      <c r="E63" s="49"/>
      <c r="F63" s="49"/>
      <c r="G63" s="49"/>
      <c r="H63" s="49"/>
      <c r="I63" s="49"/>
      <c r="J63" s="49"/>
      <c r="K63" s="49"/>
      <c r="L63" s="49"/>
      <c r="M63" s="49"/>
      <c r="N63" s="49"/>
      <c r="O63" s="49"/>
      <c r="P63" s="49"/>
      <c r="Q63" s="310" t="s">
        <v>20</v>
      </c>
      <c r="R63" s="310"/>
      <c r="S63" s="310"/>
      <c r="T63" s="337">
        <f t="shared" ref="T63" si="3">SUM(T60:W62)</f>
        <v>15400</v>
      </c>
      <c r="U63" s="338"/>
      <c r="V63" s="338"/>
      <c r="W63" s="339"/>
      <c r="X63" s="46"/>
    </row>
    <row r="64" spans="1:24">
      <c r="A64" s="33"/>
      <c r="B64" s="52"/>
      <c r="C64" s="52"/>
      <c r="D64" s="52"/>
      <c r="E64" s="52"/>
      <c r="F64" s="52"/>
      <c r="G64" s="52"/>
      <c r="H64" s="52"/>
      <c r="I64" s="52"/>
      <c r="J64" s="52"/>
      <c r="K64" s="52"/>
      <c r="L64" s="52"/>
      <c r="M64" s="52"/>
      <c r="N64" s="52"/>
      <c r="O64" s="52"/>
      <c r="P64" s="52"/>
      <c r="Q64" s="52"/>
      <c r="R64" s="52"/>
      <c r="S64" s="52"/>
      <c r="T64" s="53"/>
      <c r="U64" s="53"/>
      <c r="V64" s="53"/>
      <c r="W64" s="53"/>
      <c r="X64" s="46"/>
    </row>
    <row r="65" spans="1:24">
      <c r="A65" s="33"/>
      <c r="B65" s="52"/>
      <c r="C65" s="52"/>
      <c r="D65" s="52"/>
      <c r="E65" s="52"/>
      <c r="F65" s="52"/>
      <c r="G65" s="52"/>
      <c r="H65" s="52"/>
      <c r="I65" s="52"/>
      <c r="J65" s="52"/>
      <c r="K65" s="52"/>
      <c r="L65" s="52"/>
      <c r="M65" s="52"/>
      <c r="N65" s="52"/>
      <c r="O65" s="52"/>
      <c r="P65" s="52"/>
      <c r="Q65" s="340" t="s">
        <v>39</v>
      </c>
      <c r="R65" s="340"/>
      <c r="S65" s="340"/>
      <c r="T65" s="341">
        <f>+T63+T55+T47+T36</f>
        <v>51339</v>
      </c>
      <c r="U65" s="341"/>
      <c r="V65" s="341"/>
      <c r="W65" s="341"/>
      <c r="X65" s="46"/>
    </row>
    <row r="66" spans="1:24">
      <c r="A66" s="33"/>
      <c r="B66" s="52"/>
      <c r="C66" s="52"/>
      <c r="D66" s="52"/>
      <c r="E66" s="52"/>
      <c r="F66" s="52"/>
      <c r="G66" s="52"/>
      <c r="H66" s="52"/>
      <c r="I66" s="52"/>
      <c r="J66" s="52"/>
      <c r="K66" s="52"/>
      <c r="L66" s="52"/>
      <c r="M66" s="52"/>
      <c r="N66" s="52"/>
      <c r="O66" s="52"/>
      <c r="P66" s="52"/>
      <c r="Q66" s="54" t="s">
        <v>40</v>
      </c>
      <c r="R66" s="55">
        <v>30</v>
      </c>
      <c r="S66" s="56" t="s">
        <v>41</v>
      </c>
      <c r="T66" s="341">
        <f>+ROUND(R66*(T65/100),0)</f>
        <v>15402</v>
      </c>
      <c r="U66" s="341"/>
      <c r="V66" s="341"/>
      <c r="W66" s="341"/>
      <c r="X66" s="46"/>
    </row>
    <row r="67" spans="1:24" ht="21" customHeight="1">
      <c r="A67" s="33"/>
      <c r="B67" s="52"/>
      <c r="C67" s="52"/>
      <c r="D67" s="52"/>
      <c r="E67" s="52"/>
      <c r="F67" s="52"/>
      <c r="G67" s="52"/>
      <c r="H67" s="52"/>
      <c r="I67" s="52"/>
      <c r="J67" s="52"/>
      <c r="K67" s="52"/>
      <c r="L67" s="52"/>
      <c r="M67" s="52"/>
      <c r="N67" s="52"/>
      <c r="O67" s="52"/>
      <c r="P67" s="52"/>
      <c r="Q67" s="342" t="s">
        <v>42</v>
      </c>
      <c r="R67" s="342"/>
      <c r="S67" s="342"/>
      <c r="T67" s="341">
        <f>+T66+T65</f>
        <v>66741</v>
      </c>
      <c r="U67" s="341"/>
      <c r="V67" s="341"/>
      <c r="W67" s="341"/>
      <c r="X67" s="46"/>
    </row>
    <row r="68" spans="1:24" ht="15" customHeight="1">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52"/>
      <c r="D69" s="52"/>
      <c r="E69" s="52"/>
      <c r="F69" s="52"/>
      <c r="G69" s="52"/>
      <c r="H69" s="52"/>
      <c r="I69" s="52"/>
      <c r="J69" s="52"/>
      <c r="K69" s="52"/>
      <c r="L69" s="52"/>
      <c r="M69" s="52"/>
      <c r="N69" s="52"/>
      <c r="O69" s="52"/>
      <c r="P69" s="52"/>
      <c r="Q69" s="52"/>
      <c r="R69" s="52"/>
      <c r="S69" s="52"/>
      <c r="T69" s="53"/>
      <c r="U69" s="53"/>
      <c r="V69" s="53"/>
      <c r="W69" s="53"/>
      <c r="X69" s="46"/>
    </row>
    <row r="70" spans="1:24">
      <c r="A70" s="33"/>
      <c r="B70" s="52"/>
      <c r="C70" s="346"/>
      <c r="D70" s="641"/>
      <c r="E70" s="641"/>
      <c r="F70" s="641"/>
      <c r="G70" s="641"/>
      <c r="H70" s="641"/>
      <c r="I70" s="641"/>
      <c r="J70" s="641"/>
      <c r="K70" s="642"/>
      <c r="L70" s="642"/>
      <c r="M70" s="642"/>
      <c r="N70" s="347"/>
      <c r="O70" s="347"/>
      <c r="P70" s="347"/>
      <c r="Q70" s="347"/>
      <c r="R70" s="347"/>
      <c r="S70" s="347"/>
      <c r="T70" s="347"/>
      <c r="U70" s="347"/>
      <c r="V70" s="347"/>
      <c r="W70" s="67"/>
      <c r="X70" s="46"/>
    </row>
    <row r="71" spans="1:24" ht="16.5">
      <c r="A71" s="33"/>
      <c r="B71" s="52"/>
      <c r="C71" s="343" t="s">
        <v>43</v>
      </c>
      <c r="D71" s="343"/>
      <c r="E71" s="343"/>
      <c r="F71" s="343"/>
      <c r="G71" s="343"/>
      <c r="H71" s="343"/>
      <c r="I71" s="343"/>
      <c r="J71" s="343"/>
      <c r="K71" s="642"/>
      <c r="L71" s="642"/>
      <c r="M71" s="642"/>
      <c r="N71" s="343" t="s">
        <v>44</v>
      </c>
      <c r="O71" s="343"/>
      <c r="P71" s="343"/>
      <c r="Q71" s="343"/>
      <c r="R71" s="343"/>
      <c r="S71" s="343"/>
      <c r="T71" s="343"/>
      <c r="U71" s="343"/>
      <c r="V71" s="343"/>
      <c r="W71" s="343"/>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58"/>
      <c r="J73" s="58"/>
      <c r="K73" s="58"/>
      <c r="L73" s="58"/>
      <c r="M73" s="58"/>
      <c r="N73" s="57"/>
      <c r="O73" s="57"/>
      <c r="P73" s="57"/>
      <c r="Q73" s="57"/>
      <c r="R73" s="57"/>
      <c r="S73" s="57"/>
      <c r="T73" s="57"/>
      <c r="U73" s="57"/>
      <c r="V73" s="57"/>
      <c r="W73" s="57"/>
      <c r="X73" s="46"/>
    </row>
    <row r="74" spans="1:24">
      <c r="A74" s="33"/>
      <c r="B74" s="52"/>
      <c r="C74" s="57"/>
      <c r="D74" s="58"/>
      <c r="E74" s="58"/>
      <c r="F74" s="58"/>
      <c r="G74" s="58"/>
      <c r="H74" s="58"/>
      <c r="I74" s="346"/>
      <c r="J74" s="641"/>
      <c r="K74" s="641"/>
      <c r="L74" s="641"/>
      <c r="M74" s="641"/>
      <c r="N74" s="641"/>
      <c r="O74" s="641"/>
      <c r="P74" s="641"/>
      <c r="Q74" s="57"/>
      <c r="R74" s="57"/>
      <c r="S74" s="57"/>
      <c r="T74" s="57"/>
      <c r="U74" s="57"/>
      <c r="V74" s="57"/>
      <c r="W74" s="57"/>
      <c r="X74" s="46"/>
    </row>
    <row r="75" spans="1:24" ht="16.5">
      <c r="A75" s="33"/>
      <c r="B75" s="52"/>
      <c r="C75" s="57"/>
      <c r="D75" s="58"/>
      <c r="E75" s="58"/>
      <c r="F75" s="58"/>
      <c r="G75" s="58"/>
      <c r="H75" s="58"/>
      <c r="I75" s="343" t="s">
        <v>45</v>
      </c>
      <c r="J75" s="643"/>
      <c r="K75" s="643"/>
      <c r="L75" s="643"/>
      <c r="M75" s="643"/>
      <c r="N75" s="643"/>
      <c r="O75" s="643"/>
      <c r="P75" s="643"/>
      <c r="Q75" s="57"/>
      <c r="R75" s="57"/>
      <c r="S75" s="57"/>
      <c r="T75" s="57"/>
      <c r="U75" s="57"/>
      <c r="V75" s="57"/>
      <c r="W75" s="57"/>
      <c r="X75" s="46"/>
    </row>
    <row r="76" spans="1:24">
      <c r="A76" s="33"/>
      <c r="B76" s="52"/>
      <c r="C76" s="52"/>
      <c r="D76" s="52"/>
      <c r="E76" s="52"/>
      <c r="F76" s="59"/>
      <c r="G76" s="59"/>
      <c r="H76" s="59"/>
      <c r="I76" s="59"/>
      <c r="J76" s="59"/>
      <c r="K76" s="59"/>
      <c r="L76" s="59"/>
      <c r="M76" s="59"/>
      <c r="N76" s="59"/>
      <c r="O76" s="59"/>
      <c r="P76" s="60"/>
      <c r="Q76" s="52"/>
      <c r="R76" s="52"/>
      <c r="S76" s="52"/>
      <c r="T76" s="53"/>
      <c r="U76" s="53"/>
      <c r="V76" s="53"/>
      <c r="W76" s="53"/>
      <c r="X76" s="46"/>
    </row>
    <row r="77" spans="1:24">
      <c r="A77" s="33"/>
      <c r="B77" s="344" t="s">
        <v>46</v>
      </c>
      <c r="C77" s="344"/>
      <c r="D77" s="344"/>
      <c r="E77" s="344"/>
      <c r="F77" s="344"/>
      <c r="G77" s="344"/>
      <c r="H77" s="344"/>
      <c r="I77" s="344"/>
      <c r="J77" s="344"/>
      <c r="K77" s="344"/>
      <c r="L77" s="344"/>
      <c r="M77" s="344"/>
      <c r="N77" s="344"/>
      <c r="O77" s="61"/>
      <c r="P77" s="31"/>
      <c r="Q77" s="31" t="s">
        <v>47</v>
      </c>
      <c r="R77" s="31" t="s">
        <v>48</v>
      </c>
      <c r="S77" s="31"/>
      <c r="T77" s="31"/>
      <c r="U77" s="31"/>
      <c r="V77" s="31"/>
      <c r="W77" s="31"/>
      <c r="X77" s="32"/>
    </row>
    <row r="78" spans="1:24">
      <c r="A78" s="62"/>
      <c r="B78" s="63" t="s">
        <v>49</v>
      </c>
      <c r="C78" s="64"/>
      <c r="D78" s="64"/>
      <c r="E78" s="64"/>
      <c r="F78" s="63" t="s">
        <v>50</v>
      </c>
      <c r="G78" s="65"/>
      <c r="H78" s="345"/>
      <c r="I78" s="345"/>
      <c r="J78" s="345"/>
      <c r="K78" s="345"/>
      <c r="L78" s="345"/>
      <c r="M78" s="345"/>
      <c r="N78" s="345"/>
      <c r="O78" s="345"/>
      <c r="P78" s="63"/>
      <c r="Q78" s="63"/>
      <c r="R78" s="63" t="s">
        <v>51</v>
      </c>
      <c r="S78" s="63"/>
      <c r="T78" s="63"/>
      <c r="U78" s="63"/>
      <c r="V78" s="63"/>
      <c r="W78" s="63"/>
      <c r="X78" s="66"/>
    </row>
  </sheetData>
  <mergeCells count="160">
    <mergeCell ref="I75:P75"/>
    <mergeCell ref="B77:N77"/>
    <mergeCell ref="H78:O78"/>
    <mergeCell ref="C70:J70"/>
    <mergeCell ref="K70:M71"/>
    <mergeCell ref="N70:V70"/>
    <mergeCell ref="C71:J71"/>
    <mergeCell ref="N71:W71"/>
    <mergeCell ref="I74:P74"/>
    <mergeCell ref="Q63:S63"/>
    <mergeCell ref="T63:W63"/>
    <mergeCell ref="Q65:S65"/>
    <mergeCell ref="T65:W65"/>
    <mergeCell ref="T66:W66"/>
    <mergeCell ref="Q67:S67"/>
    <mergeCell ref="T67:W67"/>
    <mergeCell ref="B62:G62"/>
    <mergeCell ref="H62:I62"/>
    <mergeCell ref="J62:K62"/>
    <mergeCell ref="L62:P62"/>
    <mergeCell ref="Q62:S62"/>
    <mergeCell ref="T62:W62"/>
    <mergeCell ref="B61:G61"/>
    <mergeCell ref="H61:I61"/>
    <mergeCell ref="J61:K61"/>
    <mergeCell ref="L61:P61"/>
    <mergeCell ref="Q61:S61"/>
    <mergeCell ref="T61:W61"/>
    <mergeCell ref="B60:G60"/>
    <mergeCell ref="H60:I60"/>
    <mergeCell ref="J60:K60"/>
    <mergeCell ref="L60:P60"/>
    <mergeCell ref="Q60:S60"/>
    <mergeCell ref="T60:W60"/>
    <mergeCell ref="Q55:S55"/>
    <mergeCell ref="T55:W55"/>
    <mergeCell ref="B57:W57"/>
    <mergeCell ref="B59:G59"/>
    <mergeCell ref="H59:I59"/>
    <mergeCell ref="J59:K59"/>
    <mergeCell ref="L59:P59"/>
    <mergeCell ref="Q59:S59"/>
    <mergeCell ref="T59:W59"/>
    <mergeCell ref="B54:G54"/>
    <mergeCell ref="H54:I54"/>
    <mergeCell ref="J54:K54"/>
    <mergeCell ref="L54:P54"/>
    <mergeCell ref="Q54:S54"/>
    <mergeCell ref="T54:W54"/>
    <mergeCell ref="B53:G53"/>
    <mergeCell ref="H53:I53"/>
    <mergeCell ref="J53:K53"/>
    <mergeCell ref="L53:P53"/>
    <mergeCell ref="Q53:S53"/>
    <mergeCell ref="T53:W53"/>
    <mergeCell ref="B52:G52"/>
    <mergeCell ref="H52:I52"/>
    <mergeCell ref="J52:K52"/>
    <mergeCell ref="L52:P52"/>
    <mergeCell ref="Q52:S52"/>
    <mergeCell ref="T52:W52"/>
    <mergeCell ref="Q47:S47"/>
    <mergeCell ref="T47:W47"/>
    <mergeCell ref="B49:W49"/>
    <mergeCell ref="B51:G51"/>
    <mergeCell ref="H51:I51"/>
    <mergeCell ref="J51:K51"/>
    <mergeCell ref="L51:P51"/>
    <mergeCell ref="Q51:S51"/>
    <mergeCell ref="T51:W51"/>
    <mergeCell ref="B45:I45"/>
    <mergeCell ref="J45:K45"/>
    <mergeCell ref="L45:P45"/>
    <mergeCell ref="Q45:S45"/>
    <mergeCell ref="T45:W45"/>
    <mergeCell ref="B46:I46"/>
    <mergeCell ref="J46:K46"/>
    <mergeCell ref="L46:P46"/>
    <mergeCell ref="Q46:S46"/>
    <mergeCell ref="T46:W46"/>
    <mergeCell ref="B43:I43"/>
    <mergeCell ref="J43:K43"/>
    <mergeCell ref="L43:P43"/>
    <mergeCell ref="Q43:S43"/>
    <mergeCell ref="T43:W43"/>
    <mergeCell ref="B44:I44"/>
    <mergeCell ref="J44:K44"/>
    <mergeCell ref="L44:P44"/>
    <mergeCell ref="Q44:S44"/>
    <mergeCell ref="T44:W44"/>
    <mergeCell ref="B41:I41"/>
    <mergeCell ref="J41:K41"/>
    <mergeCell ref="L41:P41"/>
    <mergeCell ref="Q41:S41"/>
    <mergeCell ref="T41:W41"/>
    <mergeCell ref="B42:I42"/>
    <mergeCell ref="J42:K42"/>
    <mergeCell ref="L42:P42"/>
    <mergeCell ref="Q42:S42"/>
    <mergeCell ref="T42:W42"/>
    <mergeCell ref="Q36:S36"/>
    <mergeCell ref="T36:W36"/>
    <mergeCell ref="B38:W38"/>
    <mergeCell ref="B40:I40"/>
    <mergeCell ref="J40:K40"/>
    <mergeCell ref="L40:P40"/>
    <mergeCell ref="Q40:S40"/>
    <mergeCell ref="T40:W40"/>
    <mergeCell ref="B34:I34"/>
    <mergeCell ref="J34:K34"/>
    <mergeCell ref="L34:P34"/>
    <mergeCell ref="Q34:S34"/>
    <mergeCell ref="T34:W34"/>
    <mergeCell ref="B35:I35"/>
    <mergeCell ref="J35:K35"/>
    <mergeCell ref="L35:P35"/>
    <mergeCell ref="Q35:S35"/>
    <mergeCell ref="T35:W35"/>
    <mergeCell ref="B30:C30"/>
    <mergeCell ref="D30:P30"/>
    <mergeCell ref="Q30:S30"/>
    <mergeCell ref="T30:W30"/>
    <mergeCell ref="B31:W31"/>
    <mergeCell ref="B33:I33"/>
    <mergeCell ref="J33:K33"/>
    <mergeCell ref="L33:P33"/>
    <mergeCell ref="Q33:S33"/>
    <mergeCell ref="T33:W33"/>
    <mergeCell ref="B26:C26"/>
    <mergeCell ref="D26:P26"/>
    <mergeCell ref="Q26:S26"/>
    <mergeCell ref="T26:W26"/>
    <mergeCell ref="B27:C29"/>
    <mergeCell ref="D27:P29"/>
    <mergeCell ref="Q27:S29"/>
    <mergeCell ref="T27:W29"/>
    <mergeCell ref="B22:E22"/>
    <mergeCell ref="F22:W22"/>
    <mergeCell ref="F23:W23"/>
    <mergeCell ref="B24:E24"/>
    <mergeCell ref="F24:W24"/>
    <mergeCell ref="F25:W25"/>
    <mergeCell ref="B20:E20"/>
    <mergeCell ref="F20:W20"/>
    <mergeCell ref="F21:W21"/>
    <mergeCell ref="B8:W8"/>
    <mergeCell ref="H9:L9"/>
    <mergeCell ref="O9:Q9"/>
    <mergeCell ref="R9:W9"/>
    <mergeCell ref="F10:I10"/>
    <mergeCell ref="K10:L10"/>
    <mergeCell ref="A2:E6"/>
    <mergeCell ref="F2:S6"/>
    <mergeCell ref="T2:X2"/>
    <mergeCell ref="T3:X3"/>
    <mergeCell ref="T4:X4"/>
    <mergeCell ref="T5:X6"/>
    <mergeCell ref="B12:W12"/>
    <mergeCell ref="B13:W18"/>
    <mergeCell ref="B19:W19"/>
  </mergeCells>
  <conditionalFormatting sqref="B13:W18">
    <cfRule type="expression" dxfId="52" priority="1" stopIfTrue="1">
      <formula>#REF!=0</formula>
    </cfRule>
  </conditionalFormatting>
  <dataValidations count="32">
    <dataValidation allowBlank="1" showInputMessage="1" showErrorMessage="1" prompt="Escriba el precio unitario del material  que se analiza" sqref="Q41:S46" xr:uid="{00000000-0002-0000-0F00-000000000000}"/>
    <dataValidation allowBlank="1" showInputMessage="1" showErrorMessage="1" prompt="Escriba la cantidad de material que se analiza" sqref="L41:P46" xr:uid="{00000000-0002-0000-0F00-000001000000}"/>
    <dataValidation allowBlank="1" showInputMessage="1" showErrorMessage="1" prompt="Escriba la unidad de medida en que se mide el material" sqref="J41:K46" xr:uid="{00000000-0002-0000-0F00-000002000000}"/>
    <dataValidation allowBlank="1" showInputMessage="1" showErrorMessage="1" prompt="Escriba una breve descripción de los materiales que analiza" sqref="B41:I46" xr:uid="{00000000-0002-0000-0F00-000003000000}"/>
    <dataValidation allowBlank="1" showInputMessage="1" showErrorMessage="1" prompt="Escriba el rendimiento del equipo que analiza" sqref="Q34:S35" xr:uid="{00000000-0002-0000-0F00-000004000000}"/>
    <dataValidation allowBlank="1" showInputMessage="1" showErrorMessage="1" prompt="Escriba la Tarifa por hora del equipo que analiza" sqref="L34:P35" xr:uid="{00000000-0002-0000-0F00-000005000000}"/>
    <dataValidation allowBlank="1" showInputMessage="1" showErrorMessage="1" prompt="Escriba una breve descripción del equipo que analiza" sqref="B34:B35" xr:uid="{00000000-0002-0000-0F00-000006000000}"/>
    <dataValidation allowBlank="1" showInputMessage="1" showErrorMessage="1" prompt="Escriba el nombre completo  del interventor" sqref="H78:O78" xr:uid="{00000000-0002-0000-0F00-000007000000}"/>
    <dataValidation allowBlank="1" showInputMessage="1" showErrorMessage="1" prompt="Escriba el valor Unitario de cada trabajador relacionado" sqref="T60:W62" xr:uid="{00000000-0002-0000-0F00-000008000000}"/>
    <dataValidation allowBlank="1" showInputMessage="1" showErrorMessage="1" prompt="Escriba el rendimiento de cada trabajador relacionado" sqref="Q60:S62" xr:uid="{00000000-0002-0000-0F00-000009000000}"/>
    <dataValidation allowBlank="1" showInputMessage="1" showErrorMessage="1" prompt="Escriba el valor del jornal total de cada trabajador relacionado" sqref="L60:P62" xr:uid="{00000000-0002-0000-0F00-00000A000000}"/>
    <dataValidation allowBlank="1" showInputMessage="1" showErrorMessage="1" prompt="Escriba el valor de las prestaciones por cada trabajador" sqref="J60:K62" xr:uid="{00000000-0002-0000-0F00-00000B000000}"/>
    <dataValidation allowBlank="1" showInputMessage="1" showErrorMessage="1" prompt="Escriba el valor del jornal por cada trabajador" sqref="H60:I62" xr:uid="{00000000-0002-0000-0F00-00000C000000}"/>
    <dataValidation allowBlank="1" showInputMessage="1" showErrorMessage="1" prompt="Escriba el valor unitario del transporte relacionado" sqref="T52:W54" xr:uid="{00000000-0002-0000-0F00-00000D000000}"/>
    <dataValidation allowBlank="1" showInputMessage="1" showErrorMessage="1" prompt="Escriba la tarifa del transporte relacionado" sqref="Q52:S54" xr:uid="{00000000-0002-0000-0F00-00000E000000}"/>
    <dataValidation allowBlank="1" showInputMessage="1" showErrorMessage="1" prompt="Esciba los m2 o Toneladas por Km equivalentes para el transporte relacionado" sqref="L52:P54" xr:uid="{00000000-0002-0000-0F00-00000F000000}"/>
    <dataValidation allowBlank="1" showInputMessage="1" showErrorMessage="1" prompt="Escriba la distancia que recorre el transporte relacionado" sqref="J52:K54" xr:uid="{00000000-0002-0000-0F00-000010000000}"/>
    <dataValidation allowBlank="1" showInputMessage="1" showErrorMessage="1" prompt="Escriba el peso o la cantidad de volument que transporta" sqref="H52:I54" xr:uid="{00000000-0002-0000-0F00-000011000000}"/>
    <dataValidation allowBlank="1" showInputMessage="1" showErrorMessage="1" prompt="Escriba el precio unitario del material que se analiza" sqref="T41:W46 T35:W35" xr:uid="{00000000-0002-0000-0F00-000012000000}"/>
    <dataValidation allowBlank="1" showInputMessage="1" showErrorMessage="1" prompt="Escriba el valor unitario del equipo que analiza" sqref="T34:W34" xr:uid="{00000000-0002-0000-0F00-000013000000}"/>
    <dataValidation allowBlank="1" showInputMessage="1" showErrorMessage="1" prompt="Escriba los trabajadores cuyo precio va a analizarce" sqref="B60:G62" xr:uid="{00000000-0002-0000-0F00-000014000000}"/>
    <dataValidation allowBlank="1" showInputMessage="1" showErrorMessage="1" prompt="Escriba la clase de material que transporta el material que se analiza" sqref="B52:G54" xr:uid="{00000000-0002-0000-0F00-000015000000}"/>
    <dataValidation allowBlank="1" showInputMessage="1" showErrorMessage="1" prompt="Escriba la Cantidad de cada item relacionado" sqref="T27 T30:W30" xr:uid="{00000000-0002-0000-0F00-000016000000}"/>
    <dataValidation allowBlank="1" showInputMessage="1" showErrorMessage="1" prompt="Escriba la unidad de medida en que se encuentra el item relacionado" sqref="Q27 Q30:S30" xr:uid="{00000000-0002-0000-0F00-000017000000}"/>
    <dataValidation allowBlank="1" showInputMessage="1" showErrorMessage="1" prompt="Escriba una breve descripción del item relacionado" sqref="D27 D30:P30" xr:uid="{00000000-0002-0000-0F00-000018000000}"/>
    <dataValidation allowBlank="1" showInputMessage="1" showErrorMessage="1" prompt="Escriba el item relacionado en la propuesta" sqref="B27 B30:C30" xr:uid="{00000000-0002-0000-0F00-000019000000}"/>
    <dataValidation allowBlank="1" showInputMessage="1" showErrorMessage="1" promptTitle="Coordinador        " prompt="Escriba el nombre _x000a_o razón social del _x000a_funcionario designado_x000a_para ser el Coordinador_x000a_del Contrato" sqref="F24:W24" xr:uid="{00000000-0002-0000-0F00-00001A000000}"/>
    <dataValidation allowBlank="1" showInputMessage="1" showErrorMessage="1" promptTitle="Interventor               " prompt="Escriba el nombre _x000a_o razón social del _x000a_Interventor" sqref="F22:W22" xr:uid="{00000000-0002-0000-0F00-00001B000000}"/>
    <dataValidation allowBlank="1" showInputMessage="1" showErrorMessage="1" promptTitle="Contratista" prompt="Escriba el nombre o _x000a_razón social del _x000a_Contratista" sqref="F20:W20" xr:uid="{00000000-0002-0000-0F00-00001C000000}"/>
    <dataValidation allowBlank="1" showInputMessage="1" showErrorMessage="1" promptTitle="Contrato No." prompt="Escriba en este espacio el número de contrato suscrito" sqref="H9:L9" xr:uid="{00000000-0002-0000-0F00-00001D000000}"/>
    <dataValidation allowBlank="1" showInputMessage="1" showErrorMessage="1" prompt="Escriba el año de suscripción del contrato." sqref="O9:Q9" xr:uid="{00000000-0002-0000-0F00-00001E000000}"/>
    <dataValidation allowBlank="1" showInputMessage="1" showErrorMessage="1" promptTitle="Objeto del Contrato" prompt="Escriba claramente el objeto del contrato de ejecución suscrito" sqref="B13:W18" xr:uid="{00000000-0002-0000-0F00-00001F000000}"/>
  </dataValidations>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2:X78"/>
  <sheetViews>
    <sheetView topLeftCell="A42" zoomScale="80" zoomScaleNormal="80" workbookViewId="0">
      <selection activeCell="T65" sqref="T65:W65"/>
    </sheetView>
  </sheetViews>
  <sheetFormatPr defaultColWidth="9.28515625" defaultRowHeight="15"/>
  <cols>
    <col min="1" max="24" width="5.85546875" style="27" customWidth="1"/>
    <col min="25" max="16384" width="9.28515625" style="27"/>
  </cols>
  <sheetData>
    <row r="2" spans="1:24">
      <c r="A2" s="348" t="s">
        <v>52</v>
      </c>
      <c r="B2" s="349"/>
      <c r="C2" s="349"/>
      <c r="D2" s="349"/>
      <c r="E2" s="350"/>
      <c r="F2" s="357"/>
      <c r="G2" s="358"/>
      <c r="H2" s="358"/>
      <c r="I2" s="358"/>
      <c r="J2" s="358"/>
      <c r="K2" s="358"/>
      <c r="L2" s="358"/>
      <c r="M2" s="358"/>
      <c r="N2" s="358"/>
      <c r="O2" s="358"/>
      <c r="P2" s="358"/>
      <c r="Q2" s="358"/>
      <c r="R2" s="358"/>
      <c r="S2" s="359"/>
      <c r="T2" s="366"/>
      <c r="U2" s="644"/>
      <c r="V2" s="644"/>
      <c r="W2" s="644"/>
      <c r="X2" s="645"/>
    </row>
    <row r="3" spans="1:24">
      <c r="A3" s="351"/>
      <c r="B3" s="352"/>
      <c r="C3" s="352"/>
      <c r="D3" s="352"/>
      <c r="E3" s="353"/>
      <c r="F3" s="360"/>
      <c r="G3" s="361"/>
      <c r="H3" s="361"/>
      <c r="I3" s="361"/>
      <c r="J3" s="361"/>
      <c r="K3" s="361"/>
      <c r="L3" s="361"/>
      <c r="M3" s="361"/>
      <c r="N3" s="361"/>
      <c r="O3" s="361"/>
      <c r="P3" s="361"/>
      <c r="Q3" s="361"/>
      <c r="R3" s="361"/>
      <c r="S3" s="362"/>
      <c r="T3" s="367" t="s">
        <v>53</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367" t="s">
        <v>54</v>
      </c>
      <c r="U4" s="646"/>
      <c r="V4" s="646"/>
      <c r="W4" s="646"/>
      <c r="X4" s="647"/>
    </row>
    <row r="5" spans="1:24">
      <c r="A5" s="351"/>
      <c r="B5" s="352"/>
      <c r="C5" s="352"/>
      <c r="D5" s="352"/>
      <c r="E5" s="353"/>
      <c r="F5" s="360"/>
      <c r="G5" s="361"/>
      <c r="H5" s="361"/>
      <c r="I5" s="361"/>
      <c r="J5" s="361"/>
      <c r="K5" s="361"/>
      <c r="L5" s="361"/>
      <c r="M5" s="361"/>
      <c r="N5" s="361"/>
      <c r="O5" s="361"/>
      <c r="P5" s="361"/>
      <c r="Q5" s="361"/>
      <c r="R5" s="361"/>
      <c r="S5" s="362"/>
      <c r="T5" s="648"/>
      <c r="U5" s="646"/>
      <c r="V5" s="646"/>
      <c r="W5" s="646"/>
      <c r="X5" s="647"/>
    </row>
    <row r="6" spans="1:24" ht="15.75" thickBot="1">
      <c r="A6" s="354"/>
      <c r="B6" s="355"/>
      <c r="C6" s="355"/>
      <c r="D6" s="355"/>
      <c r="E6" s="356"/>
      <c r="F6" s="363"/>
      <c r="G6" s="364"/>
      <c r="H6" s="364"/>
      <c r="I6" s="364"/>
      <c r="J6" s="364"/>
      <c r="K6" s="364"/>
      <c r="L6" s="364"/>
      <c r="M6" s="364"/>
      <c r="N6" s="364"/>
      <c r="O6" s="364"/>
      <c r="P6" s="364"/>
      <c r="Q6" s="364"/>
      <c r="R6" s="364"/>
      <c r="S6" s="365"/>
      <c r="T6" s="649"/>
      <c r="U6" s="650"/>
      <c r="V6" s="650"/>
      <c r="W6" s="650"/>
      <c r="X6" s="651"/>
    </row>
    <row r="7" spans="1:24">
      <c r="A7" s="28"/>
      <c r="B7" s="29"/>
      <c r="C7" s="29"/>
      <c r="D7" s="29"/>
      <c r="E7" s="29"/>
      <c r="F7" s="29"/>
      <c r="G7" s="29"/>
      <c r="H7" s="30"/>
      <c r="I7" s="30"/>
      <c r="J7" s="30"/>
      <c r="K7" s="30"/>
      <c r="L7" s="30"/>
      <c r="M7" s="30"/>
      <c r="N7" s="30"/>
      <c r="O7" s="30"/>
      <c r="P7" s="30"/>
      <c r="Q7" s="30"/>
      <c r="R7" s="30"/>
      <c r="S7" s="30"/>
      <c r="T7" s="31"/>
      <c r="U7" s="31"/>
      <c r="V7" s="31"/>
      <c r="W7" s="31"/>
      <c r="X7" s="32"/>
    </row>
    <row r="8" spans="1:24" ht="18">
      <c r="A8" s="33"/>
      <c r="B8" s="271" t="s">
        <v>0</v>
      </c>
      <c r="C8" s="271"/>
      <c r="D8" s="271"/>
      <c r="E8" s="271"/>
      <c r="F8" s="271"/>
      <c r="G8" s="271"/>
      <c r="H8" s="271"/>
      <c r="I8" s="271"/>
      <c r="J8" s="271"/>
      <c r="K8" s="271"/>
      <c r="L8" s="271"/>
      <c r="M8" s="271"/>
      <c r="N8" s="271"/>
      <c r="O8" s="271"/>
      <c r="P8" s="271"/>
      <c r="Q8" s="271"/>
      <c r="R8" s="271"/>
      <c r="S8" s="271"/>
      <c r="T8" s="271"/>
      <c r="U8" s="271"/>
      <c r="V8" s="271"/>
      <c r="W8" s="271"/>
      <c r="X8" s="34"/>
    </row>
    <row r="9" spans="1:24" ht="18">
      <c r="A9" s="35"/>
      <c r="B9"/>
      <c r="C9" s="68"/>
      <c r="D9" s="68"/>
      <c r="E9" s="68"/>
      <c r="F9" s="68"/>
      <c r="G9" s="68"/>
      <c r="H9" s="272"/>
      <c r="I9" s="272"/>
      <c r="J9" s="272"/>
      <c r="K9" s="272"/>
      <c r="L9" s="272"/>
      <c r="M9"/>
      <c r="N9"/>
      <c r="O9" s="273"/>
      <c r="P9" s="273"/>
      <c r="Q9" s="273"/>
      <c r="R9" s="274"/>
      <c r="S9" s="274"/>
      <c r="T9" s="274"/>
      <c r="U9" s="274"/>
      <c r="V9" s="274"/>
      <c r="W9" s="274"/>
      <c r="X9" s="36"/>
    </row>
    <row r="10" spans="1:24" ht="16.5">
      <c r="A10" s="37"/>
      <c r="B10" s="38" t="s">
        <v>1</v>
      </c>
      <c r="C10" s="38"/>
      <c r="D10" s="38"/>
      <c r="E10" s="38"/>
      <c r="F10" s="275"/>
      <c r="G10" s="275"/>
      <c r="H10" s="275"/>
      <c r="I10" s="275"/>
      <c r="J10" s="38" t="s">
        <v>2</v>
      </c>
      <c r="K10" s="276"/>
      <c r="L10" s="276"/>
      <c r="M10" s="39"/>
      <c r="N10" s="38"/>
      <c r="O10" s="40"/>
      <c r="P10" s="40"/>
      <c r="Q10" s="40"/>
      <c r="R10" s="40"/>
      <c r="S10" s="40"/>
      <c r="T10" s="40"/>
      <c r="U10" s="40"/>
      <c r="V10" s="40"/>
      <c r="W10" s="40"/>
      <c r="X10" s="41"/>
    </row>
    <row r="11" spans="1:24">
      <c r="A11" s="35"/>
      <c r="B11" s="42"/>
      <c r="C11" s="42"/>
      <c r="D11" s="42"/>
      <c r="E11" s="42"/>
      <c r="F11" s="42"/>
      <c r="G11" s="42"/>
      <c r="H11" s="43"/>
      <c r="I11" s="43"/>
      <c r="J11" s="43"/>
      <c r="K11" s="43"/>
      <c r="L11" s="43"/>
      <c r="M11" s="44"/>
      <c r="N11" s="44"/>
      <c r="O11" s="43"/>
      <c r="P11" s="43"/>
      <c r="Q11" s="43"/>
      <c r="R11" s="69"/>
      <c r="S11" s="69"/>
      <c r="T11" s="69"/>
      <c r="U11" s="69"/>
      <c r="V11" s="69"/>
      <c r="W11" s="69"/>
      <c r="X11" s="36"/>
    </row>
    <row r="12" spans="1:24" ht="18">
      <c r="A12" s="35"/>
      <c r="B12" s="265" t="s">
        <v>3</v>
      </c>
      <c r="C12" s="265"/>
      <c r="D12" s="265"/>
      <c r="E12" s="265"/>
      <c r="F12" s="265"/>
      <c r="G12" s="265"/>
      <c r="H12" s="265"/>
      <c r="I12" s="265"/>
      <c r="J12" s="265"/>
      <c r="K12" s="265"/>
      <c r="L12" s="265"/>
      <c r="M12" s="265"/>
      <c r="N12" s="265"/>
      <c r="O12" s="265"/>
      <c r="P12" s="265"/>
      <c r="Q12" s="265"/>
      <c r="R12" s="265"/>
      <c r="S12" s="265"/>
      <c r="T12" s="265"/>
      <c r="U12" s="265"/>
      <c r="V12" s="265"/>
      <c r="W12" s="265"/>
      <c r="X12" s="36"/>
    </row>
    <row r="13" spans="1:24">
      <c r="A13" s="35"/>
      <c r="B13" s="368" t="s">
        <v>4</v>
      </c>
      <c r="C13" s="368"/>
      <c r="D13" s="368"/>
      <c r="E13" s="368"/>
      <c r="F13" s="368"/>
      <c r="G13" s="368"/>
      <c r="H13" s="368"/>
      <c r="I13" s="368"/>
      <c r="J13" s="368"/>
      <c r="K13" s="368"/>
      <c r="L13" s="368"/>
      <c r="M13" s="368"/>
      <c r="N13" s="368"/>
      <c r="O13" s="368"/>
      <c r="P13" s="368"/>
      <c r="Q13" s="368"/>
      <c r="R13" s="368"/>
      <c r="S13" s="368"/>
      <c r="T13" s="368"/>
      <c r="U13" s="368"/>
      <c r="V13" s="368"/>
      <c r="W13" s="368"/>
      <c r="X13" s="36"/>
    </row>
    <row r="14" spans="1:24">
      <c r="A14" s="35"/>
      <c r="B14" s="368"/>
      <c r="C14" s="368"/>
      <c r="D14" s="368"/>
      <c r="E14" s="368"/>
      <c r="F14" s="368"/>
      <c r="G14" s="368"/>
      <c r="H14" s="368"/>
      <c r="I14" s="368"/>
      <c r="J14" s="368"/>
      <c r="K14" s="368"/>
      <c r="L14" s="368"/>
      <c r="M14" s="368"/>
      <c r="N14" s="368"/>
      <c r="O14" s="368"/>
      <c r="P14" s="368"/>
      <c r="Q14" s="368"/>
      <c r="R14" s="368"/>
      <c r="S14" s="368"/>
      <c r="T14" s="368"/>
      <c r="U14" s="368"/>
      <c r="V14" s="368"/>
      <c r="W14" s="368"/>
      <c r="X14" s="36"/>
    </row>
    <row r="15" spans="1:24">
      <c r="A15" s="35"/>
      <c r="B15" s="368"/>
      <c r="C15" s="368"/>
      <c r="D15" s="368"/>
      <c r="E15" s="368"/>
      <c r="F15" s="368"/>
      <c r="G15" s="368"/>
      <c r="H15" s="368"/>
      <c r="I15" s="368"/>
      <c r="J15" s="368"/>
      <c r="K15" s="368"/>
      <c r="L15" s="368"/>
      <c r="M15" s="368"/>
      <c r="N15" s="368"/>
      <c r="O15" s="368"/>
      <c r="P15" s="368"/>
      <c r="Q15" s="368"/>
      <c r="R15" s="368"/>
      <c r="S15" s="368"/>
      <c r="T15" s="368"/>
      <c r="U15" s="368"/>
      <c r="V15" s="368"/>
      <c r="W15" s="368"/>
      <c r="X15" s="36"/>
    </row>
    <row r="16" spans="1:24">
      <c r="A16" s="35"/>
      <c r="B16" s="368"/>
      <c r="C16" s="368"/>
      <c r="D16" s="368"/>
      <c r="E16" s="368"/>
      <c r="F16" s="368"/>
      <c r="G16" s="368"/>
      <c r="H16" s="368"/>
      <c r="I16" s="368"/>
      <c r="J16" s="368"/>
      <c r="K16" s="368"/>
      <c r="L16" s="368"/>
      <c r="M16" s="368"/>
      <c r="N16" s="368"/>
      <c r="O16" s="368"/>
      <c r="P16" s="368"/>
      <c r="Q16" s="368"/>
      <c r="R16" s="368"/>
      <c r="S16" s="368"/>
      <c r="T16" s="368"/>
      <c r="U16" s="368"/>
      <c r="V16" s="368"/>
      <c r="W16" s="368"/>
      <c r="X16" s="36"/>
    </row>
    <row r="17" spans="1:24">
      <c r="A17" s="35"/>
      <c r="B17" s="368"/>
      <c r="C17" s="368"/>
      <c r="D17" s="368"/>
      <c r="E17" s="368"/>
      <c r="F17" s="368"/>
      <c r="G17" s="368"/>
      <c r="H17" s="368"/>
      <c r="I17" s="368"/>
      <c r="J17" s="368"/>
      <c r="K17" s="368"/>
      <c r="L17" s="368"/>
      <c r="M17" s="368"/>
      <c r="N17" s="368"/>
      <c r="O17" s="368"/>
      <c r="P17" s="368"/>
      <c r="Q17" s="368"/>
      <c r="R17" s="368"/>
      <c r="S17" s="368"/>
      <c r="T17" s="368"/>
      <c r="U17" s="368"/>
      <c r="V17" s="368"/>
      <c r="W17" s="368"/>
      <c r="X17" s="36"/>
    </row>
    <row r="18" spans="1:24">
      <c r="A18" s="35"/>
      <c r="B18" s="368"/>
      <c r="C18" s="368"/>
      <c r="D18" s="368"/>
      <c r="E18" s="368"/>
      <c r="F18" s="368"/>
      <c r="G18" s="368"/>
      <c r="H18" s="368"/>
      <c r="I18" s="368"/>
      <c r="J18" s="368"/>
      <c r="K18" s="368"/>
      <c r="L18" s="368"/>
      <c r="M18" s="368"/>
      <c r="N18" s="368"/>
      <c r="O18" s="368"/>
      <c r="P18" s="368"/>
      <c r="Q18" s="368"/>
      <c r="R18" s="368"/>
      <c r="S18" s="368"/>
      <c r="T18" s="368"/>
      <c r="U18" s="368"/>
      <c r="V18" s="368"/>
      <c r="W18" s="368"/>
      <c r="X18" s="36"/>
    </row>
    <row r="19" spans="1:24">
      <c r="A19" s="35"/>
      <c r="B19" s="267"/>
      <c r="C19" s="267"/>
      <c r="D19" s="267"/>
      <c r="E19" s="267"/>
      <c r="F19" s="267"/>
      <c r="G19" s="267"/>
      <c r="H19" s="267"/>
      <c r="I19" s="267"/>
      <c r="J19" s="267"/>
      <c r="K19" s="267"/>
      <c r="L19" s="267"/>
      <c r="M19" s="267"/>
      <c r="N19" s="267"/>
      <c r="O19" s="267"/>
      <c r="P19" s="267"/>
      <c r="Q19" s="267"/>
      <c r="R19" s="267"/>
      <c r="S19" s="267"/>
      <c r="T19" s="267"/>
      <c r="U19" s="267"/>
      <c r="V19" s="267"/>
      <c r="W19" s="267"/>
      <c r="X19" s="36"/>
    </row>
    <row r="20" spans="1:24" ht="18">
      <c r="A20" s="35"/>
      <c r="B20" s="268" t="s">
        <v>5</v>
      </c>
      <c r="C20" s="268"/>
      <c r="D20" s="268"/>
      <c r="E20" s="268"/>
      <c r="F20" s="269"/>
      <c r="G20" s="269"/>
      <c r="H20" s="269"/>
      <c r="I20" s="269"/>
      <c r="J20" s="269"/>
      <c r="K20" s="269"/>
      <c r="L20" s="269"/>
      <c r="M20" s="269"/>
      <c r="N20" s="269"/>
      <c r="O20" s="269"/>
      <c r="P20" s="269"/>
      <c r="Q20" s="269"/>
      <c r="R20" s="269"/>
      <c r="S20" s="269"/>
      <c r="T20" s="269"/>
      <c r="U20" s="269"/>
      <c r="V20" s="269"/>
      <c r="W20" s="269"/>
      <c r="X20" s="36"/>
    </row>
    <row r="21" spans="1:24">
      <c r="A21" s="35"/>
      <c r="B21" s="45"/>
      <c r="C21" s="45"/>
      <c r="D21" s="45"/>
      <c r="E21" s="45"/>
      <c r="F21" s="270"/>
      <c r="G21" s="270"/>
      <c r="H21" s="270"/>
      <c r="I21" s="270"/>
      <c r="J21" s="270"/>
      <c r="K21" s="270"/>
      <c r="L21" s="270"/>
      <c r="M21" s="270"/>
      <c r="N21" s="270"/>
      <c r="O21" s="270"/>
      <c r="P21" s="270"/>
      <c r="Q21" s="270"/>
      <c r="R21" s="270"/>
      <c r="S21" s="270"/>
      <c r="T21" s="270"/>
      <c r="U21" s="270"/>
      <c r="V21" s="270"/>
      <c r="W21" s="270"/>
      <c r="X21" s="36"/>
    </row>
    <row r="22" spans="1:24" ht="18">
      <c r="A22" s="35"/>
      <c r="B22" s="268" t="s">
        <v>6</v>
      </c>
      <c r="C22" s="268"/>
      <c r="D22" s="268"/>
      <c r="E22" s="268"/>
      <c r="F22" s="269"/>
      <c r="G22" s="269"/>
      <c r="H22" s="269"/>
      <c r="I22" s="269"/>
      <c r="J22" s="269"/>
      <c r="K22" s="269"/>
      <c r="L22" s="269"/>
      <c r="M22" s="269"/>
      <c r="N22" s="269"/>
      <c r="O22" s="269"/>
      <c r="P22" s="269"/>
      <c r="Q22" s="269"/>
      <c r="R22" s="269"/>
      <c r="S22" s="269"/>
      <c r="T22" s="269"/>
      <c r="U22" s="269"/>
      <c r="V22" s="269"/>
      <c r="W22" s="269"/>
      <c r="X22" s="36"/>
    </row>
    <row r="23" spans="1:24">
      <c r="A23" s="35"/>
      <c r="B23" s="45"/>
      <c r="C23" s="45"/>
      <c r="D23" s="45"/>
      <c r="E23" s="45"/>
      <c r="F23" s="270"/>
      <c r="G23" s="270"/>
      <c r="H23" s="270"/>
      <c r="I23" s="270"/>
      <c r="J23" s="270"/>
      <c r="K23" s="270"/>
      <c r="L23" s="270"/>
      <c r="M23" s="270"/>
      <c r="N23" s="270"/>
      <c r="O23" s="270"/>
      <c r="P23" s="270"/>
      <c r="Q23" s="270"/>
      <c r="R23" s="270"/>
      <c r="S23" s="270"/>
      <c r="T23" s="270"/>
      <c r="U23" s="270"/>
      <c r="V23" s="270"/>
      <c r="W23" s="270"/>
      <c r="X23" s="36"/>
    </row>
    <row r="24" spans="1:24" ht="18">
      <c r="A24" s="35"/>
      <c r="B24" s="268" t="s">
        <v>7</v>
      </c>
      <c r="C24" s="268"/>
      <c r="D24" s="268"/>
      <c r="E24" s="268"/>
      <c r="F24" s="269"/>
      <c r="G24" s="269"/>
      <c r="H24" s="269"/>
      <c r="I24" s="269"/>
      <c r="J24" s="269"/>
      <c r="K24" s="269"/>
      <c r="L24" s="269"/>
      <c r="M24" s="269"/>
      <c r="N24" s="269"/>
      <c r="O24" s="269"/>
      <c r="P24" s="269"/>
      <c r="Q24" s="269"/>
      <c r="R24" s="269"/>
      <c r="S24" s="269"/>
      <c r="T24" s="269"/>
      <c r="U24" s="269"/>
      <c r="V24" s="269"/>
      <c r="W24" s="269"/>
      <c r="X24" s="36"/>
    </row>
    <row r="25" spans="1:24">
      <c r="A25" s="35"/>
      <c r="B25" s="69"/>
      <c r="C25" s="69"/>
      <c r="D25" s="69"/>
      <c r="E25" s="69"/>
      <c r="F25" s="270"/>
      <c r="G25" s="270"/>
      <c r="H25" s="270"/>
      <c r="I25" s="270"/>
      <c r="J25" s="270"/>
      <c r="K25" s="270"/>
      <c r="L25" s="270"/>
      <c r="M25" s="270"/>
      <c r="N25" s="270"/>
      <c r="O25" s="270"/>
      <c r="P25" s="270"/>
      <c r="Q25" s="270"/>
      <c r="R25" s="270"/>
      <c r="S25" s="270"/>
      <c r="T25" s="270"/>
      <c r="U25" s="270"/>
      <c r="V25" s="270"/>
      <c r="W25" s="270"/>
      <c r="X25" s="36"/>
    </row>
    <row r="26" spans="1:24" ht="16.5">
      <c r="A26" s="33"/>
      <c r="B26" s="277" t="s">
        <v>8</v>
      </c>
      <c r="C26" s="277"/>
      <c r="D26" s="277" t="s">
        <v>9</v>
      </c>
      <c r="E26" s="277"/>
      <c r="F26" s="277"/>
      <c r="G26" s="277"/>
      <c r="H26" s="277"/>
      <c r="I26" s="277"/>
      <c r="J26" s="277"/>
      <c r="K26" s="277"/>
      <c r="L26" s="277"/>
      <c r="M26" s="277"/>
      <c r="N26" s="277"/>
      <c r="O26" s="277"/>
      <c r="P26" s="277"/>
      <c r="Q26" s="277" t="s">
        <v>10</v>
      </c>
      <c r="R26" s="277"/>
      <c r="S26" s="277"/>
      <c r="T26" s="277" t="s">
        <v>11</v>
      </c>
      <c r="U26" s="277"/>
      <c r="V26" s="277"/>
      <c r="W26" s="277"/>
      <c r="X26" s="46"/>
    </row>
    <row r="27" spans="1:24" ht="21" customHeight="1">
      <c r="A27" s="33"/>
      <c r="B27" s="278"/>
      <c r="C27" s="279"/>
      <c r="D27" s="284" t="s">
        <v>116</v>
      </c>
      <c r="E27" s="285"/>
      <c r="F27" s="285"/>
      <c r="G27" s="285"/>
      <c r="H27" s="285"/>
      <c r="I27" s="285"/>
      <c r="J27" s="285"/>
      <c r="K27" s="285"/>
      <c r="L27" s="285"/>
      <c r="M27" s="285"/>
      <c r="N27" s="285"/>
      <c r="O27" s="285"/>
      <c r="P27" s="286"/>
      <c r="Q27" s="293" t="s">
        <v>117</v>
      </c>
      <c r="R27" s="294"/>
      <c r="S27" s="295"/>
      <c r="T27" s="278"/>
      <c r="U27" s="302"/>
      <c r="V27" s="302"/>
      <c r="W27" s="279"/>
      <c r="X27" s="46"/>
    </row>
    <row r="28" spans="1:24" ht="15.75" customHeight="1">
      <c r="A28" s="33"/>
      <c r="B28" s="280"/>
      <c r="C28" s="281"/>
      <c r="D28" s="287"/>
      <c r="E28" s="288"/>
      <c r="F28" s="288"/>
      <c r="G28" s="288"/>
      <c r="H28" s="288"/>
      <c r="I28" s="288"/>
      <c r="J28" s="288"/>
      <c r="K28" s="288"/>
      <c r="L28" s="288"/>
      <c r="M28" s="288"/>
      <c r="N28" s="288"/>
      <c r="O28" s="288"/>
      <c r="P28" s="289"/>
      <c r="Q28" s="296"/>
      <c r="R28" s="297"/>
      <c r="S28" s="298"/>
      <c r="T28" s="280"/>
      <c r="U28" s="303"/>
      <c r="V28" s="303"/>
      <c r="W28" s="281"/>
      <c r="X28" s="46"/>
    </row>
    <row r="29" spans="1:24" ht="49.5" customHeight="1">
      <c r="A29" s="33"/>
      <c r="B29" s="282"/>
      <c r="C29" s="283"/>
      <c r="D29" s="290"/>
      <c r="E29" s="291"/>
      <c r="F29" s="291"/>
      <c r="G29" s="291"/>
      <c r="H29" s="291"/>
      <c r="I29" s="291"/>
      <c r="J29" s="291"/>
      <c r="K29" s="291"/>
      <c r="L29" s="291"/>
      <c r="M29" s="291"/>
      <c r="N29" s="291"/>
      <c r="O29" s="291"/>
      <c r="P29" s="292"/>
      <c r="Q29" s="299"/>
      <c r="R29" s="300"/>
      <c r="S29" s="301"/>
      <c r="T29" s="282"/>
      <c r="U29" s="304"/>
      <c r="V29" s="304"/>
      <c r="W29" s="283"/>
      <c r="X29" s="46"/>
    </row>
    <row r="30" spans="1:24">
      <c r="A30" s="33"/>
      <c r="B30" s="303"/>
      <c r="C30" s="303"/>
      <c r="D30" s="303"/>
      <c r="E30" s="303"/>
      <c r="F30" s="303"/>
      <c r="G30" s="303"/>
      <c r="H30" s="303"/>
      <c r="I30" s="303"/>
      <c r="J30" s="303"/>
      <c r="K30" s="303"/>
      <c r="L30" s="303"/>
      <c r="M30" s="303"/>
      <c r="N30" s="303"/>
      <c r="O30" s="303"/>
      <c r="P30" s="303"/>
      <c r="Q30" s="303"/>
      <c r="R30" s="303"/>
      <c r="S30" s="303"/>
      <c r="T30" s="303"/>
      <c r="U30" s="303"/>
      <c r="V30" s="303"/>
      <c r="W30" s="303"/>
      <c r="X30" s="46"/>
    </row>
    <row r="31" spans="1:24" ht="16.5">
      <c r="A31" s="33"/>
      <c r="B31" s="305" t="s">
        <v>14</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48"/>
      <c r="B33" s="306" t="s">
        <v>9</v>
      </c>
      <c r="C33" s="307"/>
      <c r="D33" s="307"/>
      <c r="E33" s="307"/>
      <c r="F33" s="307"/>
      <c r="G33" s="307"/>
      <c r="H33" s="307"/>
      <c r="I33" s="307"/>
      <c r="J33" s="306" t="s">
        <v>15</v>
      </c>
      <c r="K33" s="308"/>
      <c r="L33" s="309" t="s">
        <v>16</v>
      </c>
      <c r="M33" s="309"/>
      <c r="N33" s="309"/>
      <c r="O33" s="309"/>
      <c r="P33" s="309"/>
      <c r="Q33" s="309" t="s">
        <v>17</v>
      </c>
      <c r="R33" s="309"/>
      <c r="S33" s="309"/>
      <c r="T33" s="309" t="s">
        <v>18</v>
      </c>
      <c r="U33" s="309"/>
      <c r="V33" s="309"/>
      <c r="W33" s="309"/>
      <c r="X33" s="46"/>
    </row>
    <row r="34" spans="1:24">
      <c r="A34" s="33"/>
      <c r="B34" s="314" t="s">
        <v>19</v>
      </c>
      <c r="C34" s="315"/>
      <c r="D34" s="315"/>
      <c r="E34" s="315"/>
      <c r="F34" s="315"/>
      <c r="G34" s="315"/>
      <c r="H34" s="315"/>
      <c r="I34" s="316"/>
      <c r="J34" s="317"/>
      <c r="K34" s="318"/>
      <c r="L34" s="319">
        <f>+T63</f>
        <v>9625</v>
      </c>
      <c r="M34" s="319"/>
      <c r="N34" s="319"/>
      <c r="O34" s="319"/>
      <c r="P34" s="319"/>
      <c r="Q34" s="320">
        <v>0.05</v>
      </c>
      <c r="R34" s="320"/>
      <c r="S34" s="320"/>
      <c r="T34" s="319">
        <f>+ROUND(L34*Q34,0)</f>
        <v>481</v>
      </c>
      <c r="U34" s="319"/>
      <c r="V34" s="319"/>
      <c r="W34" s="319"/>
      <c r="X34" s="46"/>
    </row>
    <row r="35" spans="1:24">
      <c r="A35" s="33"/>
      <c r="B35" s="314"/>
      <c r="C35" s="315"/>
      <c r="D35" s="315"/>
      <c r="E35" s="315"/>
      <c r="F35" s="315"/>
      <c r="G35" s="315"/>
      <c r="H35" s="315"/>
      <c r="I35" s="316"/>
      <c r="J35" s="317"/>
      <c r="K35" s="318"/>
      <c r="L35" s="321"/>
      <c r="M35" s="322"/>
      <c r="N35" s="322"/>
      <c r="O35" s="322"/>
      <c r="P35" s="323"/>
      <c r="Q35" s="317"/>
      <c r="R35" s="324"/>
      <c r="S35" s="318"/>
      <c r="T35" s="325"/>
      <c r="U35" s="326"/>
      <c r="V35" s="326"/>
      <c r="W35" s="327"/>
      <c r="X35" s="46"/>
    </row>
    <row r="36" spans="1:24" ht="16.5">
      <c r="A36" s="33"/>
      <c r="B36" s="49"/>
      <c r="C36" s="49"/>
      <c r="D36" s="49"/>
      <c r="E36" s="49"/>
      <c r="F36" s="49"/>
      <c r="G36" s="49"/>
      <c r="H36" s="49"/>
      <c r="I36" s="49"/>
      <c r="J36" s="49"/>
      <c r="K36" s="49"/>
      <c r="L36" s="49"/>
      <c r="M36" s="49"/>
      <c r="N36" s="49"/>
      <c r="O36" s="49"/>
      <c r="P36" s="49"/>
      <c r="Q36" s="310" t="s">
        <v>20</v>
      </c>
      <c r="R36" s="310"/>
      <c r="S36" s="310"/>
      <c r="T36" s="311">
        <f>+SUM(T34:W35)</f>
        <v>481</v>
      </c>
      <c r="U36" s="312"/>
      <c r="V36" s="312"/>
      <c r="W36" s="313"/>
      <c r="X36" s="46"/>
    </row>
    <row r="37" spans="1:24">
      <c r="A37" s="33"/>
      <c r="B37" s="50"/>
      <c r="C37" s="50"/>
      <c r="D37" s="50"/>
      <c r="E37" s="50"/>
      <c r="F37" s="50"/>
      <c r="G37" s="50"/>
      <c r="H37" s="50"/>
      <c r="I37" s="50"/>
      <c r="J37" s="50"/>
      <c r="K37" s="50"/>
      <c r="L37" s="50"/>
      <c r="M37" s="50"/>
      <c r="N37" s="50"/>
      <c r="O37" s="50"/>
      <c r="P37" s="50"/>
      <c r="Q37" s="50"/>
      <c r="R37" s="50"/>
      <c r="S37" s="50"/>
      <c r="T37" s="51"/>
      <c r="U37" s="51"/>
      <c r="V37" s="51"/>
      <c r="W37" s="51"/>
      <c r="X37" s="46"/>
    </row>
    <row r="38" spans="1:24" ht="16.5">
      <c r="A38" s="33"/>
      <c r="B38" s="305" t="s">
        <v>21</v>
      </c>
      <c r="C38" s="305"/>
      <c r="D38" s="305"/>
      <c r="E38" s="305"/>
      <c r="F38" s="305"/>
      <c r="G38" s="305"/>
      <c r="H38" s="305"/>
      <c r="I38" s="305"/>
      <c r="J38" s="305"/>
      <c r="K38" s="305"/>
      <c r="L38" s="305"/>
      <c r="M38" s="305"/>
      <c r="N38" s="305"/>
      <c r="O38" s="305"/>
      <c r="P38" s="305"/>
      <c r="Q38" s="305"/>
      <c r="R38" s="305"/>
      <c r="S38" s="305"/>
      <c r="T38" s="305"/>
      <c r="U38" s="305"/>
      <c r="V38" s="305"/>
      <c r="W38" s="305"/>
      <c r="X38" s="46"/>
    </row>
    <row r="39" spans="1:24">
      <c r="A39" s="33"/>
      <c r="B39" s="47"/>
      <c r="C39" s="47"/>
      <c r="D39" s="47"/>
      <c r="E39" s="47"/>
      <c r="F39" s="47"/>
      <c r="G39" s="47"/>
      <c r="H39" s="47"/>
      <c r="I39" s="47"/>
      <c r="J39" s="47"/>
      <c r="K39" s="47"/>
      <c r="L39" s="47"/>
      <c r="M39" s="47"/>
      <c r="N39" s="47"/>
      <c r="O39" s="47"/>
      <c r="P39" s="47"/>
      <c r="Q39" s="47"/>
      <c r="R39" s="47"/>
      <c r="S39" s="47"/>
      <c r="T39" s="47"/>
      <c r="U39" s="47"/>
      <c r="V39" s="47"/>
      <c r="W39" s="47"/>
      <c r="X39" s="46"/>
    </row>
    <row r="40" spans="1:24" ht="16.5">
      <c r="A40" s="33"/>
      <c r="B40" s="309" t="s">
        <v>9</v>
      </c>
      <c r="C40" s="309"/>
      <c r="D40" s="309"/>
      <c r="E40" s="309"/>
      <c r="F40" s="309"/>
      <c r="G40" s="309"/>
      <c r="H40" s="309"/>
      <c r="I40" s="309"/>
      <c r="J40" s="309" t="s">
        <v>10</v>
      </c>
      <c r="K40" s="309"/>
      <c r="L40" s="309" t="s">
        <v>22</v>
      </c>
      <c r="M40" s="309"/>
      <c r="N40" s="309"/>
      <c r="O40" s="309"/>
      <c r="P40" s="309"/>
      <c r="Q40" s="309" t="s">
        <v>23</v>
      </c>
      <c r="R40" s="309"/>
      <c r="S40" s="309"/>
      <c r="T40" s="309" t="s">
        <v>24</v>
      </c>
      <c r="U40" s="309"/>
      <c r="V40" s="309"/>
      <c r="W40" s="309"/>
      <c r="X40" s="46"/>
    </row>
    <row r="41" spans="1:24">
      <c r="A41" s="33"/>
      <c r="B41" s="320" t="s">
        <v>118</v>
      </c>
      <c r="C41" s="320"/>
      <c r="D41" s="320"/>
      <c r="E41" s="320"/>
      <c r="F41" s="320"/>
      <c r="G41" s="320"/>
      <c r="H41" s="320"/>
      <c r="I41" s="320"/>
      <c r="J41" s="320" t="s">
        <v>117</v>
      </c>
      <c r="K41" s="320"/>
      <c r="L41" s="320">
        <v>1.1000000000000001</v>
      </c>
      <c r="M41" s="320"/>
      <c r="N41" s="320"/>
      <c r="O41" s="320"/>
      <c r="P41" s="320"/>
      <c r="Q41" s="320">
        <v>5500</v>
      </c>
      <c r="R41" s="320"/>
      <c r="S41" s="320"/>
      <c r="T41" s="391">
        <f>+ROUND(L41*Q41,0)</f>
        <v>6050</v>
      </c>
      <c r="U41" s="391"/>
      <c r="V41" s="391"/>
      <c r="W41" s="391"/>
      <c r="X41" s="46"/>
    </row>
    <row r="42" spans="1:24">
      <c r="A42" s="33"/>
      <c r="B42" s="392" t="s">
        <v>119</v>
      </c>
      <c r="C42" s="320"/>
      <c r="D42" s="320"/>
      <c r="E42" s="320"/>
      <c r="F42" s="320"/>
      <c r="G42" s="320"/>
      <c r="H42" s="320"/>
      <c r="I42" s="320"/>
      <c r="J42" s="320" t="s">
        <v>120</v>
      </c>
      <c r="K42" s="320"/>
      <c r="L42" s="320">
        <v>1</v>
      </c>
      <c r="M42" s="320"/>
      <c r="N42" s="320"/>
      <c r="O42" s="320"/>
      <c r="P42" s="320"/>
      <c r="Q42" s="320">
        <v>6028</v>
      </c>
      <c r="R42" s="320"/>
      <c r="S42" s="320"/>
      <c r="T42" s="391">
        <f t="shared" ref="T42:T45" si="0">+ROUND(L42*Q42,0)</f>
        <v>6028</v>
      </c>
      <c r="U42" s="391"/>
      <c r="V42" s="391"/>
      <c r="W42" s="391"/>
      <c r="X42" s="46"/>
    </row>
    <row r="43" spans="1:24">
      <c r="A43" s="33"/>
      <c r="B43" s="320" t="s">
        <v>121</v>
      </c>
      <c r="C43" s="320"/>
      <c r="D43" s="320"/>
      <c r="E43" s="320"/>
      <c r="F43" s="320"/>
      <c r="G43" s="320"/>
      <c r="H43" s="320"/>
      <c r="I43" s="320"/>
      <c r="J43" s="320" t="s">
        <v>117</v>
      </c>
      <c r="K43" s="320"/>
      <c r="L43" s="320">
        <v>0.01</v>
      </c>
      <c r="M43" s="320"/>
      <c r="N43" s="320"/>
      <c r="O43" s="320"/>
      <c r="P43" s="320"/>
      <c r="Q43" s="320">
        <v>22000</v>
      </c>
      <c r="R43" s="320"/>
      <c r="S43" s="320"/>
      <c r="T43" s="391">
        <f t="shared" si="0"/>
        <v>220</v>
      </c>
      <c r="U43" s="391"/>
      <c r="V43" s="391"/>
      <c r="W43" s="391"/>
      <c r="X43" s="46"/>
    </row>
    <row r="44" spans="1:24">
      <c r="A44" s="33"/>
      <c r="B44" s="320" t="s">
        <v>122</v>
      </c>
      <c r="C44" s="320"/>
      <c r="D44" s="320"/>
      <c r="E44" s="320"/>
      <c r="F44" s="320"/>
      <c r="G44" s="320"/>
      <c r="H44" s="320"/>
      <c r="I44" s="320"/>
      <c r="J44" s="320" t="s">
        <v>117</v>
      </c>
      <c r="K44" s="320"/>
      <c r="L44" s="320">
        <v>0.01</v>
      </c>
      <c r="M44" s="320"/>
      <c r="N44" s="320"/>
      <c r="O44" s="320"/>
      <c r="P44" s="320"/>
      <c r="Q44" s="320">
        <v>18000</v>
      </c>
      <c r="R44" s="320"/>
      <c r="S44" s="320"/>
      <c r="T44" s="391">
        <f t="shared" si="0"/>
        <v>180</v>
      </c>
      <c r="U44" s="391"/>
      <c r="V44" s="391"/>
      <c r="W44" s="391"/>
      <c r="X44" s="46"/>
    </row>
    <row r="45" spans="1:24">
      <c r="A45" s="33"/>
      <c r="B45" s="320"/>
      <c r="C45" s="320"/>
      <c r="D45" s="320"/>
      <c r="E45" s="320"/>
      <c r="F45" s="320"/>
      <c r="G45" s="320"/>
      <c r="H45" s="320"/>
      <c r="I45" s="320"/>
      <c r="J45" s="320"/>
      <c r="K45" s="320"/>
      <c r="L45" s="320"/>
      <c r="M45" s="320"/>
      <c r="N45" s="320"/>
      <c r="O45" s="320"/>
      <c r="P45" s="320"/>
      <c r="Q45" s="320"/>
      <c r="R45" s="320"/>
      <c r="S45" s="320"/>
      <c r="T45" s="328">
        <f t="shared" si="0"/>
        <v>0</v>
      </c>
      <c r="U45" s="328"/>
      <c r="V45" s="328"/>
      <c r="W45" s="328"/>
      <c r="X45" s="46"/>
    </row>
    <row r="46" spans="1:24">
      <c r="A46" s="33"/>
      <c r="B46" s="320"/>
      <c r="C46" s="320"/>
      <c r="D46" s="320"/>
      <c r="E46" s="320"/>
      <c r="F46" s="320"/>
      <c r="G46" s="320"/>
      <c r="H46" s="320"/>
      <c r="I46" s="320"/>
      <c r="J46" s="320"/>
      <c r="K46" s="320"/>
      <c r="L46" s="320"/>
      <c r="M46" s="320"/>
      <c r="N46" s="320"/>
      <c r="O46" s="320"/>
      <c r="P46" s="320"/>
      <c r="Q46" s="320"/>
      <c r="R46" s="320"/>
      <c r="S46" s="320"/>
      <c r="T46" s="328" t="s">
        <v>25</v>
      </c>
      <c r="U46" s="328"/>
      <c r="V46" s="328"/>
      <c r="W46" s="328"/>
      <c r="X46" s="46"/>
    </row>
    <row r="47" spans="1:24" ht="16.5">
      <c r="A47" s="33"/>
      <c r="B47" s="49"/>
      <c r="C47" s="49"/>
      <c r="D47" s="49"/>
      <c r="E47" s="49"/>
      <c r="F47" s="49"/>
      <c r="G47" s="49"/>
      <c r="H47" s="49"/>
      <c r="I47" s="49"/>
      <c r="J47" s="49"/>
      <c r="K47" s="49"/>
      <c r="L47" s="49"/>
      <c r="M47" s="49"/>
      <c r="N47" s="49"/>
      <c r="O47" s="49"/>
      <c r="P47" s="49"/>
      <c r="Q47" s="310" t="s">
        <v>20</v>
      </c>
      <c r="R47" s="310"/>
      <c r="S47" s="310"/>
      <c r="T47" s="329">
        <f>SUM(T41:W46)</f>
        <v>12478</v>
      </c>
      <c r="U47" s="330"/>
      <c r="V47" s="330"/>
      <c r="W47" s="331"/>
      <c r="X47" s="46"/>
    </row>
    <row r="48" spans="1:24">
      <c r="A48" s="33"/>
      <c r="B48" s="50"/>
      <c r="C48" s="50"/>
      <c r="D48" s="50"/>
      <c r="E48" s="50"/>
      <c r="F48" s="50"/>
      <c r="G48" s="50"/>
      <c r="H48" s="50"/>
      <c r="I48" s="50"/>
      <c r="J48" s="50"/>
      <c r="K48" s="50"/>
      <c r="L48" s="50"/>
      <c r="M48" s="50"/>
      <c r="N48" s="50"/>
      <c r="O48" s="50"/>
      <c r="P48" s="50"/>
      <c r="Q48" s="50"/>
      <c r="R48" s="50"/>
      <c r="S48" s="50"/>
      <c r="T48" s="51"/>
      <c r="U48" s="51"/>
      <c r="V48" s="51"/>
      <c r="W48" s="51"/>
      <c r="X48" s="46"/>
    </row>
    <row r="49" spans="1:24" ht="16.5">
      <c r="A49" s="33"/>
      <c r="B49" s="305" t="s">
        <v>26</v>
      </c>
      <c r="C49" s="305"/>
      <c r="D49" s="305"/>
      <c r="E49" s="305"/>
      <c r="F49" s="305"/>
      <c r="G49" s="305"/>
      <c r="H49" s="305"/>
      <c r="I49" s="305"/>
      <c r="J49" s="305"/>
      <c r="K49" s="305"/>
      <c r="L49" s="305"/>
      <c r="M49" s="305"/>
      <c r="N49" s="305"/>
      <c r="O49" s="305"/>
      <c r="P49" s="305"/>
      <c r="Q49" s="305"/>
      <c r="R49" s="305"/>
      <c r="S49" s="305"/>
      <c r="T49" s="305"/>
      <c r="U49" s="305"/>
      <c r="V49" s="305"/>
      <c r="W49" s="305"/>
      <c r="X49" s="46"/>
    </row>
    <row r="50" spans="1:24">
      <c r="A50" s="33"/>
      <c r="B50" s="47"/>
      <c r="C50" s="47"/>
      <c r="D50" s="47"/>
      <c r="E50" s="47"/>
      <c r="F50" s="47"/>
      <c r="G50" s="47"/>
      <c r="H50" s="47"/>
      <c r="I50" s="47"/>
      <c r="J50" s="47"/>
      <c r="K50" s="47"/>
      <c r="L50" s="47"/>
      <c r="M50" s="47"/>
      <c r="N50" s="47"/>
      <c r="O50" s="47"/>
      <c r="P50" s="47"/>
      <c r="Q50" s="47"/>
      <c r="R50" s="47"/>
      <c r="S50" s="47"/>
      <c r="T50" s="47"/>
      <c r="U50" s="47"/>
      <c r="V50" s="47"/>
      <c r="W50" s="47"/>
      <c r="X50" s="46"/>
    </row>
    <row r="51" spans="1:24" ht="19.5">
      <c r="A51" s="33"/>
      <c r="B51" s="309" t="s">
        <v>27</v>
      </c>
      <c r="C51" s="309"/>
      <c r="D51" s="309"/>
      <c r="E51" s="309"/>
      <c r="F51" s="309"/>
      <c r="G51" s="309"/>
      <c r="H51" s="309" t="s">
        <v>28</v>
      </c>
      <c r="I51" s="309"/>
      <c r="J51" s="309" t="s">
        <v>29</v>
      </c>
      <c r="K51" s="309"/>
      <c r="L51" s="309" t="s">
        <v>30</v>
      </c>
      <c r="M51" s="309"/>
      <c r="N51" s="309"/>
      <c r="O51" s="309"/>
      <c r="P51" s="309"/>
      <c r="Q51" s="309" t="s">
        <v>16</v>
      </c>
      <c r="R51" s="309"/>
      <c r="S51" s="309"/>
      <c r="T51" s="309" t="s">
        <v>18</v>
      </c>
      <c r="U51" s="309"/>
      <c r="V51" s="309"/>
      <c r="W51" s="309"/>
      <c r="X51" s="46"/>
    </row>
    <row r="52" spans="1:24">
      <c r="A52" s="33"/>
      <c r="B52" s="320"/>
      <c r="C52" s="320"/>
      <c r="D52" s="320"/>
      <c r="E52" s="320"/>
      <c r="F52" s="320"/>
      <c r="G52" s="320"/>
      <c r="H52" s="320"/>
      <c r="I52" s="320"/>
      <c r="J52" s="320"/>
      <c r="K52" s="320"/>
      <c r="L52" s="320"/>
      <c r="M52" s="320"/>
      <c r="N52" s="320"/>
      <c r="O52" s="320"/>
      <c r="P52" s="320"/>
      <c r="Q52" s="320"/>
      <c r="R52" s="320"/>
      <c r="S52" s="320"/>
      <c r="T52" s="319">
        <f>+ROUND(L52*Q52,0)</f>
        <v>0</v>
      </c>
      <c r="U52" s="319"/>
      <c r="V52" s="319"/>
      <c r="W52" s="319"/>
      <c r="X52" s="46"/>
    </row>
    <row r="53" spans="1:24">
      <c r="A53" s="33"/>
      <c r="B53" s="320" t="s">
        <v>32</v>
      </c>
      <c r="C53" s="320"/>
      <c r="D53" s="320"/>
      <c r="E53" s="320"/>
      <c r="F53" s="320"/>
      <c r="G53" s="320"/>
      <c r="H53" s="320"/>
      <c r="I53" s="320"/>
      <c r="J53" s="320">
        <v>1</v>
      </c>
      <c r="K53" s="320"/>
      <c r="L53" s="320">
        <v>0.1</v>
      </c>
      <c r="M53" s="320"/>
      <c r="N53" s="320"/>
      <c r="O53" s="320"/>
      <c r="P53" s="320"/>
      <c r="Q53" s="320">
        <v>8000</v>
      </c>
      <c r="R53" s="320"/>
      <c r="S53" s="320"/>
      <c r="T53" s="391">
        <f t="shared" ref="T53:T54" si="1">+ROUND(L53*Q53,0)</f>
        <v>800</v>
      </c>
      <c r="U53" s="391"/>
      <c r="V53" s="391"/>
      <c r="W53" s="391"/>
      <c r="X53" s="46"/>
    </row>
    <row r="54" spans="1:24">
      <c r="A54" s="33"/>
      <c r="B54" s="320"/>
      <c r="C54" s="320"/>
      <c r="D54" s="320"/>
      <c r="E54" s="320"/>
      <c r="F54" s="320"/>
      <c r="G54" s="320"/>
      <c r="H54" s="320"/>
      <c r="I54" s="320"/>
      <c r="J54" s="320"/>
      <c r="K54" s="320"/>
      <c r="L54" s="320"/>
      <c r="M54" s="320"/>
      <c r="N54" s="320"/>
      <c r="O54" s="320"/>
      <c r="P54" s="320"/>
      <c r="Q54" s="320"/>
      <c r="R54" s="320"/>
      <c r="S54" s="320"/>
      <c r="T54" s="319">
        <f t="shared" si="1"/>
        <v>0</v>
      </c>
      <c r="U54" s="319"/>
      <c r="V54" s="319"/>
      <c r="W54" s="319"/>
      <c r="X54" s="46"/>
    </row>
    <row r="55" spans="1:24" ht="16.5">
      <c r="A55" s="33"/>
      <c r="B55" s="49"/>
      <c r="C55" s="49"/>
      <c r="D55" s="49"/>
      <c r="E55" s="49"/>
      <c r="F55" s="49"/>
      <c r="G55" s="49"/>
      <c r="H55" s="49"/>
      <c r="I55" s="49"/>
      <c r="J55" s="49"/>
      <c r="K55" s="49"/>
      <c r="L55" s="49"/>
      <c r="M55" s="49"/>
      <c r="N55" s="49"/>
      <c r="O55" s="49"/>
      <c r="P55" s="49"/>
      <c r="Q55" s="310" t="s">
        <v>20</v>
      </c>
      <c r="R55" s="310"/>
      <c r="S55" s="310"/>
      <c r="T55" s="332">
        <f t="shared" ref="T55" si="2">SUM(T52:W54)</f>
        <v>800</v>
      </c>
      <c r="U55" s="333"/>
      <c r="V55" s="333"/>
      <c r="W55" s="334"/>
      <c r="X55" s="46"/>
    </row>
    <row r="56" spans="1:24">
      <c r="A56" s="33"/>
      <c r="B56" s="50"/>
      <c r="C56" s="50"/>
      <c r="D56" s="50"/>
      <c r="E56" s="50"/>
      <c r="F56" s="50"/>
      <c r="G56" s="50"/>
      <c r="H56" s="50"/>
      <c r="I56" s="50"/>
      <c r="J56" s="50"/>
      <c r="K56" s="50"/>
      <c r="L56" s="50"/>
      <c r="M56" s="50"/>
      <c r="N56" s="50"/>
      <c r="O56" s="50"/>
      <c r="P56" s="50"/>
      <c r="Q56" s="50"/>
      <c r="R56" s="50"/>
      <c r="S56" s="50"/>
      <c r="T56" s="51"/>
      <c r="U56" s="51"/>
      <c r="V56" s="51"/>
      <c r="W56" s="51"/>
      <c r="X56" s="46"/>
    </row>
    <row r="57" spans="1:24" ht="16.5">
      <c r="A57" s="33"/>
      <c r="B57" s="305" t="s">
        <v>33</v>
      </c>
      <c r="C57" s="305"/>
      <c r="D57" s="305"/>
      <c r="E57" s="305"/>
      <c r="F57" s="305"/>
      <c r="G57" s="305"/>
      <c r="H57" s="305"/>
      <c r="I57" s="305"/>
      <c r="J57" s="305"/>
      <c r="K57" s="305"/>
      <c r="L57" s="305"/>
      <c r="M57" s="305"/>
      <c r="N57" s="305"/>
      <c r="O57" s="305"/>
      <c r="P57" s="305"/>
      <c r="Q57" s="305"/>
      <c r="R57" s="305"/>
      <c r="S57" s="305"/>
      <c r="T57" s="305"/>
      <c r="U57" s="305"/>
      <c r="V57" s="305"/>
      <c r="W57" s="305"/>
      <c r="X57" s="46"/>
    </row>
    <row r="58" spans="1:24">
      <c r="A58" s="33"/>
      <c r="B58" s="47"/>
      <c r="C58" s="47"/>
      <c r="D58" s="47"/>
      <c r="E58" s="47"/>
      <c r="F58" s="47"/>
      <c r="G58" s="47"/>
      <c r="H58" s="47"/>
      <c r="I58" s="47"/>
      <c r="J58" s="47"/>
      <c r="K58" s="47"/>
      <c r="L58" s="47"/>
      <c r="M58" s="47"/>
      <c r="N58" s="47"/>
      <c r="O58" s="47"/>
      <c r="P58" s="47"/>
      <c r="Q58" s="47"/>
      <c r="R58" s="47"/>
      <c r="S58" s="47"/>
      <c r="T58" s="47"/>
      <c r="U58" s="47"/>
      <c r="V58" s="47"/>
      <c r="W58" s="47"/>
      <c r="X58" s="46"/>
    </row>
    <row r="59" spans="1:24" ht="16.5">
      <c r="A59" s="33"/>
      <c r="B59" s="309" t="s">
        <v>34</v>
      </c>
      <c r="C59" s="309"/>
      <c r="D59" s="309"/>
      <c r="E59" s="309"/>
      <c r="F59" s="309"/>
      <c r="G59" s="309"/>
      <c r="H59" s="309" t="s">
        <v>35</v>
      </c>
      <c r="I59" s="309"/>
      <c r="J59" s="309" t="s">
        <v>36</v>
      </c>
      <c r="K59" s="309"/>
      <c r="L59" s="309" t="s">
        <v>37</v>
      </c>
      <c r="M59" s="309"/>
      <c r="N59" s="309"/>
      <c r="O59" s="309"/>
      <c r="P59" s="309"/>
      <c r="Q59" s="309" t="s">
        <v>17</v>
      </c>
      <c r="R59" s="309"/>
      <c r="S59" s="309"/>
      <c r="T59" s="309" t="s">
        <v>18</v>
      </c>
      <c r="U59" s="309"/>
      <c r="V59" s="309"/>
      <c r="W59" s="309"/>
      <c r="X59" s="46"/>
    </row>
    <row r="60" spans="1:24">
      <c r="A60" s="33"/>
      <c r="B60" s="320" t="s">
        <v>38</v>
      </c>
      <c r="C60" s="320"/>
      <c r="D60" s="320"/>
      <c r="E60" s="320"/>
      <c r="F60" s="320"/>
      <c r="G60" s="320"/>
      <c r="H60" s="320">
        <f>((1500000/30)+((1000000/30)*2))</f>
        <v>116666.66666666667</v>
      </c>
      <c r="I60" s="320"/>
      <c r="J60" s="335">
        <v>0.65</v>
      </c>
      <c r="K60" s="320"/>
      <c r="L60" s="320">
        <f>H60*1.65</f>
        <v>192500</v>
      </c>
      <c r="M60" s="320"/>
      <c r="N60" s="320"/>
      <c r="O60" s="320"/>
      <c r="P60" s="320"/>
      <c r="Q60" s="320">
        <v>0.05</v>
      </c>
      <c r="R60" s="320"/>
      <c r="S60" s="320"/>
      <c r="T60" s="391">
        <f>Q60*L60</f>
        <v>9625</v>
      </c>
      <c r="U60" s="391"/>
      <c r="V60" s="391"/>
      <c r="W60" s="391"/>
      <c r="X60" s="46"/>
    </row>
    <row r="61" spans="1:24">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c r="A62" s="33"/>
      <c r="B62" s="320"/>
      <c r="C62" s="320"/>
      <c r="D62" s="320"/>
      <c r="E62" s="320"/>
      <c r="F62" s="320"/>
      <c r="G62" s="320"/>
      <c r="H62" s="320"/>
      <c r="I62" s="320"/>
      <c r="J62" s="320"/>
      <c r="K62" s="320"/>
      <c r="L62" s="320"/>
      <c r="M62" s="320"/>
      <c r="N62" s="320"/>
      <c r="O62" s="320"/>
      <c r="P62" s="320"/>
      <c r="Q62" s="320"/>
      <c r="R62" s="320"/>
      <c r="S62" s="320"/>
      <c r="T62" s="319"/>
      <c r="U62" s="319"/>
      <c r="V62" s="319"/>
      <c r="W62" s="319"/>
      <c r="X62" s="46"/>
    </row>
    <row r="63" spans="1:24" ht="16.5">
      <c r="A63" s="33"/>
      <c r="B63" s="49"/>
      <c r="C63" s="49"/>
      <c r="D63" s="49"/>
      <c r="E63" s="49"/>
      <c r="F63" s="49"/>
      <c r="G63" s="49"/>
      <c r="H63" s="49"/>
      <c r="I63" s="49"/>
      <c r="J63" s="49"/>
      <c r="K63" s="49"/>
      <c r="L63" s="49"/>
      <c r="M63" s="49"/>
      <c r="N63" s="49"/>
      <c r="O63" s="49"/>
      <c r="P63" s="49"/>
      <c r="Q63" s="310" t="s">
        <v>20</v>
      </c>
      <c r="R63" s="310"/>
      <c r="S63" s="310"/>
      <c r="T63" s="337">
        <f t="shared" ref="T63" si="3">SUM(T60:W62)</f>
        <v>9625</v>
      </c>
      <c r="U63" s="338"/>
      <c r="V63" s="338"/>
      <c r="W63" s="339"/>
      <c r="X63" s="46"/>
    </row>
    <row r="64" spans="1:24">
      <c r="A64" s="33"/>
      <c r="B64" s="52"/>
      <c r="C64" s="52"/>
      <c r="D64" s="52"/>
      <c r="E64" s="52"/>
      <c r="F64" s="52"/>
      <c r="G64" s="52"/>
      <c r="H64" s="52"/>
      <c r="I64" s="52"/>
      <c r="J64" s="52"/>
      <c r="K64" s="52"/>
      <c r="L64" s="52"/>
      <c r="M64" s="52"/>
      <c r="N64" s="52"/>
      <c r="O64" s="52"/>
      <c r="P64" s="52"/>
      <c r="Q64" s="52"/>
      <c r="R64" s="52"/>
      <c r="S64" s="52"/>
      <c r="T64" s="53"/>
      <c r="U64" s="53"/>
      <c r="V64" s="53"/>
      <c r="W64" s="53"/>
      <c r="X64" s="46"/>
    </row>
    <row r="65" spans="1:24">
      <c r="A65" s="33"/>
      <c r="B65" s="52"/>
      <c r="C65" s="52"/>
      <c r="D65" s="52"/>
      <c r="E65" s="52"/>
      <c r="F65" s="52"/>
      <c r="G65" s="52"/>
      <c r="H65" s="52"/>
      <c r="I65" s="52"/>
      <c r="J65" s="52"/>
      <c r="K65" s="52"/>
      <c r="L65" s="52"/>
      <c r="M65" s="52"/>
      <c r="N65" s="52"/>
      <c r="O65" s="52"/>
      <c r="P65" s="52"/>
      <c r="Q65" s="340" t="s">
        <v>39</v>
      </c>
      <c r="R65" s="340"/>
      <c r="S65" s="340"/>
      <c r="T65" s="341">
        <f>+T63+T55+T47+T36</f>
        <v>23384</v>
      </c>
      <c r="U65" s="341"/>
      <c r="V65" s="341"/>
      <c r="W65" s="341"/>
      <c r="X65" s="46"/>
    </row>
    <row r="66" spans="1:24">
      <c r="A66" s="33"/>
      <c r="B66" s="52"/>
      <c r="C66" s="52"/>
      <c r="D66" s="52"/>
      <c r="E66" s="52"/>
      <c r="F66" s="52"/>
      <c r="G66" s="52"/>
      <c r="H66" s="52"/>
      <c r="I66" s="52"/>
      <c r="J66" s="52"/>
      <c r="K66" s="52"/>
      <c r="L66" s="52"/>
      <c r="M66" s="52"/>
      <c r="N66" s="52"/>
      <c r="O66" s="52"/>
      <c r="P66" s="52"/>
      <c r="Q66" s="54" t="s">
        <v>40</v>
      </c>
      <c r="R66" s="55">
        <v>30</v>
      </c>
      <c r="S66" s="56" t="s">
        <v>41</v>
      </c>
      <c r="T66" s="341">
        <f>+ROUND(R66*(T65/100),0)</f>
        <v>7015</v>
      </c>
      <c r="U66" s="341"/>
      <c r="V66" s="341"/>
      <c r="W66" s="341"/>
      <c r="X66" s="46"/>
    </row>
    <row r="67" spans="1:24" ht="21" customHeight="1">
      <c r="A67" s="33"/>
      <c r="B67" s="52"/>
      <c r="C67" s="52"/>
      <c r="D67" s="52"/>
      <c r="E67" s="52"/>
      <c r="F67" s="52"/>
      <c r="G67" s="52"/>
      <c r="H67" s="52"/>
      <c r="I67" s="52"/>
      <c r="J67" s="52"/>
      <c r="K67" s="52"/>
      <c r="L67" s="52"/>
      <c r="M67" s="52"/>
      <c r="N67" s="52"/>
      <c r="O67" s="52"/>
      <c r="P67" s="52"/>
      <c r="Q67" s="342" t="s">
        <v>42</v>
      </c>
      <c r="R67" s="342"/>
      <c r="S67" s="342"/>
      <c r="T67" s="341">
        <f>+T66+T65</f>
        <v>30399</v>
      </c>
      <c r="U67" s="341"/>
      <c r="V67" s="341"/>
      <c r="W67" s="341"/>
      <c r="X67" s="46"/>
    </row>
    <row r="68" spans="1:24" ht="15" customHeight="1">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52"/>
      <c r="D69" s="52"/>
      <c r="E69" s="52"/>
      <c r="F69" s="52"/>
      <c r="G69" s="52"/>
      <c r="H69" s="52"/>
      <c r="I69" s="52"/>
      <c r="J69" s="52"/>
      <c r="K69" s="52"/>
      <c r="L69" s="52"/>
      <c r="M69" s="52"/>
      <c r="N69" s="52"/>
      <c r="O69" s="52"/>
      <c r="P69" s="52"/>
      <c r="Q69" s="52"/>
      <c r="R69" s="52"/>
      <c r="S69" s="52"/>
      <c r="T69" s="53"/>
      <c r="U69" s="53"/>
      <c r="V69" s="53"/>
      <c r="W69" s="53"/>
      <c r="X69" s="46"/>
    </row>
    <row r="70" spans="1:24">
      <c r="A70" s="33"/>
      <c r="B70" s="52"/>
      <c r="C70" s="346"/>
      <c r="D70" s="641"/>
      <c r="E70" s="641"/>
      <c r="F70" s="641"/>
      <c r="G70" s="641"/>
      <c r="H70" s="641"/>
      <c r="I70" s="641"/>
      <c r="J70" s="641"/>
      <c r="K70" s="642"/>
      <c r="L70" s="642"/>
      <c r="M70" s="642"/>
      <c r="N70" s="347"/>
      <c r="O70" s="347"/>
      <c r="P70" s="347"/>
      <c r="Q70" s="347"/>
      <c r="R70" s="347"/>
      <c r="S70" s="347"/>
      <c r="T70" s="347"/>
      <c r="U70" s="347"/>
      <c r="V70" s="347"/>
      <c r="W70" s="67"/>
      <c r="X70" s="46"/>
    </row>
    <row r="71" spans="1:24" ht="16.5">
      <c r="A71" s="33"/>
      <c r="B71" s="52"/>
      <c r="C71" s="343" t="s">
        <v>43</v>
      </c>
      <c r="D71" s="343"/>
      <c r="E71" s="343"/>
      <c r="F71" s="343"/>
      <c r="G71" s="343"/>
      <c r="H71" s="343"/>
      <c r="I71" s="343"/>
      <c r="J71" s="343"/>
      <c r="K71" s="642"/>
      <c r="L71" s="642"/>
      <c r="M71" s="642"/>
      <c r="N71" s="343" t="s">
        <v>44</v>
      </c>
      <c r="O71" s="343"/>
      <c r="P71" s="343"/>
      <c r="Q71" s="343"/>
      <c r="R71" s="343"/>
      <c r="S71" s="343"/>
      <c r="T71" s="343"/>
      <c r="U71" s="343"/>
      <c r="V71" s="343"/>
      <c r="W71" s="343"/>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58"/>
      <c r="J73" s="58"/>
      <c r="K73" s="58"/>
      <c r="L73" s="58"/>
      <c r="M73" s="58"/>
      <c r="N73" s="57"/>
      <c r="O73" s="57"/>
      <c r="P73" s="57"/>
      <c r="Q73" s="57"/>
      <c r="R73" s="57"/>
      <c r="S73" s="57"/>
      <c r="T73" s="57"/>
      <c r="U73" s="57"/>
      <c r="V73" s="57"/>
      <c r="W73" s="57"/>
      <c r="X73" s="46"/>
    </row>
    <row r="74" spans="1:24">
      <c r="A74" s="33"/>
      <c r="B74" s="52"/>
      <c r="C74" s="57"/>
      <c r="D74" s="58"/>
      <c r="E74" s="58"/>
      <c r="F74" s="58"/>
      <c r="G74" s="58"/>
      <c r="H74" s="58"/>
      <c r="I74" s="346"/>
      <c r="J74" s="641"/>
      <c r="K74" s="641"/>
      <c r="L74" s="641"/>
      <c r="M74" s="641"/>
      <c r="N74" s="641"/>
      <c r="O74" s="641"/>
      <c r="P74" s="641"/>
      <c r="Q74" s="57"/>
      <c r="R74" s="57"/>
      <c r="S74" s="57"/>
      <c r="T74" s="57"/>
      <c r="U74" s="57"/>
      <c r="V74" s="57"/>
      <c r="W74" s="57"/>
      <c r="X74" s="46"/>
    </row>
    <row r="75" spans="1:24" ht="16.5">
      <c r="A75" s="33"/>
      <c r="B75" s="52"/>
      <c r="C75" s="57"/>
      <c r="D75" s="58"/>
      <c r="E75" s="58"/>
      <c r="F75" s="58"/>
      <c r="G75" s="58"/>
      <c r="H75" s="58"/>
      <c r="I75" s="343" t="s">
        <v>45</v>
      </c>
      <c r="J75" s="643"/>
      <c r="K75" s="643"/>
      <c r="L75" s="643"/>
      <c r="M75" s="643"/>
      <c r="N75" s="643"/>
      <c r="O75" s="643"/>
      <c r="P75" s="643"/>
      <c r="Q75" s="57"/>
      <c r="R75" s="57"/>
      <c r="S75" s="57"/>
      <c r="T75" s="57"/>
      <c r="U75" s="57"/>
      <c r="V75" s="57"/>
      <c r="W75" s="57"/>
      <c r="X75" s="46"/>
    </row>
    <row r="76" spans="1:24">
      <c r="A76" s="33"/>
      <c r="B76" s="52"/>
      <c r="C76" s="52"/>
      <c r="D76" s="52"/>
      <c r="E76" s="52"/>
      <c r="F76" s="59"/>
      <c r="G76" s="59"/>
      <c r="H76" s="59"/>
      <c r="I76" s="59"/>
      <c r="J76" s="59"/>
      <c r="K76" s="59"/>
      <c r="L76" s="59"/>
      <c r="M76" s="59"/>
      <c r="N76" s="59"/>
      <c r="O76" s="59"/>
      <c r="P76" s="60"/>
      <c r="Q76" s="52"/>
      <c r="R76" s="52"/>
      <c r="S76" s="52"/>
      <c r="T76" s="53"/>
      <c r="U76" s="53"/>
      <c r="V76" s="53"/>
      <c r="W76" s="53"/>
      <c r="X76" s="46"/>
    </row>
    <row r="77" spans="1:24">
      <c r="A77" s="33"/>
      <c r="B77" s="344" t="s">
        <v>46</v>
      </c>
      <c r="C77" s="344"/>
      <c r="D77" s="344"/>
      <c r="E77" s="344"/>
      <c r="F77" s="344"/>
      <c r="G77" s="344"/>
      <c r="H77" s="344"/>
      <c r="I77" s="344"/>
      <c r="J77" s="344"/>
      <c r="K77" s="344"/>
      <c r="L77" s="344"/>
      <c r="M77" s="344"/>
      <c r="N77" s="344"/>
      <c r="O77" s="61"/>
      <c r="P77" s="31"/>
      <c r="Q77" s="31" t="s">
        <v>47</v>
      </c>
      <c r="R77" s="31" t="s">
        <v>48</v>
      </c>
      <c r="S77" s="31"/>
      <c r="T77" s="31"/>
      <c r="U77" s="31"/>
      <c r="V77" s="31"/>
      <c r="W77" s="31"/>
      <c r="X77" s="32"/>
    </row>
    <row r="78" spans="1:24">
      <c r="A78" s="62"/>
      <c r="B78" s="63" t="s">
        <v>49</v>
      </c>
      <c r="C78" s="64"/>
      <c r="D78" s="64"/>
      <c r="E78" s="64"/>
      <c r="F78" s="63" t="s">
        <v>50</v>
      </c>
      <c r="G78" s="65"/>
      <c r="H78" s="345"/>
      <c r="I78" s="345"/>
      <c r="J78" s="345"/>
      <c r="K78" s="345"/>
      <c r="L78" s="345"/>
      <c r="M78" s="345"/>
      <c r="N78" s="345"/>
      <c r="O78" s="345"/>
      <c r="P78" s="63"/>
      <c r="Q78" s="63"/>
      <c r="R78" s="63" t="s">
        <v>51</v>
      </c>
      <c r="S78" s="63"/>
      <c r="T78" s="63"/>
      <c r="U78" s="63"/>
      <c r="V78" s="63"/>
      <c r="W78" s="63"/>
      <c r="X78" s="66"/>
    </row>
  </sheetData>
  <mergeCells count="160">
    <mergeCell ref="I75:P75"/>
    <mergeCell ref="B77:N77"/>
    <mergeCell ref="H78:O78"/>
    <mergeCell ref="C70:J70"/>
    <mergeCell ref="K70:M71"/>
    <mergeCell ref="N70:V70"/>
    <mergeCell ref="C71:J71"/>
    <mergeCell ref="N71:W71"/>
    <mergeCell ref="I74:P74"/>
    <mergeCell ref="Q63:S63"/>
    <mergeCell ref="T63:W63"/>
    <mergeCell ref="Q65:S65"/>
    <mergeCell ref="T65:W65"/>
    <mergeCell ref="T66:W66"/>
    <mergeCell ref="Q67:S67"/>
    <mergeCell ref="T67:W67"/>
    <mergeCell ref="B62:G62"/>
    <mergeCell ref="H62:I62"/>
    <mergeCell ref="J62:K62"/>
    <mergeCell ref="L62:P62"/>
    <mergeCell ref="Q62:S62"/>
    <mergeCell ref="T62:W62"/>
    <mergeCell ref="B61:G61"/>
    <mergeCell ref="H61:I61"/>
    <mergeCell ref="J61:K61"/>
    <mergeCell ref="L61:P61"/>
    <mergeCell ref="Q61:S61"/>
    <mergeCell ref="T61:W61"/>
    <mergeCell ref="B60:G60"/>
    <mergeCell ref="H60:I60"/>
    <mergeCell ref="J60:K60"/>
    <mergeCell ref="L60:P60"/>
    <mergeCell ref="Q60:S60"/>
    <mergeCell ref="T60:W60"/>
    <mergeCell ref="Q55:S55"/>
    <mergeCell ref="T55:W55"/>
    <mergeCell ref="B57:W57"/>
    <mergeCell ref="B59:G59"/>
    <mergeCell ref="H59:I59"/>
    <mergeCell ref="J59:K59"/>
    <mergeCell ref="L59:P59"/>
    <mergeCell ref="Q59:S59"/>
    <mergeCell ref="T59:W59"/>
    <mergeCell ref="B54:G54"/>
    <mergeCell ref="H54:I54"/>
    <mergeCell ref="J54:K54"/>
    <mergeCell ref="L54:P54"/>
    <mergeCell ref="Q54:S54"/>
    <mergeCell ref="T54:W54"/>
    <mergeCell ref="B53:G53"/>
    <mergeCell ref="H53:I53"/>
    <mergeCell ref="J53:K53"/>
    <mergeCell ref="L53:P53"/>
    <mergeCell ref="Q53:S53"/>
    <mergeCell ref="T53:W53"/>
    <mergeCell ref="B52:G52"/>
    <mergeCell ref="H52:I52"/>
    <mergeCell ref="J52:K52"/>
    <mergeCell ref="L52:P52"/>
    <mergeCell ref="Q52:S52"/>
    <mergeCell ref="T52:W52"/>
    <mergeCell ref="Q47:S47"/>
    <mergeCell ref="T47:W47"/>
    <mergeCell ref="B49:W49"/>
    <mergeCell ref="B51:G51"/>
    <mergeCell ref="H51:I51"/>
    <mergeCell ref="J51:K51"/>
    <mergeCell ref="L51:P51"/>
    <mergeCell ref="Q51:S51"/>
    <mergeCell ref="T51:W51"/>
    <mergeCell ref="B45:I45"/>
    <mergeCell ref="J45:K45"/>
    <mergeCell ref="L45:P45"/>
    <mergeCell ref="Q45:S45"/>
    <mergeCell ref="T45:W45"/>
    <mergeCell ref="B46:I46"/>
    <mergeCell ref="J46:K46"/>
    <mergeCell ref="L46:P46"/>
    <mergeCell ref="Q46:S46"/>
    <mergeCell ref="T46:W46"/>
    <mergeCell ref="B43:I43"/>
    <mergeCell ref="J43:K43"/>
    <mergeCell ref="L43:P43"/>
    <mergeCell ref="Q43:S43"/>
    <mergeCell ref="T43:W43"/>
    <mergeCell ref="B44:I44"/>
    <mergeCell ref="J44:K44"/>
    <mergeCell ref="L44:P44"/>
    <mergeCell ref="Q44:S44"/>
    <mergeCell ref="T44:W44"/>
    <mergeCell ref="B41:I41"/>
    <mergeCell ref="J41:K41"/>
    <mergeCell ref="L41:P41"/>
    <mergeCell ref="Q41:S41"/>
    <mergeCell ref="T41:W41"/>
    <mergeCell ref="B42:I42"/>
    <mergeCell ref="J42:K42"/>
    <mergeCell ref="L42:P42"/>
    <mergeCell ref="Q42:S42"/>
    <mergeCell ref="T42:W42"/>
    <mergeCell ref="Q36:S36"/>
    <mergeCell ref="T36:W36"/>
    <mergeCell ref="B38:W38"/>
    <mergeCell ref="B40:I40"/>
    <mergeCell ref="J40:K40"/>
    <mergeCell ref="L40:P40"/>
    <mergeCell ref="Q40:S40"/>
    <mergeCell ref="T40:W40"/>
    <mergeCell ref="B34:I34"/>
    <mergeCell ref="J34:K34"/>
    <mergeCell ref="L34:P34"/>
    <mergeCell ref="Q34:S34"/>
    <mergeCell ref="T34:W34"/>
    <mergeCell ref="B35:I35"/>
    <mergeCell ref="J35:K35"/>
    <mergeCell ref="L35:P35"/>
    <mergeCell ref="Q35:S35"/>
    <mergeCell ref="T35:W35"/>
    <mergeCell ref="B30:C30"/>
    <mergeCell ref="D30:P30"/>
    <mergeCell ref="Q30:S30"/>
    <mergeCell ref="T30:W30"/>
    <mergeCell ref="B31:W31"/>
    <mergeCell ref="B33:I33"/>
    <mergeCell ref="J33:K33"/>
    <mergeCell ref="L33:P33"/>
    <mergeCell ref="Q33:S33"/>
    <mergeCell ref="T33:W33"/>
    <mergeCell ref="B26:C26"/>
    <mergeCell ref="D26:P26"/>
    <mergeCell ref="Q26:S26"/>
    <mergeCell ref="T26:W26"/>
    <mergeCell ref="B27:C29"/>
    <mergeCell ref="D27:P29"/>
    <mergeCell ref="Q27:S29"/>
    <mergeCell ref="T27:W29"/>
    <mergeCell ref="B22:E22"/>
    <mergeCell ref="F22:W22"/>
    <mergeCell ref="F23:W23"/>
    <mergeCell ref="B24:E24"/>
    <mergeCell ref="F24:W24"/>
    <mergeCell ref="F25:W25"/>
    <mergeCell ref="B20:E20"/>
    <mergeCell ref="F20:W20"/>
    <mergeCell ref="F21:W21"/>
    <mergeCell ref="B8:W8"/>
    <mergeCell ref="H9:L9"/>
    <mergeCell ref="O9:Q9"/>
    <mergeCell ref="R9:W9"/>
    <mergeCell ref="F10:I10"/>
    <mergeCell ref="K10:L10"/>
    <mergeCell ref="A2:E6"/>
    <mergeCell ref="F2:S6"/>
    <mergeCell ref="T2:X2"/>
    <mergeCell ref="T3:X3"/>
    <mergeCell ref="T4:X4"/>
    <mergeCell ref="T5:X6"/>
    <mergeCell ref="B12:W12"/>
    <mergeCell ref="B13:W18"/>
    <mergeCell ref="B19:W19"/>
  </mergeCells>
  <conditionalFormatting sqref="B13:W18">
    <cfRule type="expression" dxfId="51" priority="1" stopIfTrue="1">
      <formula>#REF!=0</formula>
    </cfRule>
  </conditionalFormatting>
  <dataValidations disablePrompts="1" count="32">
    <dataValidation allowBlank="1" showInputMessage="1" showErrorMessage="1" promptTitle="Objeto del Contrato" prompt="Escriba claramente el objeto del contrato de ejecución suscrito" sqref="B13:W18" xr:uid="{00000000-0002-0000-1000-000000000000}"/>
    <dataValidation allowBlank="1" showInputMessage="1" showErrorMessage="1" prompt="Escriba el año de suscripción del contrato." sqref="O9:Q9" xr:uid="{00000000-0002-0000-1000-000001000000}"/>
    <dataValidation allowBlank="1" showInputMessage="1" showErrorMessage="1" promptTitle="Contrato No." prompt="Escriba en este espacio el número de contrato suscrito" sqref="H9:L9" xr:uid="{00000000-0002-0000-1000-000002000000}"/>
    <dataValidation allowBlank="1" showInputMessage="1" showErrorMessage="1" promptTitle="Contratista" prompt="Escriba el nombre o _x000a_razón social del _x000a_Contratista" sqref="F20:W20" xr:uid="{00000000-0002-0000-1000-000003000000}"/>
    <dataValidation allowBlank="1" showInputMessage="1" showErrorMessage="1" promptTitle="Interventor               " prompt="Escriba el nombre _x000a_o razón social del _x000a_Interventor" sqref="F22:W22" xr:uid="{00000000-0002-0000-1000-000004000000}"/>
    <dataValidation allowBlank="1" showInputMessage="1" showErrorMessage="1" promptTitle="Coordinador        " prompt="Escriba el nombre _x000a_o razón social del _x000a_funcionario designado_x000a_para ser el Coordinador_x000a_del Contrato" sqref="F24:W24" xr:uid="{00000000-0002-0000-1000-000005000000}"/>
    <dataValidation allowBlank="1" showInputMessage="1" showErrorMessage="1" prompt="Escriba el item relacionado en la propuesta" sqref="B27 B30:C30" xr:uid="{00000000-0002-0000-1000-000006000000}"/>
    <dataValidation allowBlank="1" showInputMessage="1" showErrorMessage="1" prompt="Escriba una breve descripción del item relacionado" sqref="D27 D30:P30" xr:uid="{00000000-0002-0000-1000-000007000000}"/>
    <dataValidation allowBlank="1" showInputMessage="1" showErrorMessage="1" prompt="Escriba la unidad de medida en que se encuentra el item relacionado" sqref="Q27 Q30:S30" xr:uid="{00000000-0002-0000-1000-000008000000}"/>
    <dataValidation allowBlank="1" showInputMessage="1" showErrorMessage="1" prompt="Escriba la Cantidad de cada item relacionado" sqref="T27 T30:W30" xr:uid="{00000000-0002-0000-1000-000009000000}"/>
    <dataValidation allowBlank="1" showInputMessage="1" showErrorMessage="1" prompt="Escriba la clase de material que transporta el material que se analiza" sqref="B52:G54" xr:uid="{00000000-0002-0000-1000-00000A000000}"/>
    <dataValidation allowBlank="1" showInputMessage="1" showErrorMessage="1" prompt="Escriba los trabajadores cuyo precio va a analizarce" sqref="B60:G62" xr:uid="{00000000-0002-0000-1000-00000B000000}"/>
    <dataValidation allowBlank="1" showInputMessage="1" showErrorMessage="1" prompt="Escriba el valor unitario del equipo que analiza" sqref="T34:W34" xr:uid="{00000000-0002-0000-1000-00000C000000}"/>
    <dataValidation allowBlank="1" showInputMessage="1" showErrorMessage="1" prompt="Escriba el precio unitario del material que se analiza" sqref="T41:W46 T35:W35" xr:uid="{00000000-0002-0000-1000-00000D000000}"/>
    <dataValidation allowBlank="1" showInputMessage="1" showErrorMessage="1" prompt="Escriba el peso o la cantidad de volument que transporta" sqref="H52:I54" xr:uid="{00000000-0002-0000-1000-00000E000000}"/>
    <dataValidation allowBlank="1" showInputMessage="1" showErrorMessage="1" prompt="Escriba la distancia que recorre el transporte relacionado" sqref="J52:K54" xr:uid="{00000000-0002-0000-1000-00000F000000}"/>
    <dataValidation allowBlank="1" showInputMessage="1" showErrorMessage="1" prompt="Esciba los m2 o Toneladas por Km equivalentes para el transporte relacionado" sqref="L52:P54" xr:uid="{00000000-0002-0000-1000-000010000000}"/>
    <dataValidation allowBlank="1" showInputMessage="1" showErrorMessage="1" prompt="Escriba la tarifa del transporte relacionado" sqref="Q52:S54" xr:uid="{00000000-0002-0000-1000-000011000000}"/>
    <dataValidation allowBlank="1" showInputMessage="1" showErrorMessage="1" prompt="Escriba el valor unitario del transporte relacionado" sqref="T52:W54" xr:uid="{00000000-0002-0000-1000-000012000000}"/>
    <dataValidation allowBlank="1" showInputMessage="1" showErrorMessage="1" prompt="Escriba el valor del jornal por cada trabajador" sqref="H60:I62" xr:uid="{00000000-0002-0000-1000-000013000000}"/>
    <dataValidation allowBlank="1" showInputMessage="1" showErrorMessage="1" prompt="Escriba el valor de las prestaciones por cada trabajador" sqref="J60:K62" xr:uid="{00000000-0002-0000-1000-000014000000}"/>
    <dataValidation allowBlank="1" showInputMessage="1" showErrorMessage="1" prompt="Escriba el valor del jornal total de cada trabajador relacionado" sqref="L60:P62" xr:uid="{00000000-0002-0000-1000-000015000000}"/>
    <dataValidation allowBlank="1" showInputMessage="1" showErrorMessage="1" prompt="Escriba el rendimiento de cada trabajador relacionado" sqref="Q60:S62" xr:uid="{00000000-0002-0000-1000-000016000000}"/>
    <dataValidation allowBlank="1" showInputMessage="1" showErrorMessage="1" prompt="Escriba el valor Unitario de cada trabajador relacionado" sqref="T60:W62" xr:uid="{00000000-0002-0000-1000-000017000000}"/>
    <dataValidation allowBlank="1" showInputMessage="1" showErrorMessage="1" prompt="Escriba el nombre completo  del interventor" sqref="H78:O78" xr:uid="{00000000-0002-0000-1000-000018000000}"/>
    <dataValidation allowBlank="1" showInputMessage="1" showErrorMessage="1" prompt="Escriba una breve descripción del equipo que analiza" sqref="B34:B35" xr:uid="{00000000-0002-0000-1000-000019000000}"/>
    <dataValidation allowBlank="1" showInputMessage="1" showErrorMessage="1" prompt="Escriba la Tarifa por hora del equipo que analiza" sqref="L34:P35" xr:uid="{00000000-0002-0000-1000-00001A000000}"/>
    <dataValidation allowBlank="1" showInputMessage="1" showErrorMessage="1" prompt="Escriba el rendimiento del equipo que analiza" sqref="Q34:S35" xr:uid="{00000000-0002-0000-1000-00001B000000}"/>
    <dataValidation allowBlank="1" showInputMessage="1" showErrorMessage="1" prompt="Escriba una breve descripción de los materiales que analiza" sqref="B41:I46" xr:uid="{00000000-0002-0000-1000-00001C000000}"/>
    <dataValidation allowBlank="1" showInputMessage="1" showErrorMessage="1" prompt="Escriba la unidad de medida en que se mide el material" sqref="J41:K46" xr:uid="{00000000-0002-0000-1000-00001D000000}"/>
    <dataValidation allowBlank="1" showInputMessage="1" showErrorMessage="1" prompt="Escriba la cantidad de material que se analiza" sqref="L41:P46" xr:uid="{00000000-0002-0000-1000-00001E000000}"/>
    <dataValidation allowBlank="1" showInputMessage="1" showErrorMessage="1" prompt="Escriba el precio unitario del material  que se analiza" sqref="Q41:S46" xr:uid="{00000000-0002-0000-1000-00001F000000}"/>
  </dataValidations>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2:X79"/>
  <sheetViews>
    <sheetView topLeftCell="A25" zoomScale="80" zoomScaleNormal="80" workbookViewId="0">
      <selection activeCell="Q45" sqref="Q45:S47"/>
    </sheetView>
  </sheetViews>
  <sheetFormatPr defaultColWidth="9.28515625" defaultRowHeight="15"/>
  <cols>
    <col min="1" max="8" width="5.85546875" style="27" customWidth="1"/>
    <col min="9" max="9" width="19.85546875" style="27" customWidth="1"/>
    <col min="10" max="24" width="5.85546875" style="27" customWidth="1"/>
    <col min="25" max="16384" width="9.28515625" style="27"/>
  </cols>
  <sheetData>
    <row r="2" spans="1:24">
      <c r="A2" s="348" t="s">
        <v>52</v>
      </c>
      <c r="B2" s="349"/>
      <c r="C2" s="349"/>
      <c r="D2" s="349"/>
      <c r="E2" s="350"/>
      <c r="F2" s="357"/>
      <c r="G2" s="358"/>
      <c r="H2" s="358"/>
      <c r="I2" s="358"/>
      <c r="J2" s="358"/>
      <c r="K2" s="358"/>
      <c r="L2" s="358"/>
      <c r="M2" s="358"/>
      <c r="N2" s="358"/>
      <c r="O2" s="358"/>
      <c r="P2" s="358"/>
      <c r="Q2" s="358"/>
      <c r="R2" s="358"/>
      <c r="S2" s="359"/>
      <c r="T2" s="366"/>
      <c r="U2" s="644"/>
      <c r="V2" s="644"/>
      <c r="W2" s="644"/>
      <c r="X2" s="645"/>
    </row>
    <row r="3" spans="1:24">
      <c r="A3" s="351"/>
      <c r="B3" s="352"/>
      <c r="C3" s="352"/>
      <c r="D3" s="352"/>
      <c r="E3" s="353"/>
      <c r="F3" s="360"/>
      <c r="G3" s="361"/>
      <c r="H3" s="361"/>
      <c r="I3" s="361"/>
      <c r="J3" s="361"/>
      <c r="K3" s="361"/>
      <c r="L3" s="361"/>
      <c r="M3" s="361"/>
      <c r="N3" s="361"/>
      <c r="O3" s="361"/>
      <c r="P3" s="361"/>
      <c r="Q3" s="361"/>
      <c r="R3" s="361"/>
      <c r="S3" s="362"/>
      <c r="T3" s="367" t="s">
        <v>53</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367" t="s">
        <v>54</v>
      </c>
      <c r="U4" s="646"/>
      <c r="V4" s="646"/>
      <c r="W4" s="646"/>
      <c r="X4" s="647"/>
    </row>
    <row r="5" spans="1:24">
      <c r="A5" s="351"/>
      <c r="B5" s="352"/>
      <c r="C5" s="352"/>
      <c r="D5" s="352"/>
      <c r="E5" s="353"/>
      <c r="F5" s="360"/>
      <c r="G5" s="361"/>
      <c r="H5" s="361"/>
      <c r="I5" s="361"/>
      <c r="J5" s="361"/>
      <c r="K5" s="361"/>
      <c r="L5" s="361"/>
      <c r="M5" s="361"/>
      <c r="N5" s="361"/>
      <c r="O5" s="361"/>
      <c r="P5" s="361"/>
      <c r="Q5" s="361"/>
      <c r="R5" s="361"/>
      <c r="S5" s="362"/>
      <c r="T5" s="648"/>
      <c r="U5" s="646"/>
      <c r="V5" s="646"/>
      <c r="W5" s="646"/>
      <c r="X5" s="647"/>
    </row>
    <row r="6" spans="1:24" ht="15.75" thickBot="1">
      <c r="A6" s="354"/>
      <c r="B6" s="355"/>
      <c r="C6" s="355"/>
      <c r="D6" s="355"/>
      <c r="E6" s="356"/>
      <c r="F6" s="363"/>
      <c r="G6" s="364"/>
      <c r="H6" s="364"/>
      <c r="I6" s="364"/>
      <c r="J6" s="364"/>
      <c r="K6" s="364"/>
      <c r="L6" s="364"/>
      <c r="M6" s="364"/>
      <c r="N6" s="364"/>
      <c r="O6" s="364"/>
      <c r="P6" s="364"/>
      <c r="Q6" s="364"/>
      <c r="R6" s="364"/>
      <c r="S6" s="365"/>
      <c r="T6" s="649"/>
      <c r="U6" s="650"/>
      <c r="V6" s="650"/>
      <c r="W6" s="650"/>
      <c r="X6" s="651"/>
    </row>
    <row r="7" spans="1:24">
      <c r="A7" s="28"/>
      <c r="B7" s="29"/>
      <c r="C7" s="29"/>
      <c r="D7" s="29"/>
      <c r="E7" s="29"/>
      <c r="F7" s="29"/>
      <c r="G7" s="29"/>
      <c r="H7" s="30"/>
      <c r="I7" s="30"/>
      <c r="J7" s="30"/>
      <c r="K7" s="30"/>
      <c r="L7" s="30"/>
      <c r="M7" s="30"/>
      <c r="N7" s="30"/>
      <c r="O7" s="30"/>
      <c r="P7" s="30"/>
      <c r="Q7" s="30"/>
      <c r="R7" s="30"/>
      <c r="S7" s="30"/>
      <c r="T7" s="31"/>
      <c r="U7" s="31"/>
      <c r="V7" s="31"/>
      <c r="W7" s="31"/>
      <c r="X7" s="32"/>
    </row>
    <row r="8" spans="1:24" ht="18">
      <c r="A8" s="33"/>
      <c r="B8" s="271" t="s">
        <v>0</v>
      </c>
      <c r="C8" s="271"/>
      <c r="D8" s="271"/>
      <c r="E8" s="271"/>
      <c r="F8" s="271"/>
      <c r="G8" s="271"/>
      <c r="H8" s="271"/>
      <c r="I8" s="271"/>
      <c r="J8" s="271"/>
      <c r="K8" s="271"/>
      <c r="L8" s="271"/>
      <c r="M8" s="271"/>
      <c r="N8" s="271"/>
      <c r="O8" s="271"/>
      <c r="P8" s="271"/>
      <c r="Q8" s="271"/>
      <c r="R8" s="271"/>
      <c r="S8" s="271"/>
      <c r="T8" s="271"/>
      <c r="U8" s="271"/>
      <c r="V8" s="271"/>
      <c r="W8" s="271"/>
      <c r="X8" s="34"/>
    </row>
    <row r="9" spans="1:24" ht="18">
      <c r="A9" s="35"/>
      <c r="B9"/>
      <c r="C9" s="68"/>
      <c r="D9" s="68"/>
      <c r="E9" s="68"/>
      <c r="F9" s="68"/>
      <c r="G9" s="68"/>
      <c r="H9" s="272"/>
      <c r="I9" s="272"/>
      <c r="J9" s="272"/>
      <c r="K9" s="272"/>
      <c r="L9" s="272"/>
      <c r="M9"/>
      <c r="N9"/>
      <c r="O9" s="273"/>
      <c r="P9" s="273"/>
      <c r="Q9" s="273"/>
      <c r="R9" s="274"/>
      <c r="S9" s="274"/>
      <c r="T9" s="274"/>
      <c r="U9" s="274"/>
      <c r="V9" s="274"/>
      <c r="W9" s="274"/>
      <c r="X9" s="36"/>
    </row>
    <row r="10" spans="1:24" ht="16.5">
      <c r="A10" s="37"/>
      <c r="B10" s="38" t="s">
        <v>1</v>
      </c>
      <c r="C10" s="38"/>
      <c r="D10" s="38"/>
      <c r="E10" s="38"/>
      <c r="F10" s="275"/>
      <c r="G10" s="275"/>
      <c r="H10" s="275"/>
      <c r="I10" s="275"/>
      <c r="J10" s="38" t="s">
        <v>2</v>
      </c>
      <c r="K10" s="276"/>
      <c r="L10" s="276"/>
      <c r="M10" s="39"/>
      <c r="N10" s="38"/>
      <c r="O10" s="40"/>
      <c r="P10" s="40"/>
      <c r="Q10" s="40"/>
      <c r="R10" s="40"/>
      <c r="S10" s="40"/>
      <c r="T10" s="40"/>
      <c r="U10" s="40"/>
      <c r="V10" s="40"/>
      <c r="W10" s="40"/>
      <c r="X10" s="41"/>
    </row>
    <row r="11" spans="1:24">
      <c r="A11" s="35"/>
      <c r="B11" s="42"/>
      <c r="C11" s="42"/>
      <c r="D11" s="42"/>
      <c r="E11" s="42"/>
      <c r="F11" s="42"/>
      <c r="G11" s="42"/>
      <c r="H11" s="43"/>
      <c r="I11" s="43"/>
      <c r="J11" s="43"/>
      <c r="K11" s="43"/>
      <c r="L11" s="43"/>
      <c r="M11" s="44"/>
      <c r="N11" s="44"/>
      <c r="O11" s="43"/>
      <c r="P11" s="43"/>
      <c r="Q11" s="43"/>
      <c r="R11" s="69"/>
      <c r="S11" s="69"/>
      <c r="T11" s="69"/>
      <c r="U11" s="69"/>
      <c r="V11" s="69"/>
      <c r="W11" s="69"/>
      <c r="X11" s="36"/>
    </row>
    <row r="12" spans="1:24" ht="18">
      <c r="A12" s="35"/>
      <c r="B12" s="265" t="s">
        <v>3</v>
      </c>
      <c r="C12" s="265"/>
      <c r="D12" s="265"/>
      <c r="E12" s="265"/>
      <c r="F12" s="265"/>
      <c r="G12" s="265"/>
      <c r="H12" s="265"/>
      <c r="I12" s="265"/>
      <c r="J12" s="265"/>
      <c r="K12" s="265"/>
      <c r="L12" s="265"/>
      <c r="M12" s="265"/>
      <c r="N12" s="265"/>
      <c r="O12" s="265"/>
      <c r="P12" s="265"/>
      <c r="Q12" s="265"/>
      <c r="R12" s="265"/>
      <c r="S12" s="265"/>
      <c r="T12" s="265"/>
      <c r="U12" s="265"/>
      <c r="V12" s="265"/>
      <c r="W12" s="265"/>
      <c r="X12" s="36"/>
    </row>
    <row r="13" spans="1:24">
      <c r="A13" s="35"/>
      <c r="B13" s="368" t="s">
        <v>4</v>
      </c>
      <c r="C13" s="368"/>
      <c r="D13" s="368"/>
      <c r="E13" s="368"/>
      <c r="F13" s="368"/>
      <c r="G13" s="368"/>
      <c r="H13" s="368"/>
      <c r="I13" s="368"/>
      <c r="J13" s="368"/>
      <c r="K13" s="368"/>
      <c r="L13" s="368"/>
      <c r="M13" s="368"/>
      <c r="N13" s="368"/>
      <c r="O13" s="368"/>
      <c r="P13" s="368"/>
      <c r="Q13" s="368"/>
      <c r="R13" s="368"/>
      <c r="S13" s="368"/>
      <c r="T13" s="368"/>
      <c r="U13" s="368"/>
      <c r="V13" s="368"/>
      <c r="W13" s="368"/>
      <c r="X13" s="36"/>
    </row>
    <row r="14" spans="1:24">
      <c r="A14" s="35"/>
      <c r="B14" s="368"/>
      <c r="C14" s="368"/>
      <c r="D14" s="368"/>
      <c r="E14" s="368"/>
      <c r="F14" s="368"/>
      <c r="G14" s="368"/>
      <c r="H14" s="368"/>
      <c r="I14" s="368"/>
      <c r="J14" s="368"/>
      <c r="K14" s="368"/>
      <c r="L14" s="368"/>
      <c r="M14" s="368"/>
      <c r="N14" s="368"/>
      <c r="O14" s="368"/>
      <c r="P14" s="368"/>
      <c r="Q14" s="368"/>
      <c r="R14" s="368"/>
      <c r="S14" s="368"/>
      <c r="T14" s="368"/>
      <c r="U14" s="368"/>
      <c r="V14" s="368"/>
      <c r="W14" s="368"/>
      <c r="X14" s="36"/>
    </row>
    <row r="15" spans="1:24">
      <c r="A15" s="35"/>
      <c r="B15" s="368"/>
      <c r="C15" s="368"/>
      <c r="D15" s="368"/>
      <c r="E15" s="368"/>
      <c r="F15" s="368"/>
      <c r="G15" s="368"/>
      <c r="H15" s="368"/>
      <c r="I15" s="368"/>
      <c r="J15" s="368"/>
      <c r="K15" s="368"/>
      <c r="L15" s="368"/>
      <c r="M15" s="368"/>
      <c r="N15" s="368"/>
      <c r="O15" s="368"/>
      <c r="P15" s="368"/>
      <c r="Q15" s="368"/>
      <c r="R15" s="368"/>
      <c r="S15" s="368"/>
      <c r="T15" s="368"/>
      <c r="U15" s="368"/>
      <c r="V15" s="368"/>
      <c r="W15" s="368"/>
      <c r="X15" s="36"/>
    </row>
    <row r="16" spans="1:24">
      <c r="A16" s="35"/>
      <c r="B16" s="368"/>
      <c r="C16" s="368"/>
      <c r="D16" s="368"/>
      <c r="E16" s="368"/>
      <c r="F16" s="368"/>
      <c r="G16" s="368"/>
      <c r="H16" s="368"/>
      <c r="I16" s="368"/>
      <c r="J16" s="368"/>
      <c r="K16" s="368"/>
      <c r="L16" s="368"/>
      <c r="M16" s="368"/>
      <c r="N16" s="368"/>
      <c r="O16" s="368"/>
      <c r="P16" s="368"/>
      <c r="Q16" s="368"/>
      <c r="R16" s="368"/>
      <c r="S16" s="368"/>
      <c r="T16" s="368"/>
      <c r="U16" s="368"/>
      <c r="V16" s="368"/>
      <c r="W16" s="368"/>
      <c r="X16" s="36"/>
    </row>
    <row r="17" spans="1:24">
      <c r="A17" s="35"/>
      <c r="B17" s="368"/>
      <c r="C17" s="368"/>
      <c r="D17" s="368"/>
      <c r="E17" s="368"/>
      <c r="F17" s="368"/>
      <c r="G17" s="368"/>
      <c r="H17" s="368"/>
      <c r="I17" s="368"/>
      <c r="J17" s="368"/>
      <c r="K17" s="368"/>
      <c r="L17" s="368"/>
      <c r="M17" s="368"/>
      <c r="N17" s="368"/>
      <c r="O17" s="368"/>
      <c r="P17" s="368"/>
      <c r="Q17" s="368"/>
      <c r="R17" s="368"/>
      <c r="S17" s="368"/>
      <c r="T17" s="368"/>
      <c r="U17" s="368"/>
      <c r="V17" s="368"/>
      <c r="W17" s="368"/>
      <c r="X17" s="36"/>
    </row>
    <row r="18" spans="1:24">
      <c r="A18" s="35"/>
      <c r="B18" s="368"/>
      <c r="C18" s="368"/>
      <c r="D18" s="368"/>
      <c r="E18" s="368"/>
      <c r="F18" s="368"/>
      <c r="G18" s="368"/>
      <c r="H18" s="368"/>
      <c r="I18" s="368"/>
      <c r="J18" s="368"/>
      <c r="K18" s="368"/>
      <c r="L18" s="368"/>
      <c r="M18" s="368"/>
      <c r="N18" s="368"/>
      <c r="O18" s="368"/>
      <c r="P18" s="368"/>
      <c r="Q18" s="368"/>
      <c r="R18" s="368"/>
      <c r="S18" s="368"/>
      <c r="T18" s="368"/>
      <c r="U18" s="368"/>
      <c r="V18" s="368"/>
      <c r="W18" s="368"/>
      <c r="X18" s="36"/>
    </row>
    <row r="19" spans="1:24">
      <c r="A19" s="35"/>
      <c r="B19" s="267"/>
      <c r="C19" s="267"/>
      <c r="D19" s="267"/>
      <c r="E19" s="267"/>
      <c r="F19" s="267"/>
      <c r="G19" s="267"/>
      <c r="H19" s="267"/>
      <c r="I19" s="267"/>
      <c r="J19" s="267"/>
      <c r="K19" s="267"/>
      <c r="L19" s="267"/>
      <c r="M19" s="267"/>
      <c r="N19" s="267"/>
      <c r="O19" s="267"/>
      <c r="P19" s="267"/>
      <c r="Q19" s="267"/>
      <c r="R19" s="267"/>
      <c r="S19" s="267"/>
      <c r="T19" s="267"/>
      <c r="U19" s="267"/>
      <c r="V19" s="267"/>
      <c r="W19" s="267"/>
      <c r="X19" s="36"/>
    </row>
    <row r="20" spans="1:24" ht="18">
      <c r="A20" s="35"/>
      <c r="B20" s="268" t="s">
        <v>5</v>
      </c>
      <c r="C20" s="268"/>
      <c r="D20" s="268"/>
      <c r="E20" s="268"/>
      <c r="F20" s="269"/>
      <c r="G20" s="269"/>
      <c r="H20" s="269"/>
      <c r="I20" s="269"/>
      <c r="J20" s="269"/>
      <c r="K20" s="269"/>
      <c r="L20" s="269"/>
      <c r="M20" s="269"/>
      <c r="N20" s="269"/>
      <c r="O20" s="269"/>
      <c r="P20" s="269"/>
      <c r="Q20" s="269"/>
      <c r="R20" s="269"/>
      <c r="S20" s="269"/>
      <c r="T20" s="269"/>
      <c r="U20" s="269"/>
      <c r="V20" s="269"/>
      <c r="W20" s="269"/>
      <c r="X20" s="36"/>
    </row>
    <row r="21" spans="1:24">
      <c r="A21" s="35"/>
      <c r="B21" s="45"/>
      <c r="C21" s="45"/>
      <c r="D21" s="45"/>
      <c r="E21" s="45"/>
      <c r="F21" s="270"/>
      <c r="G21" s="270"/>
      <c r="H21" s="270"/>
      <c r="I21" s="270"/>
      <c r="J21" s="270"/>
      <c r="K21" s="270"/>
      <c r="L21" s="270"/>
      <c r="M21" s="270"/>
      <c r="N21" s="270"/>
      <c r="O21" s="270"/>
      <c r="P21" s="270"/>
      <c r="Q21" s="270"/>
      <c r="R21" s="270"/>
      <c r="S21" s="270"/>
      <c r="T21" s="270"/>
      <c r="U21" s="270"/>
      <c r="V21" s="270"/>
      <c r="W21" s="270"/>
      <c r="X21" s="36"/>
    </row>
    <row r="22" spans="1:24" ht="18">
      <c r="A22" s="35"/>
      <c r="B22" s="268" t="s">
        <v>6</v>
      </c>
      <c r="C22" s="268"/>
      <c r="D22" s="268"/>
      <c r="E22" s="268"/>
      <c r="F22" s="269"/>
      <c r="G22" s="269"/>
      <c r="H22" s="269"/>
      <c r="I22" s="269"/>
      <c r="J22" s="269"/>
      <c r="K22" s="269"/>
      <c r="L22" s="269"/>
      <c r="M22" s="269"/>
      <c r="N22" s="269"/>
      <c r="O22" s="269"/>
      <c r="P22" s="269"/>
      <c r="Q22" s="269"/>
      <c r="R22" s="269"/>
      <c r="S22" s="269"/>
      <c r="T22" s="269"/>
      <c r="U22" s="269"/>
      <c r="V22" s="269"/>
      <c r="W22" s="269"/>
      <c r="X22" s="36"/>
    </row>
    <row r="23" spans="1:24">
      <c r="A23" s="35"/>
      <c r="B23" s="45"/>
      <c r="C23" s="45"/>
      <c r="D23" s="45"/>
      <c r="E23" s="45"/>
      <c r="F23" s="270"/>
      <c r="G23" s="270"/>
      <c r="H23" s="270"/>
      <c r="I23" s="270"/>
      <c r="J23" s="270"/>
      <c r="K23" s="270"/>
      <c r="L23" s="270"/>
      <c r="M23" s="270"/>
      <c r="N23" s="270"/>
      <c r="O23" s="270"/>
      <c r="P23" s="270"/>
      <c r="Q23" s="270"/>
      <c r="R23" s="270"/>
      <c r="S23" s="270"/>
      <c r="T23" s="270"/>
      <c r="U23" s="270"/>
      <c r="V23" s="270"/>
      <c r="W23" s="270"/>
      <c r="X23" s="36"/>
    </row>
    <row r="24" spans="1:24" ht="18">
      <c r="A24" s="35"/>
      <c r="B24" s="268" t="s">
        <v>7</v>
      </c>
      <c r="C24" s="268"/>
      <c r="D24" s="268"/>
      <c r="E24" s="268"/>
      <c r="F24" s="269"/>
      <c r="G24" s="269"/>
      <c r="H24" s="269"/>
      <c r="I24" s="269"/>
      <c r="J24" s="269"/>
      <c r="K24" s="269"/>
      <c r="L24" s="269"/>
      <c r="M24" s="269"/>
      <c r="N24" s="269"/>
      <c r="O24" s="269"/>
      <c r="P24" s="269"/>
      <c r="Q24" s="269"/>
      <c r="R24" s="269"/>
      <c r="S24" s="269"/>
      <c r="T24" s="269"/>
      <c r="U24" s="269"/>
      <c r="V24" s="269"/>
      <c r="W24" s="269"/>
      <c r="X24" s="36"/>
    </row>
    <row r="25" spans="1:24">
      <c r="A25" s="35"/>
      <c r="B25" s="69"/>
      <c r="C25" s="69"/>
      <c r="D25" s="69"/>
      <c r="E25" s="69"/>
      <c r="F25" s="270"/>
      <c r="G25" s="270"/>
      <c r="H25" s="270"/>
      <c r="I25" s="270"/>
      <c r="J25" s="270"/>
      <c r="K25" s="270"/>
      <c r="L25" s="270"/>
      <c r="M25" s="270"/>
      <c r="N25" s="270"/>
      <c r="O25" s="270"/>
      <c r="P25" s="270"/>
      <c r="Q25" s="270"/>
      <c r="R25" s="270"/>
      <c r="S25" s="270"/>
      <c r="T25" s="270"/>
      <c r="U25" s="270"/>
      <c r="V25" s="270"/>
      <c r="W25" s="270"/>
      <c r="X25" s="36"/>
    </row>
    <row r="26" spans="1:24" ht="16.5">
      <c r="A26" s="33"/>
      <c r="B26" s="277" t="s">
        <v>8</v>
      </c>
      <c r="C26" s="277"/>
      <c r="D26" s="277" t="s">
        <v>9</v>
      </c>
      <c r="E26" s="277"/>
      <c r="F26" s="277"/>
      <c r="G26" s="277"/>
      <c r="H26" s="277"/>
      <c r="I26" s="277"/>
      <c r="J26" s="277"/>
      <c r="K26" s="277"/>
      <c r="L26" s="277"/>
      <c r="M26" s="277"/>
      <c r="N26" s="277"/>
      <c r="O26" s="277"/>
      <c r="P26" s="277"/>
      <c r="Q26" s="277" t="s">
        <v>10</v>
      </c>
      <c r="R26" s="277"/>
      <c r="S26" s="277"/>
      <c r="T26" s="277" t="s">
        <v>11</v>
      </c>
      <c r="U26" s="277"/>
      <c r="V26" s="277"/>
      <c r="W26" s="277"/>
      <c r="X26" s="46"/>
    </row>
    <row r="27" spans="1:24" ht="21" customHeight="1">
      <c r="A27" s="33"/>
      <c r="B27" s="278"/>
      <c r="C27" s="279"/>
      <c r="D27" s="284" t="s">
        <v>123</v>
      </c>
      <c r="E27" s="285"/>
      <c r="F27" s="285"/>
      <c r="G27" s="285"/>
      <c r="H27" s="285"/>
      <c r="I27" s="285"/>
      <c r="J27" s="285"/>
      <c r="K27" s="285"/>
      <c r="L27" s="285"/>
      <c r="M27" s="285"/>
      <c r="N27" s="285"/>
      <c r="O27" s="285"/>
      <c r="P27" s="286"/>
      <c r="Q27" s="293" t="s">
        <v>117</v>
      </c>
      <c r="R27" s="294"/>
      <c r="S27" s="295"/>
      <c r="T27" s="278"/>
      <c r="U27" s="302"/>
      <c r="V27" s="302"/>
      <c r="W27" s="279"/>
      <c r="X27" s="46"/>
    </row>
    <row r="28" spans="1:24" ht="15.75" customHeight="1">
      <c r="A28" s="33"/>
      <c r="B28" s="280"/>
      <c r="C28" s="281"/>
      <c r="D28" s="287"/>
      <c r="E28" s="288"/>
      <c r="F28" s="288"/>
      <c r="G28" s="288"/>
      <c r="H28" s="288"/>
      <c r="I28" s="288"/>
      <c r="J28" s="288"/>
      <c r="K28" s="288"/>
      <c r="L28" s="288"/>
      <c r="M28" s="288"/>
      <c r="N28" s="288"/>
      <c r="O28" s="288"/>
      <c r="P28" s="289"/>
      <c r="Q28" s="296"/>
      <c r="R28" s="297"/>
      <c r="S28" s="298"/>
      <c r="T28" s="280"/>
      <c r="U28" s="303"/>
      <c r="V28" s="303"/>
      <c r="W28" s="281"/>
      <c r="X28" s="46"/>
    </row>
    <row r="29" spans="1:24" ht="87.75" customHeight="1">
      <c r="A29" s="33"/>
      <c r="B29" s="282"/>
      <c r="C29" s="283"/>
      <c r="D29" s="290"/>
      <c r="E29" s="291"/>
      <c r="F29" s="291"/>
      <c r="G29" s="291"/>
      <c r="H29" s="291"/>
      <c r="I29" s="291"/>
      <c r="J29" s="291"/>
      <c r="K29" s="291"/>
      <c r="L29" s="291"/>
      <c r="M29" s="291"/>
      <c r="N29" s="291"/>
      <c r="O29" s="291"/>
      <c r="P29" s="292"/>
      <c r="Q29" s="299"/>
      <c r="R29" s="300"/>
      <c r="S29" s="301"/>
      <c r="T29" s="282"/>
      <c r="U29" s="304"/>
      <c r="V29" s="304"/>
      <c r="W29" s="283"/>
      <c r="X29" s="46"/>
    </row>
    <row r="30" spans="1:24">
      <c r="A30" s="33"/>
      <c r="B30" s="303"/>
      <c r="C30" s="303"/>
      <c r="D30" s="303"/>
      <c r="E30" s="303"/>
      <c r="F30" s="303"/>
      <c r="G30" s="303"/>
      <c r="H30" s="303"/>
      <c r="I30" s="303"/>
      <c r="J30" s="303"/>
      <c r="K30" s="303"/>
      <c r="L30" s="303"/>
      <c r="M30" s="303"/>
      <c r="N30" s="303"/>
      <c r="O30" s="303"/>
      <c r="P30" s="303"/>
      <c r="Q30" s="303"/>
      <c r="R30" s="303"/>
      <c r="S30" s="303"/>
      <c r="T30" s="303"/>
      <c r="U30" s="303"/>
      <c r="V30" s="303"/>
      <c r="W30" s="303"/>
      <c r="X30" s="46"/>
    </row>
    <row r="31" spans="1:24" ht="16.5">
      <c r="A31" s="33"/>
      <c r="B31" s="305" t="s">
        <v>14</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48"/>
      <c r="B33" s="306" t="s">
        <v>9</v>
      </c>
      <c r="C33" s="307"/>
      <c r="D33" s="307"/>
      <c r="E33" s="307"/>
      <c r="F33" s="307"/>
      <c r="G33" s="307"/>
      <c r="H33" s="307"/>
      <c r="I33" s="307"/>
      <c r="J33" s="306" t="s">
        <v>15</v>
      </c>
      <c r="K33" s="308"/>
      <c r="L33" s="309" t="s">
        <v>16</v>
      </c>
      <c r="M33" s="309"/>
      <c r="N33" s="309"/>
      <c r="O33" s="309"/>
      <c r="P33" s="309"/>
      <c r="Q33" s="309" t="s">
        <v>17</v>
      </c>
      <c r="R33" s="309"/>
      <c r="S33" s="309"/>
      <c r="T33" s="309" t="s">
        <v>18</v>
      </c>
      <c r="U33" s="309"/>
      <c r="V33" s="309"/>
      <c r="W33" s="309"/>
      <c r="X33" s="46"/>
    </row>
    <row r="34" spans="1:24">
      <c r="A34" s="33"/>
      <c r="B34" s="314" t="s">
        <v>19</v>
      </c>
      <c r="C34" s="315"/>
      <c r="D34" s="315"/>
      <c r="E34" s="315"/>
      <c r="F34" s="315"/>
      <c r="G34" s="315"/>
      <c r="H34" s="315"/>
      <c r="I34" s="316"/>
      <c r="J34" s="317"/>
      <c r="K34" s="318"/>
      <c r="L34" s="319">
        <f>+T64</f>
        <v>3288.9999999999995</v>
      </c>
      <c r="M34" s="319"/>
      <c r="N34" s="319"/>
      <c r="O34" s="319"/>
      <c r="P34" s="319"/>
      <c r="Q34" s="320">
        <v>0.05</v>
      </c>
      <c r="R34" s="320"/>
      <c r="S34" s="320"/>
      <c r="T34" s="319">
        <f>+ROUND(L34*Q34,0)</f>
        <v>164</v>
      </c>
      <c r="U34" s="319"/>
      <c r="V34" s="319"/>
      <c r="W34" s="319"/>
      <c r="X34" s="46"/>
    </row>
    <row r="35" spans="1:24">
      <c r="A35" s="33"/>
      <c r="B35" s="314"/>
      <c r="C35" s="315"/>
      <c r="D35" s="315"/>
      <c r="E35" s="315"/>
      <c r="F35" s="315"/>
      <c r="G35" s="315"/>
      <c r="H35" s="315"/>
      <c r="I35" s="316"/>
      <c r="J35" s="317"/>
      <c r="K35" s="318"/>
      <c r="L35" s="321"/>
      <c r="M35" s="322"/>
      <c r="N35" s="322"/>
      <c r="O35" s="322"/>
      <c r="P35" s="323"/>
      <c r="Q35" s="317"/>
      <c r="R35" s="324"/>
      <c r="S35" s="318"/>
      <c r="T35" s="325"/>
      <c r="U35" s="326"/>
      <c r="V35" s="326"/>
      <c r="W35" s="327"/>
      <c r="X35" s="46"/>
    </row>
    <row r="36" spans="1:24" ht="16.5">
      <c r="A36" s="33"/>
      <c r="B36" s="49"/>
      <c r="C36" s="49"/>
      <c r="D36" s="49"/>
      <c r="E36" s="49"/>
      <c r="F36" s="49"/>
      <c r="G36" s="49"/>
      <c r="H36" s="49"/>
      <c r="I36" s="49"/>
      <c r="J36" s="49"/>
      <c r="K36" s="49"/>
      <c r="L36" s="49"/>
      <c r="M36" s="49"/>
      <c r="N36" s="49"/>
      <c r="O36" s="49"/>
      <c r="P36" s="49"/>
      <c r="Q36" s="310" t="s">
        <v>20</v>
      </c>
      <c r="R36" s="310"/>
      <c r="S36" s="310"/>
      <c r="T36" s="311">
        <f>+SUM(T34:W35)</f>
        <v>164</v>
      </c>
      <c r="U36" s="312"/>
      <c r="V36" s="312"/>
      <c r="W36" s="313"/>
      <c r="X36" s="46"/>
    </row>
    <row r="37" spans="1:24">
      <c r="A37" s="33"/>
      <c r="B37" s="50"/>
      <c r="C37" s="50"/>
      <c r="D37" s="50"/>
      <c r="E37" s="50"/>
      <c r="F37" s="50"/>
      <c r="G37" s="50"/>
      <c r="H37" s="50"/>
      <c r="I37" s="50"/>
      <c r="J37" s="50"/>
      <c r="K37" s="50"/>
      <c r="L37" s="50"/>
      <c r="M37" s="50"/>
      <c r="N37" s="50"/>
      <c r="O37" s="50"/>
      <c r="P37" s="50"/>
      <c r="Q37" s="50"/>
      <c r="R37" s="50"/>
      <c r="S37" s="50"/>
      <c r="T37" s="51"/>
      <c r="U37" s="51"/>
      <c r="V37" s="51"/>
      <c r="W37" s="51"/>
      <c r="X37" s="46"/>
    </row>
    <row r="38" spans="1:24" ht="16.5">
      <c r="A38" s="33"/>
      <c r="B38" s="305" t="s">
        <v>21</v>
      </c>
      <c r="C38" s="305"/>
      <c r="D38" s="305"/>
      <c r="E38" s="305"/>
      <c r="F38" s="305"/>
      <c r="G38" s="305"/>
      <c r="H38" s="305"/>
      <c r="I38" s="305"/>
      <c r="J38" s="305"/>
      <c r="K38" s="305"/>
      <c r="L38" s="305"/>
      <c r="M38" s="305"/>
      <c r="N38" s="305"/>
      <c r="O38" s="305"/>
      <c r="P38" s="305"/>
      <c r="Q38" s="305"/>
      <c r="R38" s="305"/>
      <c r="S38" s="305"/>
      <c r="T38" s="305"/>
      <c r="U38" s="305"/>
      <c r="V38" s="305"/>
      <c r="W38" s="305"/>
      <c r="X38" s="46"/>
    </row>
    <row r="39" spans="1:24">
      <c r="A39" s="33"/>
      <c r="B39" s="47"/>
      <c r="C39" s="47"/>
      <c r="D39" s="47"/>
      <c r="E39" s="47"/>
      <c r="F39" s="47"/>
      <c r="G39" s="47"/>
      <c r="H39" s="47"/>
      <c r="I39" s="47"/>
      <c r="J39" s="47"/>
      <c r="K39" s="47"/>
      <c r="L39" s="47"/>
      <c r="M39" s="47"/>
      <c r="N39" s="47"/>
      <c r="O39" s="47"/>
      <c r="P39" s="47"/>
      <c r="Q39" s="47"/>
      <c r="R39" s="47"/>
      <c r="S39" s="47"/>
      <c r="T39" s="47"/>
      <c r="U39" s="47"/>
      <c r="V39" s="47"/>
      <c r="W39" s="47"/>
      <c r="X39" s="46"/>
    </row>
    <row r="40" spans="1:24" ht="16.5">
      <c r="A40" s="33"/>
      <c r="B40" s="309" t="s">
        <v>9</v>
      </c>
      <c r="C40" s="309"/>
      <c r="D40" s="309"/>
      <c r="E40" s="309"/>
      <c r="F40" s="309"/>
      <c r="G40" s="309"/>
      <c r="H40" s="309"/>
      <c r="I40" s="309"/>
      <c r="J40" s="309" t="s">
        <v>10</v>
      </c>
      <c r="K40" s="309"/>
      <c r="L40" s="309" t="s">
        <v>22</v>
      </c>
      <c r="M40" s="309"/>
      <c r="N40" s="309"/>
      <c r="O40" s="309"/>
      <c r="P40" s="309"/>
      <c r="Q40" s="309" t="s">
        <v>23</v>
      </c>
      <c r="R40" s="309"/>
      <c r="S40" s="309"/>
      <c r="T40" s="309" t="s">
        <v>24</v>
      </c>
      <c r="U40" s="309"/>
      <c r="V40" s="309"/>
      <c r="W40" s="309"/>
      <c r="X40" s="46"/>
    </row>
    <row r="41" spans="1:24">
      <c r="A41" s="33"/>
      <c r="B41" s="393" t="s">
        <v>124</v>
      </c>
      <c r="C41" s="393"/>
      <c r="D41" s="393"/>
      <c r="E41" s="393"/>
      <c r="F41" s="393"/>
      <c r="G41" s="393"/>
      <c r="H41" s="393"/>
      <c r="I41" s="393"/>
      <c r="J41" s="320" t="s">
        <v>112</v>
      </c>
      <c r="K41" s="320"/>
      <c r="L41" s="320">
        <v>1.05</v>
      </c>
      <c r="M41" s="320"/>
      <c r="N41" s="320"/>
      <c r="O41" s="320"/>
      <c r="P41" s="320"/>
      <c r="Q41" s="320">
        <v>1600</v>
      </c>
      <c r="R41" s="320"/>
      <c r="S41" s="320"/>
      <c r="T41" s="391">
        <f>+ROUND(L41*Q41,0)</f>
        <v>1680</v>
      </c>
      <c r="U41" s="391"/>
      <c r="V41" s="391"/>
      <c r="W41" s="391"/>
      <c r="X41" s="46"/>
    </row>
    <row r="42" spans="1:24">
      <c r="A42" s="33"/>
      <c r="B42" s="394" t="s">
        <v>125</v>
      </c>
      <c r="C42" s="393"/>
      <c r="D42" s="393"/>
      <c r="E42" s="393"/>
      <c r="F42" s="393"/>
      <c r="G42" s="393"/>
      <c r="H42" s="393"/>
      <c r="I42" s="393"/>
      <c r="J42" s="320" t="s">
        <v>126</v>
      </c>
      <c r="K42" s="320"/>
      <c r="L42" s="320">
        <v>0.2</v>
      </c>
      <c r="M42" s="320"/>
      <c r="N42" s="320"/>
      <c r="O42" s="320"/>
      <c r="P42" s="320"/>
      <c r="Q42" s="320">
        <v>601</v>
      </c>
      <c r="R42" s="320"/>
      <c r="S42" s="320"/>
      <c r="T42" s="391">
        <f t="shared" ref="T42:T46" si="0">+ROUND(L42*Q42,0)</f>
        <v>120</v>
      </c>
      <c r="U42" s="391"/>
      <c r="V42" s="391"/>
      <c r="W42" s="391"/>
      <c r="X42" s="46"/>
    </row>
    <row r="43" spans="1:24">
      <c r="A43" s="33"/>
      <c r="B43" s="393" t="s">
        <v>127</v>
      </c>
      <c r="C43" s="393"/>
      <c r="D43" s="393"/>
      <c r="E43" s="393"/>
      <c r="F43" s="393"/>
      <c r="G43" s="393"/>
      <c r="H43" s="393"/>
      <c r="I43" s="393"/>
      <c r="J43" s="320" t="s">
        <v>126</v>
      </c>
      <c r="K43" s="320"/>
      <c r="L43" s="320">
        <v>0.25</v>
      </c>
      <c r="M43" s="320"/>
      <c r="N43" s="320"/>
      <c r="O43" s="320"/>
      <c r="P43" s="320"/>
      <c r="Q43" s="320">
        <v>386</v>
      </c>
      <c r="R43" s="320"/>
      <c r="S43" s="320"/>
      <c r="T43" s="391">
        <f t="shared" si="0"/>
        <v>97</v>
      </c>
      <c r="U43" s="391"/>
      <c r="V43" s="391"/>
      <c r="W43" s="391"/>
      <c r="X43" s="46"/>
    </row>
    <row r="44" spans="1:24">
      <c r="A44" s="33"/>
      <c r="B44" s="393" t="s">
        <v>128</v>
      </c>
      <c r="C44" s="393"/>
      <c r="D44" s="393"/>
      <c r="E44" s="393"/>
      <c r="F44" s="393"/>
      <c r="G44" s="393"/>
      <c r="H44" s="393"/>
      <c r="I44" s="393"/>
      <c r="J44" s="320" t="s">
        <v>126</v>
      </c>
      <c r="K44" s="320"/>
      <c r="L44" s="320">
        <v>0.2</v>
      </c>
      <c r="M44" s="320"/>
      <c r="N44" s="320"/>
      <c r="O44" s="320"/>
      <c r="P44" s="320"/>
      <c r="Q44" s="320">
        <v>291</v>
      </c>
      <c r="R44" s="320"/>
      <c r="S44" s="320"/>
      <c r="T44" s="391">
        <f t="shared" si="0"/>
        <v>58</v>
      </c>
      <c r="U44" s="391"/>
      <c r="V44" s="391"/>
      <c r="W44" s="391"/>
      <c r="X44" s="46"/>
    </row>
    <row r="45" spans="1:24">
      <c r="A45" s="33"/>
      <c r="B45" s="393" t="s">
        <v>129</v>
      </c>
      <c r="C45" s="393"/>
      <c r="D45" s="393"/>
      <c r="E45" s="393"/>
      <c r="F45" s="393"/>
      <c r="G45" s="393"/>
      <c r="H45" s="393"/>
      <c r="I45" s="393"/>
      <c r="J45" s="320" t="s">
        <v>126</v>
      </c>
      <c r="K45" s="320"/>
      <c r="L45" s="320">
        <v>0.02</v>
      </c>
      <c r="M45" s="320"/>
      <c r="N45" s="320"/>
      <c r="O45" s="320"/>
      <c r="P45" s="320"/>
      <c r="Q45" s="320">
        <v>60964</v>
      </c>
      <c r="R45" s="320"/>
      <c r="S45" s="320"/>
      <c r="T45" s="391">
        <f t="shared" si="0"/>
        <v>1219</v>
      </c>
      <c r="U45" s="391"/>
      <c r="V45" s="391"/>
      <c r="W45" s="391"/>
      <c r="X45" s="46"/>
    </row>
    <row r="46" spans="1:24">
      <c r="A46" s="33"/>
      <c r="B46" s="393" t="s">
        <v>130</v>
      </c>
      <c r="C46" s="393"/>
      <c r="D46" s="393"/>
      <c r="E46" s="393"/>
      <c r="F46" s="393"/>
      <c r="G46" s="393"/>
      <c r="H46" s="393"/>
      <c r="I46" s="393"/>
      <c r="J46" s="320" t="s">
        <v>126</v>
      </c>
      <c r="K46" s="320"/>
      <c r="L46" s="320">
        <v>0.02</v>
      </c>
      <c r="M46" s="320"/>
      <c r="N46" s="320"/>
      <c r="O46" s="320"/>
      <c r="P46" s="320"/>
      <c r="Q46" s="320">
        <v>28510</v>
      </c>
      <c r="R46" s="320"/>
      <c r="S46" s="320"/>
      <c r="T46" s="391">
        <f t="shared" si="0"/>
        <v>570</v>
      </c>
      <c r="U46" s="391"/>
      <c r="V46" s="391"/>
      <c r="W46" s="391"/>
      <c r="X46" s="46"/>
    </row>
    <row r="47" spans="1:24">
      <c r="A47" s="33"/>
      <c r="B47" s="393" t="s">
        <v>91</v>
      </c>
      <c r="C47" s="393"/>
      <c r="D47" s="393"/>
      <c r="E47" s="393"/>
      <c r="F47" s="393"/>
      <c r="G47" s="393"/>
      <c r="H47" s="393"/>
      <c r="I47" s="393"/>
      <c r="J47" s="320" t="s">
        <v>79</v>
      </c>
      <c r="K47" s="320"/>
      <c r="L47" s="320">
        <v>0.02</v>
      </c>
      <c r="M47" s="320"/>
      <c r="N47" s="320"/>
      <c r="O47" s="320"/>
      <c r="P47" s="320"/>
      <c r="Q47" s="396">
        <v>4754</v>
      </c>
      <c r="R47" s="397"/>
      <c r="S47" s="397"/>
      <c r="T47" s="391">
        <f t="shared" ref="T47" si="1">+ROUND(L47*Q47,0)</f>
        <v>95</v>
      </c>
      <c r="U47" s="391"/>
      <c r="V47" s="391"/>
      <c r="W47" s="391"/>
      <c r="X47" s="46"/>
    </row>
    <row r="48" spans="1:24" ht="16.5">
      <c r="A48" s="33"/>
      <c r="B48" s="161"/>
      <c r="C48" s="161"/>
      <c r="D48" s="161"/>
      <c r="E48" s="161"/>
      <c r="F48" s="161"/>
      <c r="G48" s="161"/>
      <c r="H48" s="161"/>
      <c r="I48" s="161"/>
      <c r="J48" s="49"/>
      <c r="K48" s="49"/>
      <c r="L48" s="49"/>
      <c r="M48" s="49"/>
      <c r="N48" s="49"/>
      <c r="O48" s="49"/>
      <c r="P48" s="49"/>
      <c r="Q48" s="310" t="s">
        <v>20</v>
      </c>
      <c r="R48" s="310"/>
      <c r="S48" s="310"/>
      <c r="T48" s="329">
        <f>SUM(T41:W47)</f>
        <v>3839</v>
      </c>
      <c r="U48" s="330"/>
      <c r="V48" s="330"/>
      <c r="W48" s="331"/>
      <c r="X48" s="46"/>
    </row>
    <row r="49" spans="1:24">
      <c r="A49" s="33"/>
      <c r="B49" s="50"/>
      <c r="C49" s="50"/>
      <c r="D49" s="50"/>
      <c r="E49" s="50"/>
      <c r="F49" s="50"/>
      <c r="G49" s="50"/>
      <c r="H49" s="50"/>
      <c r="I49" s="50"/>
      <c r="J49" s="50"/>
      <c r="K49" s="50"/>
      <c r="L49" s="50"/>
      <c r="M49" s="50"/>
      <c r="N49" s="50"/>
      <c r="O49" s="50"/>
      <c r="P49" s="50"/>
      <c r="Q49" s="50"/>
      <c r="R49" s="50"/>
      <c r="S49" s="50"/>
      <c r="T49" s="51"/>
      <c r="U49" s="51"/>
      <c r="V49" s="51"/>
      <c r="W49" s="51"/>
      <c r="X49" s="46"/>
    </row>
    <row r="50" spans="1:24" ht="16.5">
      <c r="A50" s="33"/>
      <c r="B50" s="305" t="s">
        <v>26</v>
      </c>
      <c r="C50" s="305"/>
      <c r="D50" s="305"/>
      <c r="E50" s="305"/>
      <c r="F50" s="305"/>
      <c r="G50" s="305"/>
      <c r="H50" s="305"/>
      <c r="I50" s="305"/>
      <c r="J50" s="305"/>
      <c r="K50" s="305"/>
      <c r="L50" s="305"/>
      <c r="M50" s="305"/>
      <c r="N50" s="305"/>
      <c r="O50" s="305"/>
      <c r="P50" s="305"/>
      <c r="Q50" s="305"/>
      <c r="R50" s="305"/>
      <c r="S50" s="305"/>
      <c r="T50" s="305"/>
      <c r="U50" s="305"/>
      <c r="V50" s="305"/>
      <c r="W50" s="305"/>
      <c r="X50" s="46"/>
    </row>
    <row r="51" spans="1:24">
      <c r="A51" s="33"/>
      <c r="B51" s="47"/>
      <c r="C51" s="47"/>
      <c r="D51" s="47"/>
      <c r="E51" s="47"/>
      <c r="F51" s="47"/>
      <c r="G51" s="47"/>
      <c r="H51" s="47"/>
      <c r="I51" s="47"/>
      <c r="J51" s="47"/>
      <c r="K51" s="47"/>
      <c r="L51" s="47"/>
      <c r="M51" s="47"/>
      <c r="N51" s="47"/>
      <c r="O51" s="47"/>
      <c r="P51" s="47"/>
      <c r="Q51" s="47"/>
      <c r="R51" s="47"/>
      <c r="S51" s="47"/>
      <c r="T51" s="47"/>
      <c r="U51" s="47"/>
      <c r="V51" s="47"/>
      <c r="W51" s="47"/>
      <c r="X51" s="46"/>
    </row>
    <row r="52" spans="1:24" ht="19.5">
      <c r="A52" s="33"/>
      <c r="B52" s="309" t="s">
        <v>27</v>
      </c>
      <c r="C52" s="309"/>
      <c r="D52" s="309"/>
      <c r="E52" s="309"/>
      <c r="F52" s="309"/>
      <c r="G52" s="309"/>
      <c r="H52" s="309" t="s">
        <v>28</v>
      </c>
      <c r="I52" s="309"/>
      <c r="J52" s="309" t="s">
        <v>29</v>
      </c>
      <c r="K52" s="309"/>
      <c r="L52" s="309" t="s">
        <v>30</v>
      </c>
      <c r="M52" s="309"/>
      <c r="N52" s="309"/>
      <c r="O52" s="309"/>
      <c r="P52" s="309"/>
      <c r="Q52" s="309" t="s">
        <v>16</v>
      </c>
      <c r="R52" s="309"/>
      <c r="S52" s="309"/>
      <c r="T52" s="309" t="s">
        <v>18</v>
      </c>
      <c r="U52" s="309"/>
      <c r="V52" s="309"/>
      <c r="W52" s="309"/>
      <c r="X52" s="46"/>
    </row>
    <row r="53" spans="1:24">
      <c r="A53" s="33"/>
      <c r="B53" s="320"/>
      <c r="C53" s="320"/>
      <c r="D53" s="320"/>
      <c r="E53" s="320"/>
      <c r="F53" s="320"/>
      <c r="G53" s="320"/>
      <c r="H53" s="320"/>
      <c r="I53" s="320"/>
      <c r="J53" s="320"/>
      <c r="K53" s="320"/>
      <c r="L53" s="320"/>
      <c r="M53" s="320"/>
      <c r="N53" s="320"/>
      <c r="O53" s="320"/>
      <c r="P53" s="320"/>
      <c r="Q53" s="320"/>
      <c r="R53" s="320"/>
      <c r="S53" s="320"/>
      <c r="T53" s="319">
        <f>+ROUND(L53*Q53,0)</f>
        <v>0</v>
      </c>
      <c r="U53" s="319"/>
      <c r="V53" s="319"/>
      <c r="W53" s="319"/>
      <c r="X53" s="46"/>
    </row>
    <row r="54" spans="1:24">
      <c r="A54" s="33"/>
      <c r="B54" s="320" t="s">
        <v>32</v>
      </c>
      <c r="C54" s="320"/>
      <c r="D54" s="320"/>
      <c r="E54" s="320"/>
      <c r="F54" s="320"/>
      <c r="G54" s="320"/>
      <c r="H54" s="320"/>
      <c r="I54" s="320"/>
      <c r="J54" s="320">
        <v>1</v>
      </c>
      <c r="K54" s="320"/>
      <c r="L54" s="320">
        <v>0.1</v>
      </c>
      <c r="M54" s="320"/>
      <c r="N54" s="320"/>
      <c r="O54" s="320"/>
      <c r="P54" s="320"/>
      <c r="Q54" s="320">
        <v>4000</v>
      </c>
      <c r="R54" s="320"/>
      <c r="S54" s="320"/>
      <c r="T54" s="391">
        <f t="shared" ref="T54:T55" si="2">+ROUND(L54*Q54,0)</f>
        <v>400</v>
      </c>
      <c r="U54" s="391"/>
      <c r="V54" s="391"/>
      <c r="W54" s="391"/>
      <c r="X54" s="46"/>
    </row>
    <row r="55" spans="1:24">
      <c r="A55" s="33"/>
      <c r="B55" s="320"/>
      <c r="C55" s="320"/>
      <c r="D55" s="320"/>
      <c r="E55" s="320"/>
      <c r="F55" s="320"/>
      <c r="G55" s="320"/>
      <c r="H55" s="320"/>
      <c r="I55" s="320"/>
      <c r="J55" s="320"/>
      <c r="K55" s="320"/>
      <c r="L55" s="320"/>
      <c r="M55" s="320"/>
      <c r="N55" s="320"/>
      <c r="O55" s="320"/>
      <c r="P55" s="320"/>
      <c r="Q55" s="320"/>
      <c r="R55" s="320"/>
      <c r="S55" s="320"/>
      <c r="T55" s="319">
        <f t="shared" si="2"/>
        <v>0</v>
      </c>
      <c r="U55" s="319"/>
      <c r="V55" s="319"/>
      <c r="W55" s="319"/>
      <c r="X55" s="46"/>
    </row>
    <row r="56" spans="1:24" ht="16.5">
      <c r="A56" s="33"/>
      <c r="B56" s="49"/>
      <c r="C56" s="49"/>
      <c r="D56" s="49"/>
      <c r="E56" s="49"/>
      <c r="F56" s="49"/>
      <c r="G56" s="49"/>
      <c r="H56" s="49"/>
      <c r="I56" s="49"/>
      <c r="J56" s="49"/>
      <c r="K56" s="49"/>
      <c r="L56" s="49"/>
      <c r="M56" s="49"/>
      <c r="N56" s="49"/>
      <c r="O56" s="49"/>
      <c r="P56" s="49"/>
      <c r="Q56" s="310" t="s">
        <v>20</v>
      </c>
      <c r="R56" s="310"/>
      <c r="S56" s="310"/>
      <c r="T56" s="332">
        <f t="shared" ref="T56" si="3">SUM(T53:W55)</f>
        <v>400</v>
      </c>
      <c r="U56" s="333"/>
      <c r="V56" s="333"/>
      <c r="W56" s="334"/>
      <c r="X56" s="46"/>
    </row>
    <row r="57" spans="1:24">
      <c r="A57" s="33"/>
      <c r="B57" s="50"/>
      <c r="C57" s="50"/>
      <c r="D57" s="50"/>
      <c r="E57" s="50"/>
      <c r="F57" s="50"/>
      <c r="G57" s="50"/>
      <c r="H57" s="50"/>
      <c r="I57" s="50"/>
      <c r="J57" s="50"/>
      <c r="K57" s="50"/>
      <c r="L57" s="50"/>
      <c r="M57" s="50"/>
      <c r="N57" s="50"/>
      <c r="O57" s="50"/>
      <c r="P57" s="50"/>
      <c r="Q57" s="50"/>
      <c r="R57" s="50"/>
      <c r="S57" s="50"/>
      <c r="T57" s="51"/>
      <c r="U57" s="51"/>
      <c r="V57" s="51"/>
      <c r="W57" s="51"/>
      <c r="X57" s="46"/>
    </row>
    <row r="58" spans="1:24" ht="16.5">
      <c r="A58" s="33"/>
      <c r="B58" s="305" t="s">
        <v>33</v>
      </c>
      <c r="C58" s="305"/>
      <c r="D58" s="305"/>
      <c r="E58" s="305"/>
      <c r="F58" s="305"/>
      <c r="G58" s="305"/>
      <c r="H58" s="305"/>
      <c r="I58" s="305"/>
      <c r="J58" s="305"/>
      <c r="K58" s="305"/>
      <c r="L58" s="305"/>
      <c r="M58" s="305"/>
      <c r="N58" s="305"/>
      <c r="O58" s="305"/>
      <c r="P58" s="305"/>
      <c r="Q58" s="305"/>
      <c r="R58" s="305"/>
      <c r="S58" s="305"/>
      <c r="T58" s="305"/>
      <c r="U58" s="305"/>
      <c r="V58" s="305"/>
      <c r="W58" s="305"/>
      <c r="X58" s="46"/>
    </row>
    <row r="59" spans="1:24">
      <c r="A59" s="33"/>
      <c r="B59" s="47"/>
      <c r="C59" s="47"/>
      <c r="D59" s="47"/>
      <c r="E59" s="47"/>
      <c r="F59" s="47"/>
      <c r="G59" s="47"/>
      <c r="H59" s="47"/>
      <c r="I59" s="47"/>
      <c r="J59" s="47"/>
      <c r="K59" s="47"/>
      <c r="L59" s="47"/>
      <c r="M59" s="47"/>
      <c r="N59" s="47"/>
      <c r="O59" s="47"/>
      <c r="P59" s="47"/>
      <c r="Q59" s="47"/>
      <c r="R59" s="47"/>
      <c r="S59" s="47"/>
      <c r="T59" s="47"/>
      <c r="U59" s="47"/>
      <c r="V59" s="47"/>
      <c r="W59" s="47"/>
      <c r="X59" s="46"/>
    </row>
    <row r="60" spans="1:24" ht="16.5">
      <c r="A60" s="33"/>
      <c r="B60" s="309" t="s">
        <v>34</v>
      </c>
      <c r="C60" s="309"/>
      <c r="D60" s="309"/>
      <c r="E60" s="309"/>
      <c r="F60" s="309"/>
      <c r="G60" s="309"/>
      <c r="H60" s="309" t="s">
        <v>35</v>
      </c>
      <c r="I60" s="309"/>
      <c r="J60" s="309" t="s">
        <v>36</v>
      </c>
      <c r="K60" s="309"/>
      <c r="L60" s="309" t="s">
        <v>37</v>
      </c>
      <c r="M60" s="309"/>
      <c r="N60" s="309"/>
      <c r="O60" s="309"/>
      <c r="P60" s="309"/>
      <c r="Q60" s="309" t="s">
        <v>17</v>
      </c>
      <c r="R60" s="309"/>
      <c r="S60" s="309"/>
      <c r="T60" s="309" t="s">
        <v>18</v>
      </c>
      <c r="U60" s="309"/>
      <c r="V60" s="309"/>
      <c r="W60" s="309"/>
      <c r="X60" s="46"/>
    </row>
    <row r="61" spans="1:24">
      <c r="A61" s="33"/>
      <c r="B61" s="320" t="s">
        <v>38</v>
      </c>
      <c r="C61" s="320"/>
      <c r="D61" s="320"/>
      <c r="E61" s="320"/>
      <c r="F61" s="320"/>
      <c r="G61" s="320"/>
      <c r="H61" s="320">
        <f>((1500000/30)+((1000000/30)*2))</f>
        <v>116666.66666666667</v>
      </c>
      <c r="I61" s="320"/>
      <c r="J61" s="335">
        <v>0.65</v>
      </c>
      <c r="K61" s="320"/>
      <c r="L61" s="320">
        <f>H61*1.65</f>
        <v>192500</v>
      </c>
      <c r="M61" s="320"/>
      <c r="N61" s="320"/>
      <c r="O61" s="320"/>
      <c r="P61" s="320"/>
      <c r="Q61" s="395">
        <v>1.7085714285714284E-2</v>
      </c>
      <c r="R61" s="395"/>
      <c r="S61" s="395"/>
      <c r="T61" s="391">
        <f>Q61*L61</f>
        <v>3288.9999999999995</v>
      </c>
      <c r="U61" s="391"/>
      <c r="V61" s="391"/>
      <c r="W61" s="391"/>
      <c r="X61" s="46"/>
    </row>
    <row r="62" spans="1:24">
      <c r="A62" s="33"/>
      <c r="B62" s="320"/>
      <c r="C62" s="320"/>
      <c r="D62" s="320"/>
      <c r="E62" s="320"/>
      <c r="F62" s="320"/>
      <c r="G62" s="320"/>
      <c r="H62" s="320"/>
      <c r="I62" s="320"/>
      <c r="J62" s="320"/>
      <c r="K62" s="320"/>
      <c r="L62" s="320"/>
      <c r="M62" s="320"/>
      <c r="N62" s="320"/>
      <c r="O62" s="320"/>
      <c r="P62" s="320"/>
      <c r="Q62" s="320"/>
      <c r="R62" s="320"/>
      <c r="S62" s="320"/>
      <c r="T62" s="319"/>
      <c r="U62" s="319"/>
      <c r="V62" s="319"/>
      <c r="W62" s="319"/>
      <c r="X62" s="46"/>
    </row>
    <row r="63" spans="1:24">
      <c r="A63" s="33"/>
      <c r="B63" s="320"/>
      <c r="C63" s="320"/>
      <c r="D63" s="320"/>
      <c r="E63" s="320"/>
      <c r="F63" s="320"/>
      <c r="G63" s="320"/>
      <c r="H63" s="320"/>
      <c r="I63" s="320"/>
      <c r="J63" s="320"/>
      <c r="K63" s="320"/>
      <c r="L63" s="320"/>
      <c r="M63" s="320"/>
      <c r="N63" s="320"/>
      <c r="O63" s="320"/>
      <c r="P63" s="320"/>
      <c r="Q63" s="320"/>
      <c r="R63" s="320"/>
      <c r="S63" s="320"/>
      <c r="T63" s="319"/>
      <c r="U63" s="319"/>
      <c r="V63" s="319"/>
      <c r="W63" s="319"/>
      <c r="X63" s="46"/>
    </row>
    <row r="64" spans="1:24" ht="16.5">
      <c r="A64" s="33"/>
      <c r="B64" s="49"/>
      <c r="C64" s="49"/>
      <c r="D64" s="49"/>
      <c r="E64" s="49"/>
      <c r="F64" s="49"/>
      <c r="G64" s="49"/>
      <c r="H64" s="49"/>
      <c r="I64" s="49"/>
      <c r="J64" s="49"/>
      <c r="K64" s="49"/>
      <c r="L64" s="49"/>
      <c r="M64" s="49"/>
      <c r="N64" s="49"/>
      <c r="O64" s="49"/>
      <c r="P64" s="49"/>
      <c r="Q64" s="310" t="s">
        <v>20</v>
      </c>
      <c r="R64" s="310"/>
      <c r="S64" s="310"/>
      <c r="T64" s="337">
        <f t="shared" ref="T64" si="4">SUM(T61:W63)</f>
        <v>3288.9999999999995</v>
      </c>
      <c r="U64" s="338"/>
      <c r="V64" s="338"/>
      <c r="W64" s="339"/>
      <c r="X64" s="46"/>
    </row>
    <row r="65" spans="1:24">
      <c r="A65" s="33"/>
      <c r="B65" s="52"/>
      <c r="C65" s="52"/>
      <c r="D65" s="52"/>
      <c r="E65" s="52"/>
      <c r="F65" s="52"/>
      <c r="G65" s="52"/>
      <c r="H65" s="52"/>
      <c r="I65" s="52"/>
      <c r="J65" s="52"/>
      <c r="K65" s="52"/>
      <c r="L65" s="52"/>
      <c r="M65" s="52"/>
      <c r="N65" s="52"/>
      <c r="O65" s="52"/>
      <c r="P65" s="52"/>
      <c r="Q65" s="52"/>
      <c r="R65" s="52"/>
      <c r="S65" s="52"/>
      <c r="T65" s="53"/>
      <c r="U65" s="53"/>
      <c r="V65" s="53"/>
      <c r="W65" s="53"/>
      <c r="X65" s="46"/>
    </row>
    <row r="66" spans="1:24">
      <c r="A66" s="33"/>
      <c r="B66" s="52"/>
      <c r="C66" s="52"/>
      <c r="D66" s="52"/>
      <c r="E66" s="52"/>
      <c r="F66" s="52"/>
      <c r="G66" s="52"/>
      <c r="H66" s="52"/>
      <c r="I66" s="52"/>
      <c r="J66" s="52"/>
      <c r="K66" s="52"/>
      <c r="L66" s="52"/>
      <c r="M66" s="52"/>
      <c r="N66" s="52"/>
      <c r="O66" s="52"/>
      <c r="P66" s="52"/>
      <c r="Q66" s="340" t="s">
        <v>39</v>
      </c>
      <c r="R66" s="340"/>
      <c r="S66" s="340"/>
      <c r="T66" s="341">
        <f>+T64+T56+T48+T36</f>
        <v>7692</v>
      </c>
      <c r="U66" s="341"/>
      <c r="V66" s="341"/>
      <c r="W66" s="341"/>
      <c r="X66" s="46"/>
    </row>
    <row r="67" spans="1:24">
      <c r="A67" s="33"/>
      <c r="B67" s="52"/>
      <c r="C67" s="52"/>
      <c r="D67" s="52"/>
      <c r="E67" s="52"/>
      <c r="F67" s="52"/>
      <c r="G67" s="52"/>
      <c r="H67" s="52"/>
      <c r="I67" s="52"/>
      <c r="J67" s="52"/>
      <c r="K67" s="52"/>
      <c r="L67" s="52"/>
      <c r="M67" s="52"/>
      <c r="N67" s="52"/>
      <c r="O67" s="52"/>
      <c r="P67" s="52"/>
      <c r="Q67" s="54" t="s">
        <v>40</v>
      </c>
      <c r="R67" s="55">
        <v>30</v>
      </c>
      <c r="S67" s="56" t="s">
        <v>41</v>
      </c>
      <c r="T67" s="341">
        <f>+ROUND(R67*(T66/100),0)</f>
        <v>2308</v>
      </c>
      <c r="U67" s="341"/>
      <c r="V67" s="341"/>
      <c r="W67" s="341"/>
      <c r="X67" s="46"/>
    </row>
    <row r="68" spans="1:24" ht="21" customHeight="1">
      <c r="A68" s="33"/>
      <c r="B68" s="52"/>
      <c r="C68" s="52"/>
      <c r="D68" s="52"/>
      <c r="E68" s="52"/>
      <c r="F68" s="52"/>
      <c r="G68" s="52"/>
      <c r="H68" s="52"/>
      <c r="I68" s="52"/>
      <c r="J68" s="52"/>
      <c r="K68" s="52"/>
      <c r="L68" s="52"/>
      <c r="M68" s="52"/>
      <c r="N68" s="52"/>
      <c r="O68" s="52"/>
      <c r="P68" s="52"/>
      <c r="Q68" s="342" t="s">
        <v>42</v>
      </c>
      <c r="R68" s="342"/>
      <c r="S68" s="342"/>
      <c r="T68" s="341">
        <f>+T67+T66</f>
        <v>10000</v>
      </c>
      <c r="U68" s="341"/>
      <c r="V68" s="341"/>
      <c r="W68" s="341"/>
      <c r="X68" s="46"/>
    </row>
    <row r="69" spans="1:24" ht="15" customHeight="1">
      <c r="A69" s="33"/>
      <c r="B69" s="52"/>
      <c r="C69" s="52"/>
      <c r="D69" s="52"/>
      <c r="E69" s="52"/>
      <c r="F69" s="52"/>
      <c r="G69" s="52"/>
      <c r="H69" s="52"/>
      <c r="I69" s="52"/>
      <c r="J69" s="52"/>
      <c r="K69" s="52"/>
      <c r="L69" s="52"/>
      <c r="M69" s="52"/>
      <c r="N69" s="52"/>
      <c r="O69" s="52"/>
      <c r="P69" s="52"/>
      <c r="Q69" s="52"/>
      <c r="R69" s="52"/>
      <c r="S69" s="52"/>
      <c r="T69" s="53"/>
      <c r="U69" s="53"/>
      <c r="V69" s="53"/>
      <c r="W69" s="53"/>
      <c r="X69" s="46"/>
    </row>
    <row r="70" spans="1:24">
      <c r="A70" s="33"/>
      <c r="B70" s="52"/>
      <c r="C70" s="52"/>
      <c r="D70" s="52"/>
      <c r="E70" s="52"/>
      <c r="F70" s="52"/>
      <c r="G70" s="52"/>
      <c r="H70" s="52"/>
      <c r="I70" s="52"/>
      <c r="J70" s="52"/>
      <c r="K70" s="52"/>
      <c r="L70" s="52"/>
      <c r="M70" s="52"/>
      <c r="N70" s="52"/>
      <c r="O70" s="52"/>
      <c r="P70" s="52"/>
      <c r="Q70" s="52"/>
      <c r="R70" s="52"/>
      <c r="S70" s="52"/>
      <c r="T70" s="53"/>
      <c r="U70" s="53"/>
      <c r="V70" s="53"/>
      <c r="W70" s="53"/>
      <c r="X70" s="46"/>
    </row>
    <row r="71" spans="1:24">
      <c r="A71" s="33"/>
      <c r="B71" s="52"/>
      <c r="C71" s="346"/>
      <c r="D71" s="641"/>
      <c r="E71" s="641"/>
      <c r="F71" s="641"/>
      <c r="G71" s="641"/>
      <c r="H71" s="641"/>
      <c r="I71" s="641"/>
      <c r="J71" s="641"/>
      <c r="K71" s="642"/>
      <c r="L71" s="642"/>
      <c r="M71" s="642"/>
      <c r="N71" s="347"/>
      <c r="O71" s="347"/>
      <c r="P71" s="347"/>
      <c r="Q71" s="347"/>
      <c r="R71" s="347"/>
      <c r="S71" s="347"/>
      <c r="T71" s="347"/>
      <c r="U71" s="347"/>
      <c r="V71" s="347"/>
      <c r="W71" s="67"/>
      <c r="X71" s="46"/>
    </row>
    <row r="72" spans="1:24" ht="16.5">
      <c r="A72" s="33"/>
      <c r="B72" s="52"/>
      <c r="C72" s="343" t="s">
        <v>43</v>
      </c>
      <c r="D72" s="343"/>
      <c r="E72" s="343"/>
      <c r="F72" s="343"/>
      <c r="G72" s="343"/>
      <c r="H72" s="343"/>
      <c r="I72" s="343"/>
      <c r="J72" s="343"/>
      <c r="K72" s="642"/>
      <c r="L72" s="642"/>
      <c r="M72" s="642"/>
      <c r="N72" s="343" t="s">
        <v>44</v>
      </c>
      <c r="O72" s="343"/>
      <c r="P72" s="343"/>
      <c r="Q72" s="343"/>
      <c r="R72" s="343"/>
      <c r="S72" s="343"/>
      <c r="T72" s="343"/>
      <c r="U72" s="343"/>
      <c r="V72" s="343"/>
      <c r="W72" s="343"/>
      <c r="X72" s="46"/>
    </row>
    <row r="73" spans="1:24">
      <c r="A73" s="33"/>
      <c r="B73" s="52"/>
      <c r="C73" s="57"/>
      <c r="D73" s="58"/>
      <c r="E73" s="58"/>
      <c r="F73" s="58"/>
      <c r="G73" s="58"/>
      <c r="H73" s="58"/>
      <c r="I73" s="58"/>
      <c r="J73" s="58"/>
      <c r="K73" s="58"/>
      <c r="L73" s="58"/>
      <c r="M73" s="58"/>
      <c r="N73" s="57"/>
      <c r="O73" s="57"/>
      <c r="P73" s="57"/>
      <c r="Q73" s="57"/>
      <c r="R73" s="57"/>
      <c r="S73" s="57"/>
      <c r="T73" s="57"/>
      <c r="U73" s="57"/>
      <c r="V73" s="57"/>
      <c r="W73" s="57"/>
      <c r="X73" s="46"/>
    </row>
    <row r="74" spans="1:24">
      <c r="A74" s="33"/>
      <c r="B74" s="52"/>
      <c r="C74" s="57"/>
      <c r="D74" s="58"/>
      <c r="E74" s="58"/>
      <c r="F74" s="58"/>
      <c r="G74" s="58"/>
      <c r="H74" s="58"/>
      <c r="I74" s="58"/>
      <c r="J74" s="58"/>
      <c r="K74" s="58"/>
      <c r="L74" s="58"/>
      <c r="M74" s="58"/>
      <c r="N74" s="57"/>
      <c r="O74" s="57"/>
      <c r="P74" s="57"/>
      <c r="Q74" s="57"/>
      <c r="R74" s="57"/>
      <c r="S74" s="57"/>
      <c r="T74" s="57"/>
      <c r="U74" s="57"/>
      <c r="V74" s="57"/>
      <c r="W74" s="57"/>
      <c r="X74" s="46"/>
    </row>
    <row r="75" spans="1:24">
      <c r="A75" s="33"/>
      <c r="B75" s="52"/>
      <c r="C75" s="57"/>
      <c r="D75" s="58"/>
      <c r="E75" s="58"/>
      <c r="F75" s="58"/>
      <c r="G75" s="58"/>
      <c r="H75" s="58"/>
      <c r="I75" s="346"/>
      <c r="J75" s="641"/>
      <c r="K75" s="641"/>
      <c r="L75" s="641"/>
      <c r="M75" s="641"/>
      <c r="N75" s="641"/>
      <c r="O75" s="641"/>
      <c r="P75" s="641"/>
      <c r="Q75" s="57"/>
      <c r="R75" s="57"/>
      <c r="S75" s="57"/>
      <c r="T75" s="57"/>
      <c r="U75" s="57"/>
      <c r="V75" s="57"/>
      <c r="W75" s="57"/>
      <c r="X75" s="46"/>
    </row>
    <row r="76" spans="1:24" ht="16.5">
      <c r="A76" s="33"/>
      <c r="B76" s="52"/>
      <c r="C76" s="57"/>
      <c r="D76" s="58"/>
      <c r="E76" s="58"/>
      <c r="F76" s="58"/>
      <c r="G76" s="58"/>
      <c r="H76" s="58"/>
      <c r="I76" s="343" t="s">
        <v>45</v>
      </c>
      <c r="J76" s="643"/>
      <c r="K76" s="643"/>
      <c r="L76" s="643"/>
      <c r="M76" s="643"/>
      <c r="N76" s="643"/>
      <c r="O76" s="643"/>
      <c r="P76" s="643"/>
      <c r="Q76" s="57"/>
      <c r="R76" s="57"/>
      <c r="S76" s="57"/>
      <c r="T76" s="57"/>
      <c r="U76" s="57"/>
      <c r="V76" s="57"/>
      <c r="W76" s="57"/>
      <c r="X76" s="46"/>
    </row>
    <row r="77" spans="1:24">
      <c r="A77" s="33"/>
      <c r="B77" s="52"/>
      <c r="C77" s="52"/>
      <c r="D77" s="52"/>
      <c r="E77" s="52"/>
      <c r="F77" s="59"/>
      <c r="G77" s="59"/>
      <c r="H77" s="59"/>
      <c r="I77" s="59"/>
      <c r="J77" s="59"/>
      <c r="K77" s="59"/>
      <c r="L77" s="59"/>
      <c r="M77" s="59"/>
      <c r="N77" s="59"/>
      <c r="O77" s="59"/>
      <c r="P77" s="60"/>
      <c r="Q77" s="52"/>
      <c r="R77" s="52"/>
      <c r="S77" s="52"/>
      <c r="T77" s="53"/>
      <c r="U77" s="53"/>
      <c r="V77" s="53"/>
      <c r="W77" s="53"/>
      <c r="X77" s="46"/>
    </row>
    <row r="78" spans="1:24">
      <c r="A78" s="33"/>
      <c r="B78" s="344" t="s">
        <v>46</v>
      </c>
      <c r="C78" s="344"/>
      <c r="D78" s="344"/>
      <c r="E78" s="344"/>
      <c r="F78" s="344"/>
      <c r="G78" s="344"/>
      <c r="H78" s="344"/>
      <c r="I78" s="344"/>
      <c r="J78" s="344"/>
      <c r="K78" s="344"/>
      <c r="L78" s="344"/>
      <c r="M78" s="344"/>
      <c r="N78" s="344"/>
      <c r="O78" s="61"/>
      <c r="P78" s="31"/>
      <c r="Q78" s="31" t="s">
        <v>47</v>
      </c>
      <c r="R78" s="31" t="s">
        <v>48</v>
      </c>
      <c r="S78" s="31"/>
      <c r="T78" s="31"/>
      <c r="U78" s="31"/>
      <c r="V78" s="31"/>
      <c r="W78" s="31"/>
      <c r="X78" s="32"/>
    </row>
    <row r="79" spans="1:24">
      <c r="A79" s="62"/>
      <c r="B79" s="63" t="s">
        <v>49</v>
      </c>
      <c r="C79" s="64"/>
      <c r="D79" s="64"/>
      <c r="E79" s="64"/>
      <c r="F79" s="63" t="s">
        <v>50</v>
      </c>
      <c r="G79" s="65"/>
      <c r="H79" s="345"/>
      <c r="I79" s="345"/>
      <c r="J79" s="345"/>
      <c r="K79" s="345"/>
      <c r="L79" s="345"/>
      <c r="M79" s="345"/>
      <c r="N79" s="345"/>
      <c r="O79" s="345"/>
      <c r="P79" s="63"/>
      <c r="Q79" s="63"/>
      <c r="R79" s="63" t="s">
        <v>51</v>
      </c>
      <c r="S79" s="63"/>
      <c r="T79" s="63"/>
      <c r="U79" s="63"/>
      <c r="V79" s="63"/>
      <c r="W79" s="63"/>
      <c r="X79" s="66"/>
    </row>
  </sheetData>
  <mergeCells count="165">
    <mergeCell ref="Q47:S47"/>
    <mergeCell ref="T47:W47"/>
    <mergeCell ref="I76:P76"/>
    <mergeCell ref="B78:N78"/>
    <mergeCell ref="H79:O79"/>
    <mergeCell ref="B47:I47"/>
    <mergeCell ref="J47:K47"/>
    <mergeCell ref="L47:P47"/>
    <mergeCell ref="C71:J71"/>
    <mergeCell ref="K71:M72"/>
    <mergeCell ref="N71:V71"/>
    <mergeCell ref="C72:J72"/>
    <mergeCell ref="N72:W72"/>
    <mergeCell ref="I75:P75"/>
    <mergeCell ref="Q64:S64"/>
    <mergeCell ref="T64:W64"/>
    <mergeCell ref="Q66:S66"/>
    <mergeCell ref="T66:W66"/>
    <mergeCell ref="T67:W67"/>
    <mergeCell ref="Q68:S68"/>
    <mergeCell ref="T68:W68"/>
    <mergeCell ref="B63:G63"/>
    <mergeCell ref="H63:I63"/>
    <mergeCell ref="J63:K63"/>
    <mergeCell ref="L63:P63"/>
    <mergeCell ref="Q63:S63"/>
    <mergeCell ref="T63:W63"/>
    <mergeCell ref="B62:G62"/>
    <mergeCell ref="H62:I62"/>
    <mergeCell ref="J62:K62"/>
    <mergeCell ref="L62:P62"/>
    <mergeCell ref="Q62:S62"/>
    <mergeCell ref="T62:W62"/>
    <mergeCell ref="B61:G61"/>
    <mergeCell ref="H61:I61"/>
    <mergeCell ref="J61:K61"/>
    <mergeCell ref="L61:P61"/>
    <mergeCell ref="Q61:S61"/>
    <mergeCell ref="T61:W61"/>
    <mergeCell ref="Q56:S56"/>
    <mergeCell ref="T56:W56"/>
    <mergeCell ref="B58:W58"/>
    <mergeCell ref="B60:G60"/>
    <mergeCell ref="H60:I60"/>
    <mergeCell ref="J60:K60"/>
    <mergeCell ref="L60:P60"/>
    <mergeCell ref="Q60:S60"/>
    <mergeCell ref="T60:W60"/>
    <mergeCell ref="B55:G55"/>
    <mergeCell ref="H55:I55"/>
    <mergeCell ref="J55:K55"/>
    <mergeCell ref="L55:P55"/>
    <mergeCell ref="Q55:S55"/>
    <mergeCell ref="T55:W55"/>
    <mergeCell ref="B54:G54"/>
    <mergeCell ref="H54:I54"/>
    <mergeCell ref="J54:K54"/>
    <mergeCell ref="L54:P54"/>
    <mergeCell ref="Q54:S54"/>
    <mergeCell ref="T54:W54"/>
    <mergeCell ref="B53:G53"/>
    <mergeCell ref="H53:I53"/>
    <mergeCell ref="J53:K53"/>
    <mergeCell ref="L53:P53"/>
    <mergeCell ref="Q53:S53"/>
    <mergeCell ref="T53:W53"/>
    <mergeCell ref="Q48:S48"/>
    <mergeCell ref="T48:W48"/>
    <mergeCell ref="B50:W50"/>
    <mergeCell ref="B52:G52"/>
    <mergeCell ref="H52:I52"/>
    <mergeCell ref="J52:K52"/>
    <mergeCell ref="L52:P52"/>
    <mergeCell ref="Q52:S52"/>
    <mergeCell ref="T52:W52"/>
    <mergeCell ref="B45:I45"/>
    <mergeCell ref="J45:K45"/>
    <mergeCell ref="L45:P45"/>
    <mergeCell ref="Q45:S45"/>
    <mergeCell ref="T45:W45"/>
    <mergeCell ref="B46:I46"/>
    <mergeCell ref="J46:K46"/>
    <mergeCell ref="L46:P46"/>
    <mergeCell ref="Q46:S46"/>
    <mergeCell ref="T46:W46"/>
    <mergeCell ref="B43:I43"/>
    <mergeCell ref="J43:K43"/>
    <mergeCell ref="L43:P43"/>
    <mergeCell ref="Q43:S43"/>
    <mergeCell ref="T43:W43"/>
    <mergeCell ref="B44:I44"/>
    <mergeCell ref="J44:K44"/>
    <mergeCell ref="L44:P44"/>
    <mergeCell ref="Q44:S44"/>
    <mergeCell ref="T44:W44"/>
    <mergeCell ref="B41:I41"/>
    <mergeCell ref="J41:K41"/>
    <mergeCell ref="L41:P41"/>
    <mergeCell ref="Q41:S41"/>
    <mergeCell ref="T41:W41"/>
    <mergeCell ref="B42:I42"/>
    <mergeCell ref="J42:K42"/>
    <mergeCell ref="L42:P42"/>
    <mergeCell ref="Q42:S42"/>
    <mergeCell ref="T42:W42"/>
    <mergeCell ref="Q36:S36"/>
    <mergeCell ref="T36:W36"/>
    <mergeCell ref="B38:W38"/>
    <mergeCell ref="B40:I40"/>
    <mergeCell ref="J40:K40"/>
    <mergeCell ref="L40:P40"/>
    <mergeCell ref="Q40:S40"/>
    <mergeCell ref="T40:W40"/>
    <mergeCell ref="B34:I34"/>
    <mergeCell ref="J34:K34"/>
    <mergeCell ref="L34:P34"/>
    <mergeCell ref="Q34:S34"/>
    <mergeCell ref="T34:W34"/>
    <mergeCell ref="B35:I35"/>
    <mergeCell ref="J35:K35"/>
    <mergeCell ref="L35:P35"/>
    <mergeCell ref="Q35:S35"/>
    <mergeCell ref="T35:W35"/>
    <mergeCell ref="B30:C30"/>
    <mergeCell ref="D30:P30"/>
    <mergeCell ref="Q30:S30"/>
    <mergeCell ref="T30:W30"/>
    <mergeCell ref="B31:W31"/>
    <mergeCell ref="B33:I33"/>
    <mergeCell ref="J33:K33"/>
    <mergeCell ref="L33:P33"/>
    <mergeCell ref="Q33:S33"/>
    <mergeCell ref="T33:W33"/>
    <mergeCell ref="B26:C26"/>
    <mergeCell ref="D26:P26"/>
    <mergeCell ref="Q26:S26"/>
    <mergeCell ref="T26:W26"/>
    <mergeCell ref="B27:C29"/>
    <mergeCell ref="D27:P29"/>
    <mergeCell ref="Q27:S29"/>
    <mergeCell ref="T27:W29"/>
    <mergeCell ref="B22:E22"/>
    <mergeCell ref="F22:W22"/>
    <mergeCell ref="F23:W23"/>
    <mergeCell ref="B24:E24"/>
    <mergeCell ref="F24:W24"/>
    <mergeCell ref="F25:W25"/>
    <mergeCell ref="B20:E20"/>
    <mergeCell ref="F20:W20"/>
    <mergeCell ref="F21:W21"/>
    <mergeCell ref="B8:W8"/>
    <mergeCell ref="H9:L9"/>
    <mergeCell ref="O9:Q9"/>
    <mergeCell ref="R9:W9"/>
    <mergeCell ref="F10:I10"/>
    <mergeCell ref="K10:L10"/>
    <mergeCell ref="A2:E6"/>
    <mergeCell ref="F2:S6"/>
    <mergeCell ref="T2:X2"/>
    <mergeCell ref="T3:X3"/>
    <mergeCell ref="T4:X4"/>
    <mergeCell ref="T5:X6"/>
    <mergeCell ref="B12:W12"/>
    <mergeCell ref="B13:W18"/>
    <mergeCell ref="B19:W19"/>
  </mergeCells>
  <conditionalFormatting sqref="B13:W18">
    <cfRule type="expression" dxfId="50" priority="1" stopIfTrue="1">
      <formula>#REF!=0</formula>
    </cfRule>
  </conditionalFormatting>
  <dataValidations count="32">
    <dataValidation allowBlank="1" showInputMessage="1" showErrorMessage="1" prompt="Escriba el precio unitario del material  que se analiza" sqref="Q41:S46" xr:uid="{00000000-0002-0000-1100-000000000000}"/>
    <dataValidation allowBlank="1" showInputMessage="1" showErrorMessage="1" prompt="Escriba la cantidad de material que se analiza" sqref="L41:P47" xr:uid="{00000000-0002-0000-1100-000001000000}"/>
    <dataValidation allowBlank="1" showInputMessage="1" showErrorMessage="1" prompt="Escriba la unidad de medida en que se mide el material" sqref="J41:K47" xr:uid="{00000000-0002-0000-1100-000002000000}"/>
    <dataValidation allowBlank="1" showInputMessage="1" showErrorMessage="1" prompt="Escriba una breve descripción de los materiales que analiza" sqref="B41:I46" xr:uid="{00000000-0002-0000-1100-000003000000}"/>
    <dataValidation allowBlank="1" showInputMessage="1" showErrorMessage="1" prompt="Escriba el rendimiento del equipo que analiza" sqref="Q34:S35" xr:uid="{00000000-0002-0000-1100-000004000000}"/>
    <dataValidation allowBlank="1" showInputMessage="1" showErrorMessage="1" prompt="Escriba la Tarifa por hora del equipo que analiza" sqref="L34:P35" xr:uid="{00000000-0002-0000-1100-000005000000}"/>
    <dataValidation allowBlank="1" showInputMessage="1" showErrorMessage="1" prompt="Escriba una breve descripción del equipo que analiza" sqref="B34:B35" xr:uid="{00000000-0002-0000-1100-000006000000}"/>
    <dataValidation allowBlank="1" showInputMessage="1" showErrorMessage="1" prompt="Escriba el nombre completo  del interventor" sqref="H79:O79" xr:uid="{00000000-0002-0000-1100-000007000000}"/>
    <dataValidation allowBlank="1" showInputMessage="1" showErrorMessage="1" prompt="Escriba el valor Unitario de cada trabajador relacionado" sqref="T61:W63" xr:uid="{00000000-0002-0000-1100-000008000000}"/>
    <dataValidation allowBlank="1" showInputMessage="1" showErrorMessage="1" prompt="Escriba el rendimiento de cada trabajador relacionado" sqref="Q61:S63" xr:uid="{00000000-0002-0000-1100-000009000000}"/>
    <dataValidation allowBlank="1" showInputMessage="1" showErrorMessage="1" prompt="Escriba el valor del jornal total de cada trabajador relacionado" sqref="L61:P63" xr:uid="{00000000-0002-0000-1100-00000A000000}"/>
    <dataValidation allowBlank="1" showInputMessage="1" showErrorMessage="1" prompt="Escriba el valor de las prestaciones por cada trabajador" sqref="J61:K63" xr:uid="{00000000-0002-0000-1100-00000B000000}"/>
    <dataValidation allowBlank="1" showInputMessage="1" showErrorMessage="1" prompt="Escriba el valor del jornal por cada trabajador" sqref="H61:I63" xr:uid="{00000000-0002-0000-1100-00000C000000}"/>
    <dataValidation allowBlank="1" showInputMessage="1" showErrorMessage="1" prompt="Escriba el valor unitario del transporte relacionado" sqref="T53:W55" xr:uid="{00000000-0002-0000-1100-00000D000000}"/>
    <dataValidation allowBlank="1" showInputMessage="1" showErrorMessage="1" prompt="Escriba la tarifa del transporte relacionado" sqref="Q53:S55" xr:uid="{00000000-0002-0000-1100-00000E000000}"/>
    <dataValidation allowBlank="1" showInputMessage="1" showErrorMessage="1" prompt="Esciba los m2 o Toneladas por Km equivalentes para el transporte relacionado" sqref="L53:P55" xr:uid="{00000000-0002-0000-1100-00000F000000}"/>
    <dataValidation allowBlank="1" showInputMessage="1" showErrorMessage="1" prompt="Escriba la distancia que recorre el transporte relacionado" sqref="J53:K55" xr:uid="{00000000-0002-0000-1100-000010000000}"/>
    <dataValidation allowBlank="1" showInputMessage="1" showErrorMessage="1" prompt="Escriba el peso o la cantidad de volument que transporta" sqref="H53:I55" xr:uid="{00000000-0002-0000-1100-000011000000}"/>
    <dataValidation allowBlank="1" showInputMessage="1" showErrorMessage="1" prompt="Escriba el precio unitario del material que se analiza" sqref="T35:W35 T41:W47" xr:uid="{00000000-0002-0000-1100-000012000000}"/>
    <dataValidation allowBlank="1" showInputMessage="1" showErrorMessage="1" prompt="Escriba el valor unitario del equipo que analiza" sqref="T34:W34" xr:uid="{00000000-0002-0000-1100-000013000000}"/>
    <dataValidation allowBlank="1" showInputMessage="1" showErrorMessage="1" prompt="Escriba los trabajadores cuyo precio va a analizarce" sqref="B61:G63" xr:uid="{00000000-0002-0000-1100-000014000000}"/>
    <dataValidation allowBlank="1" showInputMessage="1" showErrorMessage="1" prompt="Escriba la clase de material que transporta el material que se analiza" sqref="B53:G55" xr:uid="{00000000-0002-0000-1100-000015000000}"/>
    <dataValidation allowBlank="1" showInputMessage="1" showErrorMessage="1" prompt="Escriba la Cantidad de cada item relacionado" sqref="T27 T30:W30" xr:uid="{00000000-0002-0000-1100-000016000000}"/>
    <dataValidation allowBlank="1" showInputMessage="1" showErrorMessage="1" prompt="Escriba la unidad de medida en que se encuentra el item relacionado" sqref="Q27 Q30:S30" xr:uid="{00000000-0002-0000-1100-000017000000}"/>
    <dataValidation allowBlank="1" showInputMessage="1" showErrorMessage="1" prompt="Escriba una breve descripción del item relacionado" sqref="D27 D30:P30" xr:uid="{00000000-0002-0000-1100-000018000000}"/>
    <dataValidation allowBlank="1" showInputMessage="1" showErrorMessage="1" prompt="Escriba el item relacionado en la propuesta" sqref="B27 B30:C30" xr:uid="{00000000-0002-0000-1100-000019000000}"/>
    <dataValidation allowBlank="1" showInputMessage="1" showErrorMessage="1" promptTitle="Coordinador        " prompt="Escriba el nombre _x000a_o razón social del _x000a_funcionario designado_x000a_para ser el Coordinador_x000a_del Contrato" sqref="F24:W24" xr:uid="{00000000-0002-0000-1100-00001A000000}"/>
    <dataValidation allowBlank="1" showInputMessage="1" showErrorMessage="1" promptTitle="Interventor               " prompt="Escriba el nombre _x000a_o razón social del _x000a_Interventor" sqref="F22:W22" xr:uid="{00000000-0002-0000-1100-00001B000000}"/>
    <dataValidation allowBlank="1" showInputMessage="1" showErrorMessage="1" promptTitle="Contratista" prompt="Escriba el nombre o _x000a_razón social del _x000a_Contratista" sqref="F20:W20" xr:uid="{00000000-0002-0000-1100-00001C000000}"/>
    <dataValidation allowBlank="1" showInputMessage="1" showErrorMessage="1" promptTitle="Contrato No." prompt="Escriba en este espacio el número de contrato suscrito" sqref="H9:L9" xr:uid="{00000000-0002-0000-1100-00001D000000}"/>
    <dataValidation allowBlank="1" showInputMessage="1" showErrorMessage="1" prompt="Escriba el año de suscripción del contrato." sqref="O9:Q9" xr:uid="{00000000-0002-0000-1100-00001E000000}"/>
    <dataValidation allowBlank="1" showInputMessage="1" showErrorMessage="1" promptTitle="Objeto del Contrato" prompt="Escriba claramente el objeto del contrato de ejecución suscrito" sqref="B13:W18" xr:uid="{00000000-0002-0000-1100-00001F000000}"/>
  </dataValidations>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2:X76"/>
  <sheetViews>
    <sheetView topLeftCell="A22" zoomScale="80" zoomScaleNormal="80" workbookViewId="0">
      <selection activeCell="X48" sqref="X48"/>
    </sheetView>
  </sheetViews>
  <sheetFormatPr defaultColWidth="9.28515625" defaultRowHeight="15"/>
  <cols>
    <col min="1" max="8" width="5.85546875" style="27" customWidth="1"/>
    <col min="9" max="9" width="19.85546875" style="27" customWidth="1"/>
    <col min="10" max="24" width="5.85546875" style="27" customWidth="1"/>
    <col min="25" max="16384" width="9.28515625" style="27"/>
  </cols>
  <sheetData>
    <row r="2" spans="1:24">
      <c r="A2" s="348" t="s">
        <v>52</v>
      </c>
      <c r="B2" s="349"/>
      <c r="C2" s="349"/>
      <c r="D2" s="349"/>
      <c r="E2" s="350"/>
      <c r="F2" s="357"/>
      <c r="G2" s="358"/>
      <c r="H2" s="358"/>
      <c r="I2" s="358"/>
      <c r="J2" s="358"/>
      <c r="K2" s="358"/>
      <c r="L2" s="358"/>
      <c r="M2" s="358"/>
      <c r="N2" s="358"/>
      <c r="O2" s="358"/>
      <c r="P2" s="358"/>
      <c r="Q2" s="358"/>
      <c r="R2" s="358"/>
      <c r="S2" s="359"/>
      <c r="T2" s="366"/>
      <c r="U2" s="644"/>
      <c r="V2" s="644"/>
      <c r="W2" s="644"/>
      <c r="X2" s="645"/>
    </row>
    <row r="3" spans="1:24">
      <c r="A3" s="351"/>
      <c r="B3" s="352"/>
      <c r="C3" s="352"/>
      <c r="D3" s="352"/>
      <c r="E3" s="353"/>
      <c r="F3" s="360"/>
      <c r="G3" s="361"/>
      <c r="H3" s="361"/>
      <c r="I3" s="361"/>
      <c r="J3" s="361"/>
      <c r="K3" s="361"/>
      <c r="L3" s="361"/>
      <c r="M3" s="361"/>
      <c r="N3" s="361"/>
      <c r="O3" s="361"/>
      <c r="P3" s="361"/>
      <c r="Q3" s="361"/>
      <c r="R3" s="361"/>
      <c r="S3" s="362"/>
      <c r="T3" s="367" t="s">
        <v>53</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367" t="s">
        <v>54</v>
      </c>
      <c r="U4" s="646"/>
      <c r="V4" s="646"/>
      <c r="W4" s="646"/>
      <c r="X4" s="647"/>
    </row>
    <row r="5" spans="1:24">
      <c r="A5" s="351"/>
      <c r="B5" s="352"/>
      <c r="C5" s="352"/>
      <c r="D5" s="352"/>
      <c r="E5" s="353"/>
      <c r="F5" s="360"/>
      <c r="G5" s="361"/>
      <c r="H5" s="361"/>
      <c r="I5" s="361"/>
      <c r="J5" s="361"/>
      <c r="K5" s="361"/>
      <c r="L5" s="361"/>
      <c r="M5" s="361"/>
      <c r="N5" s="361"/>
      <c r="O5" s="361"/>
      <c r="P5" s="361"/>
      <c r="Q5" s="361"/>
      <c r="R5" s="361"/>
      <c r="S5" s="362"/>
      <c r="T5" s="648"/>
      <c r="U5" s="646"/>
      <c r="V5" s="646"/>
      <c r="W5" s="646"/>
      <c r="X5" s="647"/>
    </row>
    <row r="6" spans="1:24" ht="15.75" thickBot="1">
      <c r="A6" s="354"/>
      <c r="B6" s="355"/>
      <c r="C6" s="355"/>
      <c r="D6" s="355"/>
      <c r="E6" s="356"/>
      <c r="F6" s="363"/>
      <c r="G6" s="364"/>
      <c r="H6" s="364"/>
      <c r="I6" s="364"/>
      <c r="J6" s="364"/>
      <c r="K6" s="364"/>
      <c r="L6" s="364"/>
      <c r="M6" s="364"/>
      <c r="N6" s="364"/>
      <c r="O6" s="364"/>
      <c r="P6" s="364"/>
      <c r="Q6" s="364"/>
      <c r="R6" s="364"/>
      <c r="S6" s="365"/>
      <c r="T6" s="649"/>
      <c r="U6" s="650"/>
      <c r="V6" s="650"/>
      <c r="W6" s="650"/>
      <c r="X6" s="651"/>
    </row>
    <row r="7" spans="1:24">
      <c r="A7" s="28"/>
      <c r="B7" s="29"/>
      <c r="C7" s="29"/>
      <c r="D7" s="29"/>
      <c r="E7" s="29"/>
      <c r="F7" s="29"/>
      <c r="G7" s="29"/>
      <c r="H7" s="30"/>
      <c r="I7" s="30"/>
      <c r="J7" s="30"/>
      <c r="K7" s="30"/>
      <c r="L7" s="30"/>
      <c r="M7" s="30"/>
      <c r="N7" s="30"/>
      <c r="O7" s="30"/>
      <c r="P7" s="30"/>
      <c r="Q7" s="30"/>
      <c r="R7" s="30"/>
      <c r="S7" s="30"/>
      <c r="T7" s="31"/>
      <c r="U7" s="31"/>
      <c r="V7" s="31"/>
      <c r="W7" s="31"/>
      <c r="X7" s="32"/>
    </row>
    <row r="8" spans="1:24" ht="18">
      <c r="A8" s="33"/>
      <c r="B8" s="271" t="s">
        <v>0</v>
      </c>
      <c r="C8" s="271"/>
      <c r="D8" s="271"/>
      <c r="E8" s="271"/>
      <c r="F8" s="271"/>
      <c r="G8" s="271"/>
      <c r="H8" s="271"/>
      <c r="I8" s="271"/>
      <c r="J8" s="271"/>
      <c r="K8" s="271"/>
      <c r="L8" s="271"/>
      <c r="M8" s="271"/>
      <c r="N8" s="271"/>
      <c r="O8" s="271"/>
      <c r="P8" s="271"/>
      <c r="Q8" s="271"/>
      <c r="R8" s="271"/>
      <c r="S8" s="271"/>
      <c r="T8" s="271"/>
      <c r="U8" s="271"/>
      <c r="V8" s="271"/>
      <c r="W8" s="271"/>
      <c r="X8" s="34"/>
    </row>
    <row r="9" spans="1:24" ht="18">
      <c r="A9" s="35"/>
      <c r="B9"/>
      <c r="C9" s="68"/>
      <c r="D9" s="68"/>
      <c r="E9" s="68"/>
      <c r="F9" s="68"/>
      <c r="G9" s="68"/>
      <c r="H9" s="272"/>
      <c r="I9" s="272"/>
      <c r="J9" s="272"/>
      <c r="K9" s="272"/>
      <c r="L9" s="272"/>
      <c r="M9"/>
      <c r="N9"/>
      <c r="O9" s="273"/>
      <c r="P9" s="273"/>
      <c r="Q9" s="273"/>
      <c r="R9" s="274"/>
      <c r="S9" s="274"/>
      <c r="T9" s="274"/>
      <c r="U9" s="274"/>
      <c r="V9" s="274"/>
      <c r="W9" s="274"/>
      <c r="X9" s="36"/>
    </row>
    <row r="10" spans="1:24" ht="16.5">
      <c r="A10" s="37"/>
      <c r="B10" s="38" t="s">
        <v>1</v>
      </c>
      <c r="C10" s="38"/>
      <c r="D10" s="38"/>
      <c r="E10" s="38"/>
      <c r="F10" s="275"/>
      <c r="G10" s="275"/>
      <c r="H10" s="275"/>
      <c r="I10" s="275"/>
      <c r="J10" s="38" t="s">
        <v>2</v>
      </c>
      <c r="K10" s="276"/>
      <c r="L10" s="276"/>
      <c r="M10" s="39"/>
      <c r="N10" s="38"/>
      <c r="O10" s="40"/>
      <c r="P10" s="40"/>
      <c r="Q10" s="40"/>
      <c r="R10" s="40"/>
      <c r="S10" s="40"/>
      <c r="T10" s="40"/>
      <c r="U10" s="40"/>
      <c r="V10" s="40"/>
      <c r="W10" s="40"/>
      <c r="X10" s="41"/>
    </row>
    <row r="11" spans="1:24">
      <c r="A11" s="35"/>
      <c r="B11" s="42"/>
      <c r="C11" s="42"/>
      <c r="D11" s="42"/>
      <c r="E11" s="42"/>
      <c r="F11" s="42"/>
      <c r="G11" s="42"/>
      <c r="H11" s="43"/>
      <c r="I11" s="43"/>
      <c r="J11" s="43"/>
      <c r="K11" s="43"/>
      <c r="L11" s="43"/>
      <c r="M11" s="44"/>
      <c r="N11" s="44"/>
      <c r="O11" s="43"/>
      <c r="P11" s="43"/>
      <c r="Q11" s="43"/>
      <c r="R11" s="69"/>
      <c r="S11" s="69"/>
      <c r="T11" s="69"/>
      <c r="U11" s="69"/>
      <c r="V11" s="69"/>
      <c r="W11" s="69"/>
      <c r="X11" s="36"/>
    </row>
    <row r="12" spans="1:24" ht="18">
      <c r="A12" s="35"/>
      <c r="B12" s="265" t="s">
        <v>3</v>
      </c>
      <c r="C12" s="265"/>
      <c r="D12" s="265"/>
      <c r="E12" s="265"/>
      <c r="F12" s="265"/>
      <c r="G12" s="265"/>
      <c r="H12" s="265"/>
      <c r="I12" s="265"/>
      <c r="J12" s="265"/>
      <c r="K12" s="265"/>
      <c r="L12" s="265"/>
      <c r="M12" s="265"/>
      <c r="N12" s="265"/>
      <c r="O12" s="265"/>
      <c r="P12" s="265"/>
      <c r="Q12" s="265"/>
      <c r="R12" s="265"/>
      <c r="S12" s="265"/>
      <c r="T12" s="265"/>
      <c r="U12" s="265"/>
      <c r="V12" s="265"/>
      <c r="W12" s="265"/>
      <c r="X12" s="36"/>
    </row>
    <row r="13" spans="1:24">
      <c r="A13" s="35"/>
      <c r="B13" s="368" t="s">
        <v>4</v>
      </c>
      <c r="C13" s="368"/>
      <c r="D13" s="368"/>
      <c r="E13" s="368"/>
      <c r="F13" s="368"/>
      <c r="G13" s="368"/>
      <c r="H13" s="368"/>
      <c r="I13" s="368"/>
      <c r="J13" s="368"/>
      <c r="K13" s="368"/>
      <c r="L13" s="368"/>
      <c r="M13" s="368"/>
      <c r="N13" s="368"/>
      <c r="O13" s="368"/>
      <c r="P13" s="368"/>
      <c r="Q13" s="368"/>
      <c r="R13" s="368"/>
      <c r="S13" s="368"/>
      <c r="T13" s="368"/>
      <c r="U13" s="368"/>
      <c r="V13" s="368"/>
      <c r="W13" s="368"/>
      <c r="X13" s="36"/>
    </row>
    <row r="14" spans="1:24">
      <c r="A14" s="35"/>
      <c r="B14" s="368"/>
      <c r="C14" s="368"/>
      <c r="D14" s="368"/>
      <c r="E14" s="368"/>
      <c r="F14" s="368"/>
      <c r="G14" s="368"/>
      <c r="H14" s="368"/>
      <c r="I14" s="368"/>
      <c r="J14" s="368"/>
      <c r="K14" s="368"/>
      <c r="L14" s="368"/>
      <c r="M14" s="368"/>
      <c r="N14" s="368"/>
      <c r="O14" s="368"/>
      <c r="P14" s="368"/>
      <c r="Q14" s="368"/>
      <c r="R14" s="368"/>
      <c r="S14" s="368"/>
      <c r="T14" s="368"/>
      <c r="U14" s="368"/>
      <c r="V14" s="368"/>
      <c r="W14" s="368"/>
      <c r="X14" s="36"/>
    </row>
    <row r="15" spans="1:24">
      <c r="A15" s="35"/>
      <c r="B15" s="368"/>
      <c r="C15" s="368"/>
      <c r="D15" s="368"/>
      <c r="E15" s="368"/>
      <c r="F15" s="368"/>
      <c r="G15" s="368"/>
      <c r="H15" s="368"/>
      <c r="I15" s="368"/>
      <c r="J15" s="368"/>
      <c r="K15" s="368"/>
      <c r="L15" s="368"/>
      <c r="M15" s="368"/>
      <c r="N15" s="368"/>
      <c r="O15" s="368"/>
      <c r="P15" s="368"/>
      <c r="Q15" s="368"/>
      <c r="R15" s="368"/>
      <c r="S15" s="368"/>
      <c r="T15" s="368"/>
      <c r="U15" s="368"/>
      <c r="V15" s="368"/>
      <c r="W15" s="368"/>
      <c r="X15" s="36"/>
    </row>
    <row r="16" spans="1:24">
      <c r="A16" s="35"/>
      <c r="B16" s="368"/>
      <c r="C16" s="368"/>
      <c r="D16" s="368"/>
      <c r="E16" s="368"/>
      <c r="F16" s="368"/>
      <c r="G16" s="368"/>
      <c r="H16" s="368"/>
      <c r="I16" s="368"/>
      <c r="J16" s="368"/>
      <c r="K16" s="368"/>
      <c r="L16" s="368"/>
      <c r="M16" s="368"/>
      <c r="N16" s="368"/>
      <c r="O16" s="368"/>
      <c r="P16" s="368"/>
      <c r="Q16" s="368"/>
      <c r="R16" s="368"/>
      <c r="S16" s="368"/>
      <c r="T16" s="368"/>
      <c r="U16" s="368"/>
      <c r="V16" s="368"/>
      <c r="W16" s="368"/>
      <c r="X16" s="36"/>
    </row>
    <row r="17" spans="1:24">
      <c r="A17" s="35"/>
      <c r="B17" s="368"/>
      <c r="C17" s="368"/>
      <c r="D17" s="368"/>
      <c r="E17" s="368"/>
      <c r="F17" s="368"/>
      <c r="G17" s="368"/>
      <c r="H17" s="368"/>
      <c r="I17" s="368"/>
      <c r="J17" s="368"/>
      <c r="K17" s="368"/>
      <c r="L17" s="368"/>
      <c r="M17" s="368"/>
      <c r="N17" s="368"/>
      <c r="O17" s="368"/>
      <c r="P17" s="368"/>
      <c r="Q17" s="368"/>
      <c r="R17" s="368"/>
      <c r="S17" s="368"/>
      <c r="T17" s="368"/>
      <c r="U17" s="368"/>
      <c r="V17" s="368"/>
      <c r="W17" s="368"/>
      <c r="X17" s="36"/>
    </row>
    <row r="18" spans="1:24">
      <c r="A18" s="35"/>
      <c r="B18" s="368"/>
      <c r="C18" s="368"/>
      <c r="D18" s="368"/>
      <c r="E18" s="368"/>
      <c r="F18" s="368"/>
      <c r="G18" s="368"/>
      <c r="H18" s="368"/>
      <c r="I18" s="368"/>
      <c r="J18" s="368"/>
      <c r="K18" s="368"/>
      <c r="L18" s="368"/>
      <c r="M18" s="368"/>
      <c r="N18" s="368"/>
      <c r="O18" s="368"/>
      <c r="P18" s="368"/>
      <c r="Q18" s="368"/>
      <c r="R18" s="368"/>
      <c r="S18" s="368"/>
      <c r="T18" s="368"/>
      <c r="U18" s="368"/>
      <c r="V18" s="368"/>
      <c r="W18" s="368"/>
      <c r="X18" s="36"/>
    </row>
    <row r="19" spans="1:24">
      <c r="A19" s="35"/>
      <c r="B19" s="267"/>
      <c r="C19" s="267"/>
      <c r="D19" s="267"/>
      <c r="E19" s="267"/>
      <c r="F19" s="267"/>
      <c r="G19" s="267"/>
      <c r="H19" s="267"/>
      <c r="I19" s="267"/>
      <c r="J19" s="267"/>
      <c r="K19" s="267"/>
      <c r="L19" s="267"/>
      <c r="M19" s="267"/>
      <c r="N19" s="267"/>
      <c r="O19" s="267"/>
      <c r="P19" s="267"/>
      <c r="Q19" s="267"/>
      <c r="R19" s="267"/>
      <c r="S19" s="267"/>
      <c r="T19" s="267"/>
      <c r="U19" s="267"/>
      <c r="V19" s="267"/>
      <c r="W19" s="267"/>
      <c r="X19" s="36"/>
    </row>
    <row r="20" spans="1:24" ht="18">
      <c r="A20" s="35"/>
      <c r="B20" s="268" t="s">
        <v>5</v>
      </c>
      <c r="C20" s="268"/>
      <c r="D20" s="268"/>
      <c r="E20" s="268"/>
      <c r="F20" s="269"/>
      <c r="G20" s="269"/>
      <c r="H20" s="269"/>
      <c r="I20" s="269"/>
      <c r="J20" s="269"/>
      <c r="K20" s="269"/>
      <c r="L20" s="269"/>
      <c r="M20" s="269"/>
      <c r="N20" s="269"/>
      <c r="O20" s="269"/>
      <c r="P20" s="269"/>
      <c r="Q20" s="269"/>
      <c r="R20" s="269"/>
      <c r="S20" s="269"/>
      <c r="T20" s="269"/>
      <c r="U20" s="269"/>
      <c r="V20" s="269"/>
      <c r="W20" s="269"/>
      <c r="X20" s="36"/>
    </row>
    <row r="21" spans="1:24">
      <c r="A21" s="35"/>
      <c r="B21" s="45"/>
      <c r="C21" s="45"/>
      <c r="D21" s="45"/>
      <c r="E21" s="45"/>
      <c r="F21" s="270"/>
      <c r="G21" s="270"/>
      <c r="H21" s="270"/>
      <c r="I21" s="270"/>
      <c r="J21" s="270"/>
      <c r="K21" s="270"/>
      <c r="L21" s="270"/>
      <c r="M21" s="270"/>
      <c r="N21" s="270"/>
      <c r="O21" s="270"/>
      <c r="P21" s="270"/>
      <c r="Q21" s="270"/>
      <c r="R21" s="270"/>
      <c r="S21" s="270"/>
      <c r="T21" s="270"/>
      <c r="U21" s="270"/>
      <c r="V21" s="270"/>
      <c r="W21" s="270"/>
      <c r="X21" s="36"/>
    </row>
    <row r="22" spans="1:24" ht="18">
      <c r="A22" s="35"/>
      <c r="B22" s="268" t="s">
        <v>6</v>
      </c>
      <c r="C22" s="268"/>
      <c r="D22" s="268"/>
      <c r="E22" s="268"/>
      <c r="F22" s="269"/>
      <c r="G22" s="269"/>
      <c r="H22" s="269"/>
      <c r="I22" s="269"/>
      <c r="J22" s="269"/>
      <c r="K22" s="269"/>
      <c r="L22" s="269"/>
      <c r="M22" s="269"/>
      <c r="N22" s="269"/>
      <c r="O22" s="269"/>
      <c r="P22" s="269"/>
      <c r="Q22" s="269"/>
      <c r="R22" s="269"/>
      <c r="S22" s="269"/>
      <c r="T22" s="269"/>
      <c r="U22" s="269"/>
      <c r="V22" s="269"/>
      <c r="W22" s="269"/>
      <c r="X22" s="36"/>
    </row>
    <row r="23" spans="1:24">
      <c r="A23" s="35"/>
      <c r="B23" s="45"/>
      <c r="C23" s="45"/>
      <c r="D23" s="45"/>
      <c r="E23" s="45"/>
      <c r="F23" s="270"/>
      <c r="G23" s="270"/>
      <c r="H23" s="270"/>
      <c r="I23" s="270"/>
      <c r="J23" s="270"/>
      <c r="K23" s="270"/>
      <c r="L23" s="270"/>
      <c r="M23" s="270"/>
      <c r="N23" s="270"/>
      <c r="O23" s="270"/>
      <c r="P23" s="270"/>
      <c r="Q23" s="270"/>
      <c r="R23" s="270"/>
      <c r="S23" s="270"/>
      <c r="T23" s="270"/>
      <c r="U23" s="270"/>
      <c r="V23" s="270"/>
      <c r="W23" s="270"/>
      <c r="X23" s="36"/>
    </row>
    <row r="24" spans="1:24" ht="18">
      <c r="A24" s="35"/>
      <c r="B24" s="268" t="s">
        <v>7</v>
      </c>
      <c r="C24" s="268"/>
      <c r="D24" s="268"/>
      <c r="E24" s="268"/>
      <c r="F24" s="269"/>
      <c r="G24" s="269"/>
      <c r="H24" s="269"/>
      <c r="I24" s="269"/>
      <c r="J24" s="269"/>
      <c r="K24" s="269"/>
      <c r="L24" s="269"/>
      <c r="M24" s="269"/>
      <c r="N24" s="269"/>
      <c r="O24" s="269"/>
      <c r="P24" s="269"/>
      <c r="Q24" s="269"/>
      <c r="R24" s="269"/>
      <c r="S24" s="269"/>
      <c r="T24" s="269"/>
      <c r="U24" s="269"/>
      <c r="V24" s="269"/>
      <c r="W24" s="269"/>
      <c r="X24" s="36"/>
    </row>
    <row r="25" spans="1:24">
      <c r="A25" s="35"/>
      <c r="B25" s="69"/>
      <c r="C25" s="69"/>
      <c r="D25" s="69"/>
      <c r="E25" s="69"/>
      <c r="F25" s="270"/>
      <c r="G25" s="270"/>
      <c r="H25" s="270"/>
      <c r="I25" s="270"/>
      <c r="J25" s="270"/>
      <c r="K25" s="270"/>
      <c r="L25" s="270"/>
      <c r="M25" s="270"/>
      <c r="N25" s="270"/>
      <c r="O25" s="270"/>
      <c r="P25" s="270"/>
      <c r="Q25" s="270"/>
      <c r="R25" s="270"/>
      <c r="S25" s="270"/>
      <c r="T25" s="270"/>
      <c r="U25" s="270"/>
      <c r="V25" s="270"/>
      <c r="W25" s="270"/>
      <c r="X25" s="36"/>
    </row>
    <row r="26" spans="1:24" ht="16.5">
      <c r="A26" s="33"/>
      <c r="B26" s="277" t="s">
        <v>8</v>
      </c>
      <c r="C26" s="277"/>
      <c r="D26" s="277" t="s">
        <v>9</v>
      </c>
      <c r="E26" s="277"/>
      <c r="F26" s="277"/>
      <c r="G26" s="277"/>
      <c r="H26" s="277"/>
      <c r="I26" s="277"/>
      <c r="J26" s="277"/>
      <c r="K26" s="277"/>
      <c r="L26" s="277"/>
      <c r="M26" s="277"/>
      <c r="N26" s="277"/>
      <c r="O26" s="277"/>
      <c r="P26" s="277"/>
      <c r="Q26" s="277" t="s">
        <v>10</v>
      </c>
      <c r="R26" s="277"/>
      <c r="S26" s="277"/>
      <c r="T26" s="277" t="s">
        <v>11</v>
      </c>
      <c r="U26" s="277"/>
      <c r="V26" s="277"/>
      <c r="W26" s="277"/>
      <c r="X26" s="46"/>
    </row>
    <row r="27" spans="1:24" ht="21" customHeight="1">
      <c r="A27" s="33"/>
      <c r="B27" s="278"/>
      <c r="C27" s="279"/>
      <c r="D27" s="284" t="s">
        <v>131</v>
      </c>
      <c r="E27" s="285"/>
      <c r="F27" s="285"/>
      <c r="G27" s="285"/>
      <c r="H27" s="285"/>
      <c r="I27" s="285"/>
      <c r="J27" s="285"/>
      <c r="K27" s="285"/>
      <c r="L27" s="285"/>
      <c r="M27" s="285"/>
      <c r="N27" s="285"/>
      <c r="O27" s="285"/>
      <c r="P27" s="286"/>
      <c r="Q27" s="293" t="s">
        <v>117</v>
      </c>
      <c r="R27" s="294"/>
      <c r="S27" s="295"/>
      <c r="T27" s="278"/>
      <c r="U27" s="302"/>
      <c r="V27" s="302"/>
      <c r="W27" s="279"/>
      <c r="X27" s="46"/>
    </row>
    <row r="28" spans="1:24" ht="15.75" customHeight="1">
      <c r="A28" s="33"/>
      <c r="B28" s="280"/>
      <c r="C28" s="281"/>
      <c r="D28" s="287"/>
      <c r="E28" s="288"/>
      <c r="F28" s="288"/>
      <c r="G28" s="288"/>
      <c r="H28" s="288"/>
      <c r="I28" s="288"/>
      <c r="J28" s="288"/>
      <c r="K28" s="288"/>
      <c r="L28" s="288"/>
      <c r="M28" s="288"/>
      <c r="N28" s="288"/>
      <c r="O28" s="288"/>
      <c r="P28" s="289"/>
      <c r="Q28" s="296"/>
      <c r="R28" s="297"/>
      <c r="S28" s="298"/>
      <c r="T28" s="280"/>
      <c r="U28" s="303"/>
      <c r="V28" s="303"/>
      <c r="W28" s="281"/>
      <c r="X28" s="46"/>
    </row>
    <row r="29" spans="1:24">
      <c r="A29" s="33"/>
      <c r="B29" s="282"/>
      <c r="C29" s="283"/>
      <c r="D29" s="290"/>
      <c r="E29" s="291"/>
      <c r="F29" s="291"/>
      <c r="G29" s="291"/>
      <c r="H29" s="291"/>
      <c r="I29" s="291"/>
      <c r="J29" s="291"/>
      <c r="K29" s="291"/>
      <c r="L29" s="291"/>
      <c r="M29" s="291"/>
      <c r="N29" s="291"/>
      <c r="O29" s="291"/>
      <c r="P29" s="292"/>
      <c r="Q29" s="299"/>
      <c r="R29" s="300"/>
      <c r="S29" s="301"/>
      <c r="T29" s="282"/>
      <c r="U29" s="304"/>
      <c r="V29" s="304"/>
      <c r="W29" s="283"/>
      <c r="X29" s="46"/>
    </row>
    <row r="30" spans="1:24">
      <c r="A30" s="33"/>
      <c r="B30" s="303"/>
      <c r="C30" s="303"/>
      <c r="D30" s="303"/>
      <c r="E30" s="303"/>
      <c r="F30" s="303"/>
      <c r="G30" s="303"/>
      <c r="H30" s="303"/>
      <c r="I30" s="303"/>
      <c r="J30" s="303"/>
      <c r="K30" s="303"/>
      <c r="L30" s="303"/>
      <c r="M30" s="303"/>
      <c r="N30" s="303"/>
      <c r="O30" s="303"/>
      <c r="P30" s="303"/>
      <c r="Q30" s="303"/>
      <c r="R30" s="303"/>
      <c r="S30" s="303"/>
      <c r="T30" s="303"/>
      <c r="U30" s="303"/>
      <c r="V30" s="303"/>
      <c r="W30" s="303"/>
      <c r="X30" s="46"/>
    </row>
    <row r="31" spans="1:24" ht="16.5">
      <c r="A31" s="33"/>
      <c r="B31" s="305" t="s">
        <v>14</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48"/>
      <c r="B33" s="306" t="s">
        <v>9</v>
      </c>
      <c r="C33" s="307"/>
      <c r="D33" s="307"/>
      <c r="E33" s="307"/>
      <c r="F33" s="307"/>
      <c r="G33" s="307"/>
      <c r="H33" s="307"/>
      <c r="I33" s="307"/>
      <c r="J33" s="306" t="s">
        <v>15</v>
      </c>
      <c r="K33" s="308"/>
      <c r="L33" s="309" t="s">
        <v>16</v>
      </c>
      <c r="M33" s="309"/>
      <c r="N33" s="309"/>
      <c r="O33" s="309"/>
      <c r="P33" s="309"/>
      <c r="Q33" s="309" t="s">
        <v>17</v>
      </c>
      <c r="R33" s="309"/>
      <c r="S33" s="309"/>
      <c r="T33" s="309" t="s">
        <v>18</v>
      </c>
      <c r="U33" s="309"/>
      <c r="V33" s="309"/>
      <c r="W33" s="309"/>
      <c r="X33" s="46"/>
    </row>
    <row r="34" spans="1:24">
      <c r="A34" s="33"/>
      <c r="B34" s="314" t="s">
        <v>19</v>
      </c>
      <c r="C34" s="315"/>
      <c r="D34" s="315"/>
      <c r="E34" s="315"/>
      <c r="F34" s="315"/>
      <c r="G34" s="315"/>
      <c r="H34" s="315"/>
      <c r="I34" s="316"/>
      <c r="J34" s="317"/>
      <c r="K34" s="318"/>
      <c r="L34" s="319">
        <f>+T61</f>
        <v>7700</v>
      </c>
      <c r="M34" s="319"/>
      <c r="N34" s="319"/>
      <c r="O34" s="319"/>
      <c r="P34" s="319"/>
      <c r="Q34" s="320">
        <v>0.05</v>
      </c>
      <c r="R34" s="320"/>
      <c r="S34" s="320"/>
      <c r="T34" s="319">
        <f>+ROUND(L34*Q34,0)</f>
        <v>385</v>
      </c>
      <c r="U34" s="319"/>
      <c r="V34" s="319"/>
      <c r="W34" s="319"/>
      <c r="X34" s="46"/>
    </row>
    <row r="35" spans="1:24">
      <c r="A35" s="33"/>
      <c r="B35" s="314"/>
      <c r="C35" s="315"/>
      <c r="D35" s="315"/>
      <c r="E35" s="315"/>
      <c r="F35" s="315"/>
      <c r="G35" s="315"/>
      <c r="H35" s="315"/>
      <c r="I35" s="316"/>
      <c r="J35" s="317"/>
      <c r="K35" s="318"/>
      <c r="L35" s="321"/>
      <c r="M35" s="322"/>
      <c r="N35" s="322"/>
      <c r="O35" s="322"/>
      <c r="P35" s="323"/>
      <c r="Q35" s="317"/>
      <c r="R35" s="324"/>
      <c r="S35" s="318"/>
      <c r="T35" s="325"/>
      <c r="U35" s="326"/>
      <c r="V35" s="326"/>
      <c r="W35" s="327"/>
      <c r="X35" s="46"/>
    </row>
    <row r="36" spans="1:24" ht="16.5">
      <c r="A36" s="33"/>
      <c r="B36" s="49"/>
      <c r="C36" s="49"/>
      <c r="D36" s="49"/>
      <c r="E36" s="49"/>
      <c r="F36" s="49"/>
      <c r="G36" s="49"/>
      <c r="H36" s="49"/>
      <c r="I36" s="49"/>
      <c r="J36" s="49"/>
      <c r="K36" s="49"/>
      <c r="L36" s="49"/>
      <c r="M36" s="49"/>
      <c r="N36" s="49"/>
      <c r="O36" s="49"/>
      <c r="P36" s="49"/>
      <c r="Q36" s="310" t="s">
        <v>20</v>
      </c>
      <c r="R36" s="310"/>
      <c r="S36" s="310"/>
      <c r="T36" s="311">
        <f>+SUM(T34:W35)</f>
        <v>385</v>
      </c>
      <c r="U36" s="312"/>
      <c r="V36" s="312"/>
      <c r="W36" s="313"/>
      <c r="X36" s="46"/>
    </row>
    <row r="37" spans="1:24">
      <c r="A37" s="33"/>
      <c r="B37" s="50"/>
      <c r="C37" s="50"/>
      <c r="D37" s="50"/>
      <c r="E37" s="50"/>
      <c r="F37" s="50"/>
      <c r="G37" s="50"/>
      <c r="H37" s="50"/>
      <c r="I37" s="50"/>
      <c r="J37" s="50"/>
      <c r="K37" s="50"/>
      <c r="L37" s="50"/>
      <c r="M37" s="50"/>
      <c r="N37" s="50"/>
      <c r="O37" s="50"/>
      <c r="P37" s="50"/>
      <c r="Q37" s="50"/>
      <c r="R37" s="50"/>
      <c r="S37" s="50"/>
      <c r="T37" s="51"/>
      <c r="U37" s="51"/>
      <c r="V37" s="51"/>
      <c r="W37" s="51"/>
      <c r="X37" s="46"/>
    </row>
    <row r="38" spans="1:24" ht="16.5">
      <c r="A38" s="33"/>
      <c r="B38" s="305" t="s">
        <v>21</v>
      </c>
      <c r="C38" s="305"/>
      <c r="D38" s="305"/>
      <c r="E38" s="305"/>
      <c r="F38" s="305"/>
      <c r="G38" s="305"/>
      <c r="H38" s="305"/>
      <c r="I38" s="305"/>
      <c r="J38" s="305"/>
      <c r="K38" s="305"/>
      <c r="L38" s="305"/>
      <c r="M38" s="305"/>
      <c r="N38" s="305"/>
      <c r="O38" s="305"/>
      <c r="P38" s="305"/>
      <c r="Q38" s="305"/>
      <c r="R38" s="305"/>
      <c r="S38" s="305"/>
      <c r="T38" s="305"/>
      <c r="U38" s="305"/>
      <c r="V38" s="305"/>
      <c r="W38" s="305"/>
      <c r="X38" s="46"/>
    </row>
    <row r="39" spans="1:24">
      <c r="A39" s="33"/>
      <c r="B39" s="47"/>
      <c r="C39" s="47"/>
      <c r="D39" s="47"/>
      <c r="E39" s="47"/>
      <c r="F39" s="47"/>
      <c r="G39" s="47"/>
      <c r="H39" s="47"/>
      <c r="I39" s="47"/>
      <c r="J39" s="47"/>
      <c r="K39" s="47"/>
      <c r="L39" s="47"/>
      <c r="M39" s="47"/>
      <c r="N39" s="47"/>
      <c r="O39" s="47"/>
      <c r="P39" s="47"/>
      <c r="Q39" s="47"/>
      <c r="R39" s="47"/>
      <c r="S39" s="47"/>
      <c r="T39" s="47"/>
      <c r="U39" s="47"/>
      <c r="V39" s="47"/>
      <c r="W39" s="47"/>
      <c r="X39" s="46"/>
    </row>
    <row r="40" spans="1:24" ht="16.5">
      <c r="A40" s="33"/>
      <c r="B40" s="309" t="s">
        <v>9</v>
      </c>
      <c r="C40" s="309"/>
      <c r="D40" s="309"/>
      <c r="E40" s="309"/>
      <c r="F40" s="309"/>
      <c r="G40" s="309"/>
      <c r="H40" s="309"/>
      <c r="I40" s="309"/>
      <c r="J40" s="309" t="s">
        <v>10</v>
      </c>
      <c r="K40" s="309"/>
      <c r="L40" s="309" t="s">
        <v>22</v>
      </c>
      <c r="M40" s="309"/>
      <c r="N40" s="309"/>
      <c r="O40" s="309"/>
      <c r="P40" s="309"/>
      <c r="Q40" s="309" t="s">
        <v>23</v>
      </c>
      <c r="R40" s="309"/>
      <c r="S40" s="309"/>
      <c r="T40" s="309" t="s">
        <v>24</v>
      </c>
      <c r="U40" s="309"/>
      <c r="V40" s="309"/>
      <c r="W40" s="309"/>
      <c r="X40" s="46"/>
    </row>
    <row r="41" spans="1:24">
      <c r="A41" s="33"/>
      <c r="B41" s="393" t="s">
        <v>132</v>
      </c>
      <c r="C41" s="393"/>
      <c r="D41" s="393"/>
      <c r="E41" s="393"/>
      <c r="F41" s="393"/>
      <c r="G41" s="393"/>
      <c r="H41" s="393"/>
      <c r="I41" s="393"/>
      <c r="J41" s="320" t="s">
        <v>112</v>
      </c>
      <c r="K41" s="320"/>
      <c r="L41" s="320">
        <v>1</v>
      </c>
      <c r="M41" s="320"/>
      <c r="N41" s="320"/>
      <c r="O41" s="320"/>
      <c r="P41" s="320"/>
      <c r="Q41" s="320">
        <v>28706</v>
      </c>
      <c r="R41" s="320"/>
      <c r="S41" s="320"/>
      <c r="T41" s="391">
        <f>+ROUND(L41*Q41,0)</f>
        <v>28706</v>
      </c>
      <c r="U41" s="391"/>
      <c r="V41" s="391"/>
      <c r="W41" s="391"/>
      <c r="X41" s="46"/>
    </row>
    <row r="42" spans="1:24">
      <c r="A42" s="33"/>
      <c r="B42" s="393" t="s">
        <v>133</v>
      </c>
      <c r="C42" s="393"/>
      <c r="D42" s="393"/>
      <c r="E42" s="393"/>
      <c r="F42" s="393"/>
      <c r="G42" s="393"/>
      <c r="H42" s="393"/>
      <c r="I42" s="393"/>
      <c r="J42" s="320" t="s">
        <v>126</v>
      </c>
      <c r="K42" s="320"/>
      <c r="L42" s="320">
        <v>0.02</v>
      </c>
      <c r="M42" s="320"/>
      <c r="N42" s="320"/>
      <c r="O42" s="320"/>
      <c r="P42" s="320"/>
      <c r="Q42" s="320">
        <v>60964</v>
      </c>
      <c r="R42" s="320"/>
      <c r="S42" s="320"/>
      <c r="T42" s="391">
        <f t="shared" ref="T42:T44" si="0">+ROUND(L42*Q42,0)</f>
        <v>1219</v>
      </c>
      <c r="U42" s="391"/>
      <c r="V42" s="391"/>
      <c r="W42" s="391"/>
      <c r="X42" s="46"/>
    </row>
    <row r="43" spans="1:24">
      <c r="A43" s="33"/>
      <c r="B43" s="393" t="s">
        <v>134</v>
      </c>
      <c r="C43" s="393"/>
      <c r="D43" s="393"/>
      <c r="E43" s="393"/>
      <c r="F43" s="393"/>
      <c r="G43" s="393"/>
      <c r="H43" s="393"/>
      <c r="I43" s="393"/>
      <c r="J43" s="320" t="s">
        <v>126</v>
      </c>
      <c r="K43" s="320"/>
      <c r="L43" s="320">
        <v>0.02</v>
      </c>
      <c r="M43" s="320"/>
      <c r="N43" s="320"/>
      <c r="O43" s="320"/>
      <c r="P43" s="320"/>
      <c r="Q43" s="320">
        <v>28510</v>
      </c>
      <c r="R43" s="320"/>
      <c r="S43" s="320"/>
      <c r="T43" s="391">
        <f t="shared" si="0"/>
        <v>570</v>
      </c>
      <c r="U43" s="391"/>
      <c r="V43" s="391"/>
      <c r="W43" s="391"/>
      <c r="X43" s="46"/>
    </row>
    <row r="44" spans="1:24">
      <c r="A44" s="33"/>
      <c r="B44" s="393" t="s">
        <v>91</v>
      </c>
      <c r="C44" s="393"/>
      <c r="D44" s="393"/>
      <c r="E44" s="393"/>
      <c r="F44" s="393"/>
      <c r="G44" s="393"/>
      <c r="H44" s="393"/>
      <c r="I44" s="393"/>
      <c r="J44" s="320" t="s">
        <v>79</v>
      </c>
      <c r="K44" s="320"/>
      <c r="L44" s="320">
        <v>0.02</v>
      </c>
      <c r="M44" s="320"/>
      <c r="N44" s="320"/>
      <c r="O44" s="320"/>
      <c r="P44" s="320"/>
      <c r="Q44" s="396">
        <v>4754</v>
      </c>
      <c r="R44" s="397"/>
      <c r="S44" s="397"/>
      <c r="T44" s="391">
        <f t="shared" si="0"/>
        <v>95</v>
      </c>
      <c r="U44" s="391"/>
      <c r="V44" s="391"/>
      <c r="W44" s="391"/>
      <c r="X44" s="46"/>
    </row>
    <row r="45" spans="1:24" ht="16.5">
      <c r="A45" s="33"/>
      <c r="B45" s="161"/>
      <c r="C45" s="161"/>
      <c r="D45" s="161"/>
      <c r="E45" s="161"/>
      <c r="F45" s="161"/>
      <c r="G45" s="161"/>
      <c r="H45" s="161"/>
      <c r="I45" s="161"/>
      <c r="J45" s="49"/>
      <c r="K45" s="49"/>
      <c r="L45" s="49"/>
      <c r="M45" s="49"/>
      <c r="N45" s="49"/>
      <c r="O45" s="49"/>
      <c r="P45" s="49"/>
      <c r="Q45" s="310" t="s">
        <v>20</v>
      </c>
      <c r="R45" s="310"/>
      <c r="S45" s="310"/>
      <c r="T45" s="329">
        <f>SUM(T41:W44)</f>
        <v>30590</v>
      </c>
      <c r="U45" s="330"/>
      <c r="V45" s="330"/>
      <c r="W45" s="331"/>
      <c r="X45" s="46"/>
    </row>
    <row r="46" spans="1:24">
      <c r="A46" s="33"/>
      <c r="B46" s="50"/>
      <c r="C46" s="50"/>
      <c r="D46" s="50"/>
      <c r="E46" s="50"/>
      <c r="F46" s="50"/>
      <c r="G46" s="50"/>
      <c r="H46" s="50"/>
      <c r="I46" s="50"/>
      <c r="J46" s="50"/>
      <c r="K46" s="50"/>
      <c r="L46" s="50"/>
      <c r="M46" s="50"/>
      <c r="N46" s="50"/>
      <c r="O46" s="50"/>
      <c r="P46" s="50"/>
      <c r="Q46" s="50"/>
      <c r="R46" s="50"/>
      <c r="S46" s="50"/>
      <c r="T46" s="51"/>
      <c r="U46" s="51"/>
      <c r="V46" s="51"/>
      <c r="W46" s="51"/>
      <c r="X46" s="46"/>
    </row>
    <row r="47" spans="1:24" ht="16.5">
      <c r="A47" s="33"/>
      <c r="B47" s="305" t="s">
        <v>26</v>
      </c>
      <c r="C47" s="305"/>
      <c r="D47" s="305"/>
      <c r="E47" s="305"/>
      <c r="F47" s="305"/>
      <c r="G47" s="305"/>
      <c r="H47" s="305"/>
      <c r="I47" s="305"/>
      <c r="J47" s="305"/>
      <c r="K47" s="305"/>
      <c r="L47" s="305"/>
      <c r="M47" s="305"/>
      <c r="N47" s="305"/>
      <c r="O47" s="305"/>
      <c r="P47" s="305"/>
      <c r="Q47" s="305"/>
      <c r="R47" s="305"/>
      <c r="S47" s="305"/>
      <c r="T47" s="305"/>
      <c r="U47" s="305"/>
      <c r="V47" s="305"/>
      <c r="W47" s="305"/>
      <c r="X47" s="46"/>
    </row>
    <row r="48" spans="1:24">
      <c r="A48" s="33"/>
      <c r="B48" s="47"/>
      <c r="C48" s="47"/>
      <c r="D48" s="47"/>
      <c r="E48" s="47"/>
      <c r="F48" s="47"/>
      <c r="G48" s="47"/>
      <c r="H48" s="47"/>
      <c r="I48" s="47"/>
      <c r="J48" s="47"/>
      <c r="K48" s="47"/>
      <c r="L48" s="47"/>
      <c r="M48" s="47"/>
      <c r="N48" s="47"/>
      <c r="O48" s="47"/>
      <c r="P48" s="47"/>
      <c r="Q48" s="47"/>
      <c r="R48" s="47"/>
      <c r="S48" s="47"/>
      <c r="T48" s="47"/>
      <c r="U48" s="47"/>
      <c r="V48" s="47"/>
      <c r="W48" s="47"/>
      <c r="X48" s="46"/>
    </row>
    <row r="49" spans="1:24" ht="19.5">
      <c r="A49" s="33"/>
      <c r="B49" s="309" t="s">
        <v>27</v>
      </c>
      <c r="C49" s="309"/>
      <c r="D49" s="309"/>
      <c r="E49" s="309"/>
      <c r="F49" s="309"/>
      <c r="G49" s="309"/>
      <c r="H49" s="309" t="s">
        <v>28</v>
      </c>
      <c r="I49" s="309"/>
      <c r="J49" s="309" t="s">
        <v>29</v>
      </c>
      <c r="K49" s="309"/>
      <c r="L49" s="309" t="s">
        <v>30</v>
      </c>
      <c r="M49" s="309"/>
      <c r="N49" s="309"/>
      <c r="O49" s="309"/>
      <c r="P49" s="309"/>
      <c r="Q49" s="309" t="s">
        <v>16</v>
      </c>
      <c r="R49" s="309"/>
      <c r="S49" s="309"/>
      <c r="T49" s="309" t="s">
        <v>18</v>
      </c>
      <c r="U49" s="309"/>
      <c r="V49" s="309"/>
      <c r="W49" s="309"/>
      <c r="X49" s="46"/>
    </row>
    <row r="50" spans="1:24">
      <c r="A50" s="33"/>
      <c r="B50" s="320"/>
      <c r="C50" s="320"/>
      <c r="D50" s="320"/>
      <c r="E50" s="320"/>
      <c r="F50" s="320"/>
      <c r="G50" s="320"/>
      <c r="H50" s="320"/>
      <c r="I50" s="320"/>
      <c r="J50" s="320"/>
      <c r="K50" s="320"/>
      <c r="L50" s="320"/>
      <c r="M50" s="320"/>
      <c r="N50" s="320"/>
      <c r="O50" s="320"/>
      <c r="P50" s="320"/>
      <c r="Q50" s="320"/>
      <c r="R50" s="320"/>
      <c r="S50" s="320"/>
      <c r="T50" s="319">
        <f>+ROUND(L50*Q50,0)</f>
        <v>0</v>
      </c>
      <c r="U50" s="319"/>
      <c r="V50" s="319"/>
      <c r="W50" s="319"/>
      <c r="X50" s="46"/>
    </row>
    <row r="51" spans="1:24">
      <c r="A51" s="33"/>
      <c r="B51" s="320" t="s">
        <v>32</v>
      </c>
      <c r="C51" s="320"/>
      <c r="D51" s="320"/>
      <c r="E51" s="320"/>
      <c r="F51" s="320"/>
      <c r="G51" s="320"/>
      <c r="H51" s="320"/>
      <c r="I51" s="320"/>
      <c r="J51" s="320">
        <v>1</v>
      </c>
      <c r="K51" s="320"/>
      <c r="L51" s="320">
        <v>0.1</v>
      </c>
      <c r="M51" s="320"/>
      <c r="N51" s="320"/>
      <c r="O51" s="320"/>
      <c r="P51" s="320"/>
      <c r="Q51" s="320">
        <v>4000</v>
      </c>
      <c r="R51" s="320"/>
      <c r="S51" s="320"/>
      <c r="T51" s="391">
        <f t="shared" ref="T51:T52" si="1">+ROUND(L51*Q51,0)</f>
        <v>400</v>
      </c>
      <c r="U51" s="391"/>
      <c r="V51" s="391"/>
      <c r="W51" s="391"/>
      <c r="X51" s="46"/>
    </row>
    <row r="52" spans="1:24">
      <c r="A52" s="33"/>
      <c r="B52" s="320"/>
      <c r="C52" s="320"/>
      <c r="D52" s="320"/>
      <c r="E52" s="320"/>
      <c r="F52" s="320"/>
      <c r="G52" s="320"/>
      <c r="H52" s="320"/>
      <c r="I52" s="320"/>
      <c r="J52" s="320"/>
      <c r="K52" s="320"/>
      <c r="L52" s="320"/>
      <c r="M52" s="320"/>
      <c r="N52" s="320"/>
      <c r="O52" s="320"/>
      <c r="P52" s="320"/>
      <c r="Q52" s="320"/>
      <c r="R52" s="320"/>
      <c r="S52" s="320"/>
      <c r="T52" s="319">
        <f t="shared" si="1"/>
        <v>0</v>
      </c>
      <c r="U52" s="319"/>
      <c r="V52" s="319"/>
      <c r="W52" s="319"/>
      <c r="X52" s="46"/>
    </row>
    <row r="53" spans="1:24" ht="16.5">
      <c r="A53" s="33"/>
      <c r="B53" s="49"/>
      <c r="C53" s="49"/>
      <c r="D53" s="49"/>
      <c r="E53" s="49"/>
      <c r="F53" s="49"/>
      <c r="G53" s="49"/>
      <c r="H53" s="49"/>
      <c r="I53" s="49"/>
      <c r="J53" s="49"/>
      <c r="K53" s="49"/>
      <c r="L53" s="49"/>
      <c r="M53" s="49"/>
      <c r="N53" s="49"/>
      <c r="O53" s="49"/>
      <c r="P53" s="49"/>
      <c r="Q53" s="310" t="s">
        <v>20</v>
      </c>
      <c r="R53" s="310"/>
      <c r="S53" s="310"/>
      <c r="T53" s="332">
        <f t="shared" ref="T53" si="2">SUM(T50:W52)</f>
        <v>400</v>
      </c>
      <c r="U53" s="333"/>
      <c r="V53" s="333"/>
      <c r="W53" s="334"/>
      <c r="X53" s="46"/>
    </row>
    <row r="54" spans="1:24">
      <c r="A54" s="33"/>
      <c r="B54" s="50"/>
      <c r="C54" s="50"/>
      <c r="D54" s="50"/>
      <c r="E54" s="50"/>
      <c r="F54" s="50"/>
      <c r="G54" s="50"/>
      <c r="H54" s="50"/>
      <c r="I54" s="50"/>
      <c r="J54" s="50"/>
      <c r="K54" s="50"/>
      <c r="L54" s="50"/>
      <c r="M54" s="50"/>
      <c r="N54" s="50"/>
      <c r="O54" s="50"/>
      <c r="P54" s="50"/>
      <c r="Q54" s="50"/>
      <c r="R54" s="50"/>
      <c r="S54" s="50"/>
      <c r="T54" s="51"/>
      <c r="U54" s="51"/>
      <c r="V54" s="51"/>
      <c r="W54" s="51"/>
      <c r="X54" s="46"/>
    </row>
    <row r="55" spans="1:24" ht="16.5">
      <c r="A55" s="33"/>
      <c r="B55" s="305" t="s">
        <v>33</v>
      </c>
      <c r="C55" s="305"/>
      <c r="D55" s="305"/>
      <c r="E55" s="305"/>
      <c r="F55" s="305"/>
      <c r="G55" s="305"/>
      <c r="H55" s="305"/>
      <c r="I55" s="305"/>
      <c r="J55" s="305"/>
      <c r="K55" s="305"/>
      <c r="L55" s="305"/>
      <c r="M55" s="305"/>
      <c r="N55" s="305"/>
      <c r="O55" s="305"/>
      <c r="P55" s="305"/>
      <c r="Q55" s="305"/>
      <c r="R55" s="305"/>
      <c r="S55" s="305"/>
      <c r="T55" s="305"/>
      <c r="U55" s="305"/>
      <c r="V55" s="305"/>
      <c r="W55" s="305"/>
      <c r="X55" s="46"/>
    </row>
    <row r="56" spans="1:24">
      <c r="A56" s="33"/>
      <c r="B56" s="47"/>
      <c r="C56" s="47"/>
      <c r="D56" s="47"/>
      <c r="E56" s="47"/>
      <c r="F56" s="47"/>
      <c r="G56" s="47"/>
      <c r="H56" s="47"/>
      <c r="I56" s="47"/>
      <c r="J56" s="47"/>
      <c r="K56" s="47"/>
      <c r="L56" s="47"/>
      <c r="M56" s="47"/>
      <c r="N56" s="47"/>
      <c r="O56" s="47"/>
      <c r="P56" s="47"/>
      <c r="Q56" s="47"/>
      <c r="R56" s="47"/>
      <c r="S56" s="47"/>
      <c r="T56" s="47"/>
      <c r="U56" s="47"/>
      <c r="V56" s="47"/>
      <c r="W56" s="47"/>
      <c r="X56" s="46"/>
    </row>
    <row r="57" spans="1:24" ht="16.5">
      <c r="A57" s="33"/>
      <c r="B57" s="309" t="s">
        <v>34</v>
      </c>
      <c r="C57" s="309"/>
      <c r="D57" s="309"/>
      <c r="E57" s="309"/>
      <c r="F57" s="309"/>
      <c r="G57" s="309"/>
      <c r="H57" s="309" t="s">
        <v>35</v>
      </c>
      <c r="I57" s="309"/>
      <c r="J57" s="309" t="s">
        <v>36</v>
      </c>
      <c r="K57" s="309"/>
      <c r="L57" s="309" t="s">
        <v>37</v>
      </c>
      <c r="M57" s="309"/>
      <c r="N57" s="309"/>
      <c r="O57" s="309"/>
      <c r="P57" s="309"/>
      <c r="Q57" s="309" t="s">
        <v>17</v>
      </c>
      <c r="R57" s="309"/>
      <c r="S57" s="309"/>
      <c r="T57" s="309" t="s">
        <v>18</v>
      </c>
      <c r="U57" s="309"/>
      <c r="V57" s="309"/>
      <c r="W57" s="309"/>
      <c r="X57" s="46"/>
    </row>
    <row r="58" spans="1:24">
      <c r="A58" s="33"/>
      <c r="B58" s="320" t="s">
        <v>38</v>
      </c>
      <c r="C58" s="320"/>
      <c r="D58" s="320"/>
      <c r="E58" s="320"/>
      <c r="F58" s="320"/>
      <c r="G58" s="320"/>
      <c r="H58" s="320">
        <f>((1500000/30)+((1000000/30)*2))</f>
        <v>116666.66666666667</v>
      </c>
      <c r="I58" s="320"/>
      <c r="J58" s="335">
        <v>0.65</v>
      </c>
      <c r="K58" s="320"/>
      <c r="L58" s="320">
        <f>H58*1.65</f>
        <v>192500</v>
      </c>
      <c r="M58" s="320"/>
      <c r="N58" s="320"/>
      <c r="O58" s="320"/>
      <c r="P58" s="320"/>
      <c r="Q58" s="395">
        <v>0.04</v>
      </c>
      <c r="R58" s="395"/>
      <c r="S58" s="395"/>
      <c r="T58" s="391">
        <f>Q58*L58</f>
        <v>7700</v>
      </c>
      <c r="U58" s="391"/>
      <c r="V58" s="391"/>
      <c r="W58" s="391"/>
      <c r="X58" s="46"/>
    </row>
    <row r="59" spans="1:24">
      <c r="A59" s="33"/>
      <c r="B59" s="320"/>
      <c r="C59" s="320"/>
      <c r="D59" s="320"/>
      <c r="E59" s="320"/>
      <c r="F59" s="320"/>
      <c r="G59" s="320"/>
      <c r="H59" s="320"/>
      <c r="I59" s="320"/>
      <c r="J59" s="320"/>
      <c r="K59" s="320"/>
      <c r="L59" s="320"/>
      <c r="M59" s="320"/>
      <c r="N59" s="320"/>
      <c r="O59" s="320"/>
      <c r="P59" s="320"/>
      <c r="Q59" s="320"/>
      <c r="R59" s="320"/>
      <c r="S59" s="320"/>
      <c r="T59" s="319"/>
      <c r="U59" s="319"/>
      <c r="V59" s="319"/>
      <c r="W59" s="319"/>
      <c r="X59" s="46"/>
    </row>
    <row r="60" spans="1:24">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6.5">
      <c r="A61" s="33"/>
      <c r="B61" s="49"/>
      <c r="C61" s="49"/>
      <c r="D61" s="49"/>
      <c r="E61" s="49"/>
      <c r="F61" s="49"/>
      <c r="G61" s="49"/>
      <c r="H61" s="49"/>
      <c r="I61" s="49"/>
      <c r="J61" s="49"/>
      <c r="K61" s="49"/>
      <c r="L61" s="49"/>
      <c r="M61" s="49"/>
      <c r="N61" s="49"/>
      <c r="O61" s="49"/>
      <c r="P61" s="49"/>
      <c r="Q61" s="310" t="s">
        <v>20</v>
      </c>
      <c r="R61" s="310"/>
      <c r="S61" s="310"/>
      <c r="T61" s="337">
        <f t="shared" ref="T61" si="3">SUM(T58:W60)</f>
        <v>7700</v>
      </c>
      <c r="U61" s="338"/>
      <c r="V61" s="338"/>
      <c r="W61" s="339"/>
      <c r="X61" s="46"/>
    </row>
    <row r="62" spans="1:24">
      <c r="A62" s="33"/>
      <c r="B62" s="52"/>
      <c r="C62" s="52"/>
      <c r="D62" s="52"/>
      <c r="E62" s="52"/>
      <c r="F62" s="52"/>
      <c r="G62" s="52"/>
      <c r="H62" s="52"/>
      <c r="I62" s="52"/>
      <c r="J62" s="52"/>
      <c r="K62" s="52"/>
      <c r="L62" s="52"/>
      <c r="M62" s="52"/>
      <c r="N62" s="52"/>
      <c r="O62" s="52"/>
      <c r="P62" s="52"/>
      <c r="Q62" s="52"/>
      <c r="R62" s="52"/>
      <c r="S62" s="52"/>
      <c r="T62" s="53"/>
      <c r="U62" s="53"/>
      <c r="V62" s="53"/>
      <c r="W62" s="53"/>
      <c r="X62" s="46"/>
    </row>
    <row r="63" spans="1:24">
      <c r="A63" s="33"/>
      <c r="B63" s="52"/>
      <c r="C63" s="52"/>
      <c r="D63" s="52"/>
      <c r="E63" s="52"/>
      <c r="F63" s="52"/>
      <c r="G63" s="52"/>
      <c r="H63" s="52"/>
      <c r="I63" s="52"/>
      <c r="J63" s="52"/>
      <c r="K63" s="52"/>
      <c r="L63" s="52"/>
      <c r="M63" s="52"/>
      <c r="N63" s="52"/>
      <c r="O63" s="52"/>
      <c r="P63" s="52"/>
      <c r="Q63" s="340" t="s">
        <v>39</v>
      </c>
      <c r="R63" s="340"/>
      <c r="S63" s="340"/>
      <c r="T63" s="341">
        <f>+T61+T53+T45+T36</f>
        <v>39075</v>
      </c>
      <c r="U63" s="341"/>
      <c r="V63" s="341"/>
      <c r="W63" s="341"/>
      <c r="X63" s="46"/>
    </row>
    <row r="64" spans="1:24">
      <c r="A64" s="33"/>
      <c r="B64" s="52"/>
      <c r="C64" s="52"/>
      <c r="D64" s="52"/>
      <c r="E64" s="52"/>
      <c r="F64" s="52"/>
      <c r="G64" s="52"/>
      <c r="H64" s="52"/>
      <c r="I64" s="52"/>
      <c r="J64" s="52"/>
      <c r="K64" s="52"/>
      <c r="L64" s="52"/>
      <c r="M64" s="52"/>
      <c r="N64" s="52"/>
      <c r="O64" s="52"/>
      <c r="P64" s="52"/>
      <c r="Q64" s="54" t="s">
        <v>40</v>
      </c>
      <c r="R64" s="55">
        <v>30</v>
      </c>
      <c r="S64" s="56" t="s">
        <v>41</v>
      </c>
      <c r="T64" s="341">
        <f>+ROUND(R64*(T63/100),0)</f>
        <v>11723</v>
      </c>
      <c r="U64" s="341"/>
      <c r="V64" s="341"/>
      <c r="W64" s="341"/>
      <c r="X64" s="46"/>
    </row>
    <row r="65" spans="1:24" ht="21" customHeight="1">
      <c r="A65" s="33"/>
      <c r="B65" s="52"/>
      <c r="C65" s="52"/>
      <c r="D65" s="52"/>
      <c r="E65" s="52"/>
      <c r="F65" s="52"/>
      <c r="G65" s="52"/>
      <c r="H65" s="52"/>
      <c r="I65" s="52"/>
      <c r="J65" s="52"/>
      <c r="K65" s="52"/>
      <c r="L65" s="52"/>
      <c r="M65" s="52"/>
      <c r="N65" s="52"/>
      <c r="O65" s="52"/>
      <c r="P65" s="52"/>
      <c r="Q65" s="342" t="s">
        <v>42</v>
      </c>
      <c r="R65" s="342"/>
      <c r="S65" s="342"/>
      <c r="T65" s="341">
        <f>+T64+T63</f>
        <v>50798</v>
      </c>
      <c r="U65" s="341"/>
      <c r="V65" s="341"/>
      <c r="W65" s="341"/>
      <c r="X65" s="46"/>
    </row>
    <row r="66" spans="1:24" ht="15" customHeight="1">
      <c r="A66" s="33"/>
      <c r="B66" s="52"/>
      <c r="C66" s="52"/>
      <c r="D66" s="52"/>
      <c r="E66" s="52"/>
      <c r="F66" s="52"/>
      <c r="G66" s="52"/>
      <c r="H66" s="52"/>
      <c r="I66" s="52"/>
      <c r="J66" s="52"/>
      <c r="K66" s="52"/>
      <c r="L66" s="52"/>
      <c r="M66" s="52"/>
      <c r="N66" s="52"/>
      <c r="O66" s="52"/>
      <c r="P66" s="52"/>
      <c r="Q66" s="52"/>
      <c r="R66" s="52"/>
      <c r="S66" s="52"/>
      <c r="T66" s="53"/>
      <c r="U66" s="53"/>
      <c r="V66" s="53"/>
      <c r="W66" s="53"/>
      <c r="X66" s="46"/>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346"/>
      <c r="D68" s="641"/>
      <c r="E68" s="641"/>
      <c r="F68" s="641"/>
      <c r="G68" s="641"/>
      <c r="H68" s="641"/>
      <c r="I68" s="641"/>
      <c r="J68" s="641"/>
      <c r="K68" s="642"/>
      <c r="L68" s="642"/>
      <c r="M68" s="642"/>
      <c r="N68" s="347"/>
      <c r="O68" s="347"/>
      <c r="P68" s="347"/>
      <c r="Q68" s="347"/>
      <c r="R68" s="347"/>
      <c r="S68" s="347"/>
      <c r="T68" s="347"/>
      <c r="U68" s="347"/>
      <c r="V68" s="347"/>
      <c r="W68" s="67"/>
      <c r="X68" s="46"/>
    </row>
    <row r="69" spans="1:24" ht="16.5">
      <c r="A69" s="33"/>
      <c r="B69" s="52"/>
      <c r="C69" s="343" t="s">
        <v>43</v>
      </c>
      <c r="D69" s="343"/>
      <c r="E69" s="343"/>
      <c r="F69" s="343"/>
      <c r="G69" s="343"/>
      <c r="H69" s="343"/>
      <c r="I69" s="343"/>
      <c r="J69" s="343"/>
      <c r="K69" s="642"/>
      <c r="L69" s="642"/>
      <c r="M69" s="642"/>
      <c r="N69" s="343" t="s">
        <v>44</v>
      </c>
      <c r="O69" s="343"/>
      <c r="P69" s="343"/>
      <c r="Q69" s="343"/>
      <c r="R69" s="343"/>
      <c r="S69" s="343"/>
      <c r="T69" s="343"/>
      <c r="U69" s="343"/>
      <c r="V69" s="343"/>
      <c r="W69" s="343"/>
      <c r="X69" s="46"/>
    </row>
    <row r="70" spans="1:24">
      <c r="A70" s="33"/>
      <c r="B70" s="52"/>
      <c r="C70" s="57"/>
      <c r="D70" s="58"/>
      <c r="E70" s="58"/>
      <c r="F70" s="58"/>
      <c r="G70" s="58"/>
      <c r="H70" s="58"/>
      <c r="I70" s="58"/>
      <c r="J70" s="58"/>
      <c r="K70" s="58"/>
      <c r="L70" s="58"/>
      <c r="M70" s="58"/>
      <c r="N70" s="57"/>
      <c r="O70" s="57"/>
      <c r="P70" s="57"/>
      <c r="Q70" s="57"/>
      <c r="R70" s="57"/>
      <c r="S70" s="57"/>
      <c r="T70" s="57"/>
      <c r="U70" s="57"/>
      <c r="V70" s="57"/>
      <c r="W70" s="57"/>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346"/>
      <c r="J72" s="641"/>
      <c r="K72" s="641"/>
      <c r="L72" s="641"/>
      <c r="M72" s="641"/>
      <c r="N72" s="641"/>
      <c r="O72" s="641"/>
      <c r="P72" s="641"/>
      <c r="Q72" s="57"/>
      <c r="R72" s="57"/>
      <c r="S72" s="57"/>
      <c r="T72" s="57"/>
      <c r="U72" s="57"/>
      <c r="V72" s="57"/>
      <c r="W72" s="57"/>
      <c r="X72" s="46"/>
    </row>
    <row r="73" spans="1:24" ht="16.5">
      <c r="A73" s="33"/>
      <c r="B73" s="52"/>
      <c r="C73" s="57"/>
      <c r="D73" s="58"/>
      <c r="E73" s="58"/>
      <c r="F73" s="58"/>
      <c r="G73" s="58"/>
      <c r="H73" s="58"/>
      <c r="I73" s="343" t="s">
        <v>45</v>
      </c>
      <c r="J73" s="643"/>
      <c r="K73" s="643"/>
      <c r="L73" s="643"/>
      <c r="M73" s="643"/>
      <c r="N73" s="643"/>
      <c r="O73" s="643"/>
      <c r="P73" s="643"/>
      <c r="Q73" s="57"/>
      <c r="R73" s="57"/>
      <c r="S73" s="57"/>
      <c r="T73" s="57"/>
      <c r="U73" s="57"/>
      <c r="V73" s="57"/>
      <c r="W73" s="57"/>
      <c r="X73" s="46"/>
    </row>
    <row r="74" spans="1:24">
      <c r="A74" s="33"/>
      <c r="B74" s="52"/>
      <c r="C74" s="52"/>
      <c r="D74" s="52"/>
      <c r="E74" s="52"/>
      <c r="F74" s="59"/>
      <c r="G74" s="59"/>
      <c r="H74" s="59"/>
      <c r="I74" s="59"/>
      <c r="J74" s="59"/>
      <c r="K74" s="59"/>
      <c r="L74" s="59"/>
      <c r="M74" s="59"/>
      <c r="N74" s="59"/>
      <c r="O74" s="59"/>
      <c r="P74" s="60"/>
      <c r="Q74" s="52"/>
      <c r="R74" s="52"/>
      <c r="S74" s="52"/>
      <c r="T74" s="53"/>
      <c r="U74" s="53"/>
      <c r="V74" s="53"/>
      <c r="W74" s="53"/>
      <c r="X74" s="46"/>
    </row>
    <row r="75" spans="1:24">
      <c r="A75" s="33"/>
      <c r="B75" s="344" t="s">
        <v>46</v>
      </c>
      <c r="C75" s="344"/>
      <c r="D75" s="344"/>
      <c r="E75" s="344"/>
      <c r="F75" s="344"/>
      <c r="G75" s="344"/>
      <c r="H75" s="344"/>
      <c r="I75" s="344"/>
      <c r="J75" s="344"/>
      <c r="K75" s="344"/>
      <c r="L75" s="344"/>
      <c r="M75" s="344"/>
      <c r="N75" s="344"/>
      <c r="O75" s="61"/>
      <c r="P75" s="31"/>
      <c r="Q75" s="31" t="s">
        <v>47</v>
      </c>
      <c r="R75" s="31" t="s">
        <v>48</v>
      </c>
      <c r="S75" s="31"/>
      <c r="T75" s="31"/>
      <c r="U75" s="31"/>
      <c r="V75" s="31"/>
      <c r="W75" s="31"/>
      <c r="X75" s="32"/>
    </row>
    <row r="76" spans="1:24">
      <c r="A76" s="62"/>
      <c r="B76" s="63" t="s">
        <v>49</v>
      </c>
      <c r="C76" s="64"/>
      <c r="D76" s="64"/>
      <c r="E76" s="64"/>
      <c r="F76" s="63" t="s">
        <v>50</v>
      </c>
      <c r="G76" s="65"/>
      <c r="H76" s="345"/>
      <c r="I76" s="345"/>
      <c r="J76" s="345"/>
      <c r="K76" s="345"/>
      <c r="L76" s="345"/>
      <c r="M76" s="345"/>
      <c r="N76" s="345"/>
      <c r="O76" s="345"/>
      <c r="P76" s="63"/>
      <c r="Q76" s="63"/>
      <c r="R76" s="63" t="s">
        <v>51</v>
      </c>
      <c r="S76" s="63"/>
      <c r="T76" s="63"/>
      <c r="U76" s="63"/>
      <c r="V76" s="63"/>
      <c r="W76" s="63"/>
      <c r="X76" s="66"/>
    </row>
  </sheetData>
  <mergeCells count="150">
    <mergeCell ref="I73:P73"/>
    <mergeCell ref="B75:N75"/>
    <mergeCell ref="H76:O76"/>
    <mergeCell ref="C68:J68"/>
    <mergeCell ref="K68:M69"/>
    <mergeCell ref="N68:V68"/>
    <mergeCell ref="C69:J69"/>
    <mergeCell ref="N69:W69"/>
    <mergeCell ref="I72:P72"/>
    <mergeCell ref="Q61:S61"/>
    <mergeCell ref="T61:W61"/>
    <mergeCell ref="Q63:S63"/>
    <mergeCell ref="T63:W63"/>
    <mergeCell ref="T64:W64"/>
    <mergeCell ref="Q65:S65"/>
    <mergeCell ref="T65:W65"/>
    <mergeCell ref="B60:G60"/>
    <mergeCell ref="H60:I60"/>
    <mergeCell ref="J60:K60"/>
    <mergeCell ref="L60:P60"/>
    <mergeCell ref="Q60:S60"/>
    <mergeCell ref="T60:W60"/>
    <mergeCell ref="B59:G59"/>
    <mergeCell ref="H59:I59"/>
    <mergeCell ref="J59:K59"/>
    <mergeCell ref="L59:P59"/>
    <mergeCell ref="Q59:S59"/>
    <mergeCell ref="T59:W59"/>
    <mergeCell ref="B58:G58"/>
    <mergeCell ref="H58:I58"/>
    <mergeCell ref="J58:K58"/>
    <mergeCell ref="L58:P58"/>
    <mergeCell ref="Q58:S58"/>
    <mergeCell ref="T58:W58"/>
    <mergeCell ref="Q53:S53"/>
    <mergeCell ref="T53:W53"/>
    <mergeCell ref="B55:W55"/>
    <mergeCell ref="B57:G57"/>
    <mergeCell ref="H57:I57"/>
    <mergeCell ref="J57:K57"/>
    <mergeCell ref="L57:P57"/>
    <mergeCell ref="Q57:S57"/>
    <mergeCell ref="T57:W57"/>
    <mergeCell ref="B52:G52"/>
    <mergeCell ref="H52:I52"/>
    <mergeCell ref="J52:K52"/>
    <mergeCell ref="L52:P52"/>
    <mergeCell ref="Q52:S52"/>
    <mergeCell ref="T52:W52"/>
    <mergeCell ref="B51:G51"/>
    <mergeCell ref="H51:I51"/>
    <mergeCell ref="J51:K51"/>
    <mergeCell ref="L51:P51"/>
    <mergeCell ref="Q51:S51"/>
    <mergeCell ref="T51:W51"/>
    <mergeCell ref="B50:G50"/>
    <mergeCell ref="H50:I50"/>
    <mergeCell ref="J50:K50"/>
    <mergeCell ref="L50:P50"/>
    <mergeCell ref="Q50:S50"/>
    <mergeCell ref="T50:W50"/>
    <mergeCell ref="B47:W47"/>
    <mergeCell ref="B49:G49"/>
    <mergeCell ref="H49:I49"/>
    <mergeCell ref="J49:K49"/>
    <mergeCell ref="L49:P49"/>
    <mergeCell ref="Q49:S49"/>
    <mergeCell ref="T49:W49"/>
    <mergeCell ref="B44:I44"/>
    <mergeCell ref="J44:K44"/>
    <mergeCell ref="L44:P44"/>
    <mergeCell ref="Q44:S44"/>
    <mergeCell ref="T44:W44"/>
    <mergeCell ref="Q45:S45"/>
    <mergeCell ref="T45:W45"/>
    <mergeCell ref="B42:I42"/>
    <mergeCell ref="J42:K42"/>
    <mergeCell ref="L42:P42"/>
    <mergeCell ref="Q42:S42"/>
    <mergeCell ref="T42:W42"/>
    <mergeCell ref="B43:I43"/>
    <mergeCell ref="J43:K43"/>
    <mergeCell ref="L43:P43"/>
    <mergeCell ref="Q43:S43"/>
    <mergeCell ref="T43:W43"/>
    <mergeCell ref="B41:I41"/>
    <mergeCell ref="J41:K41"/>
    <mergeCell ref="L41:P41"/>
    <mergeCell ref="Q41:S41"/>
    <mergeCell ref="T41:W41"/>
    <mergeCell ref="Q36:S36"/>
    <mergeCell ref="T36:W36"/>
    <mergeCell ref="B38:W38"/>
    <mergeCell ref="B40:I40"/>
    <mergeCell ref="J40:K40"/>
    <mergeCell ref="L40:P40"/>
    <mergeCell ref="Q40:S40"/>
    <mergeCell ref="T40:W40"/>
    <mergeCell ref="B34:I34"/>
    <mergeCell ref="J34:K34"/>
    <mergeCell ref="L34:P34"/>
    <mergeCell ref="Q34:S34"/>
    <mergeCell ref="T34:W34"/>
    <mergeCell ref="B35:I35"/>
    <mergeCell ref="J35:K35"/>
    <mergeCell ref="L35:P35"/>
    <mergeCell ref="Q35:S35"/>
    <mergeCell ref="T35:W35"/>
    <mergeCell ref="B30:C30"/>
    <mergeCell ref="D30:P30"/>
    <mergeCell ref="Q30:S30"/>
    <mergeCell ref="T30:W30"/>
    <mergeCell ref="B31:W31"/>
    <mergeCell ref="B33:I33"/>
    <mergeCell ref="J33:K33"/>
    <mergeCell ref="L33:P33"/>
    <mergeCell ref="Q33:S33"/>
    <mergeCell ref="T33:W33"/>
    <mergeCell ref="B26:C26"/>
    <mergeCell ref="D26:P26"/>
    <mergeCell ref="Q26:S26"/>
    <mergeCell ref="T26:W26"/>
    <mergeCell ref="B27:C29"/>
    <mergeCell ref="D27:P29"/>
    <mergeCell ref="Q27:S29"/>
    <mergeCell ref="T27:W29"/>
    <mergeCell ref="B22:E22"/>
    <mergeCell ref="F22:W22"/>
    <mergeCell ref="F23:W23"/>
    <mergeCell ref="B24:E24"/>
    <mergeCell ref="F24:W24"/>
    <mergeCell ref="F25:W25"/>
    <mergeCell ref="B20:E20"/>
    <mergeCell ref="F20:W20"/>
    <mergeCell ref="F21:W21"/>
    <mergeCell ref="B8:W8"/>
    <mergeCell ref="H9:L9"/>
    <mergeCell ref="O9:Q9"/>
    <mergeCell ref="R9:W9"/>
    <mergeCell ref="F10:I10"/>
    <mergeCell ref="K10:L10"/>
    <mergeCell ref="A2:E6"/>
    <mergeCell ref="F2:S6"/>
    <mergeCell ref="T2:X2"/>
    <mergeCell ref="T3:X3"/>
    <mergeCell ref="T4:X4"/>
    <mergeCell ref="T5:X6"/>
    <mergeCell ref="B12:W12"/>
    <mergeCell ref="B13:W18"/>
    <mergeCell ref="B19:W19"/>
  </mergeCells>
  <conditionalFormatting sqref="B13:W18">
    <cfRule type="expression" dxfId="49" priority="1" stopIfTrue="1">
      <formula>#REF!=0</formula>
    </cfRule>
  </conditionalFormatting>
  <dataValidations count="32">
    <dataValidation allowBlank="1" showInputMessage="1" showErrorMessage="1" promptTitle="Objeto del Contrato" prompt="Escriba claramente el objeto del contrato de ejecución suscrito" sqref="B13:W18" xr:uid="{00000000-0002-0000-1200-000000000000}"/>
    <dataValidation allowBlank="1" showInputMessage="1" showErrorMessage="1" prompt="Escriba el año de suscripción del contrato." sqref="O9:Q9" xr:uid="{00000000-0002-0000-1200-000001000000}"/>
    <dataValidation allowBlank="1" showInputMessage="1" showErrorMessage="1" promptTitle="Contrato No." prompt="Escriba en este espacio el número de contrato suscrito" sqref="H9:L9" xr:uid="{00000000-0002-0000-1200-000002000000}"/>
    <dataValidation allowBlank="1" showInputMessage="1" showErrorMessage="1" promptTitle="Contratista" prompt="Escriba el nombre o _x000a_razón social del _x000a_Contratista" sqref="F20:W20" xr:uid="{00000000-0002-0000-1200-000003000000}"/>
    <dataValidation allowBlank="1" showInputMessage="1" showErrorMessage="1" promptTitle="Interventor               " prompt="Escriba el nombre _x000a_o razón social del _x000a_Interventor" sqref="F22:W22" xr:uid="{00000000-0002-0000-1200-000004000000}"/>
    <dataValidation allowBlank="1" showInputMessage="1" showErrorMessage="1" promptTitle="Coordinador        " prompt="Escriba el nombre _x000a_o razón social del _x000a_funcionario designado_x000a_para ser el Coordinador_x000a_del Contrato" sqref="F24:W24" xr:uid="{00000000-0002-0000-1200-000005000000}"/>
    <dataValidation allowBlank="1" showInputMessage="1" showErrorMessage="1" prompt="Escriba el item relacionado en la propuesta" sqref="B27 B30:C30" xr:uid="{00000000-0002-0000-1200-000006000000}"/>
    <dataValidation allowBlank="1" showInputMessage="1" showErrorMessage="1" prompt="Escriba una breve descripción del item relacionado" sqref="D27 D30:P30" xr:uid="{00000000-0002-0000-1200-000007000000}"/>
    <dataValidation allowBlank="1" showInputMessage="1" showErrorMessage="1" prompt="Escriba la unidad de medida en que se encuentra el item relacionado" sqref="Q27 Q30:S30" xr:uid="{00000000-0002-0000-1200-000008000000}"/>
    <dataValidation allowBlank="1" showInputMessage="1" showErrorMessage="1" prompt="Escriba la Cantidad de cada item relacionado" sqref="T27 T30:W30" xr:uid="{00000000-0002-0000-1200-000009000000}"/>
    <dataValidation allowBlank="1" showInputMessage="1" showErrorMessage="1" prompt="Escriba la clase de material que transporta el material que se analiza" sqref="B50:G52" xr:uid="{00000000-0002-0000-1200-00000A000000}"/>
    <dataValidation allowBlank="1" showInputMessage="1" showErrorMessage="1" prompt="Escriba los trabajadores cuyo precio va a analizarce" sqref="B58:G60" xr:uid="{00000000-0002-0000-1200-00000B000000}"/>
    <dataValidation allowBlank="1" showInputMessage="1" showErrorMessage="1" prompt="Escriba el valor unitario del equipo que analiza" sqref="T34:W34" xr:uid="{00000000-0002-0000-1200-00000C000000}"/>
    <dataValidation allowBlank="1" showInputMessage="1" showErrorMessage="1" prompt="Escriba el precio unitario del material que se analiza" sqref="T35:W35 T41:W44" xr:uid="{00000000-0002-0000-1200-00000D000000}"/>
    <dataValidation allowBlank="1" showInputMessage="1" showErrorMessage="1" prompt="Escriba el peso o la cantidad de volument que transporta" sqref="H50:I52" xr:uid="{00000000-0002-0000-1200-00000E000000}"/>
    <dataValidation allowBlank="1" showInputMessage="1" showErrorMessage="1" prompt="Escriba la distancia que recorre el transporte relacionado" sqref="J50:K52" xr:uid="{00000000-0002-0000-1200-00000F000000}"/>
    <dataValidation allowBlank="1" showInputMessage="1" showErrorMessage="1" prompt="Esciba los m2 o Toneladas por Km equivalentes para el transporte relacionado" sqref="L50:P52" xr:uid="{00000000-0002-0000-1200-000010000000}"/>
    <dataValidation allowBlank="1" showInputMessage="1" showErrorMessage="1" prompt="Escriba la tarifa del transporte relacionado" sqref="Q50:S52" xr:uid="{00000000-0002-0000-1200-000011000000}"/>
    <dataValidation allowBlank="1" showInputMessage="1" showErrorMessage="1" prompt="Escriba el valor unitario del transporte relacionado" sqref="T50:W52" xr:uid="{00000000-0002-0000-1200-000012000000}"/>
    <dataValidation allowBlank="1" showInputMessage="1" showErrorMessage="1" prompt="Escriba el valor del jornal por cada trabajador" sqref="H58:I60" xr:uid="{00000000-0002-0000-1200-000013000000}"/>
    <dataValidation allowBlank="1" showInputMessage="1" showErrorMessage="1" prompt="Escriba el valor de las prestaciones por cada trabajador" sqref="J58:K60" xr:uid="{00000000-0002-0000-1200-000014000000}"/>
    <dataValidation allowBlank="1" showInputMessage="1" showErrorMessage="1" prompt="Escriba el valor del jornal total de cada trabajador relacionado" sqref="L58:P60" xr:uid="{00000000-0002-0000-1200-000015000000}"/>
    <dataValidation allowBlank="1" showInputMessage="1" showErrorMessage="1" prompt="Escriba el rendimiento de cada trabajador relacionado" sqref="Q58:S60" xr:uid="{00000000-0002-0000-1200-000016000000}"/>
    <dataValidation allowBlank="1" showInputMessage="1" showErrorMessage="1" prompt="Escriba el valor Unitario de cada trabajador relacionado" sqref="T58:W60" xr:uid="{00000000-0002-0000-1200-000017000000}"/>
    <dataValidation allowBlank="1" showInputMessage="1" showErrorMessage="1" prompt="Escriba el nombre completo  del interventor" sqref="H76:O76" xr:uid="{00000000-0002-0000-1200-000018000000}"/>
    <dataValidation allowBlank="1" showInputMessage="1" showErrorMessage="1" prompt="Escriba una breve descripción del equipo que analiza" sqref="B34:B35" xr:uid="{00000000-0002-0000-1200-000019000000}"/>
    <dataValidation allowBlank="1" showInputMessage="1" showErrorMessage="1" prompt="Escriba la Tarifa por hora del equipo que analiza" sqref="L34:P35" xr:uid="{00000000-0002-0000-1200-00001A000000}"/>
    <dataValidation allowBlank="1" showInputMessage="1" showErrorMessage="1" prompt="Escriba el rendimiento del equipo que analiza" sqref="Q34:S35" xr:uid="{00000000-0002-0000-1200-00001B000000}"/>
    <dataValidation allowBlank="1" showInputMessage="1" showErrorMessage="1" prompt="Escriba una breve descripción de los materiales que analiza" sqref="B41:I43" xr:uid="{00000000-0002-0000-1200-00001C000000}"/>
    <dataValidation allowBlank="1" showInputMessage="1" showErrorMessage="1" prompt="Escriba la unidad de medida en que se mide el material" sqref="J41:K44" xr:uid="{00000000-0002-0000-1200-00001D000000}"/>
    <dataValidation allowBlank="1" showInputMessage="1" showErrorMessage="1" prompt="Escriba la cantidad de material que se analiza" sqref="L41:P44" xr:uid="{00000000-0002-0000-1200-00001E000000}"/>
    <dataValidation allowBlank="1" showInputMessage="1" showErrorMessage="1" prompt="Escriba el precio unitario del material  que se analiza" sqref="Q41:S43" xr:uid="{00000000-0002-0000-1200-00001F000000}"/>
  </dataValidations>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2:X78"/>
  <sheetViews>
    <sheetView topLeftCell="A36" zoomScale="115" zoomScaleNormal="115" workbookViewId="0">
      <selection activeCell="T65" sqref="T65:W65"/>
    </sheetView>
  </sheetViews>
  <sheetFormatPr defaultColWidth="9.28515625" defaultRowHeight="15"/>
  <cols>
    <col min="1" max="8" width="5.85546875" style="27" customWidth="1"/>
    <col min="9" max="9" width="19.85546875" style="27" customWidth="1"/>
    <col min="10" max="24" width="5.85546875" style="27" customWidth="1"/>
    <col min="25" max="16384" width="9.28515625" style="27"/>
  </cols>
  <sheetData>
    <row r="2" spans="1:24">
      <c r="A2" s="348" t="s">
        <v>52</v>
      </c>
      <c r="B2" s="349"/>
      <c r="C2" s="349"/>
      <c r="D2" s="349"/>
      <c r="E2" s="350"/>
      <c r="F2" s="357"/>
      <c r="G2" s="358"/>
      <c r="H2" s="358"/>
      <c r="I2" s="358"/>
      <c r="J2" s="358"/>
      <c r="K2" s="358"/>
      <c r="L2" s="358"/>
      <c r="M2" s="358"/>
      <c r="N2" s="358"/>
      <c r="O2" s="358"/>
      <c r="P2" s="358"/>
      <c r="Q2" s="358"/>
      <c r="R2" s="358"/>
      <c r="S2" s="359"/>
      <c r="T2" s="366"/>
      <c r="U2" s="644"/>
      <c r="V2" s="644"/>
      <c r="W2" s="644"/>
      <c r="X2" s="645"/>
    </row>
    <row r="3" spans="1:24">
      <c r="A3" s="351"/>
      <c r="B3" s="352"/>
      <c r="C3" s="352"/>
      <c r="D3" s="352"/>
      <c r="E3" s="353"/>
      <c r="F3" s="360"/>
      <c r="G3" s="361"/>
      <c r="H3" s="361"/>
      <c r="I3" s="361"/>
      <c r="J3" s="361"/>
      <c r="K3" s="361"/>
      <c r="L3" s="361"/>
      <c r="M3" s="361"/>
      <c r="N3" s="361"/>
      <c r="O3" s="361"/>
      <c r="P3" s="361"/>
      <c r="Q3" s="361"/>
      <c r="R3" s="361"/>
      <c r="S3" s="362"/>
      <c r="T3" s="367" t="s">
        <v>53</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367" t="s">
        <v>54</v>
      </c>
      <c r="U4" s="646"/>
      <c r="V4" s="646"/>
      <c r="W4" s="646"/>
      <c r="X4" s="647"/>
    </row>
    <row r="5" spans="1:24">
      <c r="A5" s="351"/>
      <c r="B5" s="352"/>
      <c r="C5" s="352"/>
      <c r="D5" s="352"/>
      <c r="E5" s="353"/>
      <c r="F5" s="360"/>
      <c r="G5" s="361"/>
      <c r="H5" s="361"/>
      <c r="I5" s="361"/>
      <c r="J5" s="361"/>
      <c r="K5" s="361"/>
      <c r="L5" s="361"/>
      <c r="M5" s="361"/>
      <c r="N5" s="361"/>
      <c r="O5" s="361"/>
      <c r="P5" s="361"/>
      <c r="Q5" s="361"/>
      <c r="R5" s="361"/>
      <c r="S5" s="362"/>
      <c r="T5" s="648"/>
      <c r="U5" s="646"/>
      <c r="V5" s="646"/>
      <c r="W5" s="646"/>
      <c r="X5" s="647"/>
    </row>
    <row r="6" spans="1:24" ht="15.75" thickBot="1">
      <c r="A6" s="354"/>
      <c r="B6" s="355"/>
      <c r="C6" s="355"/>
      <c r="D6" s="355"/>
      <c r="E6" s="356"/>
      <c r="F6" s="363"/>
      <c r="G6" s="364"/>
      <c r="H6" s="364"/>
      <c r="I6" s="364"/>
      <c r="J6" s="364"/>
      <c r="K6" s="364"/>
      <c r="L6" s="364"/>
      <c r="M6" s="364"/>
      <c r="N6" s="364"/>
      <c r="O6" s="364"/>
      <c r="P6" s="364"/>
      <c r="Q6" s="364"/>
      <c r="R6" s="364"/>
      <c r="S6" s="365"/>
      <c r="T6" s="649"/>
      <c r="U6" s="650"/>
      <c r="V6" s="650"/>
      <c r="W6" s="650"/>
      <c r="X6" s="651"/>
    </row>
    <row r="7" spans="1:24">
      <c r="A7" s="28"/>
      <c r="B7" s="29"/>
      <c r="C7" s="29"/>
      <c r="D7" s="29"/>
      <c r="E7" s="29"/>
      <c r="F7" s="29"/>
      <c r="G7" s="29"/>
      <c r="H7" s="30"/>
      <c r="I7" s="30"/>
      <c r="J7" s="30"/>
      <c r="K7" s="30"/>
      <c r="L7" s="30"/>
      <c r="M7" s="30"/>
      <c r="N7" s="30"/>
      <c r="O7" s="30"/>
      <c r="P7" s="30"/>
      <c r="Q7" s="30"/>
      <c r="R7" s="30"/>
      <c r="S7" s="30"/>
      <c r="T7" s="31"/>
      <c r="U7" s="31"/>
      <c r="V7" s="31"/>
      <c r="W7" s="31"/>
      <c r="X7" s="32"/>
    </row>
    <row r="8" spans="1:24" ht="18">
      <c r="A8" s="33"/>
      <c r="B8" s="271" t="s">
        <v>0</v>
      </c>
      <c r="C8" s="271"/>
      <c r="D8" s="271"/>
      <c r="E8" s="271"/>
      <c r="F8" s="271"/>
      <c r="G8" s="271"/>
      <c r="H8" s="271"/>
      <c r="I8" s="271"/>
      <c r="J8" s="271"/>
      <c r="K8" s="271"/>
      <c r="L8" s="271"/>
      <c r="M8" s="271"/>
      <c r="N8" s="271"/>
      <c r="O8" s="271"/>
      <c r="P8" s="271"/>
      <c r="Q8" s="271"/>
      <c r="R8" s="271"/>
      <c r="S8" s="271"/>
      <c r="T8" s="271"/>
      <c r="U8" s="271"/>
      <c r="V8" s="271"/>
      <c r="W8" s="271"/>
      <c r="X8" s="34"/>
    </row>
    <row r="9" spans="1:24" ht="18">
      <c r="A9" s="35"/>
      <c r="B9"/>
      <c r="C9" s="68"/>
      <c r="D9" s="68"/>
      <c r="E9" s="68"/>
      <c r="F9" s="68"/>
      <c r="G9" s="68"/>
      <c r="H9" s="272"/>
      <c r="I9" s="272"/>
      <c r="J9" s="272"/>
      <c r="K9" s="272"/>
      <c r="L9" s="272"/>
      <c r="M9"/>
      <c r="N9"/>
      <c r="O9" s="273"/>
      <c r="P9" s="273"/>
      <c r="Q9" s="273"/>
      <c r="R9" s="274"/>
      <c r="S9" s="274"/>
      <c r="T9" s="274"/>
      <c r="U9" s="274"/>
      <c r="V9" s="274"/>
      <c r="W9" s="274"/>
      <c r="X9" s="36"/>
    </row>
    <row r="10" spans="1:24" ht="16.5">
      <c r="A10" s="37"/>
      <c r="B10" s="38" t="s">
        <v>1</v>
      </c>
      <c r="C10" s="38"/>
      <c r="D10" s="38"/>
      <c r="E10" s="38"/>
      <c r="F10" s="275"/>
      <c r="G10" s="275"/>
      <c r="H10" s="275"/>
      <c r="I10" s="275"/>
      <c r="J10" s="38" t="s">
        <v>2</v>
      </c>
      <c r="K10" s="276"/>
      <c r="L10" s="276"/>
      <c r="M10" s="39"/>
      <c r="N10" s="38"/>
      <c r="O10" s="40"/>
      <c r="P10" s="40"/>
      <c r="Q10" s="40"/>
      <c r="R10" s="40"/>
      <c r="S10" s="40"/>
      <c r="T10" s="40"/>
      <c r="U10" s="40"/>
      <c r="V10" s="40"/>
      <c r="W10" s="40"/>
      <c r="X10" s="41"/>
    </row>
    <row r="11" spans="1:24">
      <c r="A11" s="35"/>
      <c r="B11" s="42"/>
      <c r="C11" s="42"/>
      <c r="D11" s="42"/>
      <c r="E11" s="42"/>
      <c r="F11" s="42"/>
      <c r="G11" s="42"/>
      <c r="H11" s="43"/>
      <c r="I11" s="43"/>
      <c r="J11" s="43"/>
      <c r="K11" s="43"/>
      <c r="L11" s="43"/>
      <c r="M11" s="44"/>
      <c r="N11" s="44"/>
      <c r="O11" s="43"/>
      <c r="P11" s="43"/>
      <c r="Q11" s="43"/>
      <c r="R11" s="69"/>
      <c r="S11" s="69"/>
      <c r="T11" s="69"/>
      <c r="U11" s="69"/>
      <c r="V11" s="69"/>
      <c r="W11" s="69"/>
      <c r="X11" s="36"/>
    </row>
    <row r="12" spans="1:24" ht="18">
      <c r="A12" s="35"/>
      <c r="B12" s="265" t="s">
        <v>3</v>
      </c>
      <c r="C12" s="265"/>
      <c r="D12" s="265"/>
      <c r="E12" s="265"/>
      <c r="F12" s="265"/>
      <c r="G12" s="265"/>
      <c r="H12" s="265"/>
      <c r="I12" s="265"/>
      <c r="J12" s="265"/>
      <c r="K12" s="265"/>
      <c r="L12" s="265"/>
      <c r="M12" s="265"/>
      <c r="N12" s="265"/>
      <c r="O12" s="265"/>
      <c r="P12" s="265"/>
      <c r="Q12" s="265"/>
      <c r="R12" s="265"/>
      <c r="S12" s="265"/>
      <c r="T12" s="265"/>
      <c r="U12" s="265"/>
      <c r="V12" s="265"/>
      <c r="W12" s="265"/>
      <c r="X12" s="36"/>
    </row>
    <row r="13" spans="1:24">
      <c r="A13" s="35"/>
      <c r="B13" s="368" t="s">
        <v>4</v>
      </c>
      <c r="C13" s="368"/>
      <c r="D13" s="368"/>
      <c r="E13" s="368"/>
      <c r="F13" s="368"/>
      <c r="G13" s="368"/>
      <c r="H13" s="368"/>
      <c r="I13" s="368"/>
      <c r="J13" s="368"/>
      <c r="K13" s="368"/>
      <c r="L13" s="368"/>
      <c r="M13" s="368"/>
      <c r="N13" s="368"/>
      <c r="O13" s="368"/>
      <c r="P13" s="368"/>
      <c r="Q13" s="368"/>
      <c r="R13" s="368"/>
      <c r="S13" s="368"/>
      <c r="T13" s="368"/>
      <c r="U13" s="368"/>
      <c r="V13" s="368"/>
      <c r="W13" s="368"/>
      <c r="X13" s="36"/>
    </row>
    <row r="14" spans="1:24">
      <c r="A14" s="35"/>
      <c r="B14" s="368"/>
      <c r="C14" s="368"/>
      <c r="D14" s="368"/>
      <c r="E14" s="368"/>
      <c r="F14" s="368"/>
      <c r="G14" s="368"/>
      <c r="H14" s="368"/>
      <c r="I14" s="368"/>
      <c r="J14" s="368"/>
      <c r="K14" s="368"/>
      <c r="L14" s="368"/>
      <c r="M14" s="368"/>
      <c r="N14" s="368"/>
      <c r="O14" s="368"/>
      <c r="P14" s="368"/>
      <c r="Q14" s="368"/>
      <c r="R14" s="368"/>
      <c r="S14" s="368"/>
      <c r="T14" s="368"/>
      <c r="U14" s="368"/>
      <c r="V14" s="368"/>
      <c r="W14" s="368"/>
      <c r="X14" s="36"/>
    </row>
    <row r="15" spans="1:24">
      <c r="A15" s="35"/>
      <c r="B15" s="368"/>
      <c r="C15" s="368"/>
      <c r="D15" s="368"/>
      <c r="E15" s="368"/>
      <c r="F15" s="368"/>
      <c r="G15" s="368"/>
      <c r="H15" s="368"/>
      <c r="I15" s="368"/>
      <c r="J15" s="368"/>
      <c r="K15" s="368"/>
      <c r="L15" s="368"/>
      <c r="M15" s="368"/>
      <c r="N15" s="368"/>
      <c r="O15" s="368"/>
      <c r="P15" s="368"/>
      <c r="Q15" s="368"/>
      <c r="R15" s="368"/>
      <c r="S15" s="368"/>
      <c r="T15" s="368"/>
      <c r="U15" s="368"/>
      <c r="V15" s="368"/>
      <c r="W15" s="368"/>
      <c r="X15" s="36"/>
    </row>
    <row r="16" spans="1:24">
      <c r="A16" s="35"/>
      <c r="B16" s="368"/>
      <c r="C16" s="368"/>
      <c r="D16" s="368"/>
      <c r="E16" s="368"/>
      <c r="F16" s="368"/>
      <c r="G16" s="368"/>
      <c r="H16" s="368"/>
      <c r="I16" s="368"/>
      <c r="J16" s="368"/>
      <c r="K16" s="368"/>
      <c r="L16" s="368"/>
      <c r="M16" s="368"/>
      <c r="N16" s="368"/>
      <c r="O16" s="368"/>
      <c r="P16" s="368"/>
      <c r="Q16" s="368"/>
      <c r="R16" s="368"/>
      <c r="S16" s="368"/>
      <c r="T16" s="368"/>
      <c r="U16" s="368"/>
      <c r="V16" s="368"/>
      <c r="W16" s="368"/>
      <c r="X16" s="36"/>
    </row>
    <row r="17" spans="1:24">
      <c r="A17" s="35"/>
      <c r="B17" s="368"/>
      <c r="C17" s="368"/>
      <c r="D17" s="368"/>
      <c r="E17" s="368"/>
      <c r="F17" s="368"/>
      <c r="G17" s="368"/>
      <c r="H17" s="368"/>
      <c r="I17" s="368"/>
      <c r="J17" s="368"/>
      <c r="K17" s="368"/>
      <c r="L17" s="368"/>
      <c r="M17" s="368"/>
      <c r="N17" s="368"/>
      <c r="O17" s="368"/>
      <c r="P17" s="368"/>
      <c r="Q17" s="368"/>
      <c r="R17" s="368"/>
      <c r="S17" s="368"/>
      <c r="T17" s="368"/>
      <c r="U17" s="368"/>
      <c r="V17" s="368"/>
      <c r="W17" s="368"/>
      <c r="X17" s="36"/>
    </row>
    <row r="18" spans="1:24">
      <c r="A18" s="35"/>
      <c r="B18" s="368"/>
      <c r="C18" s="368"/>
      <c r="D18" s="368"/>
      <c r="E18" s="368"/>
      <c r="F18" s="368"/>
      <c r="G18" s="368"/>
      <c r="H18" s="368"/>
      <c r="I18" s="368"/>
      <c r="J18" s="368"/>
      <c r="K18" s="368"/>
      <c r="L18" s="368"/>
      <c r="M18" s="368"/>
      <c r="N18" s="368"/>
      <c r="O18" s="368"/>
      <c r="P18" s="368"/>
      <c r="Q18" s="368"/>
      <c r="R18" s="368"/>
      <c r="S18" s="368"/>
      <c r="T18" s="368"/>
      <c r="U18" s="368"/>
      <c r="V18" s="368"/>
      <c r="W18" s="368"/>
      <c r="X18" s="36"/>
    </row>
    <row r="19" spans="1:24">
      <c r="A19" s="35"/>
      <c r="B19" s="267"/>
      <c r="C19" s="267"/>
      <c r="D19" s="267"/>
      <c r="E19" s="267"/>
      <c r="F19" s="267"/>
      <c r="G19" s="267"/>
      <c r="H19" s="267"/>
      <c r="I19" s="267"/>
      <c r="J19" s="267"/>
      <c r="K19" s="267"/>
      <c r="L19" s="267"/>
      <c r="M19" s="267"/>
      <c r="N19" s="267"/>
      <c r="O19" s="267"/>
      <c r="P19" s="267"/>
      <c r="Q19" s="267"/>
      <c r="R19" s="267"/>
      <c r="S19" s="267"/>
      <c r="T19" s="267"/>
      <c r="U19" s="267"/>
      <c r="V19" s="267"/>
      <c r="W19" s="267"/>
      <c r="X19" s="36"/>
    </row>
    <row r="20" spans="1:24" ht="18">
      <c r="A20" s="35"/>
      <c r="B20" s="268" t="s">
        <v>5</v>
      </c>
      <c r="C20" s="268"/>
      <c r="D20" s="268"/>
      <c r="E20" s="268"/>
      <c r="F20" s="269"/>
      <c r="G20" s="269"/>
      <c r="H20" s="269"/>
      <c r="I20" s="269"/>
      <c r="J20" s="269"/>
      <c r="K20" s="269"/>
      <c r="L20" s="269"/>
      <c r="M20" s="269"/>
      <c r="N20" s="269"/>
      <c r="O20" s="269"/>
      <c r="P20" s="269"/>
      <c r="Q20" s="269"/>
      <c r="R20" s="269"/>
      <c r="S20" s="269"/>
      <c r="T20" s="269"/>
      <c r="U20" s="269"/>
      <c r="V20" s="269"/>
      <c r="W20" s="269"/>
      <c r="X20" s="36"/>
    </row>
    <row r="21" spans="1:24">
      <c r="A21" s="35"/>
      <c r="B21" s="45"/>
      <c r="C21" s="45"/>
      <c r="D21" s="45"/>
      <c r="E21" s="45"/>
      <c r="F21" s="270"/>
      <c r="G21" s="270"/>
      <c r="H21" s="270"/>
      <c r="I21" s="270"/>
      <c r="J21" s="270"/>
      <c r="K21" s="270"/>
      <c r="L21" s="270"/>
      <c r="M21" s="270"/>
      <c r="N21" s="270"/>
      <c r="O21" s="270"/>
      <c r="P21" s="270"/>
      <c r="Q21" s="270"/>
      <c r="R21" s="270"/>
      <c r="S21" s="270"/>
      <c r="T21" s="270"/>
      <c r="U21" s="270"/>
      <c r="V21" s="270"/>
      <c r="W21" s="270"/>
      <c r="X21" s="36"/>
    </row>
    <row r="22" spans="1:24" ht="18">
      <c r="A22" s="35"/>
      <c r="B22" s="268" t="s">
        <v>6</v>
      </c>
      <c r="C22" s="268"/>
      <c r="D22" s="268"/>
      <c r="E22" s="268"/>
      <c r="F22" s="269"/>
      <c r="G22" s="269"/>
      <c r="H22" s="269"/>
      <c r="I22" s="269"/>
      <c r="J22" s="269"/>
      <c r="K22" s="269"/>
      <c r="L22" s="269"/>
      <c r="M22" s="269"/>
      <c r="N22" s="269"/>
      <c r="O22" s="269"/>
      <c r="P22" s="269"/>
      <c r="Q22" s="269"/>
      <c r="R22" s="269"/>
      <c r="S22" s="269"/>
      <c r="T22" s="269"/>
      <c r="U22" s="269"/>
      <c r="V22" s="269"/>
      <c r="W22" s="269"/>
      <c r="X22" s="36"/>
    </row>
    <row r="23" spans="1:24">
      <c r="A23" s="35"/>
      <c r="B23" s="45"/>
      <c r="C23" s="45"/>
      <c r="D23" s="45"/>
      <c r="E23" s="45"/>
      <c r="F23" s="270"/>
      <c r="G23" s="270"/>
      <c r="H23" s="270"/>
      <c r="I23" s="270"/>
      <c r="J23" s="270"/>
      <c r="K23" s="270"/>
      <c r="L23" s="270"/>
      <c r="M23" s="270"/>
      <c r="N23" s="270"/>
      <c r="O23" s="270"/>
      <c r="P23" s="270"/>
      <c r="Q23" s="270"/>
      <c r="R23" s="270"/>
      <c r="S23" s="270"/>
      <c r="T23" s="270"/>
      <c r="U23" s="270"/>
      <c r="V23" s="270"/>
      <c r="W23" s="270"/>
      <c r="X23" s="36"/>
    </row>
    <row r="24" spans="1:24" ht="18">
      <c r="A24" s="35"/>
      <c r="B24" s="268" t="s">
        <v>7</v>
      </c>
      <c r="C24" s="268"/>
      <c r="D24" s="268"/>
      <c r="E24" s="268"/>
      <c r="F24" s="269"/>
      <c r="G24" s="269"/>
      <c r="H24" s="269"/>
      <c r="I24" s="269"/>
      <c r="J24" s="269"/>
      <c r="K24" s="269"/>
      <c r="L24" s="269"/>
      <c r="M24" s="269"/>
      <c r="N24" s="269"/>
      <c r="O24" s="269"/>
      <c r="P24" s="269"/>
      <c r="Q24" s="269"/>
      <c r="R24" s="269"/>
      <c r="S24" s="269"/>
      <c r="T24" s="269"/>
      <c r="U24" s="269"/>
      <c r="V24" s="269"/>
      <c r="W24" s="269"/>
      <c r="X24" s="36"/>
    </row>
    <row r="25" spans="1:24">
      <c r="A25" s="35"/>
      <c r="B25" s="69"/>
      <c r="C25" s="69"/>
      <c r="D25" s="69"/>
      <c r="E25" s="69"/>
      <c r="F25" s="270"/>
      <c r="G25" s="270"/>
      <c r="H25" s="270"/>
      <c r="I25" s="270"/>
      <c r="J25" s="270"/>
      <c r="K25" s="270"/>
      <c r="L25" s="270"/>
      <c r="M25" s="270"/>
      <c r="N25" s="270"/>
      <c r="O25" s="270"/>
      <c r="P25" s="270"/>
      <c r="Q25" s="270"/>
      <c r="R25" s="270"/>
      <c r="S25" s="270"/>
      <c r="T25" s="270"/>
      <c r="U25" s="270"/>
      <c r="V25" s="270"/>
      <c r="W25" s="270"/>
      <c r="X25" s="36"/>
    </row>
    <row r="26" spans="1:24" ht="16.5">
      <c r="A26" s="33"/>
      <c r="B26" s="277" t="s">
        <v>8</v>
      </c>
      <c r="C26" s="277"/>
      <c r="D26" s="277" t="s">
        <v>9</v>
      </c>
      <c r="E26" s="277"/>
      <c r="F26" s="277"/>
      <c r="G26" s="277"/>
      <c r="H26" s="277"/>
      <c r="I26" s="277"/>
      <c r="J26" s="277"/>
      <c r="K26" s="277"/>
      <c r="L26" s="277"/>
      <c r="M26" s="277"/>
      <c r="N26" s="277"/>
      <c r="O26" s="277"/>
      <c r="P26" s="277"/>
      <c r="Q26" s="277" t="s">
        <v>10</v>
      </c>
      <c r="R26" s="277"/>
      <c r="S26" s="277"/>
      <c r="T26" s="277" t="s">
        <v>11</v>
      </c>
      <c r="U26" s="277"/>
      <c r="V26" s="277"/>
      <c r="W26" s="277"/>
      <c r="X26" s="46"/>
    </row>
    <row r="27" spans="1:24" ht="21" customHeight="1">
      <c r="A27" s="33"/>
      <c r="B27" s="278"/>
      <c r="C27" s="279"/>
      <c r="D27" s="284" t="s">
        <v>135</v>
      </c>
      <c r="E27" s="285"/>
      <c r="F27" s="285"/>
      <c r="G27" s="285"/>
      <c r="H27" s="285"/>
      <c r="I27" s="285"/>
      <c r="J27" s="285"/>
      <c r="K27" s="285"/>
      <c r="L27" s="285"/>
      <c r="M27" s="285"/>
      <c r="N27" s="285"/>
      <c r="O27" s="285"/>
      <c r="P27" s="286"/>
      <c r="Q27" s="293" t="s">
        <v>117</v>
      </c>
      <c r="R27" s="294"/>
      <c r="S27" s="295"/>
      <c r="T27" s="278"/>
      <c r="U27" s="302"/>
      <c r="V27" s="302"/>
      <c r="W27" s="279"/>
      <c r="X27" s="46"/>
    </row>
    <row r="28" spans="1:24" ht="15.75" customHeight="1">
      <c r="A28" s="33"/>
      <c r="B28" s="280"/>
      <c r="C28" s="281"/>
      <c r="D28" s="287"/>
      <c r="E28" s="288"/>
      <c r="F28" s="288"/>
      <c r="G28" s="288"/>
      <c r="H28" s="288"/>
      <c r="I28" s="288"/>
      <c r="J28" s="288"/>
      <c r="K28" s="288"/>
      <c r="L28" s="288"/>
      <c r="M28" s="288"/>
      <c r="N28" s="288"/>
      <c r="O28" s="288"/>
      <c r="P28" s="289"/>
      <c r="Q28" s="296"/>
      <c r="R28" s="297"/>
      <c r="S28" s="298"/>
      <c r="T28" s="280"/>
      <c r="U28" s="303"/>
      <c r="V28" s="303"/>
      <c r="W28" s="281"/>
      <c r="X28" s="46"/>
    </row>
    <row r="29" spans="1:24" ht="59.25" customHeight="1">
      <c r="A29" s="33"/>
      <c r="B29" s="282"/>
      <c r="C29" s="283"/>
      <c r="D29" s="290"/>
      <c r="E29" s="291"/>
      <c r="F29" s="291"/>
      <c r="G29" s="291"/>
      <c r="H29" s="291"/>
      <c r="I29" s="291"/>
      <c r="J29" s="291"/>
      <c r="K29" s="291"/>
      <c r="L29" s="291"/>
      <c r="M29" s="291"/>
      <c r="N29" s="291"/>
      <c r="O29" s="291"/>
      <c r="P29" s="292"/>
      <c r="Q29" s="299"/>
      <c r="R29" s="300"/>
      <c r="S29" s="301"/>
      <c r="T29" s="282"/>
      <c r="U29" s="304"/>
      <c r="V29" s="304"/>
      <c r="W29" s="283"/>
      <c r="X29" s="46"/>
    </row>
    <row r="30" spans="1:24">
      <c r="A30" s="33"/>
      <c r="B30" s="303"/>
      <c r="C30" s="303"/>
      <c r="D30" s="303"/>
      <c r="E30" s="303"/>
      <c r="F30" s="303"/>
      <c r="G30" s="303"/>
      <c r="H30" s="303"/>
      <c r="I30" s="303"/>
      <c r="J30" s="303"/>
      <c r="K30" s="303"/>
      <c r="L30" s="303"/>
      <c r="M30" s="303"/>
      <c r="N30" s="303"/>
      <c r="O30" s="303"/>
      <c r="P30" s="303"/>
      <c r="Q30" s="303"/>
      <c r="R30" s="303"/>
      <c r="S30" s="303"/>
      <c r="T30" s="303"/>
      <c r="U30" s="303"/>
      <c r="V30" s="303"/>
      <c r="W30" s="303"/>
      <c r="X30" s="46"/>
    </row>
    <row r="31" spans="1:24" ht="16.5">
      <c r="A31" s="33"/>
      <c r="B31" s="305" t="s">
        <v>14</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48"/>
      <c r="B33" s="306" t="s">
        <v>9</v>
      </c>
      <c r="C33" s="307"/>
      <c r="D33" s="307"/>
      <c r="E33" s="307"/>
      <c r="F33" s="307"/>
      <c r="G33" s="307"/>
      <c r="H33" s="307"/>
      <c r="I33" s="307"/>
      <c r="J33" s="306" t="s">
        <v>15</v>
      </c>
      <c r="K33" s="308"/>
      <c r="L33" s="309" t="s">
        <v>16</v>
      </c>
      <c r="M33" s="309"/>
      <c r="N33" s="309"/>
      <c r="O33" s="309"/>
      <c r="P33" s="309"/>
      <c r="Q33" s="309" t="s">
        <v>17</v>
      </c>
      <c r="R33" s="309"/>
      <c r="S33" s="309"/>
      <c r="T33" s="309" t="s">
        <v>18</v>
      </c>
      <c r="U33" s="309"/>
      <c r="V33" s="309"/>
      <c r="W33" s="309"/>
      <c r="X33" s="46"/>
    </row>
    <row r="34" spans="1:24">
      <c r="A34" s="33"/>
      <c r="B34" s="314" t="s">
        <v>19</v>
      </c>
      <c r="C34" s="315"/>
      <c r="D34" s="315"/>
      <c r="E34" s="315"/>
      <c r="F34" s="315"/>
      <c r="G34" s="315"/>
      <c r="H34" s="315"/>
      <c r="I34" s="316"/>
      <c r="J34" s="317"/>
      <c r="K34" s="318"/>
      <c r="L34" s="319">
        <f>+T63</f>
        <v>96250</v>
      </c>
      <c r="M34" s="319"/>
      <c r="N34" s="319"/>
      <c r="O34" s="319"/>
      <c r="P34" s="319"/>
      <c r="Q34" s="320">
        <v>0.05</v>
      </c>
      <c r="R34" s="320"/>
      <c r="S34" s="320"/>
      <c r="T34" s="319">
        <f>+ROUND(L34*Q34,0)</f>
        <v>4813</v>
      </c>
      <c r="U34" s="319"/>
      <c r="V34" s="319"/>
      <c r="W34" s="319"/>
      <c r="X34" s="46"/>
    </row>
    <row r="35" spans="1:24">
      <c r="A35" s="33"/>
      <c r="B35" s="314"/>
      <c r="C35" s="315"/>
      <c r="D35" s="315"/>
      <c r="E35" s="315"/>
      <c r="F35" s="315"/>
      <c r="G35" s="315"/>
      <c r="H35" s="315"/>
      <c r="I35" s="316"/>
      <c r="J35" s="317"/>
      <c r="K35" s="318"/>
      <c r="L35" s="321"/>
      <c r="M35" s="322"/>
      <c r="N35" s="322"/>
      <c r="O35" s="322"/>
      <c r="P35" s="323"/>
      <c r="Q35" s="317"/>
      <c r="R35" s="324"/>
      <c r="S35" s="318"/>
      <c r="T35" s="325"/>
      <c r="U35" s="326"/>
      <c r="V35" s="326"/>
      <c r="W35" s="327"/>
      <c r="X35" s="46"/>
    </row>
    <row r="36" spans="1:24" ht="16.5">
      <c r="A36" s="33"/>
      <c r="B36" s="49"/>
      <c r="C36" s="49"/>
      <c r="D36" s="49"/>
      <c r="E36" s="49"/>
      <c r="F36" s="49"/>
      <c r="G36" s="49"/>
      <c r="H36" s="49"/>
      <c r="I36" s="49"/>
      <c r="J36" s="49"/>
      <c r="K36" s="49"/>
      <c r="L36" s="49"/>
      <c r="M36" s="49"/>
      <c r="N36" s="49"/>
      <c r="O36" s="49"/>
      <c r="P36" s="49"/>
      <c r="Q36" s="310" t="s">
        <v>20</v>
      </c>
      <c r="R36" s="310"/>
      <c r="S36" s="310"/>
      <c r="T36" s="311">
        <f>+SUM(T34:W35)</f>
        <v>4813</v>
      </c>
      <c r="U36" s="312"/>
      <c r="V36" s="312"/>
      <c r="W36" s="313"/>
      <c r="X36" s="46"/>
    </row>
    <row r="37" spans="1:24">
      <c r="A37" s="33"/>
      <c r="B37" s="50"/>
      <c r="C37" s="50"/>
      <c r="D37" s="50"/>
      <c r="E37" s="50"/>
      <c r="F37" s="50"/>
      <c r="G37" s="50"/>
      <c r="H37" s="50"/>
      <c r="I37" s="50"/>
      <c r="J37" s="50"/>
      <c r="K37" s="50"/>
      <c r="L37" s="50"/>
      <c r="M37" s="50"/>
      <c r="N37" s="50"/>
      <c r="O37" s="50"/>
      <c r="P37" s="50"/>
      <c r="Q37" s="50"/>
      <c r="R37" s="50"/>
      <c r="S37" s="50"/>
      <c r="T37" s="51"/>
      <c r="U37" s="51"/>
      <c r="V37" s="51"/>
      <c r="W37" s="51"/>
      <c r="X37" s="46"/>
    </row>
    <row r="38" spans="1:24" ht="16.5">
      <c r="A38" s="33"/>
      <c r="B38" s="305" t="s">
        <v>21</v>
      </c>
      <c r="C38" s="305"/>
      <c r="D38" s="305"/>
      <c r="E38" s="305"/>
      <c r="F38" s="305"/>
      <c r="G38" s="305"/>
      <c r="H38" s="305"/>
      <c r="I38" s="305"/>
      <c r="J38" s="305"/>
      <c r="K38" s="305"/>
      <c r="L38" s="305"/>
      <c r="M38" s="305"/>
      <c r="N38" s="305"/>
      <c r="O38" s="305"/>
      <c r="P38" s="305"/>
      <c r="Q38" s="305"/>
      <c r="R38" s="305"/>
      <c r="S38" s="305"/>
      <c r="T38" s="305"/>
      <c r="U38" s="305"/>
      <c r="V38" s="305"/>
      <c r="W38" s="305"/>
      <c r="X38" s="46"/>
    </row>
    <row r="39" spans="1:24">
      <c r="A39" s="33"/>
      <c r="B39" s="47"/>
      <c r="C39" s="47"/>
      <c r="D39" s="47"/>
      <c r="E39" s="47"/>
      <c r="F39" s="47"/>
      <c r="G39" s="47"/>
      <c r="H39" s="47"/>
      <c r="I39" s="47"/>
      <c r="J39" s="47"/>
      <c r="K39" s="47"/>
      <c r="L39" s="47"/>
      <c r="M39" s="47"/>
      <c r="N39" s="47"/>
      <c r="O39" s="47"/>
      <c r="P39" s="47"/>
      <c r="Q39" s="47"/>
      <c r="R39" s="47"/>
      <c r="S39" s="47"/>
      <c r="T39" s="47"/>
      <c r="U39" s="47"/>
      <c r="V39" s="47"/>
      <c r="W39" s="47"/>
      <c r="X39" s="46"/>
    </row>
    <row r="40" spans="1:24" ht="16.5">
      <c r="A40" s="33"/>
      <c r="B40" s="309" t="s">
        <v>9</v>
      </c>
      <c r="C40" s="309"/>
      <c r="D40" s="309"/>
      <c r="E40" s="309"/>
      <c r="F40" s="309"/>
      <c r="G40" s="309"/>
      <c r="H40" s="309"/>
      <c r="I40" s="309"/>
      <c r="J40" s="309" t="s">
        <v>10</v>
      </c>
      <c r="K40" s="309"/>
      <c r="L40" s="309" t="s">
        <v>22</v>
      </c>
      <c r="M40" s="309"/>
      <c r="N40" s="309"/>
      <c r="O40" s="309"/>
      <c r="P40" s="309"/>
      <c r="Q40" s="309" t="s">
        <v>23</v>
      </c>
      <c r="R40" s="309"/>
      <c r="S40" s="309"/>
      <c r="T40" s="309" t="s">
        <v>24</v>
      </c>
      <c r="U40" s="309"/>
      <c r="V40" s="309"/>
      <c r="W40" s="309"/>
      <c r="X40" s="46"/>
    </row>
    <row r="41" spans="1:24">
      <c r="A41" s="33"/>
      <c r="B41" s="393" t="s">
        <v>136</v>
      </c>
      <c r="C41" s="393"/>
      <c r="D41" s="393"/>
      <c r="E41" s="393"/>
      <c r="F41" s="393"/>
      <c r="G41" s="393"/>
      <c r="H41" s="393"/>
      <c r="I41" s="393"/>
      <c r="J41" s="320" t="s">
        <v>117</v>
      </c>
      <c r="K41" s="320"/>
      <c r="L41" s="320">
        <v>1</v>
      </c>
      <c r="M41" s="320"/>
      <c r="N41" s="320"/>
      <c r="O41" s="320"/>
      <c r="P41" s="320"/>
      <c r="Q41" s="391">
        <v>191320</v>
      </c>
      <c r="R41" s="391"/>
      <c r="S41" s="391"/>
      <c r="T41" s="391">
        <f>+ROUND(L41*Q41,0)</f>
        <v>191320</v>
      </c>
      <c r="U41" s="391"/>
      <c r="V41" s="391"/>
      <c r="W41" s="391"/>
      <c r="X41" s="46"/>
    </row>
    <row r="42" spans="1:24">
      <c r="A42" s="33"/>
      <c r="B42" s="393" t="s">
        <v>137</v>
      </c>
      <c r="C42" s="393"/>
      <c r="D42" s="393"/>
      <c r="E42" s="393"/>
      <c r="F42" s="393"/>
      <c r="G42" s="393"/>
      <c r="H42" s="393"/>
      <c r="I42" s="393"/>
      <c r="J42" s="320" t="s">
        <v>117</v>
      </c>
      <c r="K42" s="320"/>
      <c r="L42" s="320">
        <v>1</v>
      </c>
      <c r="M42" s="320"/>
      <c r="N42" s="320"/>
      <c r="O42" s="320"/>
      <c r="P42" s="320"/>
      <c r="Q42" s="391">
        <v>90000</v>
      </c>
      <c r="R42" s="391"/>
      <c r="S42" s="391"/>
      <c r="T42" s="391">
        <f t="shared" ref="T42:T46" si="0">+ROUND(L42*Q42,0)</f>
        <v>90000</v>
      </c>
      <c r="U42" s="391"/>
      <c r="V42" s="391"/>
      <c r="W42" s="391"/>
      <c r="X42" s="46"/>
    </row>
    <row r="43" spans="1:24">
      <c r="A43" s="33"/>
      <c r="B43" s="393" t="s">
        <v>138</v>
      </c>
      <c r="C43" s="393"/>
      <c r="D43" s="393"/>
      <c r="E43" s="393"/>
      <c r="F43" s="393"/>
      <c r="G43" s="393"/>
      <c r="H43" s="393"/>
      <c r="I43" s="393"/>
      <c r="J43" s="320" t="s">
        <v>117</v>
      </c>
      <c r="K43" s="320"/>
      <c r="L43" s="320">
        <v>4</v>
      </c>
      <c r="M43" s="320"/>
      <c r="N43" s="320"/>
      <c r="O43" s="320"/>
      <c r="P43" s="320"/>
      <c r="Q43" s="391">
        <v>1200</v>
      </c>
      <c r="R43" s="391"/>
      <c r="S43" s="391"/>
      <c r="T43" s="391">
        <f t="shared" si="0"/>
        <v>4800</v>
      </c>
      <c r="U43" s="391"/>
      <c r="V43" s="391"/>
      <c r="W43" s="391"/>
      <c r="X43" s="46"/>
    </row>
    <row r="44" spans="1:24">
      <c r="A44" s="33"/>
      <c r="B44" s="393" t="s">
        <v>139</v>
      </c>
      <c r="C44" s="393"/>
      <c r="D44" s="393"/>
      <c r="E44" s="393"/>
      <c r="F44" s="393"/>
      <c r="G44" s="393"/>
      <c r="H44" s="393"/>
      <c r="I44" s="393"/>
      <c r="J44" s="320" t="s">
        <v>117</v>
      </c>
      <c r="K44" s="320"/>
      <c r="L44" s="320">
        <v>1</v>
      </c>
      <c r="M44" s="320"/>
      <c r="N44" s="320"/>
      <c r="O44" s="320"/>
      <c r="P44" s="320"/>
      <c r="Q44" s="391">
        <v>25000</v>
      </c>
      <c r="R44" s="391"/>
      <c r="S44" s="391"/>
      <c r="T44" s="391">
        <f t="shared" si="0"/>
        <v>25000</v>
      </c>
      <c r="U44" s="391"/>
      <c r="V44" s="391"/>
      <c r="W44" s="391"/>
      <c r="X44" s="46"/>
    </row>
    <row r="45" spans="1:24">
      <c r="A45" s="33"/>
      <c r="B45" s="393" t="s">
        <v>140</v>
      </c>
      <c r="C45" s="393"/>
      <c r="D45" s="393"/>
      <c r="E45" s="393"/>
      <c r="F45" s="393"/>
      <c r="G45" s="393"/>
      <c r="H45" s="393"/>
      <c r="I45" s="393"/>
      <c r="J45" s="320" t="s">
        <v>117</v>
      </c>
      <c r="K45" s="320"/>
      <c r="L45" s="278">
        <v>1</v>
      </c>
      <c r="M45" s="302"/>
      <c r="N45" s="302"/>
      <c r="O45" s="302"/>
      <c r="P45" s="302"/>
      <c r="Q45" s="391">
        <v>31900</v>
      </c>
      <c r="R45" s="391"/>
      <c r="S45" s="391"/>
      <c r="T45" s="391">
        <f t="shared" si="0"/>
        <v>31900</v>
      </c>
      <c r="U45" s="391"/>
      <c r="V45" s="391"/>
      <c r="W45" s="391"/>
      <c r="X45" s="46"/>
    </row>
    <row r="46" spans="1:24">
      <c r="A46" s="33"/>
      <c r="B46" s="393" t="s">
        <v>141</v>
      </c>
      <c r="C46" s="393"/>
      <c r="D46" s="393"/>
      <c r="E46" s="393"/>
      <c r="F46" s="393"/>
      <c r="G46" s="393"/>
      <c r="H46" s="393"/>
      <c r="I46" s="393"/>
      <c r="J46" s="320" t="s">
        <v>117</v>
      </c>
      <c r="K46" s="320"/>
      <c r="L46" s="278">
        <v>1</v>
      </c>
      <c r="M46" s="302"/>
      <c r="N46" s="302"/>
      <c r="O46" s="302"/>
      <c r="P46" s="302"/>
      <c r="Q46" s="391">
        <v>80900</v>
      </c>
      <c r="R46" s="391"/>
      <c r="S46" s="391"/>
      <c r="T46" s="391">
        <f t="shared" si="0"/>
        <v>80900</v>
      </c>
      <c r="U46" s="391"/>
      <c r="V46" s="391"/>
      <c r="W46" s="391"/>
      <c r="X46" s="46"/>
    </row>
    <row r="47" spans="1:24" ht="16.5">
      <c r="A47" s="33"/>
      <c r="B47" s="47"/>
      <c r="C47" s="47"/>
      <c r="D47" s="47"/>
      <c r="E47" s="47"/>
      <c r="F47" s="47"/>
      <c r="G47" s="47"/>
      <c r="H47" s="47"/>
      <c r="I47" s="47"/>
      <c r="J47" s="161"/>
      <c r="K47" s="161"/>
      <c r="L47" s="161"/>
      <c r="M47" s="161"/>
      <c r="N47" s="161"/>
      <c r="O47" s="161"/>
      <c r="P47" s="161"/>
      <c r="Q47" s="310" t="s">
        <v>20</v>
      </c>
      <c r="R47" s="310"/>
      <c r="S47" s="310"/>
      <c r="T47" s="329">
        <f>SUM(T41:W46)</f>
        <v>423920</v>
      </c>
      <c r="U47" s="330"/>
      <c r="V47" s="330"/>
      <c r="W47" s="331"/>
      <c r="X47" s="46"/>
    </row>
    <row r="48" spans="1:24">
      <c r="A48" s="33"/>
      <c r="B48" s="50"/>
      <c r="C48" s="50"/>
      <c r="D48" s="50"/>
      <c r="E48" s="50"/>
      <c r="F48" s="50"/>
      <c r="G48" s="50"/>
      <c r="H48" s="50"/>
      <c r="I48" s="50"/>
      <c r="J48" s="50"/>
      <c r="K48" s="50"/>
      <c r="L48" s="50"/>
      <c r="M48" s="50"/>
      <c r="N48" s="50"/>
      <c r="O48" s="50"/>
      <c r="P48" s="50"/>
      <c r="Q48" s="50"/>
      <c r="R48" s="50"/>
      <c r="S48" s="50"/>
      <c r="T48" s="51"/>
      <c r="U48" s="51"/>
      <c r="V48" s="51"/>
      <c r="W48" s="51"/>
      <c r="X48" s="46"/>
    </row>
    <row r="49" spans="1:24" ht="16.5">
      <c r="A49" s="33"/>
      <c r="B49" s="305" t="s">
        <v>26</v>
      </c>
      <c r="C49" s="305"/>
      <c r="D49" s="305"/>
      <c r="E49" s="305"/>
      <c r="F49" s="305"/>
      <c r="G49" s="305"/>
      <c r="H49" s="305"/>
      <c r="I49" s="305"/>
      <c r="J49" s="305"/>
      <c r="K49" s="305"/>
      <c r="L49" s="305"/>
      <c r="M49" s="305"/>
      <c r="N49" s="305"/>
      <c r="O49" s="305"/>
      <c r="P49" s="305"/>
      <c r="Q49" s="305"/>
      <c r="R49" s="305"/>
      <c r="S49" s="305"/>
      <c r="T49" s="305"/>
      <c r="U49" s="305"/>
      <c r="V49" s="305"/>
      <c r="W49" s="305"/>
      <c r="X49" s="46"/>
    </row>
    <row r="50" spans="1:24">
      <c r="A50" s="33"/>
      <c r="B50" s="47"/>
      <c r="C50" s="47"/>
      <c r="D50" s="47"/>
      <c r="E50" s="47"/>
      <c r="F50" s="47"/>
      <c r="G50" s="47"/>
      <c r="H50" s="47"/>
      <c r="I50" s="47"/>
      <c r="J50" s="47"/>
      <c r="K50" s="47"/>
      <c r="L50" s="47"/>
      <c r="M50" s="47"/>
      <c r="N50" s="47"/>
      <c r="O50" s="47"/>
      <c r="P50" s="47"/>
      <c r="Q50" s="47"/>
      <c r="R50" s="47"/>
      <c r="S50" s="47"/>
      <c r="T50" s="47"/>
      <c r="U50" s="47"/>
      <c r="V50" s="47"/>
      <c r="W50" s="47"/>
      <c r="X50" s="46"/>
    </row>
    <row r="51" spans="1:24" ht="19.5">
      <c r="A51" s="33"/>
      <c r="B51" s="309" t="s">
        <v>27</v>
      </c>
      <c r="C51" s="309"/>
      <c r="D51" s="309"/>
      <c r="E51" s="309"/>
      <c r="F51" s="309"/>
      <c r="G51" s="309"/>
      <c r="H51" s="309" t="s">
        <v>28</v>
      </c>
      <c r="I51" s="309"/>
      <c r="J51" s="309" t="s">
        <v>29</v>
      </c>
      <c r="K51" s="309"/>
      <c r="L51" s="309" t="s">
        <v>30</v>
      </c>
      <c r="M51" s="309"/>
      <c r="N51" s="309"/>
      <c r="O51" s="309"/>
      <c r="P51" s="309"/>
      <c r="Q51" s="309" t="s">
        <v>16</v>
      </c>
      <c r="R51" s="309"/>
      <c r="S51" s="309"/>
      <c r="T51" s="309" t="s">
        <v>18</v>
      </c>
      <c r="U51" s="309"/>
      <c r="V51" s="309"/>
      <c r="W51" s="309"/>
      <c r="X51" s="46"/>
    </row>
    <row r="52" spans="1:24">
      <c r="A52" s="33"/>
      <c r="B52" s="320" t="s">
        <v>142</v>
      </c>
      <c r="C52" s="320"/>
      <c r="D52" s="320"/>
      <c r="E52" s="320"/>
      <c r="F52" s="320"/>
      <c r="G52" s="320"/>
      <c r="H52" s="320"/>
      <c r="I52" s="320"/>
      <c r="J52" s="320">
        <v>1</v>
      </c>
      <c r="K52" s="320"/>
      <c r="L52" s="320">
        <v>0.5</v>
      </c>
      <c r="M52" s="320"/>
      <c r="N52" s="320"/>
      <c r="O52" s="320"/>
      <c r="P52" s="320"/>
      <c r="Q52" s="320">
        <v>45000</v>
      </c>
      <c r="R52" s="320"/>
      <c r="S52" s="320"/>
      <c r="T52" s="319">
        <f>+ROUND(L52*Q52,0)</f>
        <v>22500</v>
      </c>
      <c r="U52" s="319"/>
      <c r="V52" s="319"/>
      <c r="W52" s="319"/>
      <c r="X52" s="46"/>
    </row>
    <row r="53" spans="1:24">
      <c r="A53" s="33"/>
      <c r="B53" s="320" t="s">
        <v>32</v>
      </c>
      <c r="C53" s="320"/>
      <c r="D53" s="320"/>
      <c r="E53" s="320"/>
      <c r="F53" s="320"/>
      <c r="G53" s="320"/>
      <c r="H53" s="320"/>
      <c r="I53" s="320"/>
      <c r="J53" s="320">
        <v>1</v>
      </c>
      <c r="K53" s="320"/>
      <c r="L53" s="320">
        <v>0.1</v>
      </c>
      <c r="M53" s="320"/>
      <c r="N53" s="320"/>
      <c r="O53" s="320"/>
      <c r="P53" s="320"/>
      <c r="Q53" s="320">
        <v>45000</v>
      </c>
      <c r="R53" s="320"/>
      <c r="S53" s="320"/>
      <c r="T53" s="319">
        <f>+ROUND(L53*Q53,0)</f>
        <v>4500</v>
      </c>
      <c r="U53" s="319"/>
      <c r="V53" s="319"/>
      <c r="W53" s="319"/>
      <c r="X53" s="46"/>
    </row>
    <row r="54" spans="1:24">
      <c r="A54" s="33"/>
      <c r="B54" s="320"/>
      <c r="C54" s="320"/>
      <c r="D54" s="320"/>
      <c r="E54" s="320"/>
      <c r="F54" s="320"/>
      <c r="G54" s="320"/>
      <c r="H54" s="320"/>
      <c r="I54" s="320"/>
      <c r="J54" s="320"/>
      <c r="K54" s="320"/>
      <c r="L54" s="320"/>
      <c r="M54" s="320"/>
      <c r="N54" s="320"/>
      <c r="O54" s="320"/>
      <c r="P54" s="320"/>
      <c r="Q54" s="320"/>
      <c r="R54" s="320"/>
      <c r="S54" s="320"/>
      <c r="T54" s="319">
        <f t="shared" ref="T54" si="1">+ROUND(L54*Q54,0)</f>
        <v>0</v>
      </c>
      <c r="U54" s="319"/>
      <c r="V54" s="319"/>
      <c r="W54" s="319"/>
      <c r="X54" s="46"/>
    </row>
    <row r="55" spans="1:24" ht="16.5">
      <c r="A55" s="33"/>
      <c r="B55" s="49"/>
      <c r="C55" s="49"/>
      <c r="D55" s="49"/>
      <c r="E55" s="49"/>
      <c r="F55" s="49"/>
      <c r="G55" s="49"/>
      <c r="H55" s="49"/>
      <c r="I55" s="49"/>
      <c r="J55" s="49"/>
      <c r="K55" s="49"/>
      <c r="L55" s="49"/>
      <c r="M55" s="49"/>
      <c r="N55" s="49"/>
      <c r="O55" s="49"/>
      <c r="P55" s="49"/>
      <c r="Q55" s="310" t="s">
        <v>20</v>
      </c>
      <c r="R55" s="310"/>
      <c r="S55" s="310"/>
      <c r="T55" s="332">
        <f t="shared" ref="T55" si="2">SUM(T52:W54)</f>
        <v>27000</v>
      </c>
      <c r="U55" s="333"/>
      <c r="V55" s="333"/>
      <c r="W55" s="334"/>
      <c r="X55" s="46"/>
    </row>
    <row r="56" spans="1:24">
      <c r="A56" s="33"/>
      <c r="B56" s="50"/>
      <c r="C56" s="50"/>
      <c r="D56" s="50"/>
      <c r="E56" s="50"/>
      <c r="F56" s="50"/>
      <c r="G56" s="50"/>
      <c r="H56" s="50"/>
      <c r="I56" s="50"/>
      <c r="J56" s="50"/>
      <c r="K56" s="50"/>
      <c r="L56" s="50"/>
      <c r="M56" s="50"/>
      <c r="N56" s="50"/>
      <c r="O56" s="50"/>
      <c r="P56" s="50"/>
      <c r="Q56" s="50"/>
      <c r="R56" s="50"/>
      <c r="S56" s="50"/>
      <c r="T56" s="51"/>
      <c r="U56" s="51"/>
      <c r="V56" s="51"/>
      <c r="W56" s="51"/>
      <c r="X56" s="46"/>
    </row>
    <row r="57" spans="1:24" ht="16.5">
      <c r="A57" s="33"/>
      <c r="B57" s="305" t="s">
        <v>33</v>
      </c>
      <c r="C57" s="305"/>
      <c r="D57" s="305"/>
      <c r="E57" s="305"/>
      <c r="F57" s="305"/>
      <c r="G57" s="305"/>
      <c r="H57" s="305"/>
      <c r="I57" s="305"/>
      <c r="J57" s="305"/>
      <c r="K57" s="305"/>
      <c r="L57" s="305"/>
      <c r="M57" s="305"/>
      <c r="N57" s="305"/>
      <c r="O57" s="305"/>
      <c r="P57" s="305"/>
      <c r="Q57" s="305"/>
      <c r="R57" s="305"/>
      <c r="S57" s="305"/>
      <c r="T57" s="305"/>
      <c r="U57" s="305"/>
      <c r="V57" s="305"/>
      <c r="W57" s="305"/>
      <c r="X57" s="46"/>
    </row>
    <row r="58" spans="1:24">
      <c r="A58" s="33"/>
      <c r="B58" s="47"/>
      <c r="C58" s="47"/>
      <c r="D58" s="47"/>
      <c r="E58" s="47"/>
      <c r="F58" s="47"/>
      <c r="G58" s="47"/>
      <c r="H58" s="47"/>
      <c r="I58" s="47"/>
      <c r="J58" s="47"/>
      <c r="K58" s="47"/>
      <c r="L58" s="47"/>
      <c r="M58" s="47"/>
      <c r="N58" s="47"/>
      <c r="O58" s="47"/>
      <c r="P58" s="47"/>
      <c r="Q58" s="47"/>
      <c r="R58" s="47"/>
      <c r="S58" s="47"/>
      <c r="T58" s="47"/>
      <c r="U58" s="47"/>
      <c r="V58" s="47"/>
      <c r="W58" s="47"/>
      <c r="X58" s="46"/>
    </row>
    <row r="59" spans="1:24" ht="16.5">
      <c r="A59" s="33"/>
      <c r="B59" s="309" t="s">
        <v>34</v>
      </c>
      <c r="C59" s="309"/>
      <c r="D59" s="309"/>
      <c r="E59" s="309"/>
      <c r="F59" s="309"/>
      <c r="G59" s="309"/>
      <c r="H59" s="309" t="s">
        <v>35</v>
      </c>
      <c r="I59" s="309"/>
      <c r="J59" s="309" t="s">
        <v>36</v>
      </c>
      <c r="K59" s="309"/>
      <c r="L59" s="309" t="s">
        <v>37</v>
      </c>
      <c r="M59" s="309"/>
      <c r="N59" s="309"/>
      <c r="O59" s="309"/>
      <c r="P59" s="309"/>
      <c r="Q59" s="309" t="s">
        <v>17</v>
      </c>
      <c r="R59" s="309"/>
      <c r="S59" s="309"/>
      <c r="T59" s="309" t="s">
        <v>18</v>
      </c>
      <c r="U59" s="309"/>
      <c r="V59" s="309"/>
      <c r="W59" s="309"/>
      <c r="X59" s="46"/>
    </row>
    <row r="60" spans="1:24">
      <c r="A60" s="33"/>
      <c r="B60" s="320" t="s">
        <v>38</v>
      </c>
      <c r="C60" s="320"/>
      <c r="D60" s="320"/>
      <c r="E60" s="320"/>
      <c r="F60" s="320"/>
      <c r="G60" s="320"/>
      <c r="H60" s="320">
        <f>((1500000/30)+((1000000/30)*2))</f>
        <v>116666.66666666667</v>
      </c>
      <c r="I60" s="320"/>
      <c r="J60" s="335">
        <v>0.65</v>
      </c>
      <c r="K60" s="320"/>
      <c r="L60" s="320">
        <f>H60*1.65</f>
        <v>192500</v>
      </c>
      <c r="M60" s="320"/>
      <c r="N60" s="320"/>
      <c r="O60" s="320"/>
      <c r="P60" s="320"/>
      <c r="Q60" s="395">
        <v>0.5</v>
      </c>
      <c r="R60" s="395"/>
      <c r="S60" s="395"/>
      <c r="T60" s="391">
        <f>Q60*L60</f>
        <v>96250</v>
      </c>
      <c r="U60" s="391"/>
      <c r="V60" s="391"/>
      <c r="W60" s="391"/>
      <c r="X60" s="46"/>
    </row>
    <row r="61" spans="1:24">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c r="A62" s="33"/>
      <c r="B62" s="320"/>
      <c r="C62" s="320"/>
      <c r="D62" s="320"/>
      <c r="E62" s="320"/>
      <c r="F62" s="320"/>
      <c r="G62" s="320"/>
      <c r="H62" s="320"/>
      <c r="I62" s="320"/>
      <c r="J62" s="320"/>
      <c r="K62" s="320"/>
      <c r="L62" s="320"/>
      <c r="M62" s="320"/>
      <c r="N62" s="320"/>
      <c r="O62" s="320"/>
      <c r="P62" s="320"/>
      <c r="Q62" s="320"/>
      <c r="R62" s="320"/>
      <c r="S62" s="320"/>
      <c r="T62" s="319"/>
      <c r="U62" s="319"/>
      <c r="V62" s="319"/>
      <c r="W62" s="319"/>
      <c r="X62" s="46"/>
    </row>
    <row r="63" spans="1:24" ht="16.5">
      <c r="A63" s="33"/>
      <c r="B63" s="49"/>
      <c r="C63" s="49"/>
      <c r="D63" s="49"/>
      <c r="E63" s="49"/>
      <c r="F63" s="49"/>
      <c r="G63" s="49"/>
      <c r="H63" s="49"/>
      <c r="I63" s="49"/>
      <c r="J63" s="49"/>
      <c r="K63" s="49"/>
      <c r="L63" s="49"/>
      <c r="M63" s="49"/>
      <c r="N63" s="49"/>
      <c r="O63" s="49"/>
      <c r="P63" s="49"/>
      <c r="Q63" s="310" t="s">
        <v>20</v>
      </c>
      <c r="R63" s="310"/>
      <c r="S63" s="310"/>
      <c r="T63" s="337">
        <f t="shared" ref="T63" si="3">SUM(T60:W62)</f>
        <v>96250</v>
      </c>
      <c r="U63" s="338"/>
      <c r="V63" s="338"/>
      <c r="W63" s="339"/>
      <c r="X63" s="46"/>
    </row>
    <row r="64" spans="1:24">
      <c r="A64" s="33"/>
      <c r="B64" s="52"/>
      <c r="C64" s="52"/>
      <c r="D64" s="52"/>
      <c r="E64" s="52"/>
      <c r="F64" s="52"/>
      <c r="G64" s="52"/>
      <c r="H64" s="52"/>
      <c r="I64" s="52"/>
      <c r="J64" s="52"/>
      <c r="K64" s="52"/>
      <c r="L64" s="52"/>
      <c r="M64" s="52"/>
      <c r="N64" s="52"/>
      <c r="O64" s="52"/>
      <c r="P64" s="52"/>
      <c r="Q64" s="52"/>
      <c r="R64" s="52"/>
      <c r="S64" s="52"/>
      <c r="T64" s="53"/>
      <c r="U64" s="53"/>
      <c r="V64" s="53"/>
      <c r="W64" s="53"/>
      <c r="X64" s="46"/>
    </row>
    <row r="65" spans="1:24">
      <c r="A65" s="33"/>
      <c r="B65" s="52"/>
      <c r="C65" s="52"/>
      <c r="D65" s="52"/>
      <c r="E65" s="52"/>
      <c r="F65" s="52"/>
      <c r="G65" s="52"/>
      <c r="H65" s="52"/>
      <c r="I65" s="52"/>
      <c r="J65" s="52"/>
      <c r="K65" s="52"/>
      <c r="L65" s="52"/>
      <c r="M65" s="52"/>
      <c r="N65" s="52"/>
      <c r="O65" s="52"/>
      <c r="P65" s="52"/>
      <c r="Q65" s="340" t="s">
        <v>39</v>
      </c>
      <c r="R65" s="340"/>
      <c r="S65" s="340"/>
      <c r="T65" s="341">
        <f>+T63+T55+T47+T36</f>
        <v>551983</v>
      </c>
      <c r="U65" s="341"/>
      <c r="V65" s="341"/>
      <c r="W65" s="341"/>
      <c r="X65" s="46"/>
    </row>
    <row r="66" spans="1:24">
      <c r="A66" s="33"/>
      <c r="B66" s="52"/>
      <c r="C66" s="52"/>
      <c r="D66" s="52"/>
      <c r="E66" s="52"/>
      <c r="F66" s="52"/>
      <c r="G66" s="52"/>
      <c r="H66" s="52"/>
      <c r="I66" s="52"/>
      <c r="J66" s="52"/>
      <c r="K66" s="52"/>
      <c r="L66" s="52"/>
      <c r="M66" s="52"/>
      <c r="N66" s="52"/>
      <c r="O66" s="52"/>
      <c r="P66" s="52"/>
      <c r="Q66" s="54" t="s">
        <v>40</v>
      </c>
      <c r="R66" s="55">
        <v>30</v>
      </c>
      <c r="S66" s="56" t="s">
        <v>41</v>
      </c>
      <c r="T66" s="341">
        <f>+ROUND(R66*(T65/100),0)</f>
        <v>165595</v>
      </c>
      <c r="U66" s="341"/>
      <c r="V66" s="341"/>
      <c r="W66" s="341"/>
      <c r="X66" s="46"/>
    </row>
    <row r="67" spans="1:24" ht="21" customHeight="1">
      <c r="A67" s="33"/>
      <c r="B67" s="52"/>
      <c r="C67" s="52"/>
      <c r="D67" s="52"/>
      <c r="E67" s="52"/>
      <c r="F67" s="52"/>
      <c r="G67" s="52"/>
      <c r="H67" s="52"/>
      <c r="I67" s="52"/>
      <c r="J67" s="52"/>
      <c r="K67" s="52"/>
      <c r="L67" s="52"/>
      <c r="M67" s="52"/>
      <c r="N67" s="52"/>
      <c r="O67" s="52"/>
      <c r="P67" s="52"/>
      <c r="Q67" s="342" t="s">
        <v>42</v>
      </c>
      <c r="R67" s="342"/>
      <c r="S67" s="342"/>
      <c r="T67" s="341">
        <f>+T66+T65</f>
        <v>717578</v>
      </c>
      <c r="U67" s="341"/>
      <c r="V67" s="341"/>
      <c r="W67" s="341"/>
      <c r="X67" s="46"/>
    </row>
    <row r="68" spans="1:24" ht="15" customHeight="1">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52"/>
      <c r="D69" s="52"/>
      <c r="E69" s="52"/>
      <c r="F69" s="52"/>
      <c r="G69" s="52"/>
      <c r="H69" s="52"/>
      <c r="I69" s="52"/>
      <c r="J69" s="52"/>
      <c r="K69" s="52"/>
      <c r="L69" s="52"/>
      <c r="M69" s="52"/>
      <c r="N69" s="52"/>
      <c r="O69" s="52"/>
      <c r="P69" s="52"/>
      <c r="Q69" s="52"/>
      <c r="R69" s="52"/>
      <c r="S69" s="52"/>
      <c r="T69" s="53"/>
      <c r="U69" s="53"/>
      <c r="V69" s="53"/>
      <c r="W69" s="53"/>
      <c r="X69" s="46"/>
    </row>
    <row r="70" spans="1:24">
      <c r="A70" s="33"/>
      <c r="B70" s="52"/>
      <c r="C70" s="346"/>
      <c r="D70" s="641"/>
      <c r="E70" s="641"/>
      <c r="F70" s="641"/>
      <c r="G70" s="641"/>
      <c r="H70" s="641"/>
      <c r="I70" s="641"/>
      <c r="J70" s="641"/>
      <c r="K70" s="642"/>
      <c r="L70" s="642"/>
      <c r="M70" s="642"/>
      <c r="N70" s="347"/>
      <c r="O70" s="347"/>
      <c r="P70" s="347"/>
      <c r="Q70" s="347"/>
      <c r="R70" s="347"/>
      <c r="S70" s="347"/>
      <c r="T70" s="347"/>
      <c r="U70" s="347"/>
      <c r="V70" s="347"/>
      <c r="W70" s="67"/>
      <c r="X70" s="46"/>
    </row>
    <row r="71" spans="1:24" ht="16.5">
      <c r="A71" s="33"/>
      <c r="B71" s="52"/>
      <c r="C71" s="343" t="s">
        <v>43</v>
      </c>
      <c r="D71" s="343"/>
      <c r="E71" s="343"/>
      <c r="F71" s="343"/>
      <c r="G71" s="343"/>
      <c r="H71" s="343"/>
      <c r="I71" s="343"/>
      <c r="J71" s="343"/>
      <c r="K71" s="642"/>
      <c r="L71" s="642"/>
      <c r="M71" s="642"/>
      <c r="N71" s="343" t="s">
        <v>44</v>
      </c>
      <c r="O71" s="343"/>
      <c r="P71" s="343"/>
      <c r="Q71" s="343"/>
      <c r="R71" s="343"/>
      <c r="S71" s="343"/>
      <c r="T71" s="343"/>
      <c r="U71" s="343"/>
      <c r="V71" s="343"/>
      <c r="W71" s="343"/>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58"/>
      <c r="J73" s="58"/>
      <c r="K73" s="58"/>
      <c r="L73" s="58"/>
      <c r="M73" s="58"/>
      <c r="N73" s="57"/>
      <c r="O73" s="57"/>
      <c r="P73" s="57"/>
      <c r="Q73" s="57"/>
      <c r="R73" s="57"/>
      <c r="S73" s="57"/>
      <c r="T73" s="57"/>
      <c r="U73" s="57"/>
      <c r="V73" s="57"/>
      <c r="W73" s="57"/>
      <c r="X73" s="46"/>
    </row>
    <row r="74" spans="1:24">
      <c r="A74" s="33"/>
      <c r="B74" s="52"/>
      <c r="C74" s="57"/>
      <c r="D74" s="58"/>
      <c r="E74" s="58"/>
      <c r="F74" s="58"/>
      <c r="G74" s="58"/>
      <c r="H74" s="58"/>
      <c r="I74" s="346"/>
      <c r="J74" s="641"/>
      <c r="K74" s="641"/>
      <c r="L74" s="641"/>
      <c r="M74" s="641"/>
      <c r="N74" s="641"/>
      <c r="O74" s="641"/>
      <c r="P74" s="641"/>
      <c r="Q74" s="57"/>
      <c r="R74" s="57"/>
      <c r="S74" s="57"/>
      <c r="T74" s="57"/>
      <c r="U74" s="57"/>
      <c r="V74" s="57"/>
      <c r="W74" s="57"/>
      <c r="X74" s="46"/>
    </row>
    <row r="75" spans="1:24" ht="16.5">
      <c r="A75" s="33"/>
      <c r="B75" s="52"/>
      <c r="C75" s="57"/>
      <c r="D75" s="58"/>
      <c r="E75" s="58"/>
      <c r="F75" s="58"/>
      <c r="G75" s="58"/>
      <c r="H75" s="58"/>
      <c r="I75" s="343" t="s">
        <v>45</v>
      </c>
      <c r="J75" s="643"/>
      <c r="K75" s="643"/>
      <c r="L75" s="643"/>
      <c r="M75" s="643"/>
      <c r="N75" s="643"/>
      <c r="O75" s="643"/>
      <c r="P75" s="643"/>
      <c r="Q75" s="57"/>
      <c r="R75" s="57"/>
      <c r="S75" s="57"/>
      <c r="T75" s="57"/>
      <c r="U75" s="57"/>
      <c r="V75" s="57"/>
      <c r="W75" s="57"/>
      <c r="X75" s="46"/>
    </row>
    <row r="76" spans="1:24">
      <c r="A76" s="33"/>
      <c r="B76" s="52"/>
      <c r="C76" s="52"/>
      <c r="D76" s="52"/>
      <c r="E76" s="52"/>
      <c r="F76" s="59"/>
      <c r="G76" s="59"/>
      <c r="H76" s="59"/>
      <c r="I76" s="59"/>
      <c r="J76" s="59"/>
      <c r="K76" s="59"/>
      <c r="L76" s="59"/>
      <c r="M76" s="59"/>
      <c r="N76" s="59"/>
      <c r="O76" s="59"/>
      <c r="P76" s="60"/>
      <c r="Q76" s="52"/>
      <c r="R76" s="52"/>
      <c r="S76" s="52"/>
      <c r="T76" s="53"/>
      <c r="U76" s="53"/>
      <c r="V76" s="53"/>
      <c r="W76" s="53"/>
      <c r="X76" s="46"/>
    </row>
    <row r="77" spans="1:24">
      <c r="A77" s="33"/>
      <c r="B77" s="344" t="s">
        <v>46</v>
      </c>
      <c r="C77" s="344"/>
      <c r="D77" s="344"/>
      <c r="E77" s="344"/>
      <c r="F77" s="344"/>
      <c r="G77" s="344"/>
      <c r="H77" s="344"/>
      <c r="I77" s="344"/>
      <c r="J77" s="344"/>
      <c r="K77" s="344"/>
      <c r="L77" s="344"/>
      <c r="M77" s="344"/>
      <c r="N77" s="344"/>
      <c r="O77" s="61"/>
      <c r="P77" s="31"/>
      <c r="Q77" s="31" t="s">
        <v>47</v>
      </c>
      <c r="R77" s="31" t="s">
        <v>48</v>
      </c>
      <c r="S77" s="31"/>
      <c r="T77" s="31"/>
      <c r="U77" s="31"/>
      <c r="V77" s="31"/>
      <c r="W77" s="31"/>
      <c r="X77" s="32"/>
    </row>
    <row r="78" spans="1:24">
      <c r="A78" s="62"/>
      <c r="B78" s="63" t="s">
        <v>49</v>
      </c>
      <c r="C78" s="64"/>
      <c r="D78" s="64"/>
      <c r="E78" s="64"/>
      <c r="F78" s="63" t="s">
        <v>50</v>
      </c>
      <c r="G78" s="65"/>
      <c r="H78" s="345"/>
      <c r="I78" s="345"/>
      <c r="J78" s="345"/>
      <c r="K78" s="345"/>
      <c r="L78" s="345"/>
      <c r="M78" s="345"/>
      <c r="N78" s="345"/>
      <c r="O78" s="345"/>
      <c r="P78" s="63"/>
      <c r="Q78" s="63"/>
      <c r="R78" s="63" t="s">
        <v>51</v>
      </c>
      <c r="S78" s="63"/>
      <c r="T78" s="63"/>
      <c r="U78" s="63"/>
      <c r="V78" s="63"/>
      <c r="W78" s="63"/>
      <c r="X78" s="66"/>
    </row>
  </sheetData>
  <mergeCells count="160">
    <mergeCell ref="Q45:S45"/>
    <mergeCell ref="Q46:S46"/>
    <mergeCell ref="T45:W45"/>
    <mergeCell ref="T46:W46"/>
    <mergeCell ref="I75:P75"/>
    <mergeCell ref="B77:N77"/>
    <mergeCell ref="H78:O78"/>
    <mergeCell ref="B45:I45"/>
    <mergeCell ref="B46:I46"/>
    <mergeCell ref="J45:K45"/>
    <mergeCell ref="J46:K46"/>
    <mergeCell ref="L45:P45"/>
    <mergeCell ref="L46:P46"/>
    <mergeCell ref="C70:J70"/>
    <mergeCell ref="K70:M71"/>
    <mergeCell ref="N70:V70"/>
    <mergeCell ref="C71:J71"/>
    <mergeCell ref="N71:W71"/>
    <mergeCell ref="I74:P74"/>
    <mergeCell ref="Q63:S63"/>
    <mergeCell ref="T63:W63"/>
    <mergeCell ref="Q65:S65"/>
    <mergeCell ref="T65:W65"/>
    <mergeCell ref="T66:W66"/>
    <mergeCell ref="Q67:S67"/>
    <mergeCell ref="T67:W67"/>
    <mergeCell ref="B62:G62"/>
    <mergeCell ref="H62:I62"/>
    <mergeCell ref="J62:K62"/>
    <mergeCell ref="L62:P62"/>
    <mergeCell ref="Q62:S62"/>
    <mergeCell ref="T62:W62"/>
    <mergeCell ref="B61:G61"/>
    <mergeCell ref="H61:I61"/>
    <mergeCell ref="J61:K61"/>
    <mergeCell ref="L61:P61"/>
    <mergeCell ref="Q61:S61"/>
    <mergeCell ref="T61:W61"/>
    <mergeCell ref="B60:G60"/>
    <mergeCell ref="H60:I60"/>
    <mergeCell ref="J60:K60"/>
    <mergeCell ref="L60:P60"/>
    <mergeCell ref="Q60:S60"/>
    <mergeCell ref="T60:W60"/>
    <mergeCell ref="Q55:S55"/>
    <mergeCell ref="T55:W55"/>
    <mergeCell ref="B57:W57"/>
    <mergeCell ref="B59:G59"/>
    <mergeCell ref="H59:I59"/>
    <mergeCell ref="J59:K59"/>
    <mergeCell ref="L59:P59"/>
    <mergeCell ref="Q59:S59"/>
    <mergeCell ref="T59:W59"/>
    <mergeCell ref="B54:G54"/>
    <mergeCell ref="H54:I54"/>
    <mergeCell ref="J54:K54"/>
    <mergeCell ref="L54:P54"/>
    <mergeCell ref="Q54:S54"/>
    <mergeCell ref="T54:W54"/>
    <mergeCell ref="B53:G53"/>
    <mergeCell ref="H53:I53"/>
    <mergeCell ref="J53:K53"/>
    <mergeCell ref="L53:P53"/>
    <mergeCell ref="Q53:S53"/>
    <mergeCell ref="T53:W53"/>
    <mergeCell ref="B52:G52"/>
    <mergeCell ref="H52:I52"/>
    <mergeCell ref="J52:K52"/>
    <mergeCell ref="L52:P52"/>
    <mergeCell ref="Q52:S52"/>
    <mergeCell ref="T52:W52"/>
    <mergeCell ref="Q47:S47"/>
    <mergeCell ref="T47:W47"/>
    <mergeCell ref="B49:W49"/>
    <mergeCell ref="B51:G51"/>
    <mergeCell ref="H51:I51"/>
    <mergeCell ref="J51:K51"/>
    <mergeCell ref="L51:P51"/>
    <mergeCell ref="Q51:S51"/>
    <mergeCell ref="T51:W51"/>
    <mergeCell ref="B43:I43"/>
    <mergeCell ref="J43:K43"/>
    <mergeCell ref="L43:P43"/>
    <mergeCell ref="Q43:S43"/>
    <mergeCell ref="T43:W43"/>
    <mergeCell ref="B44:I44"/>
    <mergeCell ref="J44:K44"/>
    <mergeCell ref="L44:P44"/>
    <mergeCell ref="Q44:S44"/>
    <mergeCell ref="T44:W44"/>
    <mergeCell ref="B41:I41"/>
    <mergeCell ref="J41:K41"/>
    <mergeCell ref="L41:P41"/>
    <mergeCell ref="Q41:S41"/>
    <mergeCell ref="T41:W41"/>
    <mergeCell ref="B42:I42"/>
    <mergeCell ref="J42:K42"/>
    <mergeCell ref="L42:P42"/>
    <mergeCell ref="Q42:S42"/>
    <mergeCell ref="T42:W42"/>
    <mergeCell ref="Q36:S36"/>
    <mergeCell ref="T36:W36"/>
    <mergeCell ref="B38:W38"/>
    <mergeCell ref="B40:I40"/>
    <mergeCell ref="J40:K40"/>
    <mergeCell ref="L40:P40"/>
    <mergeCell ref="Q40:S40"/>
    <mergeCell ref="T40:W40"/>
    <mergeCell ref="B34:I34"/>
    <mergeCell ref="J34:K34"/>
    <mergeCell ref="L34:P34"/>
    <mergeCell ref="Q34:S34"/>
    <mergeCell ref="T34:W34"/>
    <mergeCell ref="B35:I35"/>
    <mergeCell ref="J35:K35"/>
    <mergeCell ref="L35:P35"/>
    <mergeCell ref="Q35:S35"/>
    <mergeCell ref="T35:W35"/>
    <mergeCell ref="B30:C30"/>
    <mergeCell ref="D30:P30"/>
    <mergeCell ref="Q30:S30"/>
    <mergeCell ref="T30:W30"/>
    <mergeCell ref="B31:W31"/>
    <mergeCell ref="B33:I33"/>
    <mergeCell ref="J33:K33"/>
    <mergeCell ref="L33:P33"/>
    <mergeCell ref="Q33:S33"/>
    <mergeCell ref="T33:W33"/>
    <mergeCell ref="B26:C26"/>
    <mergeCell ref="D26:P26"/>
    <mergeCell ref="Q26:S26"/>
    <mergeCell ref="T26:W26"/>
    <mergeCell ref="B27:C29"/>
    <mergeCell ref="D27:P29"/>
    <mergeCell ref="Q27:S29"/>
    <mergeCell ref="T27:W29"/>
    <mergeCell ref="B22:E22"/>
    <mergeCell ref="F22:W22"/>
    <mergeCell ref="F23:W23"/>
    <mergeCell ref="B24:E24"/>
    <mergeCell ref="F24:W24"/>
    <mergeCell ref="F25:W25"/>
    <mergeCell ref="B20:E20"/>
    <mergeCell ref="F20:W20"/>
    <mergeCell ref="F21:W21"/>
    <mergeCell ref="B8:W8"/>
    <mergeCell ref="H9:L9"/>
    <mergeCell ref="O9:Q9"/>
    <mergeCell ref="R9:W9"/>
    <mergeCell ref="F10:I10"/>
    <mergeCell ref="K10:L10"/>
    <mergeCell ref="A2:E6"/>
    <mergeCell ref="F2:S6"/>
    <mergeCell ref="T2:X2"/>
    <mergeCell ref="T3:X3"/>
    <mergeCell ref="T4:X4"/>
    <mergeCell ref="T5:X6"/>
    <mergeCell ref="B12:W12"/>
    <mergeCell ref="B13:W18"/>
    <mergeCell ref="B19:W19"/>
  </mergeCells>
  <conditionalFormatting sqref="B13:W18">
    <cfRule type="expression" dxfId="48" priority="1" stopIfTrue="1">
      <formula>#REF!=0</formula>
    </cfRule>
  </conditionalFormatting>
  <dataValidations count="32">
    <dataValidation allowBlank="1" showInputMessage="1" showErrorMessage="1" prompt="Escriba el precio unitario del material  que se analiza" sqref="Q41:S46" xr:uid="{00000000-0002-0000-1300-000000000000}"/>
    <dataValidation allowBlank="1" showInputMessage="1" showErrorMessage="1" prompt="Escriba la cantidad de material que se analiza" sqref="L41:L47 M41:P44" xr:uid="{00000000-0002-0000-1300-000001000000}"/>
    <dataValidation allowBlank="1" showInputMessage="1" showErrorMessage="1" prompt="Escriba la unidad de medida en que se mide el material" sqref="J41:K47" xr:uid="{00000000-0002-0000-1300-000002000000}"/>
    <dataValidation allowBlank="1" showInputMessage="1" showErrorMessage="1" prompt="Escriba una breve descripción de los materiales que analiza" sqref="B41:I47" xr:uid="{00000000-0002-0000-1300-000003000000}"/>
    <dataValidation allowBlank="1" showInputMessage="1" showErrorMessage="1" prompt="Escriba el rendimiento del equipo que analiza" sqref="Q34:S35" xr:uid="{00000000-0002-0000-1300-000004000000}"/>
    <dataValidation allowBlank="1" showInputMessage="1" showErrorMessage="1" prompt="Escriba la Tarifa por hora del equipo que analiza" sqref="L34:P35" xr:uid="{00000000-0002-0000-1300-000005000000}"/>
    <dataValidation allowBlank="1" showInputMessage="1" showErrorMessage="1" prompt="Escriba una breve descripción del equipo que analiza" sqref="B34:B35" xr:uid="{00000000-0002-0000-1300-000006000000}"/>
    <dataValidation allowBlank="1" showInputMessage="1" showErrorMessage="1" prompt="Escriba el nombre completo  del interventor" sqref="H78:O78" xr:uid="{00000000-0002-0000-1300-000007000000}"/>
    <dataValidation allowBlank="1" showInputMessage="1" showErrorMessage="1" prompt="Escriba el valor Unitario de cada trabajador relacionado" sqref="T60:W62" xr:uid="{00000000-0002-0000-1300-000008000000}"/>
    <dataValidation allowBlank="1" showInputMessage="1" showErrorMessage="1" prompt="Escriba el rendimiento de cada trabajador relacionado" sqref="Q60:S62" xr:uid="{00000000-0002-0000-1300-000009000000}"/>
    <dataValidation allowBlank="1" showInputMessage="1" showErrorMessage="1" prompt="Escriba el valor del jornal total de cada trabajador relacionado" sqref="L60:P62" xr:uid="{00000000-0002-0000-1300-00000A000000}"/>
    <dataValidation allowBlank="1" showInputMessage="1" showErrorMessage="1" prompt="Escriba el valor de las prestaciones por cada trabajador" sqref="J60:K62" xr:uid="{00000000-0002-0000-1300-00000B000000}"/>
    <dataValidation allowBlank="1" showInputMessage="1" showErrorMessage="1" prompt="Escriba el valor del jornal por cada trabajador" sqref="H60:I62" xr:uid="{00000000-0002-0000-1300-00000C000000}"/>
    <dataValidation allowBlank="1" showInputMessage="1" showErrorMessage="1" prompt="Escriba el valor unitario del transporte relacionado" sqref="T52:W54" xr:uid="{00000000-0002-0000-1300-00000D000000}"/>
    <dataValidation allowBlank="1" showInputMessage="1" showErrorMessage="1" prompt="Escriba la tarifa del transporte relacionado" sqref="Q52:S54" xr:uid="{00000000-0002-0000-1300-00000E000000}"/>
    <dataValidation allowBlank="1" showInputMessage="1" showErrorMessage="1" prompt="Esciba los m2 o Toneladas por Km equivalentes para el transporte relacionado" sqref="L52:P54" xr:uid="{00000000-0002-0000-1300-00000F000000}"/>
    <dataValidation allowBlank="1" showInputMessage="1" showErrorMessage="1" prompt="Escriba la distancia que recorre el transporte relacionado" sqref="J52:K54" xr:uid="{00000000-0002-0000-1300-000010000000}"/>
    <dataValidation allowBlank="1" showInputMessage="1" showErrorMessage="1" prompt="Escriba el peso o la cantidad de volument que transporta" sqref="H52:I54" xr:uid="{00000000-0002-0000-1300-000011000000}"/>
    <dataValidation allowBlank="1" showInputMessage="1" showErrorMessage="1" prompt="Escriba el precio unitario del material que se analiza" sqref="T35:W35 T41:W46" xr:uid="{00000000-0002-0000-1300-000012000000}"/>
    <dataValidation allowBlank="1" showInputMessage="1" showErrorMessage="1" prompt="Escriba el valor unitario del equipo que analiza" sqref="T34:W34" xr:uid="{00000000-0002-0000-1300-000013000000}"/>
    <dataValidation allowBlank="1" showInputMessage="1" showErrorMessage="1" prompt="Escriba los trabajadores cuyo precio va a analizarce" sqref="B60:G62" xr:uid="{00000000-0002-0000-1300-000014000000}"/>
    <dataValidation allowBlank="1" showInputMessage="1" showErrorMessage="1" prompt="Escriba la clase de material que transporta el material que se analiza" sqref="B52:G54" xr:uid="{00000000-0002-0000-1300-000015000000}"/>
    <dataValidation allowBlank="1" showInputMessage="1" showErrorMessage="1" prompt="Escriba la Cantidad de cada item relacionado" sqref="T27 T30:W30" xr:uid="{00000000-0002-0000-1300-000016000000}"/>
    <dataValidation allowBlank="1" showInputMessage="1" showErrorMessage="1" prompt="Escriba la unidad de medida en que se encuentra el item relacionado" sqref="Q27 Q30:S30" xr:uid="{00000000-0002-0000-1300-000017000000}"/>
    <dataValidation allowBlank="1" showInputMessage="1" showErrorMessage="1" prompt="Escriba una breve descripción del item relacionado" sqref="D27 D30:P30" xr:uid="{00000000-0002-0000-1300-000018000000}"/>
    <dataValidation allowBlank="1" showInputMessage="1" showErrorMessage="1" prompt="Escriba el item relacionado en la propuesta" sqref="B27 B30:C30" xr:uid="{00000000-0002-0000-1300-000019000000}"/>
    <dataValidation allowBlank="1" showInputMessage="1" showErrorMessage="1" promptTitle="Coordinador        " prompt="Escriba el nombre _x000a_o razón social del _x000a_funcionario designado_x000a_para ser el Coordinador_x000a_del Contrato" sqref="F24:W24" xr:uid="{00000000-0002-0000-1300-00001A000000}"/>
    <dataValidation allowBlank="1" showInputMessage="1" showErrorMessage="1" promptTitle="Interventor               " prompt="Escriba el nombre _x000a_o razón social del _x000a_Interventor" sqref="F22:W22" xr:uid="{00000000-0002-0000-1300-00001B000000}"/>
    <dataValidation allowBlank="1" showInputMessage="1" showErrorMessage="1" promptTitle="Contratista" prompt="Escriba el nombre o _x000a_razón social del _x000a_Contratista" sqref="F20:W20" xr:uid="{00000000-0002-0000-1300-00001C000000}"/>
    <dataValidation allowBlank="1" showInputMessage="1" showErrorMessage="1" promptTitle="Contrato No." prompt="Escriba en este espacio el número de contrato suscrito" sqref="H9:L9" xr:uid="{00000000-0002-0000-1300-00001D000000}"/>
    <dataValidation allowBlank="1" showInputMessage="1" showErrorMessage="1" prompt="Escriba el año de suscripción del contrato." sqref="O9:Q9" xr:uid="{00000000-0002-0000-1300-00001E000000}"/>
    <dataValidation allowBlank="1" showInputMessage="1" showErrorMessage="1" promptTitle="Objeto del Contrato" prompt="Escriba claramente el objeto del contrato de ejecución suscrito" sqref="B13:W18" xr:uid="{00000000-0002-0000-1300-00001F000000}"/>
  </dataValidations>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2:X76"/>
  <sheetViews>
    <sheetView topLeftCell="A57" zoomScale="115" zoomScaleNormal="115" workbookViewId="0">
      <selection activeCell="A68" sqref="A68:XFD76"/>
    </sheetView>
  </sheetViews>
  <sheetFormatPr defaultColWidth="9.28515625" defaultRowHeight="15"/>
  <cols>
    <col min="1" max="8" width="5.85546875" style="27" customWidth="1"/>
    <col min="9" max="9" width="19.85546875" style="27" customWidth="1"/>
    <col min="10" max="24" width="5.85546875" style="27" customWidth="1"/>
    <col min="25" max="16384" width="9.28515625" style="27"/>
  </cols>
  <sheetData>
    <row r="2" spans="1:24">
      <c r="A2" s="348" t="s">
        <v>52</v>
      </c>
      <c r="B2" s="349"/>
      <c r="C2" s="349"/>
      <c r="D2" s="349"/>
      <c r="E2" s="350"/>
      <c r="F2" s="357"/>
      <c r="G2" s="358"/>
      <c r="H2" s="358"/>
      <c r="I2" s="358"/>
      <c r="J2" s="358"/>
      <c r="K2" s="358"/>
      <c r="L2" s="358"/>
      <c r="M2" s="358"/>
      <c r="N2" s="358"/>
      <c r="O2" s="358"/>
      <c r="P2" s="358"/>
      <c r="Q2" s="358"/>
      <c r="R2" s="358"/>
      <c r="S2" s="359"/>
      <c r="T2" s="366"/>
      <c r="U2" s="644"/>
      <c r="V2" s="644"/>
      <c r="W2" s="644"/>
      <c r="X2" s="645"/>
    </row>
    <row r="3" spans="1:24">
      <c r="A3" s="351"/>
      <c r="B3" s="352"/>
      <c r="C3" s="352"/>
      <c r="D3" s="352"/>
      <c r="E3" s="353"/>
      <c r="F3" s="360"/>
      <c r="G3" s="361"/>
      <c r="H3" s="361"/>
      <c r="I3" s="361"/>
      <c r="J3" s="361"/>
      <c r="K3" s="361"/>
      <c r="L3" s="361"/>
      <c r="M3" s="361"/>
      <c r="N3" s="361"/>
      <c r="O3" s="361"/>
      <c r="P3" s="361"/>
      <c r="Q3" s="361"/>
      <c r="R3" s="361"/>
      <c r="S3" s="362"/>
      <c r="T3" s="367" t="s">
        <v>53</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367" t="s">
        <v>54</v>
      </c>
      <c r="U4" s="646"/>
      <c r="V4" s="646"/>
      <c r="W4" s="646"/>
      <c r="X4" s="647"/>
    </row>
    <row r="5" spans="1:24">
      <c r="A5" s="351"/>
      <c r="B5" s="352"/>
      <c r="C5" s="352"/>
      <c r="D5" s="352"/>
      <c r="E5" s="353"/>
      <c r="F5" s="360"/>
      <c r="G5" s="361"/>
      <c r="H5" s="361"/>
      <c r="I5" s="361"/>
      <c r="J5" s="361"/>
      <c r="K5" s="361"/>
      <c r="L5" s="361"/>
      <c r="M5" s="361"/>
      <c r="N5" s="361"/>
      <c r="O5" s="361"/>
      <c r="P5" s="361"/>
      <c r="Q5" s="361"/>
      <c r="R5" s="361"/>
      <c r="S5" s="362"/>
      <c r="T5" s="648"/>
      <c r="U5" s="646"/>
      <c r="V5" s="646"/>
      <c r="W5" s="646"/>
      <c r="X5" s="647"/>
    </row>
    <row r="6" spans="1:24" ht="15.75" thickBot="1">
      <c r="A6" s="354"/>
      <c r="B6" s="355"/>
      <c r="C6" s="355"/>
      <c r="D6" s="355"/>
      <c r="E6" s="356"/>
      <c r="F6" s="363"/>
      <c r="G6" s="364"/>
      <c r="H6" s="364"/>
      <c r="I6" s="364"/>
      <c r="J6" s="364"/>
      <c r="K6" s="364"/>
      <c r="L6" s="364"/>
      <c r="M6" s="364"/>
      <c r="N6" s="364"/>
      <c r="O6" s="364"/>
      <c r="P6" s="364"/>
      <c r="Q6" s="364"/>
      <c r="R6" s="364"/>
      <c r="S6" s="365"/>
      <c r="T6" s="649"/>
      <c r="U6" s="650"/>
      <c r="V6" s="650"/>
      <c r="W6" s="650"/>
      <c r="X6" s="651"/>
    </row>
    <row r="7" spans="1:24">
      <c r="A7" s="28"/>
      <c r="B7" s="29"/>
      <c r="C7" s="29"/>
      <c r="D7" s="29"/>
      <c r="E7" s="29"/>
      <c r="F7" s="29"/>
      <c r="G7" s="29"/>
      <c r="H7" s="30"/>
      <c r="I7" s="30"/>
      <c r="J7" s="30"/>
      <c r="K7" s="30"/>
      <c r="L7" s="30"/>
      <c r="M7" s="30"/>
      <c r="N7" s="30"/>
      <c r="O7" s="30"/>
      <c r="P7" s="30"/>
      <c r="Q7" s="30"/>
      <c r="R7" s="30"/>
      <c r="S7" s="30"/>
      <c r="T7" s="31"/>
      <c r="U7" s="31"/>
      <c r="V7" s="31"/>
      <c r="W7" s="31"/>
      <c r="X7" s="32"/>
    </row>
    <row r="8" spans="1:24" ht="18">
      <c r="A8" s="33"/>
      <c r="B8" s="271" t="s">
        <v>0</v>
      </c>
      <c r="C8" s="271"/>
      <c r="D8" s="271"/>
      <c r="E8" s="271"/>
      <c r="F8" s="271"/>
      <c r="G8" s="271"/>
      <c r="H8" s="271"/>
      <c r="I8" s="271"/>
      <c r="J8" s="271"/>
      <c r="K8" s="271"/>
      <c r="L8" s="271"/>
      <c r="M8" s="271"/>
      <c r="N8" s="271"/>
      <c r="O8" s="271"/>
      <c r="P8" s="271"/>
      <c r="Q8" s="271"/>
      <c r="R8" s="271"/>
      <c r="S8" s="271"/>
      <c r="T8" s="271"/>
      <c r="U8" s="271"/>
      <c r="V8" s="271"/>
      <c r="W8" s="271"/>
      <c r="X8" s="34"/>
    </row>
    <row r="9" spans="1:24" ht="18">
      <c r="A9" s="35"/>
      <c r="B9"/>
      <c r="C9" s="68"/>
      <c r="D9" s="68"/>
      <c r="E9" s="68"/>
      <c r="F9" s="68"/>
      <c r="G9" s="68"/>
      <c r="H9" s="272"/>
      <c r="I9" s="272"/>
      <c r="J9" s="272"/>
      <c r="K9" s="272"/>
      <c r="L9" s="272"/>
      <c r="M9"/>
      <c r="N9"/>
      <c r="O9" s="273"/>
      <c r="P9" s="273"/>
      <c r="Q9" s="273"/>
      <c r="R9" s="274"/>
      <c r="S9" s="274"/>
      <c r="T9" s="274"/>
      <c r="U9" s="274"/>
      <c r="V9" s="274"/>
      <c r="W9" s="274"/>
      <c r="X9" s="36"/>
    </row>
    <row r="10" spans="1:24" ht="16.5">
      <c r="A10" s="37"/>
      <c r="B10" s="38" t="s">
        <v>1</v>
      </c>
      <c r="C10" s="38"/>
      <c r="D10" s="38"/>
      <c r="E10" s="38"/>
      <c r="F10" s="275"/>
      <c r="G10" s="275"/>
      <c r="H10" s="275"/>
      <c r="I10" s="275"/>
      <c r="J10" s="38" t="s">
        <v>2</v>
      </c>
      <c r="K10" s="276"/>
      <c r="L10" s="276"/>
      <c r="M10" s="39"/>
      <c r="N10" s="38"/>
      <c r="O10" s="40"/>
      <c r="P10" s="40"/>
      <c r="Q10" s="40"/>
      <c r="R10" s="40"/>
      <c r="S10" s="40"/>
      <c r="T10" s="40"/>
      <c r="U10" s="40"/>
      <c r="V10" s="40"/>
      <c r="W10" s="40"/>
      <c r="X10" s="41"/>
    </row>
    <row r="11" spans="1:24">
      <c r="A11" s="35"/>
      <c r="B11" s="42"/>
      <c r="C11" s="42"/>
      <c r="D11" s="42"/>
      <c r="E11" s="42"/>
      <c r="F11" s="42"/>
      <c r="G11" s="42"/>
      <c r="H11" s="43"/>
      <c r="I11" s="43"/>
      <c r="J11" s="43"/>
      <c r="K11" s="43"/>
      <c r="L11" s="43"/>
      <c r="M11" s="44"/>
      <c r="N11" s="44"/>
      <c r="O11" s="43"/>
      <c r="P11" s="43"/>
      <c r="Q11" s="43"/>
      <c r="R11" s="69"/>
      <c r="S11" s="69"/>
      <c r="T11" s="69"/>
      <c r="U11" s="69"/>
      <c r="V11" s="69"/>
      <c r="W11" s="69"/>
      <c r="X11" s="36"/>
    </row>
    <row r="12" spans="1:24" ht="18">
      <c r="A12" s="35"/>
      <c r="B12" s="265" t="s">
        <v>3</v>
      </c>
      <c r="C12" s="265"/>
      <c r="D12" s="265"/>
      <c r="E12" s="265"/>
      <c r="F12" s="265"/>
      <c r="G12" s="265"/>
      <c r="H12" s="265"/>
      <c r="I12" s="265"/>
      <c r="J12" s="265"/>
      <c r="K12" s="265"/>
      <c r="L12" s="265"/>
      <c r="M12" s="265"/>
      <c r="N12" s="265"/>
      <c r="O12" s="265"/>
      <c r="P12" s="265"/>
      <c r="Q12" s="265"/>
      <c r="R12" s="265"/>
      <c r="S12" s="265"/>
      <c r="T12" s="265"/>
      <c r="U12" s="265"/>
      <c r="V12" s="265"/>
      <c r="W12" s="265"/>
      <c r="X12" s="36"/>
    </row>
    <row r="13" spans="1:24">
      <c r="A13" s="35"/>
      <c r="B13" s="368" t="s">
        <v>4</v>
      </c>
      <c r="C13" s="368"/>
      <c r="D13" s="368"/>
      <c r="E13" s="368"/>
      <c r="F13" s="368"/>
      <c r="G13" s="368"/>
      <c r="H13" s="368"/>
      <c r="I13" s="368"/>
      <c r="J13" s="368"/>
      <c r="K13" s="368"/>
      <c r="L13" s="368"/>
      <c r="M13" s="368"/>
      <c r="N13" s="368"/>
      <c r="O13" s="368"/>
      <c r="P13" s="368"/>
      <c r="Q13" s="368"/>
      <c r="R13" s="368"/>
      <c r="S13" s="368"/>
      <c r="T13" s="368"/>
      <c r="U13" s="368"/>
      <c r="V13" s="368"/>
      <c r="W13" s="368"/>
      <c r="X13" s="36"/>
    </row>
    <row r="14" spans="1:24">
      <c r="A14" s="35"/>
      <c r="B14" s="368"/>
      <c r="C14" s="368"/>
      <c r="D14" s="368"/>
      <c r="E14" s="368"/>
      <c r="F14" s="368"/>
      <c r="G14" s="368"/>
      <c r="H14" s="368"/>
      <c r="I14" s="368"/>
      <c r="J14" s="368"/>
      <c r="K14" s="368"/>
      <c r="L14" s="368"/>
      <c r="M14" s="368"/>
      <c r="N14" s="368"/>
      <c r="O14" s="368"/>
      <c r="P14" s="368"/>
      <c r="Q14" s="368"/>
      <c r="R14" s="368"/>
      <c r="S14" s="368"/>
      <c r="T14" s="368"/>
      <c r="U14" s="368"/>
      <c r="V14" s="368"/>
      <c r="W14" s="368"/>
      <c r="X14" s="36"/>
    </row>
    <row r="15" spans="1:24">
      <c r="A15" s="35"/>
      <c r="B15" s="368"/>
      <c r="C15" s="368"/>
      <c r="D15" s="368"/>
      <c r="E15" s="368"/>
      <c r="F15" s="368"/>
      <c r="G15" s="368"/>
      <c r="H15" s="368"/>
      <c r="I15" s="368"/>
      <c r="J15" s="368"/>
      <c r="K15" s="368"/>
      <c r="L15" s="368"/>
      <c r="M15" s="368"/>
      <c r="N15" s="368"/>
      <c r="O15" s="368"/>
      <c r="P15" s="368"/>
      <c r="Q15" s="368"/>
      <c r="R15" s="368"/>
      <c r="S15" s="368"/>
      <c r="T15" s="368"/>
      <c r="U15" s="368"/>
      <c r="V15" s="368"/>
      <c r="W15" s="368"/>
      <c r="X15" s="36"/>
    </row>
    <row r="16" spans="1:24">
      <c r="A16" s="35"/>
      <c r="B16" s="368"/>
      <c r="C16" s="368"/>
      <c r="D16" s="368"/>
      <c r="E16" s="368"/>
      <c r="F16" s="368"/>
      <c r="G16" s="368"/>
      <c r="H16" s="368"/>
      <c r="I16" s="368"/>
      <c r="J16" s="368"/>
      <c r="K16" s="368"/>
      <c r="L16" s="368"/>
      <c r="M16" s="368"/>
      <c r="N16" s="368"/>
      <c r="O16" s="368"/>
      <c r="P16" s="368"/>
      <c r="Q16" s="368"/>
      <c r="R16" s="368"/>
      <c r="S16" s="368"/>
      <c r="T16" s="368"/>
      <c r="U16" s="368"/>
      <c r="V16" s="368"/>
      <c r="W16" s="368"/>
      <c r="X16" s="36"/>
    </row>
    <row r="17" spans="1:24">
      <c r="A17" s="35"/>
      <c r="B17" s="368"/>
      <c r="C17" s="368"/>
      <c r="D17" s="368"/>
      <c r="E17" s="368"/>
      <c r="F17" s="368"/>
      <c r="G17" s="368"/>
      <c r="H17" s="368"/>
      <c r="I17" s="368"/>
      <c r="J17" s="368"/>
      <c r="K17" s="368"/>
      <c r="L17" s="368"/>
      <c r="M17" s="368"/>
      <c r="N17" s="368"/>
      <c r="O17" s="368"/>
      <c r="P17" s="368"/>
      <c r="Q17" s="368"/>
      <c r="R17" s="368"/>
      <c r="S17" s="368"/>
      <c r="T17" s="368"/>
      <c r="U17" s="368"/>
      <c r="V17" s="368"/>
      <c r="W17" s="368"/>
      <c r="X17" s="36"/>
    </row>
    <row r="18" spans="1:24">
      <c r="A18" s="35"/>
      <c r="B18" s="368"/>
      <c r="C18" s="368"/>
      <c r="D18" s="368"/>
      <c r="E18" s="368"/>
      <c r="F18" s="368"/>
      <c r="G18" s="368"/>
      <c r="H18" s="368"/>
      <c r="I18" s="368"/>
      <c r="J18" s="368"/>
      <c r="K18" s="368"/>
      <c r="L18" s="368"/>
      <c r="M18" s="368"/>
      <c r="N18" s="368"/>
      <c r="O18" s="368"/>
      <c r="P18" s="368"/>
      <c r="Q18" s="368"/>
      <c r="R18" s="368"/>
      <c r="S18" s="368"/>
      <c r="T18" s="368"/>
      <c r="U18" s="368"/>
      <c r="V18" s="368"/>
      <c r="W18" s="368"/>
      <c r="X18" s="36"/>
    </row>
    <row r="19" spans="1:24">
      <c r="A19" s="35"/>
      <c r="B19" s="267"/>
      <c r="C19" s="267"/>
      <c r="D19" s="267"/>
      <c r="E19" s="267"/>
      <c r="F19" s="267"/>
      <c r="G19" s="267"/>
      <c r="H19" s="267"/>
      <c r="I19" s="267"/>
      <c r="J19" s="267"/>
      <c r="K19" s="267"/>
      <c r="L19" s="267"/>
      <c r="M19" s="267"/>
      <c r="N19" s="267"/>
      <c r="O19" s="267"/>
      <c r="P19" s="267"/>
      <c r="Q19" s="267"/>
      <c r="R19" s="267"/>
      <c r="S19" s="267"/>
      <c r="T19" s="267"/>
      <c r="U19" s="267"/>
      <c r="V19" s="267"/>
      <c r="W19" s="267"/>
      <c r="X19" s="36"/>
    </row>
    <row r="20" spans="1:24" ht="18">
      <c r="A20" s="35"/>
      <c r="B20" s="268" t="s">
        <v>5</v>
      </c>
      <c r="C20" s="268"/>
      <c r="D20" s="268"/>
      <c r="E20" s="268"/>
      <c r="F20" s="269"/>
      <c r="G20" s="269"/>
      <c r="H20" s="269"/>
      <c r="I20" s="269"/>
      <c r="J20" s="269"/>
      <c r="K20" s="269"/>
      <c r="L20" s="269"/>
      <c r="M20" s="269"/>
      <c r="N20" s="269"/>
      <c r="O20" s="269"/>
      <c r="P20" s="269"/>
      <c r="Q20" s="269"/>
      <c r="R20" s="269"/>
      <c r="S20" s="269"/>
      <c r="T20" s="269"/>
      <c r="U20" s="269"/>
      <c r="V20" s="269"/>
      <c r="W20" s="269"/>
      <c r="X20" s="36"/>
    </row>
    <row r="21" spans="1:24">
      <c r="A21" s="35"/>
      <c r="B21" s="45"/>
      <c r="C21" s="45"/>
      <c r="D21" s="45"/>
      <c r="E21" s="45"/>
      <c r="F21" s="270"/>
      <c r="G21" s="270"/>
      <c r="H21" s="270"/>
      <c r="I21" s="270"/>
      <c r="J21" s="270"/>
      <c r="K21" s="270"/>
      <c r="L21" s="270"/>
      <c r="M21" s="270"/>
      <c r="N21" s="270"/>
      <c r="O21" s="270"/>
      <c r="P21" s="270"/>
      <c r="Q21" s="270"/>
      <c r="R21" s="270"/>
      <c r="S21" s="270"/>
      <c r="T21" s="270"/>
      <c r="U21" s="270"/>
      <c r="V21" s="270"/>
      <c r="W21" s="270"/>
      <c r="X21" s="36"/>
    </row>
    <row r="22" spans="1:24" ht="18">
      <c r="A22" s="35"/>
      <c r="B22" s="268" t="s">
        <v>6</v>
      </c>
      <c r="C22" s="268"/>
      <c r="D22" s="268"/>
      <c r="E22" s="268"/>
      <c r="F22" s="269"/>
      <c r="G22" s="269"/>
      <c r="H22" s="269"/>
      <c r="I22" s="269"/>
      <c r="J22" s="269"/>
      <c r="K22" s="269"/>
      <c r="L22" s="269"/>
      <c r="M22" s="269"/>
      <c r="N22" s="269"/>
      <c r="O22" s="269"/>
      <c r="P22" s="269"/>
      <c r="Q22" s="269"/>
      <c r="R22" s="269"/>
      <c r="S22" s="269"/>
      <c r="T22" s="269"/>
      <c r="U22" s="269"/>
      <c r="V22" s="269"/>
      <c r="W22" s="269"/>
      <c r="X22" s="36"/>
    </row>
    <row r="23" spans="1:24">
      <c r="A23" s="35"/>
      <c r="B23" s="45"/>
      <c r="C23" s="45"/>
      <c r="D23" s="45"/>
      <c r="E23" s="45"/>
      <c r="F23" s="270"/>
      <c r="G23" s="270"/>
      <c r="H23" s="270"/>
      <c r="I23" s="270"/>
      <c r="J23" s="270"/>
      <c r="K23" s="270"/>
      <c r="L23" s="270"/>
      <c r="M23" s="270"/>
      <c r="N23" s="270"/>
      <c r="O23" s="270"/>
      <c r="P23" s="270"/>
      <c r="Q23" s="270"/>
      <c r="R23" s="270"/>
      <c r="S23" s="270"/>
      <c r="T23" s="270"/>
      <c r="U23" s="270"/>
      <c r="V23" s="270"/>
      <c r="W23" s="270"/>
      <c r="X23" s="36"/>
    </row>
    <row r="24" spans="1:24" ht="18">
      <c r="A24" s="35"/>
      <c r="B24" s="268" t="s">
        <v>7</v>
      </c>
      <c r="C24" s="268"/>
      <c r="D24" s="268"/>
      <c r="E24" s="268"/>
      <c r="F24" s="269"/>
      <c r="G24" s="269"/>
      <c r="H24" s="269"/>
      <c r="I24" s="269"/>
      <c r="J24" s="269"/>
      <c r="K24" s="269"/>
      <c r="L24" s="269"/>
      <c r="M24" s="269"/>
      <c r="N24" s="269"/>
      <c r="O24" s="269"/>
      <c r="P24" s="269"/>
      <c r="Q24" s="269"/>
      <c r="R24" s="269"/>
      <c r="S24" s="269"/>
      <c r="T24" s="269"/>
      <c r="U24" s="269"/>
      <c r="V24" s="269"/>
      <c r="W24" s="269"/>
      <c r="X24" s="36"/>
    </row>
    <row r="25" spans="1:24">
      <c r="A25" s="35"/>
      <c r="B25" s="69"/>
      <c r="C25" s="69"/>
      <c r="D25" s="69"/>
      <c r="E25" s="69"/>
      <c r="F25" s="270"/>
      <c r="G25" s="270"/>
      <c r="H25" s="270"/>
      <c r="I25" s="270"/>
      <c r="J25" s="270"/>
      <c r="K25" s="270"/>
      <c r="L25" s="270"/>
      <c r="M25" s="270"/>
      <c r="N25" s="270"/>
      <c r="O25" s="270"/>
      <c r="P25" s="270"/>
      <c r="Q25" s="270"/>
      <c r="R25" s="270"/>
      <c r="S25" s="270"/>
      <c r="T25" s="270"/>
      <c r="U25" s="270"/>
      <c r="V25" s="270"/>
      <c r="W25" s="270"/>
      <c r="X25" s="36"/>
    </row>
    <row r="26" spans="1:24" ht="16.5">
      <c r="A26" s="33"/>
      <c r="B26" s="277" t="s">
        <v>8</v>
      </c>
      <c r="C26" s="277"/>
      <c r="D26" s="277" t="s">
        <v>9</v>
      </c>
      <c r="E26" s="277"/>
      <c r="F26" s="277"/>
      <c r="G26" s="277"/>
      <c r="H26" s="277"/>
      <c r="I26" s="277"/>
      <c r="J26" s="277"/>
      <c r="K26" s="277"/>
      <c r="L26" s="277"/>
      <c r="M26" s="277"/>
      <c r="N26" s="277"/>
      <c r="O26" s="277"/>
      <c r="P26" s="277"/>
      <c r="Q26" s="277" t="s">
        <v>10</v>
      </c>
      <c r="R26" s="277"/>
      <c r="S26" s="277"/>
      <c r="T26" s="277" t="s">
        <v>11</v>
      </c>
      <c r="U26" s="277"/>
      <c r="V26" s="277"/>
      <c r="W26" s="277"/>
      <c r="X26" s="46"/>
    </row>
    <row r="27" spans="1:24" ht="21" customHeight="1">
      <c r="A27" s="33"/>
      <c r="B27" s="278"/>
      <c r="C27" s="279"/>
      <c r="D27" s="284" t="s">
        <v>143</v>
      </c>
      <c r="E27" s="285"/>
      <c r="F27" s="285"/>
      <c r="G27" s="285"/>
      <c r="H27" s="285"/>
      <c r="I27" s="285"/>
      <c r="J27" s="285"/>
      <c r="K27" s="285"/>
      <c r="L27" s="285"/>
      <c r="M27" s="285"/>
      <c r="N27" s="285"/>
      <c r="O27" s="285"/>
      <c r="P27" s="286"/>
      <c r="Q27" s="293" t="s">
        <v>117</v>
      </c>
      <c r="R27" s="294"/>
      <c r="S27" s="295"/>
      <c r="T27" s="278"/>
      <c r="U27" s="302"/>
      <c r="V27" s="302"/>
      <c r="W27" s="279"/>
      <c r="X27" s="46"/>
    </row>
    <row r="28" spans="1:24" ht="15.75" customHeight="1">
      <c r="A28" s="33"/>
      <c r="B28" s="280"/>
      <c r="C28" s="281"/>
      <c r="D28" s="287"/>
      <c r="E28" s="288"/>
      <c r="F28" s="288"/>
      <c r="G28" s="288"/>
      <c r="H28" s="288"/>
      <c r="I28" s="288"/>
      <c r="J28" s="288"/>
      <c r="K28" s="288"/>
      <c r="L28" s="288"/>
      <c r="M28" s="288"/>
      <c r="N28" s="288"/>
      <c r="O28" s="288"/>
      <c r="P28" s="289"/>
      <c r="Q28" s="296"/>
      <c r="R28" s="297"/>
      <c r="S28" s="298"/>
      <c r="T28" s="280"/>
      <c r="U28" s="303"/>
      <c r="V28" s="303"/>
      <c r="W28" s="281"/>
      <c r="X28" s="46"/>
    </row>
    <row r="29" spans="1:24" ht="59.25" customHeight="1">
      <c r="A29" s="33"/>
      <c r="B29" s="282"/>
      <c r="C29" s="283"/>
      <c r="D29" s="290"/>
      <c r="E29" s="291"/>
      <c r="F29" s="291"/>
      <c r="G29" s="291"/>
      <c r="H29" s="291"/>
      <c r="I29" s="291"/>
      <c r="J29" s="291"/>
      <c r="K29" s="291"/>
      <c r="L29" s="291"/>
      <c r="M29" s="291"/>
      <c r="N29" s="291"/>
      <c r="O29" s="291"/>
      <c r="P29" s="292"/>
      <c r="Q29" s="299"/>
      <c r="R29" s="300"/>
      <c r="S29" s="301"/>
      <c r="T29" s="282"/>
      <c r="U29" s="304"/>
      <c r="V29" s="304"/>
      <c r="W29" s="283"/>
      <c r="X29" s="46"/>
    </row>
    <row r="30" spans="1:24">
      <c r="A30" s="33"/>
      <c r="B30" s="303"/>
      <c r="C30" s="303"/>
      <c r="D30" s="303"/>
      <c r="E30" s="303"/>
      <c r="F30" s="303"/>
      <c r="G30" s="303"/>
      <c r="H30" s="303"/>
      <c r="I30" s="303"/>
      <c r="J30" s="303"/>
      <c r="K30" s="303"/>
      <c r="L30" s="303"/>
      <c r="M30" s="303"/>
      <c r="N30" s="303"/>
      <c r="O30" s="303"/>
      <c r="P30" s="303"/>
      <c r="Q30" s="303"/>
      <c r="R30" s="303"/>
      <c r="S30" s="303"/>
      <c r="T30" s="303"/>
      <c r="U30" s="303"/>
      <c r="V30" s="303"/>
      <c r="W30" s="303"/>
      <c r="X30" s="46"/>
    </row>
    <row r="31" spans="1:24" ht="16.5">
      <c r="A31" s="33"/>
      <c r="B31" s="305" t="s">
        <v>14</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48"/>
      <c r="B33" s="306" t="s">
        <v>9</v>
      </c>
      <c r="C33" s="307"/>
      <c r="D33" s="307"/>
      <c r="E33" s="307"/>
      <c r="F33" s="307"/>
      <c r="G33" s="307"/>
      <c r="H33" s="307"/>
      <c r="I33" s="307"/>
      <c r="J33" s="306" t="s">
        <v>15</v>
      </c>
      <c r="K33" s="308"/>
      <c r="L33" s="309" t="s">
        <v>16</v>
      </c>
      <c r="M33" s="309"/>
      <c r="N33" s="309"/>
      <c r="O33" s="309"/>
      <c r="P33" s="309"/>
      <c r="Q33" s="309" t="s">
        <v>17</v>
      </c>
      <c r="R33" s="309"/>
      <c r="S33" s="309"/>
      <c r="T33" s="309" t="s">
        <v>18</v>
      </c>
      <c r="U33" s="309"/>
      <c r="V33" s="309"/>
      <c r="W33" s="309"/>
      <c r="X33" s="46"/>
    </row>
    <row r="34" spans="1:24">
      <c r="A34" s="33"/>
      <c r="B34" s="314" t="s">
        <v>19</v>
      </c>
      <c r="C34" s="315"/>
      <c r="D34" s="315"/>
      <c r="E34" s="315"/>
      <c r="F34" s="315"/>
      <c r="G34" s="315"/>
      <c r="H34" s="315"/>
      <c r="I34" s="316"/>
      <c r="J34" s="317"/>
      <c r="K34" s="318"/>
      <c r="L34" s="319">
        <f>+T61</f>
        <v>3850</v>
      </c>
      <c r="M34" s="319"/>
      <c r="N34" s="319"/>
      <c r="O34" s="319"/>
      <c r="P34" s="319"/>
      <c r="Q34" s="320">
        <v>0.05</v>
      </c>
      <c r="R34" s="320"/>
      <c r="S34" s="320"/>
      <c r="T34" s="319">
        <f>+ROUND(L34*Q34,0)</f>
        <v>193</v>
      </c>
      <c r="U34" s="319"/>
      <c r="V34" s="319"/>
      <c r="W34" s="319"/>
      <c r="X34" s="46"/>
    </row>
    <row r="35" spans="1:24">
      <c r="A35" s="33"/>
      <c r="B35" s="314"/>
      <c r="C35" s="315"/>
      <c r="D35" s="315"/>
      <c r="E35" s="315"/>
      <c r="F35" s="315"/>
      <c r="G35" s="315"/>
      <c r="H35" s="315"/>
      <c r="I35" s="316"/>
      <c r="J35" s="317"/>
      <c r="K35" s="318"/>
      <c r="L35" s="321"/>
      <c r="M35" s="322"/>
      <c r="N35" s="322"/>
      <c r="O35" s="322"/>
      <c r="P35" s="323"/>
      <c r="Q35" s="317"/>
      <c r="R35" s="324"/>
      <c r="S35" s="318"/>
      <c r="T35" s="325"/>
      <c r="U35" s="326"/>
      <c r="V35" s="326"/>
      <c r="W35" s="327"/>
      <c r="X35" s="46"/>
    </row>
    <row r="36" spans="1:24" ht="16.5">
      <c r="A36" s="33"/>
      <c r="B36" s="49"/>
      <c r="C36" s="49"/>
      <c r="D36" s="49"/>
      <c r="E36" s="49"/>
      <c r="F36" s="49"/>
      <c r="G36" s="49"/>
      <c r="H36" s="49"/>
      <c r="I36" s="49"/>
      <c r="J36" s="49"/>
      <c r="K36" s="49"/>
      <c r="L36" s="49"/>
      <c r="M36" s="49"/>
      <c r="N36" s="49"/>
      <c r="O36" s="49"/>
      <c r="P36" s="49"/>
      <c r="Q36" s="310" t="s">
        <v>20</v>
      </c>
      <c r="R36" s="310"/>
      <c r="S36" s="310"/>
      <c r="T36" s="311">
        <f>+SUM(T34:W35)</f>
        <v>193</v>
      </c>
      <c r="U36" s="312"/>
      <c r="V36" s="312"/>
      <c r="W36" s="313"/>
      <c r="X36" s="46"/>
    </row>
    <row r="37" spans="1:24">
      <c r="A37" s="33"/>
      <c r="B37" s="50"/>
      <c r="C37" s="50"/>
      <c r="D37" s="50"/>
      <c r="E37" s="50"/>
      <c r="F37" s="50"/>
      <c r="G37" s="50"/>
      <c r="H37" s="50"/>
      <c r="I37" s="50"/>
      <c r="J37" s="50"/>
      <c r="K37" s="50"/>
      <c r="L37" s="50"/>
      <c r="M37" s="50"/>
      <c r="N37" s="50"/>
      <c r="O37" s="50"/>
      <c r="P37" s="50"/>
      <c r="Q37" s="50"/>
      <c r="R37" s="50"/>
      <c r="S37" s="50"/>
      <c r="T37" s="51"/>
      <c r="U37" s="51"/>
      <c r="V37" s="51"/>
      <c r="W37" s="51"/>
      <c r="X37" s="46"/>
    </row>
    <row r="38" spans="1:24" ht="16.5">
      <c r="A38" s="33"/>
      <c r="B38" s="305" t="s">
        <v>21</v>
      </c>
      <c r="C38" s="305"/>
      <c r="D38" s="305"/>
      <c r="E38" s="305"/>
      <c r="F38" s="305"/>
      <c r="G38" s="305"/>
      <c r="H38" s="305"/>
      <c r="I38" s="305"/>
      <c r="J38" s="305"/>
      <c r="K38" s="305"/>
      <c r="L38" s="305"/>
      <c r="M38" s="305"/>
      <c r="N38" s="305"/>
      <c r="O38" s="305"/>
      <c r="P38" s="305"/>
      <c r="Q38" s="305"/>
      <c r="R38" s="305"/>
      <c r="S38" s="305"/>
      <c r="T38" s="305"/>
      <c r="U38" s="305"/>
      <c r="V38" s="305"/>
      <c r="W38" s="305"/>
      <c r="X38" s="46"/>
    </row>
    <row r="39" spans="1:24">
      <c r="A39" s="33"/>
      <c r="B39" s="47"/>
      <c r="C39" s="47"/>
      <c r="D39" s="47"/>
      <c r="E39" s="47"/>
      <c r="F39" s="47"/>
      <c r="G39" s="47"/>
      <c r="H39" s="47"/>
      <c r="I39" s="47"/>
      <c r="J39" s="47"/>
      <c r="K39" s="47"/>
      <c r="L39" s="47"/>
      <c r="M39" s="47"/>
      <c r="N39" s="47"/>
      <c r="O39" s="47"/>
      <c r="P39" s="47"/>
      <c r="Q39" s="47"/>
      <c r="R39" s="47"/>
      <c r="S39" s="47"/>
      <c r="T39" s="47"/>
      <c r="U39" s="47"/>
      <c r="V39" s="47"/>
      <c r="W39" s="47"/>
      <c r="X39" s="46"/>
    </row>
    <row r="40" spans="1:24" ht="16.5">
      <c r="A40" s="33"/>
      <c r="B40" s="309" t="s">
        <v>9</v>
      </c>
      <c r="C40" s="309"/>
      <c r="D40" s="309"/>
      <c r="E40" s="309"/>
      <c r="F40" s="309"/>
      <c r="G40" s="309"/>
      <c r="H40" s="309"/>
      <c r="I40" s="309"/>
      <c r="J40" s="309" t="s">
        <v>10</v>
      </c>
      <c r="K40" s="309"/>
      <c r="L40" s="309" t="s">
        <v>22</v>
      </c>
      <c r="M40" s="309"/>
      <c r="N40" s="309"/>
      <c r="O40" s="309"/>
      <c r="P40" s="309"/>
      <c r="Q40" s="309" t="s">
        <v>23</v>
      </c>
      <c r="R40" s="309"/>
      <c r="S40" s="309"/>
      <c r="T40" s="309" t="s">
        <v>24</v>
      </c>
      <c r="U40" s="309"/>
      <c r="V40" s="309"/>
      <c r="W40" s="309"/>
      <c r="X40" s="46"/>
    </row>
    <row r="41" spans="1:24">
      <c r="A41" s="33"/>
      <c r="B41" s="393" t="s">
        <v>144</v>
      </c>
      <c r="C41" s="393"/>
      <c r="D41" s="393"/>
      <c r="E41" s="393"/>
      <c r="F41" s="393"/>
      <c r="G41" s="393"/>
      <c r="H41" s="393"/>
      <c r="I41" s="393"/>
      <c r="J41" s="320" t="s">
        <v>117</v>
      </c>
      <c r="K41" s="320"/>
      <c r="L41" s="320">
        <v>1.5</v>
      </c>
      <c r="M41" s="320"/>
      <c r="N41" s="320"/>
      <c r="O41" s="320"/>
      <c r="P41" s="320"/>
      <c r="Q41" s="391">
        <v>1582.6712</v>
      </c>
      <c r="R41" s="391"/>
      <c r="S41" s="391"/>
      <c r="T41" s="391">
        <f>+ROUND(L41*Q41,0)</f>
        <v>2374</v>
      </c>
      <c r="U41" s="391"/>
      <c r="V41" s="391"/>
      <c r="W41" s="391"/>
      <c r="X41" s="46"/>
    </row>
    <row r="42" spans="1:24">
      <c r="A42" s="33"/>
      <c r="B42" s="393" t="s">
        <v>129</v>
      </c>
      <c r="C42" s="393"/>
      <c r="D42" s="393"/>
      <c r="E42" s="393"/>
      <c r="F42" s="393"/>
      <c r="G42" s="393"/>
      <c r="H42" s="393"/>
      <c r="I42" s="393"/>
      <c r="J42" s="320" t="s">
        <v>126</v>
      </c>
      <c r="K42" s="320"/>
      <c r="L42" s="320">
        <v>0.02</v>
      </c>
      <c r="M42" s="320"/>
      <c r="N42" s="320"/>
      <c r="O42" s="320"/>
      <c r="P42" s="320"/>
      <c r="Q42" s="320">
        <v>60964</v>
      </c>
      <c r="R42" s="320"/>
      <c r="S42" s="320"/>
      <c r="T42" s="391">
        <f t="shared" ref="T42:T43" si="0">+ROUND(L42*Q42,0)</f>
        <v>1219</v>
      </c>
      <c r="U42" s="391"/>
      <c r="V42" s="391"/>
      <c r="W42" s="391"/>
      <c r="X42" s="46"/>
    </row>
    <row r="43" spans="1:24">
      <c r="A43" s="33"/>
      <c r="B43" s="393" t="s">
        <v>130</v>
      </c>
      <c r="C43" s="393"/>
      <c r="D43" s="393"/>
      <c r="E43" s="393"/>
      <c r="F43" s="393"/>
      <c r="G43" s="393"/>
      <c r="H43" s="393"/>
      <c r="I43" s="393"/>
      <c r="J43" s="320" t="s">
        <v>126</v>
      </c>
      <c r="K43" s="320"/>
      <c r="L43" s="320">
        <v>0.02</v>
      </c>
      <c r="M43" s="320"/>
      <c r="N43" s="320"/>
      <c r="O43" s="320"/>
      <c r="P43" s="320"/>
      <c r="Q43" s="320">
        <v>28510</v>
      </c>
      <c r="R43" s="320"/>
      <c r="S43" s="320"/>
      <c r="T43" s="391">
        <f t="shared" si="0"/>
        <v>570</v>
      </c>
      <c r="U43" s="391"/>
      <c r="V43" s="391"/>
      <c r="W43" s="391"/>
      <c r="X43" s="46"/>
    </row>
    <row r="44" spans="1:24">
      <c r="A44" s="33"/>
      <c r="B44" s="393" t="s">
        <v>91</v>
      </c>
      <c r="C44" s="393"/>
      <c r="D44" s="393"/>
      <c r="E44" s="393"/>
      <c r="F44" s="393"/>
      <c r="G44" s="393"/>
      <c r="H44" s="393"/>
      <c r="I44" s="393"/>
      <c r="J44" s="320" t="s">
        <v>79</v>
      </c>
      <c r="K44" s="320"/>
      <c r="L44" s="320">
        <v>0.02</v>
      </c>
      <c r="M44" s="320"/>
      <c r="N44" s="320"/>
      <c r="O44" s="320"/>
      <c r="P44" s="320"/>
      <c r="Q44" s="396">
        <v>4754</v>
      </c>
      <c r="R44" s="397"/>
      <c r="S44" s="397"/>
      <c r="T44" s="391">
        <f t="shared" ref="T44" si="1">+ROUND(L44*Q44,0)</f>
        <v>95</v>
      </c>
      <c r="U44" s="391"/>
      <c r="V44" s="391"/>
      <c r="W44" s="391"/>
      <c r="X44" s="46"/>
    </row>
    <row r="45" spans="1:24" ht="16.5">
      <c r="A45" s="33"/>
      <c r="B45" s="47"/>
      <c r="C45" s="47"/>
      <c r="D45" s="47"/>
      <c r="E45" s="47"/>
      <c r="F45" s="47"/>
      <c r="G45" s="47"/>
      <c r="H45" s="47"/>
      <c r="I45" s="47"/>
      <c r="J45" s="161"/>
      <c r="K45" s="161"/>
      <c r="L45" s="161"/>
      <c r="M45" s="161"/>
      <c r="N45" s="161"/>
      <c r="O45" s="161"/>
      <c r="P45" s="161"/>
      <c r="Q45" s="310" t="s">
        <v>20</v>
      </c>
      <c r="R45" s="310"/>
      <c r="S45" s="310"/>
      <c r="T45" s="329">
        <f>SUM(T41:W44)</f>
        <v>4258</v>
      </c>
      <c r="U45" s="330"/>
      <c r="V45" s="330"/>
      <c r="W45" s="331"/>
      <c r="X45" s="46"/>
    </row>
    <row r="46" spans="1:24">
      <c r="A46" s="33"/>
      <c r="B46" s="50"/>
      <c r="C46" s="50"/>
      <c r="D46" s="50"/>
      <c r="E46" s="50"/>
      <c r="F46" s="50"/>
      <c r="G46" s="50"/>
      <c r="H46" s="50"/>
      <c r="I46" s="50"/>
      <c r="J46" s="50"/>
      <c r="K46" s="50"/>
      <c r="L46" s="50"/>
      <c r="M46" s="50"/>
      <c r="N46" s="50"/>
      <c r="O46" s="50"/>
      <c r="P46" s="50"/>
      <c r="Q46" s="50"/>
      <c r="R46" s="50"/>
      <c r="S46" s="50"/>
      <c r="T46" s="51"/>
      <c r="U46" s="51"/>
      <c r="V46" s="51"/>
      <c r="W46" s="51"/>
      <c r="X46" s="46"/>
    </row>
    <row r="47" spans="1:24" ht="16.5">
      <c r="A47" s="33"/>
      <c r="B47" s="305" t="s">
        <v>26</v>
      </c>
      <c r="C47" s="305"/>
      <c r="D47" s="305"/>
      <c r="E47" s="305"/>
      <c r="F47" s="305"/>
      <c r="G47" s="305"/>
      <c r="H47" s="305"/>
      <c r="I47" s="305"/>
      <c r="J47" s="305"/>
      <c r="K47" s="305"/>
      <c r="L47" s="305"/>
      <c r="M47" s="305"/>
      <c r="N47" s="305"/>
      <c r="O47" s="305"/>
      <c r="P47" s="305"/>
      <c r="Q47" s="305"/>
      <c r="R47" s="305"/>
      <c r="S47" s="305"/>
      <c r="T47" s="305"/>
      <c r="U47" s="305"/>
      <c r="V47" s="305"/>
      <c r="W47" s="305"/>
      <c r="X47" s="46"/>
    </row>
    <row r="48" spans="1:24">
      <c r="A48" s="33"/>
      <c r="B48" s="47"/>
      <c r="C48" s="47"/>
      <c r="D48" s="47"/>
      <c r="E48" s="47"/>
      <c r="F48" s="47"/>
      <c r="G48" s="47"/>
      <c r="H48" s="47"/>
      <c r="I48" s="47"/>
      <c r="J48" s="47"/>
      <c r="K48" s="47"/>
      <c r="L48" s="47"/>
      <c r="M48" s="47"/>
      <c r="N48" s="47"/>
      <c r="O48" s="47"/>
      <c r="P48" s="47"/>
      <c r="Q48" s="47"/>
      <c r="R48" s="47"/>
      <c r="S48" s="47"/>
      <c r="T48" s="47"/>
      <c r="U48" s="47"/>
      <c r="V48" s="47"/>
      <c r="W48" s="47"/>
      <c r="X48" s="46"/>
    </row>
    <row r="49" spans="1:24" ht="19.5">
      <c r="A49" s="33"/>
      <c r="B49" s="309" t="s">
        <v>27</v>
      </c>
      <c r="C49" s="309"/>
      <c r="D49" s="309"/>
      <c r="E49" s="309"/>
      <c r="F49" s="309"/>
      <c r="G49" s="309"/>
      <c r="H49" s="309" t="s">
        <v>28</v>
      </c>
      <c r="I49" s="309"/>
      <c r="J49" s="309" t="s">
        <v>29</v>
      </c>
      <c r="K49" s="309"/>
      <c r="L49" s="309" t="s">
        <v>30</v>
      </c>
      <c r="M49" s="309"/>
      <c r="N49" s="309"/>
      <c r="O49" s="309"/>
      <c r="P49" s="309"/>
      <c r="Q49" s="309" t="s">
        <v>16</v>
      </c>
      <c r="R49" s="309"/>
      <c r="S49" s="309"/>
      <c r="T49" s="309" t="s">
        <v>18</v>
      </c>
      <c r="U49" s="309"/>
      <c r="V49" s="309"/>
      <c r="W49" s="309"/>
      <c r="X49" s="46"/>
    </row>
    <row r="50" spans="1:24">
      <c r="A50" s="33"/>
      <c r="B50" s="320" t="s">
        <v>142</v>
      </c>
      <c r="C50" s="320"/>
      <c r="D50" s="320"/>
      <c r="E50" s="320"/>
      <c r="F50" s="320"/>
      <c r="G50" s="320"/>
      <c r="H50" s="320"/>
      <c r="I50" s="320"/>
      <c r="J50" s="320">
        <v>1</v>
      </c>
      <c r="K50" s="320"/>
      <c r="L50" s="320">
        <v>0.1</v>
      </c>
      <c r="M50" s="320"/>
      <c r="N50" s="320"/>
      <c r="O50" s="320"/>
      <c r="P50" s="320"/>
      <c r="Q50" s="320">
        <v>8000</v>
      </c>
      <c r="R50" s="320"/>
      <c r="S50" s="320"/>
      <c r="T50" s="319">
        <f>+ROUND(L50*Q50,0)</f>
        <v>800</v>
      </c>
      <c r="U50" s="319"/>
      <c r="V50" s="319"/>
      <c r="W50" s="319"/>
      <c r="X50" s="46"/>
    </row>
    <row r="51" spans="1:24">
      <c r="A51" s="33"/>
      <c r="B51" s="320" t="s">
        <v>32</v>
      </c>
      <c r="C51" s="320"/>
      <c r="D51" s="320"/>
      <c r="E51" s="320"/>
      <c r="F51" s="320"/>
      <c r="G51" s="320"/>
      <c r="H51" s="320"/>
      <c r="I51" s="320"/>
      <c r="J51" s="320">
        <v>1</v>
      </c>
      <c r="K51" s="320"/>
      <c r="L51" s="320">
        <v>0.1</v>
      </c>
      <c r="M51" s="320"/>
      <c r="N51" s="320"/>
      <c r="O51" s="320"/>
      <c r="P51" s="320"/>
      <c r="Q51" s="320">
        <v>4000</v>
      </c>
      <c r="R51" s="320"/>
      <c r="S51" s="320"/>
      <c r="T51" s="319">
        <f>+ROUND(L51*Q51,0)</f>
        <v>400</v>
      </c>
      <c r="U51" s="319"/>
      <c r="V51" s="319"/>
      <c r="W51" s="319"/>
      <c r="X51" s="46"/>
    </row>
    <row r="52" spans="1:24">
      <c r="A52" s="33"/>
      <c r="B52" s="320"/>
      <c r="C52" s="320"/>
      <c r="D52" s="320"/>
      <c r="E52" s="320"/>
      <c r="F52" s="320"/>
      <c r="G52" s="320"/>
      <c r="H52" s="320"/>
      <c r="I52" s="320"/>
      <c r="J52" s="320"/>
      <c r="K52" s="320"/>
      <c r="L52" s="320"/>
      <c r="M52" s="320"/>
      <c r="N52" s="320"/>
      <c r="O52" s="320"/>
      <c r="P52" s="320"/>
      <c r="Q52" s="320"/>
      <c r="R52" s="320"/>
      <c r="S52" s="320"/>
      <c r="T52" s="319">
        <f t="shared" ref="T52" si="2">+ROUND(L52*Q52,0)</f>
        <v>0</v>
      </c>
      <c r="U52" s="319"/>
      <c r="V52" s="319"/>
      <c r="W52" s="319"/>
      <c r="X52" s="46"/>
    </row>
    <row r="53" spans="1:24" ht="16.5">
      <c r="A53" s="33"/>
      <c r="B53" s="49"/>
      <c r="C53" s="49"/>
      <c r="D53" s="49"/>
      <c r="E53" s="49"/>
      <c r="F53" s="49"/>
      <c r="G53" s="49"/>
      <c r="H53" s="49"/>
      <c r="I53" s="49"/>
      <c r="J53" s="49"/>
      <c r="K53" s="49"/>
      <c r="L53" s="49"/>
      <c r="M53" s="49"/>
      <c r="N53" s="49"/>
      <c r="O53" s="49"/>
      <c r="P53" s="49"/>
      <c r="Q53" s="310" t="s">
        <v>20</v>
      </c>
      <c r="R53" s="310"/>
      <c r="S53" s="310"/>
      <c r="T53" s="332">
        <f t="shared" ref="T53" si="3">SUM(T50:W52)</f>
        <v>1200</v>
      </c>
      <c r="U53" s="333"/>
      <c r="V53" s="333"/>
      <c r="W53" s="334"/>
      <c r="X53" s="46"/>
    </row>
    <row r="54" spans="1:24">
      <c r="A54" s="33"/>
      <c r="B54" s="50"/>
      <c r="C54" s="50"/>
      <c r="D54" s="50"/>
      <c r="E54" s="50"/>
      <c r="F54" s="50"/>
      <c r="G54" s="50"/>
      <c r="H54" s="50"/>
      <c r="I54" s="50"/>
      <c r="J54" s="50"/>
      <c r="K54" s="50"/>
      <c r="L54" s="50"/>
      <c r="M54" s="50"/>
      <c r="N54" s="50"/>
      <c r="O54" s="50"/>
      <c r="P54" s="50"/>
      <c r="Q54" s="50"/>
      <c r="R54" s="50"/>
      <c r="S54" s="50"/>
      <c r="T54" s="51"/>
      <c r="U54" s="51"/>
      <c r="V54" s="51"/>
      <c r="W54" s="51"/>
      <c r="X54" s="46"/>
    </row>
    <row r="55" spans="1:24" ht="16.5">
      <c r="A55" s="33"/>
      <c r="B55" s="305" t="s">
        <v>33</v>
      </c>
      <c r="C55" s="305"/>
      <c r="D55" s="305"/>
      <c r="E55" s="305"/>
      <c r="F55" s="305"/>
      <c r="G55" s="305"/>
      <c r="H55" s="305"/>
      <c r="I55" s="305"/>
      <c r="J55" s="305"/>
      <c r="K55" s="305"/>
      <c r="L55" s="305"/>
      <c r="M55" s="305"/>
      <c r="N55" s="305"/>
      <c r="O55" s="305"/>
      <c r="P55" s="305"/>
      <c r="Q55" s="305"/>
      <c r="R55" s="305"/>
      <c r="S55" s="305"/>
      <c r="T55" s="305"/>
      <c r="U55" s="305"/>
      <c r="V55" s="305"/>
      <c r="W55" s="305"/>
      <c r="X55" s="46"/>
    </row>
    <row r="56" spans="1:24">
      <c r="A56" s="33"/>
      <c r="B56" s="47"/>
      <c r="C56" s="47"/>
      <c r="D56" s="47"/>
      <c r="E56" s="47"/>
      <c r="F56" s="47"/>
      <c r="G56" s="47"/>
      <c r="H56" s="47"/>
      <c r="I56" s="47"/>
      <c r="J56" s="47"/>
      <c r="K56" s="47"/>
      <c r="L56" s="47"/>
      <c r="M56" s="47"/>
      <c r="N56" s="47"/>
      <c r="O56" s="47"/>
      <c r="P56" s="47"/>
      <c r="Q56" s="47"/>
      <c r="R56" s="47"/>
      <c r="S56" s="47"/>
      <c r="T56" s="47"/>
      <c r="U56" s="47"/>
      <c r="V56" s="47"/>
      <c r="W56" s="47"/>
      <c r="X56" s="46"/>
    </row>
    <row r="57" spans="1:24" ht="16.5">
      <c r="A57" s="33"/>
      <c r="B57" s="309" t="s">
        <v>34</v>
      </c>
      <c r="C57" s="309"/>
      <c r="D57" s="309"/>
      <c r="E57" s="309"/>
      <c r="F57" s="309"/>
      <c r="G57" s="309"/>
      <c r="H57" s="309" t="s">
        <v>35</v>
      </c>
      <c r="I57" s="309"/>
      <c r="J57" s="309" t="s">
        <v>36</v>
      </c>
      <c r="K57" s="309"/>
      <c r="L57" s="309" t="s">
        <v>37</v>
      </c>
      <c r="M57" s="309"/>
      <c r="N57" s="309"/>
      <c r="O57" s="309"/>
      <c r="P57" s="309"/>
      <c r="Q57" s="309" t="s">
        <v>17</v>
      </c>
      <c r="R57" s="309"/>
      <c r="S57" s="309"/>
      <c r="T57" s="309" t="s">
        <v>18</v>
      </c>
      <c r="U57" s="309"/>
      <c r="V57" s="309"/>
      <c r="W57" s="309"/>
      <c r="X57" s="46"/>
    </row>
    <row r="58" spans="1:24">
      <c r="A58" s="33"/>
      <c r="B58" s="320" t="s">
        <v>38</v>
      </c>
      <c r="C58" s="320"/>
      <c r="D58" s="320"/>
      <c r="E58" s="320"/>
      <c r="F58" s="320"/>
      <c r="G58" s="320"/>
      <c r="H58" s="320">
        <f>((1500000/30)+((1000000/30)*2))</f>
        <v>116666.66666666667</v>
      </c>
      <c r="I58" s="320"/>
      <c r="J58" s="335">
        <v>0.65</v>
      </c>
      <c r="K58" s="320"/>
      <c r="L58" s="320">
        <f>H58*1.65</f>
        <v>192500</v>
      </c>
      <c r="M58" s="320"/>
      <c r="N58" s="320"/>
      <c r="O58" s="320"/>
      <c r="P58" s="320"/>
      <c r="Q58" s="395">
        <v>0.02</v>
      </c>
      <c r="R58" s="395"/>
      <c r="S58" s="395"/>
      <c r="T58" s="391">
        <f>Q58*L58</f>
        <v>3850</v>
      </c>
      <c r="U58" s="391"/>
      <c r="V58" s="391"/>
      <c r="W58" s="391"/>
      <c r="X58" s="46"/>
    </row>
    <row r="59" spans="1:24">
      <c r="A59" s="33"/>
      <c r="B59" s="320"/>
      <c r="C59" s="320"/>
      <c r="D59" s="320"/>
      <c r="E59" s="320"/>
      <c r="F59" s="320"/>
      <c r="G59" s="320"/>
      <c r="H59" s="320"/>
      <c r="I59" s="320"/>
      <c r="J59" s="320"/>
      <c r="K59" s="320"/>
      <c r="L59" s="320"/>
      <c r="M59" s="320"/>
      <c r="N59" s="320"/>
      <c r="O59" s="320"/>
      <c r="P59" s="320"/>
      <c r="Q59" s="320"/>
      <c r="R59" s="320"/>
      <c r="S59" s="320"/>
      <c r="T59" s="319"/>
      <c r="U59" s="319"/>
      <c r="V59" s="319"/>
      <c r="W59" s="319"/>
      <c r="X59" s="46"/>
    </row>
    <row r="60" spans="1:24">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6.5">
      <c r="A61" s="33"/>
      <c r="B61" s="49"/>
      <c r="C61" s="49"/>
      <c r="D61" s="49"/>
      <c r="E61" s="49"/>
      <c r="F61" s="49"/>
      <c r="G61" s="49"/>
      <c r="H61" s="49"/>
      <c r="I61" s="49"/>
      <c r="J61" s="49"/>
      <c r="K61" s="49"/>
      <c r="L61" s="49"/>
      <c r="M61" s="49"/>
      <c r="N61" s="49"/>
      <c r="O61" s="49"/>
      <c r="P61" s="49"/>
      <c r="Q61" s="310" t="s">
        <v>20</v>
      </c>
      <c r="R61" s="310"/>
      <c r="S61" s="310"/>
      <c r="T61" s="337">
        <f t="shared" ref="T61" si="4">SUM(T58:W60)</f>
        <v>3850</v>
      </c>
      <c r="U61" s="338"/>
      <c r="V61" s="338"/>
      <c r="W61" s="339"/>
      <c r="X61" s="46"/>
    </row>
    <row r="62" spans="1:24">
      <c r="A62" s="33"/>
      <c r="B62" s="52"/>
      <c r="C62" s="52"/>
      <c r="D62" s="52"/>
      <c r="E62" s="52"/>
      <c r="F62" s="52"/>
      <c r="G62" s="52"/>
      <c r="H62" s="52"/>
      <c r="I62" s="52"/>
      <c r="J62" s="52"/>
      <c r="K62" s="52"/>
      <c r="L62" s="52"/>
      <c r="M62" s="52"/>
      <c r="N62" s="52"/>
      <c r="O62" s="52"/>
      <c r="P62" s="52"/>
      <c r="Q62" s="52"/>
      <c r="R62" s="52"/>
      <c r="S62" s="52"/>
      <c r="T62" s="53"/>
      <c r="U62" s="53"/>
      <c r="V62" s="53"/>
      <c r="W62" s="53"/>
      <c r="X62" s="46"/>
    </row>
    <row r="63" spans="1:24">
      <c r="A63" s="33"/>
      <c r="B63" s="52"/>
      <c r="C63" s="52"/>
      <c r="D63" s="52"/>
      <c r="E63" s="52"/>
      <c r="F63" s="52"/>
      <c r="G63" s="52"/>
      <c r="H63" s="52"/>
      <c r="I63" s="52"/>
      <c r="J63" s="52"/>
      <c r="K63" s="52"/>
      <c r="L63" s="52"/>
      <c r="M63" s="52"/>
      <c r="N63" s="52"/>
      <c r="O63" s="52"/>
      <c r="P63" s="52"/>
      <c r="Q63" s="340" t="s">
        <v>39</v>
      </c>
      <c r="R63" s="340"/>
      <c r="S63" s="340"/>
      <c r="T63" s="341">
        <f>+T61+T53+T45+T36</f>
        <v>9501</v>
      </c>
      <c r="U63" s="341"/>
      <c r="V63" s="341"/>
      <c r="W63" s="341"/>
      <c r="X63" s="46"/>
    </row>
    <row r="64" spans="1:24">
      <c r="A64" s="33"/>
      <c r="B64" s="52"/>
      <c r="C64" s="52"/>
      <c r="D64" s="52"/>
      <c r="E64" s="52"/>
      <c r="F64" s="52"/>
      <c r="G64" s="52"/>
      <c r="H64" s="52"/>
      <c r="I64" s="52"/>
      <c r="J64" s="52"/>
      <c r="K64" s="52"/>
      <c r="L64" s="52"/>
      <c r="M64" s="52"/>
      <c r="N64" s="52"/>
      <c r="O64" s="52"/>
      <c r="P64" s="52"/>
      <c r="Q64" s="54" t="s">
        <v>40</v>
      </c>
      <c r="R64" s="55">
        <v>30</v>
      </c>
      <c r="S64" s="56" t="s">
        <v>41</v>
      </c>
      <c r="T64" s="341">
        <f>+ROUND(R64*(T63/100),0)</f>
        <v>2850</v>
      </c>
      <c r="U64" s="341"/>
      <c r="V64" s="341"/>
      <c r="W64" s="341"/>
      <c r="X64" s="46"/>
    </row>
    <row r="65" spans="1:24" ht="21" customHeight="1">
      <c r="A65" s="33"/>
      <c r="B65" s="52"/>
      <c r="C65" s="52"/>
      <c r="D65" s="52"/>
      <c r="E65" s="52"/>
      <c r="F65" s="52"/>
      <c r="G65" s="52"/>
      <c r="H65" s="52"/>
      <c r="I65" s="52"/>
      <c r="J65" s="52"/>
      <c r="K65" s="52"/>
      <c r="L65" s="52"/>
      <c r="M65" s="52"/>
      <c r="N65" s="52"/>
      <c r="O65" s="52"/>
      <c r="P65" s="52"/>
      <c r="Q65" s="342" t="s">
        <v>42</v>
      </c>
      <c r="R65" s="342"/>
      <c r="S65" s="342"/>
      <c r="T65" s="341">
        <f>+T64+T63</f>
        <v>12351</v>
      </c>
      <c r="U65" s="341"/>
      <c r="V65" s="341"/>
      <c r="W65" s="341"/>
      <c r="X65" s="46"/>
    </row>
    <row r="66" spans="1:24" ht="15" customHeight="1">
      <c r="A66" s="33"/>
      <c r="B66" s="52"/>
      <c r="C66" s="52"/>
      <c r="D66" s="52"/>
      <c r="E66" s="52"/>
      <c r="F66" s="52"/>
      <c r="G66" s="52"/>
      <c r="H66" s="52"/>
      <c r="I66" s="52"/>
      <c r="J66" s="52"/>
      <c r="K66" s="52"/>
      <c r="L66" s="52"/>
      <c r="M66" s="52"/>
      <c r="N66" s="52"/>
      <c r="O66" s="52"/>
      <c r="P66" s="52"/>
      <c r="Q66" s="52"/>
      <c r="R66" s="52"/>
      <c r="S66" s="52"/>
      <c r="T66" s="53"/>
      <c r="U66" s="53"/>
      <c r="V66" s="53"/>
      <c r="W66" s="53"/>
      <c r="X66" s="46"/>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346"/>
      <c r="D68" s="641"/>
      <c r="E68" s="641"/>
      <c r="F68" s="641"/>
      <c r="G68" s="641"/>
      <c r="H68" s="641"/>
      <c r="I68" s="641"/>
      <c r="J68" s="641"/>
      <c r="K68" s="642"/>
      <c r="L68" s="642"/>
      <c r="M68" s="642"/>
      <c r="N68" s="347"/>
      <c r="O68" s="347"/>
      <c r="P68" s="347"/>
      <c r="Q68" s="347"/>
      <c r="R68" s="347"/>
      <c r="S68" s="347"/>
      <c r="T68" s="347"/>
      <c r="U68" s="347"/>
      <c r="V68" s="347"/>
      <c r="W68" s="67"/>
      <c r="X68" s="46"/>
    </row>
    <row r="69" spans="1:24" ht="16.5">
      <c r="A69" s="33"/>
      <c r="B69" s="52"/>
      <c r="C69" s="343" t="s">
        <v>43</v>
      </c>
      <c r="D69" s="343"/>
      <c r="E69" s="343"/>
      <c r="F69" s="343"/>
      <c r="G69" s="343"/>
      <c r="H69" s="343"/>
      <c r="I69" s="343"/>
      <c r="J69" s="343"/>
      <c r="K69" s="642"/>
      <c r="L69" s="642"/>
      <c r="M69" s="642"/>
      <c r="N69" s="343" t="s">
        <v>44</v>
      </c>
      <c r="O69" s="343"/>
      <c r="P69" s="343"/>
      <c r="Q69" s="343"/>
      <c r="R69" s="343"/>
      <c r="S69" s="343"/>
      <c r="T69" s="343"/>
      <c r="U69" s="343"/>
      <c r="V69" s="343"/>
      <c r="W69" s="343"/>
      <c r="X69" s="46"/>
    </row>
    <row r="70" spans="1:24">
      <c r="A70" s="33"/>
      <c r="B70" s="52"/>
      <c r="C70" s="57"/>
      <c r="D70" s="58"/>
      <c r="E70" s="58"/>
      <c r="F70" s="58"/>
      <c r="G70" s="58"/>
      <c r="H70" s="58"/>
      <c r="I70" s="58"/>
      <c r="J70" s="58"/>
      <c r="K70" s="58"/>
      <c r="L70" s="58"/>
      <c r="M70" s="58"/>
      <c r="N70" s="57"/>
      <c r="O70" s="57"/>
      <c r="P70" s="57"/>
      <c r="Q70" s="57"/>
      <c r="R70" s="57"/>
      <c r="S70" s="57"/>
      <c r="T70" s="57"/>
      <c r="U70" s="57"/>
      <c r="V70" s="57"/>
      <c r="W70" s="57"/>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346"/>
      <c r="J72" s="641"/>
      <c r="K72" s="641"/>
      <c r="L72" s="641"/>
      <c r="M72" s="641"/>
      <c r="N72" s="641"/>
      <c r="O72" s="641"/>
      <c r="P72" s="641"/>
      <c r="Q72" s="57"/>
      <c r="R72" s="57"/>
      <c r="S72" s="57"/>
      <c r="T72" s="57"/>
      <c r="U72" s="57"/>
      <c r="V72" s="57"/>
      <c r="W72" s="57"/>
      <c r="X72" s="46"/>
    </row>
    <row r="73" spans="1:24" ht="16.5">
      <c r="A73" s="33"/>
      <c r="B73" s="52"/>
      <c r="C73" s="57"/>
      <c r="D73" s="58"/>
      <c r="E73" s="58"/>
      <c r="F73" s="58"/>
      <c r="G73" s="58"/>
      <c r="H73" s="58"/>
      <c r="I73" s="343" t="s">
        <v>45</v>
      </c>
      <c r="J73" s="643"/>
      <c r="K73" s="643"/>
      <c r="L73" s="643"/>
      <c r="M73" s="643"/>
      <c r="N73" s="643"/>
      <c r="O73" s="643"/>
      <c r="P73" s="643"/>
      <c r="Q73" s="57"/>
      <c r="R73" s="57"/>
      <c r="S73" s="57"/>
      <c r="T73" s="57"/>
      <c r="U73" s="57"/>
      <c r="V73" s="57"/>
      <c r="W73" s="57"/>
      <c r="X73" s="46"/>
    </row>
    <row r="74" spans="1:24">
      <c r="A74" s="33"/>
      <c r="B74" s="52"/>
      <c r="C74" s="52"/>
      <c r="D74" s="52"/>
      <c r="E74" s="52"/>
      <c r="F74" s="59"/>
      <c r="G74" s="59"/>
      <c r="H74" s="59"/>
      <c r="I74" s="59"/>
      <c r="J74" s="59"/>
      <c r="K74" s="59"/>
      <c r="L74" s="59"/>
      <c r="M74" s="59"/>
      <c r="N74" s="59"/>
      <c r="O74" s="59"/>
      <c r="P74" s="60"/>
      <c r="Q74" s="52"/>
      <c r="R74" s="52"/>
      <c r="S74" s="52"/>
      <c r="T74" s="53"/>
      <c r="U74" s="53"/>
      <c r="V74" s="53"/>
      <c r="W74" s="53"/>
      <c r="X74" s="46"/>
    </row>
    <row r="75" spans="1:24">
      <c r="A75" s="33"/>
      <c r="B75" s="344" t="s">
        <v>46</v>
      </c>
      <c r="C75" s="344"/>
      <c r="D75" s="344"/>
      <c r="E75" s="344"/>
      <c r="F75" s="344"/>
      <c r="G75" s="344"/>
      <c r="H75" s="344"/>
      <c r="I75" s="344"/>
      <c r="J75" s="344"/>
      <c r="K75" s="344"/>
      <c r="L75" s="344"/>
      <c r="M75" s="344"/>
      <c r="N75" s="344"/>
      <c r="O75" s="61"/>
      <c r="P75" s="31"/>
      <c r="Q75" s="31" t="s">
        <v>47</v>
      </c>
      <c r="R75" s="31" t="s">
        <v>48</v>
      </c>
      <c r="S75" s="31"/>
      <c r="T75" s="31"/>
      <c r="U75" s="31"/>
      <c r="V75" s="31"/>
      <c r="W75" s="31"/>
      <c r="X75" s="32"/>
    </row>
    <row r="76" spans="1:24">
      <c r="A76" s="62"/>
      <c r="B76" s="63" t="s">
        <v>49</v>
      </c>
      <c r="C76" s="64"/>
      <c r="D76" s="64"/>
      <c r="E76" s="64"/>
      <c r="F76" s="63" t="s">
        <v>50</v>
      </c>
      <c r="G76" s="65"/>
      <c r="H76" s="345"/>
      <c r="I76" s="345"/>
      <c r="J76" s="345"/>
      <c r="K76" s="345"/>
      <c r="L76" s="345"/>
      <c r="M76" s="345"/>
      <c r="N76" s="345"/>
      <c r="O76" s="345"/>
      <c r="P76" s="63"/>
      <c r="Q76" s="63"/>
      <c r="R76" s="63" t="s">
        <v>51</v>
      </c>
      <c r="S76" s="63"/>
      <c r="T76" s="63"/>
      <c r="U76" s="63"/>
      <c r="V76" s="63"/>
      <c r="W76" s="63"/>
      <c r="X76" s="66"/>
    </row>
  </sheetData>
  <mergeCells count="150">
    <mergeCell ref="I73:P73"/>
    <mergeCell ref="B75:N75"/>
    <mergeCell ref="H76:O76"/>
    <mergeCell ref="B44:I44"/>
    <mergeCell ref="C68:J68"/>
    <mergeCell ref="K68:M69"/>
    <mergeCell ref="N68:V68"/>
    <mergeCell ref="C69:J69"/>
    <mergeCell ref="N69:W69"/>
    <mergeCell ref="I72:P72"/>
    <mergeCell ref="Q61:S61"/>
    <mergeCell ref="T61:W61"/>
    <mergeCell ref="Q63:S63"/>
    <mergeCell ref="T63:W63"/>
    <mergeCell ref="T64:W64"/>
    <mergeCell ref="Q65:S65"/>
    <mergeCell ref="T65:W65"/>
    <mergeCell ref="B60:G60"/>
    <mergeCell ref="H60:I60"/>
    <mergeCell ref="J60:K60"/>
    <mergeCell ref="L60:P60"/>
    <mergeCell ref="Q60:S60"/>
    <mergeCell ref="T60:W60"/>
    <mergeCell ref="B59:G59"/>
    <mergeCell ref="H59:I59"/>
    <mergeCell ref="J59:K59"/>
    <mergeCell ref="L59:P59"/>
    <mergeCell ref="Q59:S59"/>
    <mergeCell ref="T59:W59"/>
    <mergeCell ref="B58:G58"/>
    <mergeCell ref="H58:I58"/>
    <mergeCell ref="J58:K58"/>
    <mergeCell ref="L58:P58"/>
    <mergeCell ref="Q58:S58"/>
    <mergeCell ref="T58:W58"/>
    <mergeCell ref="Q53:S53"/>
    <mergeCell ref="T53:W53"/>
    <mergeCell ref="B55:W55"/>
    <mergeCell ref="B57:G57"/>
    <mergeCell ref="H57:I57"/>
    <mergeCell ref="J57:K57"/>
    <mergeCell ref="L57:P57"/>
    <mergeCell ref="Q57:S57"/>
    <mergeCell ref="T57:W57"/>
    <mergeCell ref="B52:G52"/>
    <mergeCell ref="H52:I52"/>
    <mergeCell ref="J52:K52"/>
    <mergeCell ref="L52:P52"/>
    <mergeCell ref="Q52:S52"/>
    <mergeCell ref="T52:W52"/>
    <mergeCell ref="B51:G51"/>
    <mergeCell ref="H51:I51"/>
    <mergeCell ref="J51:K51"/>
    <mergeCell ref="L51:P51"/>
    <mergeCell ref="Q51:S51"/>
    <mergeCell ref="T51:W51"/>
    <mergeCell ref="B50:G50"/>
    <mergeCell ref="H50:I50"/>
    <mergeCell ref="J50:K50"/>
    <mergeCell ref="L50:P50"/>
    <mergeCell ref="Q50:S50"/>
    <mergeCell ref="T50:W50"/>
    <mergeCell ref="Q45:S45"/>
    <mergeCell ref="T45:W45"/>
    <mergeCell ref="B47:W47"/>
    <mergeCell ref="B49:G49"/>
    <mergeCell ref="H49:I49"/>
    <mergeCell ref="J49:K49"/>
    <mergeCell ref="L49:P49"/>
    <mergeCell ref="Q49:S49"/>
    <mergeCell ref="T49:W49"/>
    <mergeCell ref="J44:K44"/>
    <mergeCell ref="L44:P44"/>
    <mergeCell ref="Q44:S44"/>
    <mergeCell ref="T44:W44"/>
    <mergeCell ref="B41:I41"/>
    <mergeCell ref="J41:K41"/>
    <mergeCell ref="L41:P41"/>
    <mergeCell ref="Q41:S41"/>
    <mergeCell ref="T41:W41"/>
    <mergeCell ref="B42:I42"/>
    <mergeCell ref="J42:K42"/>
    <mergeCell ref="L42:P42"/>
    <mergeCell ref="Q42:S42"/>
    <mergeCell ref="T42:W42"/>
    <mergeCell ref="B43:I43"/>
    <mergeCell ref="J43:K43"/>
    <mergeCell ref="L43:P43"/>
    <mergeCell ref="Q43:S43"/>
    <mergeCell ref="T43:W43"/>
    <mergeCell ref="Q36:S36"/>
    <mergeCell ref="T36:W36"/>
    <mergeCell ref="B38:W38"/>
    <mergeCell ref="B40:I40"/>
    <mergeCell ref="J40:K40"/>
    <mergeCell ref="L40:P40"/>
    <mergeCell ref="Q40:S40"/>
    <mergeCell ref="T40:W40"/>
    <mergeCell ref="B34:I34"/>
    <mergeCell ref="J34:K34"/>
    <mergeCell ref="L34:P34"/>
    <mergeCell ref="Q34:S34"/>
    <mergeCell ref="T34:W34"/>
    <mergeCell ref="B35:I35"/>
    <mergeCell ref="J35:K35"/>
    <mergeCell ref="L35:P35"/>
    <mergeCell ref="Q35:S35"/>
    <mergeCell ref="T35:W35"/>
    <mergeCell ref="B30:C30"/>
    <mergeCell ref="D30:P30"/>
    <mergeCell ref="Q30:S30"/>
    <mergeCell ref="T30:W30"/>
    <mergeCell ref="B31:W31"/>
    <mergeCell ref="B33:I33"/>
    <mergeCell ref="J33:K33"/>
    <mergeCell ref="L33:P33"/>
    <mergeCell ref="Q33:S33"/>
    <mergeCell ref="T33:W33"/>
    <mergeCell ref="B26:C26"/>
    <mergeCell ref="D26:P26"/>
    <mergeCell ref="Q26:S26"/>
    <mergeCell ref="T26:W26"/>
    <mergeCell ref="B27:C29"/>
    <mergeCell ref="D27:P29"/>
    <mergeCell ref="Q27:S29"/>
    <mergeCell ref="T27:W29"/>
    <mergeCell ref="B22:E22"/>
    <mergeCell ref="F22:W22"/>
    <mergeCell ref="F23:W23"/>
    <mergeCell ref="B24:E24"/>
    <mergeCell ref="F24:W24"/>
    <mergeCell ref="F25:W25"/>
    <mergeCell ref="B20:E20"/>
    <mergeCell ref="F20:W20"/>
    <mergeCell ref="F21:W21"/>
    <mergeCell ref="B8:W8"/>
    <mergeCell ref="H9:L9"/>
    <mergeCell ref="O9:Q9"/>
    <mergeCell ref="R9:W9"/>
    <mergeCell ref="F10:I10"/>
    <mergeCell ref="K10:L10"/>
    <mergeCell ref="A2:E6"/>
    <mergeCell ref="F2:S6"/>
    <mergeCell ref="T2:X2"/>
    <mergeCell ref="T3:X3"/>
    <mergeCell ref="T4:X4"/>
    <mergeCell ref="T5:X6"/>
    <mergeCell ref="B12:W12"/>
    <mergeCell ref="B13:W18"/>
    <mergeCell ref="B19:W19"/>
  </mergeCells>
  <conditionalFormatting sqref="B13:W18">
    <cfRule type="expression" dxfId="47" priority="1" stopIfTrue="1">
      <formula>#REF!=0</formula>
    </cfRule>
  </conditionalFormatting>
  <dataValidations disablePrompts="1" count="32">
    <dataValidation allowBlank="1" showInputMessage="1" showErrorMessage="1" promptTitle="Objeto del Contrato" prompt="Escriba claramente el objeto del contrato de ejecución suscrito" sqref="B13:W18" xr:uid="{00000000-0002-0000-1400-000000000000}"/>
    <dataValidation allowBlank="1" showInputMessage="1" showErrorMessage="1" prompt="Escriba el año de suscripción del contrato." sqref="O9:Q9" xr:uid="{00000000-0002-0000-1400-000001000000}"/>
    <dataValidation allowBlank="1" showInputMessage="1" showErrorMessage="1" promptTitle="Contrato No." prompt="Escriba en este espacio el número de contrato suscrito" sqref="H9:L9" xr:uid="{00000000-0002-0000-1400-000002000000}"/>
    <dataValidation allowBlank="1" showInputMessage="1" showErrorMessage="1" promptTitle="Contratista" prompt="Escriba el nombre o _x000a_razón social del _x000a_Contratista" sqref="F20:W20" xr:uid="{00000000-0002-0000-1400-000003000000}"/>
    <dataValidation allowBlank="1" showInputMessage="1" showErrorMessage="1" promptTitle="Interventor               " prompt="Escriba el nombre _x000a_o razón social del _x000a_Interventor" sqref="F22:W22" xr:uid="{00000000-0002-0000-1400-000004000000}"/>
    <dataValidation allowBlank="1" showInputMessage="1" showErrorMessage="1" promptTitle="Coordinador        " prompt="Escriba el nombre _x000a_o razón social del _x000a_funcionario designado_x000a_para ser el Coordinador_x000a_del Contrato" sqref="F24:W24" xr:uid="{00000000-0002-0000-1400-000005000000}"/>
    <dataValidation allowBlank="1" showInputMessage="1" showErrorMessage="1" prompt="Escriba el item relacionado en la propuesta" sqref="B27 B30:C30" xr:uid="{00000000-0002-0000-1400-000006000000}"/>
    <dataValidation allowBlank="1" showInputMessage="1" showErrorMessage="1" prompt="Escriba una breve descripción del item relacionado" sqref="D27 D30:P30" xr:uid="{00000000-0002-0000-1400-000007000000}"/>
    <dataValidation allowBlank="1" showInputMessage="1" showErrorMessage="1" prompt="Escriba la unidad de medida en que se encuentra el item relacionado" sqref="Q27 Q30:S30" xr:uid="{00000000-0002-0000-1400-000008000000}"/>
    <dataValidation allowBlank="1" showInputMessage="1" showErrorMessage="1" prompt="Escriba la Cantidad de cada item relacionado" sqref="T27 T30:W30" xr:uid="{00000000-0002-0000-1400-000009000000}"/>
    <dataValidation allowBlank="1" showInputMessage="1" showErrorMessage="1" prompt="Escriba la clase de material que transporta el material que se analiza" sqref="B50:G52" xr:uid="{00000000-0002-0000-1400-00000A000000}"/>
    <dataValidation allowBlank="1" showInputMessage="1" showErrorMessage="1" prompt="Escriba los trabajadores cuyo precio va a analizarce" sqref="B58:G60" xr:uid="{00000000-0002-0000-1400-00000B000000}"/>
    <dataValidation allowBlank="1" showInputMessage="1" showErrorMessage="1" prompt="Escriba el valor unitario del equipo que analiza" sqref="T34:W34" xr:uid="{00000000-0002-0000-1400-00000C000000}"/>
    <dataValidation allowBlank="1" showInputMessage="1" showErrorMessage="1" prompt="Escriba el precio unitario del material que se analiza" sqref="T35:W35 T41:W44" xr:uid="{00000000-0002-0000-1400-00000D000000}"/>
    <dataValidation allowBlank="1" showInputMessage="1" showErrorMessage="1" prompt="Escriba el peso o la cantidad de volument que transporta" sqref="H50:I52" xr:uid="{00000000-0002-0000-1400-00000E000000}"/>
    <dataValidation allowBlank="1" showInputMessage="1" showErrorMessage="1" prompt="Escriba la distancia que recorre el transporte relacionado" sqref="J50:K52" xr:uid="{00000000-0002-0000-1400-00000F000000}"/>
    <dataValidation allowBlank="1" showInputMessage="1" showErrorMessage="1" prompt="Esciba los m2 o Toneladas por Km equivalentes para el transporte relacionado" sqref="L50:P52" xr:uid="{00000000-0002-0000-1400-000010000000}"/>
    <dataValidation allowBlank="1" showInputMessage="1" showErrorMessage="1" prompt="Escriba la tarifa del transporte relacionado" sqref="Q50:S52" xr:uid="{00000000-0002-0000-1400-000011000000}"/>
    <dataValidation allowBlank="1" showInputMessage="1" showErrorMessage="1" prompt="Escriba el valor unitario del transporte relacionado" sqref="T50:W52" xr:uid="{00000000-0002-0000-1400-000012000000}"/>
    <dataValidation allowBlank="1" showInputMessage="1" showErrorMessage="1" prompt="Escriba el valor del jornal por cada trabajador" sqref="H58:I60" xr:uid="{00000000-0002-0000-1400-000013000000}"/>
    <dataValidation allowBlank="1" showInputMessage="1" showErrorMessage="1" prompt="Escriba el valor de las prestaciones por cada trabajador" sqref="J58:K60" xr:uid="{00000000-0002-0000-1400-000014000000}"/>
    <dataValidation allowBlank="1" showInputMessage="1" showErrorMessage="1" prompt="Escriba el valor del jornal total de cada trabajador relacionado" sqref="L58:P60" xr:uid="{00000000-0002-0000-1400-000015000000}"/>
    <dataValidation allowBlank="1" showInputMessage="1" showErrorMessage="1" prompt="Escriba el rendimiento de cada trabajador relacionado" sqref="Q58:S60" xr:uid="{00000000-0002-0000-1400-000016000000}"/>
    <dataValidation allowBlank="1" showInputMessage="1" showErrorMessage="1" prompt="Escriba el valor Unitario de cada trabajador relacionado" sqref="T58:W60" xr:uid="{00000000-0002-0000-1400-000017000000}"/>
    <dataValidation allowBlank="1" showInputMessage="1" showErrorMessage="1" prompt="Escriba el nombre completo  del interventor" sqref="H76:O76" xr:uid="{00000000-0002-0000-1400-000018000000}"/>
    <dataValidation allowBlank="1" showInputMessage="1" showErrorMessage="1" prompt="Escriba una breve descripción del equipo que analiza" sqref="B34:B35" xr:uid="{00000000-0002-0000-1400-000019000000}"/>
    <dataValidation allowBlank="1" showInputMessage="1" showErrorMessage="1" prompt="Escriba la Tarifa por hora del equipo que analiza" sqref="L34:P35" xr:uid="{00000000-0002-0000-1400-00001A000000}"/>
    <dataValidation allowBlank="1" showInputMessage="1" showErrorMessage="1" prompt="Escriba el rendimiento del equipo que analiza" sqref="Q34:S35" xr:uid="{00000000-0002-0000-1400-00001B000000}"/>
    <dataValidation allowBlank="1" showInputMessage="1" showErrorMessage="1" prompt="Escriba la cantidad de material que se analiza" sqref="L41:P45" xr:uid="{00000000-0002-0000-1400-00001C000000}"/>
    <dataValidation allowBlank="1" showInputMessage="1" showErrorMessage="1" prompt="Escriba una breve descripción de los materiales que analiza" sqref="B41:I43" xr:uid="{00000000-0002-0000-1400-00001D000000}"/>
    <dataValidation allowBlank="1" showInputMessage="1" showErrorMessage="1" prompt="Escriba la unidad de medida en que se mide el material" sqref="J41:K45" xr:uid="{00000000-0002-0000-1400-00001E000000}"/>
    <dataValidation allowBlank="1" showInputMessage="1" showErrorMessage="1" prompt="Escriba el precio unitario del material  que se analiza" sqref="Q41:S43" xr:uid="{00000000-0002-0000-1400-00001F000000}"/>
  </dataValidations>
  <pageMargins left="0.7" right="0.7" top="0.75" bottom="0.75" header="0.3" footer="0.3"/>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2:X76"/>
  <sheetViews>
    <sheetView topLeftCell="A44" zoomScale="80" zoomScaleNormal="80" workbookViewId="0">
      <selection activeCell="AC49" sqref="AC49"/>
    </sheetView>
  </sheetViews>
  <sheetFormatPr defaultColWidth="9.28515625" defaultRowHeight="15"/>
  <cols>
    <col min="1" max="8" width="5.85546875" style="27" customWidth="1"/>
    <col min="9" max="9" width="19.85546875" style="27" customWidth="1"/>
    <col min="10" max="24" width="5.85546875" style="27" customWidth="1"/>
    <col min="25" max="16384" width="9.28515625" style="27"/>
  </cols>
  <sheetData>
    <row r="2" spans="1:24">
      <c r="A2" s="348" t="s">
        <v>52</v>
      </c>
      <c r="B2" s="349"/>
      <c r="C2" s="349"/>
      <c r="D2" s="349"/>
      <c r="E2" s="350"/>
      <c r="F2" s="357"/>
      <c r="G2" s="358"/>
      <c r="H2" s="358"/>
      <c r="I2" s="358"/>
      <c r="J2" s="358"/>
      <c r="K2" s="358"/>
      <c r="L2" s="358"/>
      <c r="M2" s="358"/>
      <c r="N2" s="358"/>
      <c r="O2" s="358"/>
      <c r="P2" s="358"/>
      <c r="Q2" s="358"/>
      <c r="R2" s="358"/>
      <c r="S2" s="359"/>
      <c r="T2" s="366"/>
      <c r="U2" s="644"/>
      <c r="V2" s="644"/>
      <c r="W2" s="644"/>
      <c r="X2" s="645"/>
    </row>
    <row r="3" spans="1:24">
      <c r="A3" s="351"/>
      <c r="B3" s="352"/>
      <c r="C3" s="352"/>
      <c r="D3" s="352"/>
      <c r="E3" s="353"/>
      <c r="F3" s="360"/>
      <c r="G3" s="361"/>
      <c r="H3" s="361"/>
      <c r="I3" s="361"/>
      <c r="J3" s="361"/>
      <c r="K3" s="361"/>
      <c r="L3" s="361"/>
      <c r="M3" s="361"/>
      <c r="N3" s="361"/>
      <c r="O3" s="361"/>
      <c r="P3" s="361"/>
      <c r="Q3" s="361"/>
      <c r="R3" s="361"/>
      <c r="S3" s="362"/>
      <c r="T3" s="367" t="s">
        <v>53</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367" t="s">
        <v>54</v>
      </c>
      <c r="U4" s="646"/>
      <c r="V4" s="646"/>
      <c r="W4" s="646"/>
      <c r="X4" s="647"/>
    </row>
    <row r="5" spans="1:24">
      <c r="A5" s="351"/>
      <c r="B5" s="352"/>
      <c r="C5" s="352"/>
      <c r="D5" s="352"/>
      <c r="E5" s="353"/>
      <c r="F5" s="360"/>
      <c r="G5" s="361"/>
      <c r="H5" s="361"/>
      <c r="I5" s="361"/>
      <c r="J5" s="361"/>
      <c r="K5" s="361"/>
      <c r="L5" s="361"/>
      <c r="M5" s="361"/>
      <c r="N5" s="361"/>
      <c r="O5" s="361"/>
      <c r="P5" s="361"/>
      <c r="Q5" s="361"/>
      <c r="R5" s="361"/>
      <c r="S5" s="362"/>
      <c r="T5" s="648"/>
      <c r="U5" s="646"/>
      <c r="V5" s="646"/>
      <c r="W5" s="646"/>
      <c r="X5" s="647"/>
    </row>
    <row r="6" spans="1:24" ht="15.75" thickBot="1">
      <c r="A6" s="354"/>
      <c r="B6" s="355"/>
      <c r="C6" s="355"/>
      <c r="D6" s="355"/>
      <c r="E6" s="356"/>
      <c r="F6" s="363"/>
      <c r="G6" s="364"/>
      <c r="H6" s="364"/>
      <c r="I6" s="364"/>
      <c r="J6" s="364"/>
      <c r="K6" s="364"/>
      <c r="L6" s="364"/>
      <c r="M6" s="364"/>
      <c r="N6" s="364"/>
      <c r="O6" s="364"/>
      <c r="P6" s="364"/>
      <c r="Q6" s="364"/>
      <c r="R6" s="364"/>
      <c r="S6" s="365"/>
      <c r="T6" s="649"/>
      <c r="U6" s="650"/>
      <c r="V6" s="650"/>
      <c r="W6" s="650"/>
      <c r="X6" s="651"/>
    </row>
    <row r="7" spans="1:24">
      <c r="A7" s="28"/>
      <c r="B7" s="29"/>
      <c r="C7" s="29"/>
      <c r="D7" s="29"/>
      <c r="E7" s="29"/>
      <c r="F7" s="29"/>
      <c r="G7" s="29"/>
      <c r="H7" s="30"/>
      <c r="I7" s="30"/>
      <c r="J7" s="30"/>
      <c r="K7" s="30"/>
      <c r="L7" s="30"/>
      <c r="M7" s="30"/>
      <c r="N7" s="30"/>
      <c r="O7" s="30"/>
      <c r="P7" s="30"/>
      <c r="Q7" s="30"/>
      <c r="R7" s="30"/>
      <c r="S7" s="30"/>
      <c r="T7" s="31"/>
      <c r="U7" s="31"/>
      <c r="V7" s="31"/>
      <c r="W7" s="31"/>
      <c r="X7" s="32"/>
    </row>
    <row r="8" spans="1:24" ht="18">
      <c r="A8" s="33"/>
      <c r="B8" s="271" t="s">
        <v>0</v>
      </c>
      <c r="C8" s="271"/>
      <c r="D8" s="271"/>
      <c r="E8" s="271"/>
      <c r="F8" s="271"/>
      <c r="G8" s="271"/>
      <c r="H8" s="271"/>
      <c r="I8" s="271"/>
      <c r="J8" s="271"/>
      <c r="K8" s="271"/>
      <c r="L8" s="271"/>
      <c r="M8" s="271"/>
      <c r="N8" s="271"/>
      <c r="O8" s="271"/>
      <c r="P8" s="271"/>
      <c r="Q8" s="271"/>
      <c r="R8" s="271"/>
      <c r="S8" s="271"/>
      <c r="T8" s="271"/>
      <c r="U8" s="271"/>
      <c r="V8" s="271"/>
      <c r="W8" s="271"/>
      <c r="X8" s="34"/>
    </row>
    <row r="9" spans="1:24" ht="18">
      <c r="A9" s="35"/>
      <c r="B9"/>
      <c r="C9" s="68"/>
      <c r="D9" s="68"/>
      <c r="E9" s="68"/>
      <c r="F9" s="68"/>
      <c r="G9" s="68"/>
      <c r="H9" s="272"/>
      <c r="I9" s="272"/>
      <c r="J9" s="272"/>
      <c r="K9" s="272"/>
      <c r="L9" s="272"/>
      <c r="M9"/>
      <c r="N9"/>
      <c r="O9" s="273"/>
      <c r="P9" s="273"/>
      <c r="Q9" s="273"/>
      <c r="R9" s="274"/>
      <c r="S9" s="274"/>
      <c r="T9" s="274"/>
      <c r="U9" s="274"/>
      <c r="V9" s="274"/>
      <c r="W9" s="274"/>
      <c r="X9" s="36"/>
    </row>
    <row r="10" spans="1:24" ht="16.5">
      <c r="A10" s="37"/>
      <c r="B10" s="38" t="s">
        <v>1</v>
      </c>
      <c r="C10" s="38"/>
      <c r="D10" s="38"/>
      <c r="E10" s="38"/>
      <c r="F10" s="275"/>
      <c r="G10" s="275"/>
      <c r="H10" s="275"/>
      <c r="I10" s="275"/>
      <c r="J10" s="38" t="s">
        <v>2</v>
      </c>
      <c r="K10" s="276"/>
      <c r="L10" s="276"/>
      <c r="M10" s="39"/>
      <c r="N10" s="38"/>
      <c r="O10" s="40"/>
      <c r="P10" s="40"/>
      <c r="Q10" s="40"/>
      <c r="R10" s="40"/>
      <c r="S10" s="40"/>
      <c r="T10" s="40"/>
      <c r="U10" s="40"/>
      <c r="V10" s="40"/>
      <c r="W10" s="40"/>
      <c r="X10" s="41"/>
    </row>
    <row r="11" spans="1:24">
      <c r="A11" s="35"/>
      <c r="B11" s="42"/>
      <c r="C11" s="42"/>
      <c r="D11" s="42"/>
      <c r="E11" s="42"/>
      <c r="F11" s="42"/>
      <c r="G11" s="42"/>
      <c r="H11" s="43"/>
      <c r="I11" s="43"/>
      <c r="J11" s="43"/>
      <c r="K11" s="43"/>
      <c r="L11" s="43"/>
      <c r="M11" s="44"/>
      <c r="N11" s="44"/>
      <c r="O11" s="43"/>
      <c r="P11" s="43"/>
      <c r="Q11" s="43"/>
      <c r="R11" s="69"/>
      <c r="S11" s="69"/>
      <c r="T11" s="69"/>
      <c r="U11" s="69"/>
      <c r="V11" s="69"/>
      <c r="W11" s="69"/>
      <c r="X11" s="36"/>
    </row>
    <row r="12" spans="1:24" ht="18">
      <c r="A12" s="35"/>
      <c r="B12" s="265" t="s">
        <v>3</v>
      </c>
      <c r="C12" s="265"/>
      <c r="D12" s="265"/>
      <c r="E12" s="265"/>
      <c r="F12" s="265"/>
      <c r="G12" s="265"/>
      <c r="H12" s="265"/>
      <c r="I12" s="265"/>
      <c r="J12" s="265"/>
      <c r="K12" s="265"/>
      <c r="L12" s="265"/>
      <c r="M12" s="265"/>
      <c r="N12" s="265"/>
      <c r="O12" s="265"/>
      <c r="P12" s="265"/>
      <c r="Q12" s="265"/>
      <c r="R12" s="265"/>
      <c r="S12" s="265"/>
      <c r="T12" s="265"/>
      <c r="U12" s="265"/>
      <c r="V12" s="265"/>
      <c r="W12" s="265"/>
      <c r="X12" s="36"/>
    </row>
    <row r="13" spans="1:24">
      <c r="A13" s="35"/>
      <c r="B13" s="368" t="s">
        <v>4</v>
      </c>
      <c r="C13" s="368"/>
      <c r="D13" s="368"/>
      <c r="E13" s="368"/>
      <c r="F13" s="368"/>
      <c r="G13" s="368"/>
      <c r="H13" s="368"/>
      <c r="I13" s="368"/>
      <c r="J13" s="368"/>
      <c r="K13" s="368"/>
      <c r="L13" s="368"/>
      <c r="M13" s="368"/>
      <c r="N13" s="368"/>
      <c r="O13" s="368"/>
      <c r="P13" s="368"/>
      <c r="Q13" s="368"/>
      <c r="R13" s="368"/>
      <c r="S13" s="368"/>
      <c r="T13" s="368"/>
      <c r="U13" s="368"/>
      <c r="V13" s="368"/>
      <c r="W13" s="368"/>
      <c r="X13" s="36"/>
    </row>
    <row r="14" spans="1:24">
      <c r="A14" s="35"/>
      <c r="B14" s="368"/>
      <c r="C14" s="368"/>
      <c r="D14" s="368"/>
      <c r="E14" s="368"/>
      <c r="F14" s="368"/>
      <c r="G14" s="368"/>
      <c r="H14" s="368"/>
      <c r="I14" s="368"/>
      <c r="J14" s="368"/>
      <c r="K14" s="368"/>
      <c r="L14" s="368"/>
      <c r="M14" s="368"/>
      <c r="N14" s="368"/>
      <c r="O14" s="368"/>
      <c r="P14" s="368"/>
      <c r="Q14" s="368"/>
      <c r="R14" s="368"/>
      <c r="S14" s="368"/>
      <c r="T14" s="368"/>
      <c r="U14" s="368"/>
      <c r="V14" s="368"/>
      <c r="W14" s="368"/>
      <c r="X14" s="36"/>
    </row>
    <row r="15" spans="1:24">
      <c r="A15" s="35"/>
      <c r="B15" s="368"/>
      <c r="C15" s="368"/>
      <c r="D15" s="368"/>
      <c r="E15" s="368"/>
      <c r="F15" s="368"/>
      <c r="G15" s="368"/>
      <c r="H15" s="368"/>
      <c r="I15" s="368"/>
      <c r="J15" s="368"/>
      <c r="K15" s="368"/>
      <c r="L15" s="368"/>
      <c r="M15" s="368"/>
      <c r="N15" s="368"/>
      <c r="O15" s="368"/>
      <c r="P15" s="368"/>
      <c r="Q15" s="368"/>
      <c r="R15" s="368"/>
      <c r="S15" s="368"/>
      <c r="T15" s="368"/>
      <c r="U15" s="368"/>
      <c r="V15" s="368"/>
      <c r="W15" s="368"/>
      <c r="X15" s="36"/>
    </row>
    <row r="16" spans="1:24">
      <c r="A16" s="35"/>
      <c r="B16" s="368"/>
      <c r="C16" s="368"/>
      <c r="D16" s="368"/>
      <c r="E16" s="368"/>
      <c r="F16" s="368"/>
      <c r="G16" s="368"/>
      <c r="H16" s="368"/>
      <c r="I16" s="368"/>
      <c r="J16" s="368"/>
      <c r="K16" s="368"/>
      <c r="L16" s="368"/>
      <c r="M16" s="368"/>
      <c r="N16" s="368"/>
      <c r="O16" s="368"/>
      <c r="P16" s="368"/>
      <c r="Q16" s="368"/>
      <c r="R16" s="368"/>
      <c r="S16" s="368"/>
      <c r="T16" s="368"/>
      <c r="U16" s="368"/>
      <c r="V16" s="368"/>
      <c r="W16" s="368"/>
      <c r="X16" s="36"/>
    </row>
    <row r="17" spans="1:24">
      <c r="A17" s="35"/>
      <c r="B17" s="368"/>
      <c r="C17" s="368"/>
      <c r="D17" s="368"/>
      <c r="E17" s="368"/>
      <c r="F17" s="368"/>
      <c r="G17" s="368"/>
      <c r="H17" s="368"/>
      <c r="I17" s="368"/>
      <c r="J17" s="368"/>
      <c r="K17" s="368"/>
      <c r="L17" s="368"/>
      <c r="M17" s="368"/>
      <c r="N17" s="368"/>
      <c r="O17" s="368"/>
      <c r="P17" s="368"/>
      <c r="Q17" s="368"/>
      <c r="R17" s="368"/>
      <c r="S17" s="368"/>
      <c r="T17" s="368"/>
      <c r="U17" s="368"/>
      <c r="V17" s="368"/>
      <c r="W17" s="368"/>
      <c r="X17" s="36"/>
    </row>
    <row r="18" spans="1:24">
      <c r="A18" s="35"/>
      <c r="B18" s="368"/>
      <c r="C18" s="368"/>
      <c r="D18" s="368"/>
      <c r="E18" s="368"/>
      <c r="F18" s="368"/>
      <c r="G18" s="368"/>
      <c r="H18" s="368"/>
      <c r="I18" s="368"/>
      <c r="J18" s="368"/>
      <c r="K18" s="368"/>
      <c r="L18" s="368"/>
      <c r="M18" s="368"/>
      <c r="N18" s="368"/>
      <c r="O18" s="368"/>
      <c r="P18" s="368"/>
      <c r="Q18" s="368"/>
      <c r="R18" s="368"/>
      <c r="S18" s="368"/>
      <c r="T18" s="368"/>
      <c r="U18" s="368"/>
      <c r="V18" s="368"/>
      <c r="W18" s="368"/>
      <c r="X18" s="36"/>
    </row>
    <row r="19" spans="1:24">
      <c r="A19" s="35"/>
      <c r="B19" s="267"/>
      <c r="C19" s="267"/>
      <c r="D19" s="267"/>
      <c r="E19" s="267"/>
      <c r="F19" s="267"/>
      <c r="G19" s="267"/>
      <c r="H19" s="267"/>
      <c r="I19" s="267"/>
      <c r="J19" s="267"/>
      <c r="K19" s="267"/>
      <c r="L19" s="267"/>
      <c r="M19" s="267"/>
      <c r="N19" s="267"/>
      <c r="O19" s="267"/>
      <c r="P19" s="267"/>
      <c r="Q19" s="267"/>
      <c r="R19" s="267"/>
      <c r="S19" s="267"/>
      <c r="T19" s="267"/>
      <c r="U19" s="267"/>
      <c r="V19" s="267"/>
      <c r="W19" s="267"/>
      <c r="X19" s="36"/>
    </row>
    <row r="20" spans="1:24" ht="18">
      <c r="A20" s="35"/>
      <c r="B20" s="268" t="s">
        <v>5</v>
      </c>
      <c r="C20" s="268"/>
      <c r="D20" s="268"/>
      <c r="E20" s="268"/>
      <c r="F20" s="269"/>
      <c r="G20" s="269"/>
      <c r="H20" s="269"/>
      <c r="I20" s="269"/>
      <c r="J20" s="269"/>
      <c r="K20" s="269"/>
      <c r="L20" s="269"/>
      <c r="M20" s="269"/>
      <c r="N20" s="269"/>
      <c r="O20" s="269"/>
      <c r="P20" s="269"/>
      <c r="Q20" s="269"/>
      <c r="R20" s="269"/>
      <c r="S20" s="269"/>
      <c r="T20" s="269"/>
      <c r="U20" s="269"/>
      <c r="V20" s="269"/>
      <c r="W20" s="269"/>
      <c r="X20" s="36"/>
    </row>
    <row r="21" spans="1:24">
      <c r="A21" s="35"/>
      <c r="B21" s="45"/>
      <c r="C21" s="45"/>
      <c r="D21" s="45"/>
      <c r="E21" s="45"/>
      <c r="F21" s="270"/>
      <c r="G21" s="270"/>
      <c r="H21" s="270"/>
      <c r="I21" s="270"/>
      <c r="J21" s="270"/>
      <c r="K21" s="270"/>
      <c r="L21" s="270"/>
      <c r="M21" s="270"/>
      <c r="N21" s="270"/>
      <c r="O21" s="270"/>
      <c r="P21" s="270"/>
      <c r="Q21" s="270"/>
      <c r="R21" s="270"/>
      <c r="S21" s="270"/>
      <c r="T21" s="270"/>
      <c r="U21" s="270"/>
      <c r="V21" s="270"/>
      <c r="W21" s="270"/>
      <c r="X21" s="36"/>
    </row>
    <row r="22" spans="1:24" ht="18">
      <c r="A22" s="35"/>
      <c r="B22" s="268" t="s">
        <v>6</v>
      </c>
      <c r="C22" s="268"/>
      <c r="D22" s="268"/>
      <c r="E22" s="268"/>
      <c r="F22" s="269"/>
      <c r="G22" s="269"/>
      <c r="H22" s="269"/>
      <c r="I22" s="269"/>
      <c r="J22" s="269"/>
      <c r="K22" s="269"/>
      <c r="L22" s="269"/>
      <c r="M22" s="269"/>
      <c r="N22" s="269"/>
      <c r="O22" s="269"/>
      <c r="P22" s="269"/>
      <c r="Q22" s="269"/>
      <c r="R22" s="269"/>
      <c r="S22" s="269"/>
      <c r="T22" s="269"/>
      <c r="U22" s="269"/>
      <c r="V22" s="269"/>
      <c r="W22" s="269"/>
      <c r="X22" s="36"/>
    </row>
    <row r="23" spans="1:24">
      <c r="A23" s="35"/>
      <c r="B23" s="45"/>
      <c r="C23" s="45"/>
      <c r="D23" s="45"/>
      <c r="E23" s="45"/>
      <c r="F23" s="270"/>
      <c r="G23" s="270"/>
      <c r="H23" s="270"/>
      <c r="I23" s="270"/>
      <c r="J23" s="270"/>
      <c r="K23" s="270"/>
      <c r="L23" s="270"/>
      <c r="M23" s="270"/>
      <c r="N23" s="270"/>
      <c r="O23" s="270"/>
      <c r="P23" s="270"/>
      <c r="Q23" s="270"/>
      <c r="R23" s="270"/>
      <c r="S23" s="270"/>
      <c r="T23" s="270"/>
      <c r="U23" s="270"/>
      <c r="V23" s="270"/>
      <c r="W23" s="270"/>
      <c r="X23" s="36"/>
    </row>
    <row r="24" spans="1:24" ht="18">
      <c r="A24" s="35"/>
      <c r="B24" s="268" t="s">
        <v>7</v>
      </c>
      <c r="C24" s="268"/>
      <c r="D24" s="268"/>
      <c r="E24" s="268"/>
      <c r="F24" s="269"/>
      <c r="G24" s="269"/>
      <c r="H24" s="269"/>
      <c r="I24" s="269"/>
      <c r="J24" s="269"/>
      <c r="K24" s="269"/>
      <c r="L24" s="269"/>
      <c r="M24" s="269"/>
      <c r="N24" s="269"/>
      <c r="O24" s="269"/>
      <c r="P24" s="269"/>
      <c r="Q24" s="269"/>
      <c r="R24" s="269"/>
      <c r="S24" s="269"/>
      <c r="T24" s="269"/>
      <c r="U24" s="269"/>
      <c r="V24" s="269"/>
      <c r="W24" s="269"/>
      <c r="X24" s="36"/>
    </row>
    <row r="25" spans="1:24">
      <c r="A25" s="35"/>
      <c r="B25" s="69"/>
      <c r="C25" s="69"/>
      <c r="D25" s="69"/>
      <c r="E25" s="69"/>
      <c r="F25" s="270"/>
      <c r="G25" s="270"/>
      <c r="H25" s="270"/>
      <c r="I25" s="270"/>
      <c r="J25" s="270"/>
      <c r="K25" s="270"/>
      <c r="L25" s="270"/>
      <c r="M25" s="270"/>
      <c r="N25" s="270"/>
      <c r="O25" s="270"/>
      <c r="P25" s="270"/>
      <c r="Q25" s="270"/>
      <c r="R25" s="270"/>
      <c r="S25" s="270"/>
      <c r="T25" s="270"/>
      <c r="U25" s="270"/>
      <c r="V25" s="270"/>
      <c r="W25" s="270"/>
      <c r="X25" s="36"/>
    </row>
    <row r="26" spans="1:24" ht="16.5">
      <c r="A26" s="33"/>
      <c r="B26" s="277" t="s">
        <v>8</v>
      </c>
      <c r="C26" s="277"/>
      <c r="D26" s="277" t="s">
        <v>9</v>
      </c>
      <c r="E26" s="277"/>
      <c r="F26" s="277"/>
      <c r="G26" s="277"/>
      <c r="H26" s="277"/>
      <c r="I26" s="277"/>
      <c r="J26" s="277"/>
      <c r="K26" s="277"/>
      <c r="L26" s="277"/>
      <c r="M26" s="277"/>
      <c r="N26" s="277"/>
      <c r="O26" s="277"/>
      <c r="P26" s="277"/>
      <c r="Q26" s="277" t="s">
        <v>10</v>
      </c>
      <c r="R26" s="277"/>
      <c r="S26" s="277"/>
      <c r="T26" s="277" t="s">
        <v>11</v>
      </c>
      <c r="U26" s="277"/>
      <c r="V26" s="277"/>
      <c r="W26" s="277"/>
      <c r="X26" s="46"/>
    </row>
    <row r="27" spans="1:24" ht="21" customHeight="1">
      <c r="A27" s="33"/>
      <c r="B27" s="278"/>
      <c r="C27" s="279"/>
      <c r="D27" s="284" t="s">
        <v>145</v>
      </c>
      <c r="E27" s="285"/>
      <c r="F27" s="285"/>
      <c r="G27" s="285"/>
      <c r="H27" s="285"/>
      <c r="I27" s="285"/>
      <c r="J27" s="285"/>
      <c r="K27" s="285"/>
      <c r="L27" s="285"/>
      <c r="M27" s="285"/>
      <c r="N27" s="285"/>
      <c r="O27" s="285"/>
      <c r="P27" s="286"/>
      <c r="Q27" s="293" t="s">
        <v>117</v>
      </c>
      <c r="R27" s="294"/>
      <c r="S27" s="295"/>
      <c r="T27" s="278"/>
      <c r="U27" s="302"/>
      <c r="V27" s="302"/>
      <c r="W27" s="279"/>
      <c r="X27" s="46"/>
    </row>
    <row r="28" spans="1:24" ht="15.75" customHeight="1">
      <c r="A28" s="33"/>
      <c r="B28" s="280"/>
      <c r="C28" s="281"/>
      <c r="D28" s="287"/>
      <c r="E28" s="288"/>
      <c r="F28" s="288"/>
      <c r="G28" s="288"/>
      <c r="H28" s="288"/>
      <c r="I28" s="288"/>
      <c r="J28" s="288"/>
      <c r="K28" s="288"/>
      <c r="L28" s="288"/>
      <c r="M28" s="288"/>
      <c r="N28" s="288"/>
      <c r="O28" s="288"/>
      <c r="P28" s="289"/>
      <c r="Q28" s="296"/>
      <c r="R28" s="297"/>
      <c r="S28" s="298"/>
      <c r="T28" s="280"/>
      <c r="U28" s="303"/>
      <c r="V28" s="303"/>
      <c r="W28" s="281"/>
      <c r="X28" s="46"/>
    </row>
    <row r="29" spans="1:24">
      <c r="A29" s="33"/>
      <c r="B29" s="282"/>
      <c r="C29" s="283"/>
      <c r="D29" s="290"/>
      <c r="E29" s="291"/>
      <c r="F29" s="291"/>
      <c r="G29" s="291"/>
      <c r="H29" s="291"/>
      <c r="I29" s="291"/>
      <c r="J29" s="291"/>
      <c r="K29" s="291"/>
      <c r="L29" s="291"/>
      <c r="M29" s="291"/>
      <c r="N29" s="291"/>
      <c r="O29" s="291"/>
      <c r="P29" s="292"/>
      <c r="Q29" s="299"/>
      <c r="R29" s="300"/>
      <c r="S29" s="301"/>
      <c r="T29" s="282"/>
      <c r="U29" s="304"/>
      <c r="V29" s="304"/>
      <c r="W29" s="283"/>
      <c r="X29" s="46"/>
    </row>
    <row r="30" spans="1:24">
      <c r="A30" s="33"/>
      <c r="B30" s="303"/>
      <c r="C30" s="303"/>
      <c r="D30" s="303"/>
      <c r="E30" s="303"/>
      <c r="F30" s="303"/>
      <c r="G30" s="303"/>
      <c r="H30" s="303"/>
      <c r="I30" s="303"/>
      <c r="J30" s="303"/>
      <c r="K30" s="303"/>
      <c r="L30" s="303"/>
      <c r="M30" s="303"/>
      <c r="N30" s="303"/>
      <c r="O30" s="303"/>
      <c r="P30" s="303"/>
      <c r="Q30" s="303"/>
      <c r="R30" s="303"/>
      <c r="S30" s="303"/>
      <c r="T30" s="303"/>
      <c r="U30" s="303"/>
      <c r="V30" s="303"/>
      <c r="W30" s="303"/>
      <c r="X30" s="46"/>
    </row>
    <row r="31" spans="1:24" ht="16.5">
      <c r="A31" s="33"/>
      <c r="B31" s="305" t="s">
        <v>14</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48"/>
      <c r="B33" s="306" t="s">
        <v>9</v>
      </c>
      <c r="C33" s="307"/>
      <c r="D33" s="307"/>
      <c r="E33" s="307"/>
      <c r="F33" s="307"/>
      <c r="G33" s="307"/>
      <c r="H33" s="307"/>
      <c r="I33" s="307"/>
      <c r="J33" s="306" t="s">
        <v>15</v>
      </c>
      <c r="K33" s="308"/>
      <c r="L33" s="309" t="s">
        <v>16</v>
      </c>
      <c r="M33" s="309"/>
      <c r="N33" s="309"/>
      <c r="O33" s="309"/>
      <c r="P33" s="309"/>
      <c r="Q33" s="309" t="s">
        <v>17</v>
      </c>
      <c r="R33" s="309"/>
      <c r="S33" s="309"/>
      <c r="T33" s="309" t="s">
        <v>18</v>
      </c>
      <c r="U33" s="309"/>
      <c r="V33" s="309"/>
      <c r="W33" s="309"/>
      <c r="X33" s="46"/>
    </row>
    <row r="34" spans="1:24">
      <c r="A34" s="33"/>
      <c r="B34" s="314" t="s">
        <v>19</v>
      </c>
      <c r="C34" s="315"/>
      <c r="D34" s="315"/>
      <c r="E34" s="315"/>
      <c r="F34" s="315"/>
      <c r="G34" s="315"/>
      <c r="H34" s="315"/>
      <c r="I34" s="316"/>
      <c r="J34" s="317"/>
      <c r="K34" s="318"/>
      <c r="L34" s="319">
        <f>+T61</f>
        <v>15400</v>
      </c>
      <c r="M34" s="319"/>
      <c r="N34" s="319"/>
      <c r="O34" s="319"/>
      <c r="P34" s="319"/>
      <c r="Q34" s="320">
        <v>0.05</v>
      </c>
      <c r="R34" s="320"/>
      <c r="S34" s="320"/>
      <c r="T34" s="319">
        <f>+ROUND(L34*Q34,0)</f>
        <v>770</v>
      </c>
      <c r="U34" s="319"/>
      <c r="V34" s="319"/>
      <c r="W34" s="319"/>
      <c r="X34" s="46"/>
    </row>
    <row r="35" spans="1:24">
      <c r="A35" s="33"/>
      <c r="B35" s="314"/>
      <c r="C35" s="315"/>
      <c r="D35" s="315"/>
      <c r="E35" s="315"/>
      <c r="F35" s="315"/>
      <c r="G35" s="315"/>
      <c r="H35" s="315"/>
      <c r="I35" s="316"/>
      <c r="J35" s="317"/>
      <c r="K35" s="318"/>
      <c r="L35" s="321"/>
      <c r="M35" s="322"/>
      <c r="N35" s="322"/>
      <c r="O35" s="322"/>
      <c r="P35" s="323"/>
      <c r="Q35" s="317"/>
      <c r="R35" s="324"/>
      <c r="S35" s="318"/>
      <c r="T35" s="325"/>
      <c r="U35" s="326"/>
      <c r="V35" s="326"/>
      <c r="W35" s="327"/>
      <c r="X35" s="46"/>
    </row>
    <row r="36" spans="1:24" ht="16.5">
      <c r="A36" s="33"/>
      <c r="B36" s="49"/>
      <c r="C36" s="49"/>
      <c r="D36" s="49"/>
      <c r="E36" s="49"/>
      <c r="F36" s="49"/>
      <c r="G36" s="49"/>
      <c r="H36" s="49"/>
      <c r="I36" s="49"/>
      <c r="J36" s="49"/>
      <c r="K36" s="49"/>
      <c r="L36" s="49"/>
      <c r="M36" s="49"/>
      <c r="N36" s="49"/>
      <c r="O36" s="49"/>
      <c r="P36" s="49"/>
      <c r="Q36" s="310" t="s">
        <v>20</v>
      </c>
      <c r="R36" s="310"/>
      <c r="S36" s="310"/>
      <c r="T36" s="311">
        <f>+SUM(T34:W35)</f>
        <v>770</v>
      </c>
      <c r="U36" s="312"/>
      <c r="V36" s="312"/>
      <c r="W36" s="313"/>
      <c r="X36" s="46"/>
    </row>
    <row r="37" spans="1:24">
      <c r="A37" s="33"/>
      <c r="B37" s="50"/>
      <c r="C37" s="50"/>
      <c r="D37" s="50"/>
      <c r="E37" s="50"/>
      <c r="F37" s="50"/>
      <c r="G37" s="50"/>
      <c r="H37" s="50"/>
      <c r="I37" s="50"/>
      <c r="J37" s="50"/>
      <c r="K37" s="50"/>
      <c r="L37" s="50"/>
      <c r="M37" s="50"/>
      <c r="N37" s="50"/>
      <c r="O37" s="50"/>
      <c r="P37" s="50"/>
      <c r="Q37" s="50"/>
      <c r="R37" s="50"/>
      <c r="S37" s="50"/>
      <c r="T37" s="51"/>
      <c r="U37" s="51"/>
      <c r="V37" s="51"/>
      <c r="W37" s="51"/>
      <c r="X37" s="46"/>
    </row>
    <row r="38" spans="1:24" ht="16.5">
      <c r="A38" s="33"/>
      <c r="B38" s="305" t="s">
        <v>21</v>
      </c>
      <c r="C38" s="305"/>
      <c r="D38" s="305"/>
      <c r="E38" s="305"/>
      <c r="F38" s="305"/>
      <c r="G38" s="305"/>
      <c r="H38" s="305"/>
      <c r="I38" s="305"/>
      <c r="J38" s="305"/>
      <c r="K38" s="305"/>
      <c r="L38" s="305"/>
      <c r="M38" s="305"/>
      <c r="N38" s="305"/>
      <c r="O38" s="305"/>
      <c r="P38" s="305"/>
      <c r="Q38" s="305"/>
      <c r="R38" s="305"/>
      <c r="S38" s="305"/>
      <c r="T38" s="305"/>
      <c r="U38" s="305"/>
      <c r="V38" s="305"/>
      <c r="W38" s="305"/>
      <c r="X38" s="46"/>
    </row>
    <row r="39" spans="1:24">
      <c r="A39" s="33"/>
      <c r="B39" s="47"/>
      <c r="C39" s="47"/>
      <c r="D39" s="47"/>
      <c r="E39" s="47"/>
      <c r="F39" s="47"/>
      <c r="G39" s="47"/>
      <c r="H39" s="47"/>
      <c r="I39" s="47"/>
      <c r="J39" s="47"/>
      <c r="K39" s="47"/>
      <c r="L39" s="47"/>
      <c r="M39" s="47"/>
      <c r="N39" s="47"/>
      <c r="O39" s="47"/>
      <c r="P39" s="47"/>
      <c r="Q39" s="47"/>
      <c r="R39" s="47"/>
      <c r="S39" s="47"/>
      <c r="T39" s="47"/>
      <c r="U39" s="47"/>
      <c r="V39" s="47"/>
      <c r="W39" s="47"/>
      <c r="X39" s="46"/>
    </row>
    <row r="40" spans="1:24" ht="16.5">
      <c r="A40" s="33"/>
      <c r="B40" s="309" t="s">
        <v>9</v>
      </c>
      <c r="C40" s="309"/>
      <c r="D40" s="309"/>
      <c r="E40" s="309"/>
      <c r="F40" s="309"/>
      <c r="G40" s="309"/>
      <c r="H40" s="309"/>
      <c r="I40" s="309"/>
      <c r="J40" s="309" t="s">
        <v>10</v>
      </c>
      <c r="K40" s="309"/>
      <c r="L40" s="309" t="s">
        <v>22</v>
      </c>
      <c r="M40" s="309"/>
      <c r="N40" s="309"/>
      <c r="O40" s="309"/>
      <c r="P40" s="309"/>
      <c r="Q40" s="309" t="s">
        <v>23</v>
      </c>
      <c r="R40" s="309"/>
      <c r="S40" s="309"/>
      <c r="T40" s="309" t="s">
        <v>24</v>
      </c>
      <c r="U40" s="309"/>
      <c r="V40" s="309"/>
      <c r="W40" s="309"/>
      <c r="X40" s="46"/>
    </row>
    <row r="41" spans="1:24">
      <c r="A41" s="33"/>
      <c r="B41" s="393" t="s">
        <v>146</v>
      </c>
      <c r="C41" s="393"/>
      <c r="D41" s="393"/>
      <c r="E41" s="393"/>
      <c r="F41" s="393"/>
      <c r="G41" s="393"/>
      <c r="H41" s="393"/>
      <c r="I41" s="393"/>
      <c r="J41" s="320" t="s">
        <v>112</v>
      </c>
      <c r="K41" s="320"/>
      <c r="L41" s="320">
        <v>1</v>
      </c>
      <c r="M41" s="320"/>
      <c r="N41" s="320"/>
      <c r="O41" s="320"/>
      <c r="P41" s="320"/>
      <c r="Q41" s="320">
        <v>49222</v>
      </c>
      <c r="R41" s="320"/>
      <c r="S41" s="320"/>
      <c r="T41" s="391">
        <f>+ROUND(L41*Q41,0)</f>
        <v>49222</v>
      </c>
      <c r="U41" s="391"/>
      <c r="V41" s="391"/>
      <c r="W41" s="391"/>
      <c r="X41" s="46"/>
    </row>
    <row r="42" spans="1:24">
      <c r="A42" s="33"/>
      <c r="B42" s="393" t="s">
        <v>133</v>
      </c>
      <c r="C42" s="393"/>
      <c r="D42" s="393"/>
      <c r="E42" s="393"/>
      <c r="F42" s="393"/>
      <c r="G42" s="393"/>
      <c r="H42" s="393"/>
      <c r="I42" s="393"/>
      <c r="J42" s="320" t="s">
        <v>126</v>
      </c>
      <c r="K42" s="320"/>
      <c r="L42" s="320">
        <v>0.02</v>
      </c>
      <c r="M42" s="320"/>
      <c r="N42" s="320"/>
      <c r="O42" s="320"/>
      <c r="P42" s="320"/>
      <c r="Q42" s="320">
        <v>60964</v>
      </c>
      <c r="R42" s="320"/>
      <c r="S42" s="320"/>
      <c r="T42" s="391">
        <f t="shared" ref="T42:T44" si="0">+ROUND(L42*Q42,0)</f>
        <v>1219</v>
      </c>
      <c r="U42" s="391"/>
      <c r="V42" s="391"/>
      <c r="W42" s="391"/>
      <c r="X42" s="46"/>
    </row>
    <row r="43" spans="1:24">
      <c r="A43" s="33"/>
      <c r="B43" s="393" t="s">
        <v>134</v>
      </c>
      <c r="C43" s="393"/>
      <c r="D43" s="393"/>
      <c r="E43" s="393"/>
      <c r="F43" s="393"/>
      <c r="G43" s="393"/>
      <c r="H43" s="393"/>
      <c r="I43" s="393"/>
      <c r="J43" s="320" t="s">
        <v>126</v>
      </c>
      <c r="K43" s="320"/>
      <c r="L43" s="320">
        <v>0.02</v>
      </c>
      <c r="M43" s="320"/>
      <c r="N43" s="320"/>
      <c r="O43" s="320"/>
      <c r="P43" s="320"/>
      <c r="Q43" s="320">
        <v>28510</v>
      </c>
      <c r="R43" s="320"/>
      <c r="S43" s="320"/>
      <c r="T43" s="391">
        <f t="shared" si="0"/>
        <v>570</v>
      </c>
      <c r="U43" s="391"/>
      <c r="V43" s="391"/>
      <c r="W43" s="391"/>
      <c r="X43" s="46"/>
    </row>
    <row r="44" spans="1:24">
      <c r="A44" s="33"/>
      <c r="B44" s="393" t="s">
        <v>91</v>
      </c>
      <c r="C44" s="393"/>
      <c r="D44" s="393"/>
      <c r="E44" s="393"/>
      <c r="F44" s="393"/>
      <c r="G44" s="393"/>
      <c r="H44" s="393"/>
      <c r="I44" s="393"/>
      <c r="J44" s="320" t="s">
        <v>79</v>
      </c>
      <c r="K44" s="320"/>
      <c r="L44" s="320">
        <v>0.02</v>
      </c>
      <c r="M44" s="320"/>
      <c r="N44" s="320"/>
      <c r="O44" s="320"/>
      <c r="P44" s="320"/>
      <c r="Q44" s="396">
        <v>4754</v>
      </c>
      <c r="R44" s="397"/>
      <c r="S44" s="397"/>
      <c r="T44" s="391">
        <f t="shared" si="0"/>
        <v>95</v>
      </c>
      <c r="U44" s="391"/>
      <c r="V44" s="391"/>
      <c r="W44" s="391"/>
      <c r="X44" s="46"/>
    </row>
    <row r="45" spans="1:24" ht="16.5">
      <c r="A45" s="33"/>
      <c r="B45" s="161"/>
      <c r="C45" s="161"/>
      <c r="D45" s="161"/>
      <c r="E45" s="161"/>
      <c r="F45" s="161"/>
      <c r="G45" s="161"/>
      <c r="H45" s="161"/>
      <c r="I45" s="161"/>
      <c r="J45" s="49"/>
      <c r="K45" s="49"/>
      <c r="L45" s="49"/>
      <c r="M45" s="49"/>
      <c r="N45" s="49"/>
      <c r="O45" s="49"/>
      <c r="P45" s="49"/>
      <c r="Q45" s="310" t="s">
        <v>20</v>
      </c>
      <c r="R45" s="310"/>
      <c r="S45" s="310"/>
      <c r="T45" s="329">
        <f>SUM(T41:W44)</f>
        <v>51106</v>
      </c>
      <c r="U45" s="330"/>
      <c r="V45" s="330"/>
      <c r="W45" s="331"/>
      <c r="X45" s="46"/>
    </row>
    <row r="46" spans="1:24">
      <c r="A46" s="33"/>
      <c r="B46" s="50"/>
      <c r="C46" s="50"/>
      <c r="D46" s="50"/>
      <c r="E46" s="50"/>
      <c r="F46" s="50"/>
      <c r="G46" s="50"/>
      <c r="H46" s="50"/>
      <c r="I46" s="50"/>
      <c r="J46" s="50"/>
      <c r="K46" s="50"/>
      <c r="L46" s="50"/>
      <c r="M46" s="50"/>
      <c r="N46" s="50"/>
      <c r="O46" s="50"/>
      <c r="P46" s="50"/>
      <c r="Q46" s="50"/>
      <c r="R46" s="50"/>
      <c r="S46" s="50"/>
      <c r="T46" s="51"/>
      <c r="U46" s="51"/>
      <c r="V46" s="51"/>
      <c r="W46" s="51"/>
      <c r="X46" s="46"/>
    </row>
    <row r="47" spans="1:24" ht="16.5">
      <c r="A47" s="33"/>
      <c r="B47" s="305" t="s">
        <v>26</v>
      </c>
      <c r="C47" s="305"/>
      <c r="D47" s="305"/>
      <c r="E47" s="305"/>
      <c r="F47" s="305"/>
      <c r="G47" s="305"/>
      <c r="H47" s="305"/>
      <c r="I47" s="305"/>
      <c r="J47" s="305"/>
      <c r="K47" s="305"/>
      <c r="L47" s="305"/>
      <c r="M47" s="305"/>
      <c r="N47" s="305"/>
      <c r="O47" s="305"/>
      <c r="P47" s="305"/>
      <c r="Q47" s="305"/>
      <c r="R47" s="305"/>
      <c r="S47" s="305"/>
      <c r="T47" s="305"/>
      <c r="U47" s="305"/>
      <c r="V47" s="305"/>
      <c r="W47" s="305"/>
      <c r="X47" s="46"/>
    </row>
    <row r="48" spans="1:24">
      <c r="A48" s="33"/>
      <c r="B48" s="47"/>
      <c r="C48" s="47"/>
      <c r="D48" s="47"/>
      <c r="E48" s="47"/>
      <c r="F48" s="47"/>
      <c r="G48" s="47"/>
      <c r="H48" s="47"/>
      <c r="I48" s="47"/>
      <c r="J48" s="47"/>
      <c r="K48" s="47"/>
      <c r="L48" s="47"/>
      <c r="M48" s="47"/>
      <c r="N48" s="47"/>
      <c r="O48" s="47"/>
      <c r="P48" s="47"/>
      <c r="Q48" s="47"/>
      <c r="R48" s="47"/>
      <c r="S48" s="47"/>
      <c r="T48" s="47"/>
      <c r="U48" s="47"/>
      <c r="V48" s="47"/>
      <c r="W48" s="47"/>
      <c r="X48" s="46"/>
    </row>
    <row r="49" spans="1:24" ht="19.5">
      <c r="A49" s="33"/>
      <c r="B49" s="309" t="s">
        <v>27</v>
      </c>
      <c r="C49" s="309"/>
      <c r="D49" s="309"/>
      <c r="E49" s="309"/>
      <c r="F49" s="309"/>
      <c r="G49" s="309"/>
      <c r="H49" s="309" t="s">
        <v>28</v>
      </c>
      <c r="I49" s="309"/>
      <c r="J49" s="309" t="s">
        <v>29</v>
      </c>
      <c r="K49" s="309"/>
      <c r="L49" s="309" t="s">
        <v>30</v>
      </c>
      <c r="M49" s="309"/>
      <c r="N49" s="309"/>
      <c r="O49" s="309"/>
      <c r="P49" s="309"/>
      <c r="Q49" s="309" t="s">
        <v>16</v>
      </c>
      <c r="R49" s="309"/>
      <c r="S49" s="309"/>
      <c r="T49" s="309" t="s">
        <v>18</v>
      </c>
      <c r="U49" s="309"/>
      <c r="V49" s="309"/>
      <c r="W49" s="309"/>
      <c r="X49" s="46"/>
    </row>
    <row r="50" spans="1:24">
      <c r="A50" s="33"/>
      <c r="B50" s="320"/>
      <c r="C50" s="320"/>
      <c r="D50" s="320"/>
      <c r="E50" s="320"/>
      <c r="F50" s="320"/>
      <c r="G50" s="320"/>
      <c r="H50" s="320"/>
      <c r="I50" s="320"/>
      <c r="J50" s="320"/>
      <c r="K50" s="320"/>
      <c r="L50" s="320"/>
      <c r="M50" s="320"/>
      <c r="N50" s="320"/>
      <c r="O50" s="320"/>
      <c r="P50" s="320"/>
      <c r="Q50" s="320"/>
      <c r="R50" s="320"/>
      <c r="S50" s="320"/>
      <c r="T50" s="319">
        <f>+ROUND(L50*Q50,0)</f>
        <v>0</v>
      </c>
      <c r="U50" s="319"/>
      <c r="V50" s="319"/>
      <c r="W50" s="319"/>
      <c r="X50" s="46"/>
    </row>
    <row r="51" spans="1:24">
      <c r="A51" s="33"/>
      <c r="B51" s="320" t="s">
        <v>32</v>
      </c>
      <c r="C51" s="320"/>
      <c r="D51" s="320"/>
      <c r="E51" s="320"/>
      <c r="F51" s="320"/>
      <c r="G51" s="320"/>
      <c r="H51" s="320"/>
      <c r="I51" s="320"/>
      <c r="J51" s="320">
        <v>1</v>
      </c>
      <c r="K51" s="320"/>
      <c r="L51" s="320">
        <v>0.1</v>
      </c>
      <c r="M51" s="320"/>
      <c r="N51" s="320"/>
      <c r="O51" s="320"/>
      <c r="P51" s="320"/>
      <c r="Q51" s="320">
        <v>25000</v>
      </c>
      <c r="R51" s="320"/>
      <c r="S51" s="320"/>
      <c r="T51" s="391">
        <f t="shared" ref="T51:T52" si="1">+ROUND(L51*Q51,0)</f>
        <v>2500</v>
      </c>
      <c r="U51" s="391"/>
      <c r="V51" s="391"/>
      <c r="W51" s="391"/>
      <c r="X51" s="46"/>
    </row>
    <row r="52" spans="1:24">
      <c r="A52" s="33"/>
      <c r="B52" s="320"/>
      <c r="C52" s="320"/>
      <c r="D52" s="320"/>
      <c r="E52" s="320"/>
      <c r="F52" s="320"/>
      <c r="G52" s="320"/>
      <c r="H52" s="320"/>
      <c r="I52" s="320"/>
      <c r="J52" s="320"/>
      <c r="K52" s="320"/>
      <c r="L52" s="320"/>
      <c r="M52" s="320"/>
      <c r="N52" s="320"/>
      <c r="O52" s="320"/>
      <c r="P52" s="320"/>
      <c r="Q52" s="320"/>
      <c r="R52" s="320"/>
      <c r="S52" s="320"/>
      <c r="T52" s="319">
        <f t="shared" si="1"/>
        <v>0</v>
      </c>
      <c r="U52" s="319"/>
      <c r="V52" s="319"/>
      <c r="W52" s="319"/>
      <c r="X52" s="46"/>
    </row>
    <row r="53" spans="1:24" ht="16.5">
      <c r="A53" s="33"/>
      <c r="B53" s="49"/>
      <c r="C53" s="49"/>
      <c r="D53" s="49"/>
      <c r="E53" s="49"/>
      <c r="F53" s="49"/>
      <c r="G53" s="49"/>
      <c r="H53" s="49"/>
      <c r="I53" s="49"/>
      <c r="J53" s="49"/>
      <c r="K53" s="49"/>
      <c r="L53" s="49"/>
      <c r="M53" s="49"/>
      <c r="N53" s="49"/>
      <c r="O53" s="49"/>
      <c r="P53" s="49"/>
      <c r="Q53" s="310" t="s">
        <v>20</v>
      </c>
      <c r="R53" s="310"/>
      <c r="S53" s="310"/>
      <c r="T53" s="332">
        <f t="shared" ref="T53" si="2">SUM(T50:W52)</f>
        <v>2500</v>
      </c>
      <c r="U53" s="333"/>
      <c r="V53" s="333"/>
      <c r="W53" s="334"/>
      <c r="X53" s="46"/>
    </row>
    <row r="54" spans="1:24">
      <c r="A54" s="33"/>
      <c r="B54" s="50"/>
      <c r="C54" s="50"/>
      <c r="D54" s="50"/>
      <c r="E54" s="50"/>
      <c r="F54" s="50"/>
      <c r="G54" s="50"/>
      <c r="H54" s="50"/>
      <c r="I54" s="50"/>
      <c r="J54" s="50"/>
      <c r="K54" s="50"/>
      <c r="L54" s="50"/>
      <c r="M54" s="50"/>
      <c r="N54" s="50"/>
      <c r="O54" s="50"/>
      <c r="P54" s="50"/>
      <c r="Q54" s="50"/>
      <c r="R54" s="50"/>
      <c r="S54" s="50"/>
      <c r="T54" s="51"/>
      <c r="U54" s="51"/>
      <c r="V54" s="51"/>
      <c r="W54" s="51"/>
      <c r="X54" s="46"/>
    </row>
    <row r="55" spans="1:24" ht="16.5">
      <c r="A55" s="33"/>
      <c r="B55" s="305" t="s">
        <v>33</v>
      </c>
      <c r="C55" s="305"/>
      <c r="D55" s="305"/>
      <c r="E55" s="305"/>
      <c r="F55" s="305"/>
      <c r="G55" s="305"/>
      <c r="H55" s="305"/>
      <c r="I55" s="305"/>
      <c r="J55" s="305"/>
      <c r="K55" s="305"/>
      <c r="L55" s="305"/>
      <c r="M55" s="305"/>
      <c r="N55" s="305"/>
      <c r="O55" s="305"/>
      <c r="P55" s="305"/>
      <c r="Q55" s="305"/>
      <c r="R55" s="305"/>
      <c r="S55" s="305"/>
      <c r="T55" s="305"/>
      <c r="U55" s="305"/>
      <c r="V55" s="305"/>
      <c r="W55" s="305"/>
      <c r="X55" s="46"/>
    </row>
    <row r="56" spans="1:24">
      <c r="A56" s="33"/>
      <c r="B56" s="47"/>
      <c r="C56" s="47"/>
      <c r="D56" s="47"/>
      <c r="E56" s="47"/>
      <c r="F56" s="47"/>
      <c r="G56" s="47"/>
      <c r="H56" s="47"/>
      <c r="I56" s="47"/>
      <c r="J56" s="47"/>
      <c r="K56" s="47"/>
      <c r="L56" s="47"/>
      <c r="M56" s="47"/>
      <c r="N56" s="47"/>
      <c r="O56" s="47"/>
      <c r="P56" s="47"/>
      <c r="Q56" s="47"/>
      <c r="R56" s="47"/>
      <c r="S56" s="47"/>
      <c r="T56" s="47"/>
      <c r="U56" s="47"/>
      <c r="V56" s="47"/>
      <c r="W56" s="47"/>
      <c r="X56" s="46"/>
    </row>
    <row r="57" spans="1:24" ht="16.5">
      <c r="A57" s="33"/>
      <c r="B57" s="309" t="s">
        <v>34</v>
      </c>
      <c r="C57" s="309"/>
      <c r="D57" s="309"/>
      <c r="E57" s="309"/>
      <c r="F57" s="309"/>
      <c r="G57" s="309"/>
      <c r="H57" s="309" t="s">
        <v>35</v>
      </c>
      <c r="I57" s="309"/>
      <c r="J57" s="309" t="s">
        <v>36</v>
      </c>
      <c r="K57" s="309"/>
      <c r="L57" s="309" t="s">
        <v>37</v>
      </c>
      <c r="M57" s="309"/>
      <c r="N57" s="309"/>
      <c r="O57" s="309"/>
      <c r="P57" s="309"/>
      <c r="Q57" s="309" t="s">
        <v>17</v>
      </c>
      <c r="R57" s="309"/>
      <c r="S57" s="309"/>
      <c r="T57" s="309" t="s">
        <v>18</v>
      </c>
      <c r="U57" s="309"/>
      <c r="V57" s="309"/>
      <c r="W57" s="309"/>
      <c r="X57" s="46"/>
    </row>
    <row r="58" spans="1:24">
      <c r="A58" s="33"/>
      <c r="B58" s="320" t="s">
        <v>38</v>
      </c>
      <c r="C58" s="320"/>
      <c r="D58" s="320"/>
      <c r="E58" s="320"/>
      <c r="F58" s="320"/>
      <c r="G58" s="320"/>
      <c r="H58" s="320">
        <f>((1500000/30)+((1000000/30)*2))</f>
        <v>116666.66666666667</v>
      </c>
      <c r="I58" s="320"/>
      <c r="J58" s="335">
        <v>0.65</v>
      </c>
      <c r="K58" s="320"/>
      <c r="L58" s="320">
        <f>H58*1.65</f>
        <v>192500</v>
      </c>
      <c r="M58" s="320"/>
      <c r="N58" s="320"/>
      <c r="O58" s="320"/>
      <c r="P58" s="320"/>
      <c r="Q58" s="395">
        <v>0.08</v>
      </c>
      <c r="R58" s="395"/>
      <c r="S58" s="395"/>
      <c r="T58" s="391">
        <f>Q58*L58</f>
        <v>15400</v>
      </c>
      <c r="U58" s="391"/>
      <c r="V58" s="391"/>
      <c r="W58" s="391"/>
      <c r="X58" s="46"/>
    </row>
    <row r="59" spans="1:24">
      <c r="A59" s="33"/>
      <c r="B59" s="320"/>
      <c r="C59" s="320"/>
      <c r="D59" s="320"/>
      <c r="E59" s="320"/>
      <c r="F59" s="320"/>
      <c r="G59" s="320"/>
      <c r="H59" s="320"/>
      <c r="I59" s="320"/>
      <c r="J59" s="320"/>
      <c r="K59" s="320"/>
      <c r="L59" s="320"/>
      <c r="M59" s="320"/>
      <c r="N59" s="320"/>
      <c r="O59" s="320"/>
      <c r="P59" s="320"/>
      <c r="Q59" s="320"/>
      <c r="R59" s="320"/>
      <c r="S59" s="320"/>
      <c r="T59" s="319"/>
      <c r="U59" s="319"/>
      <c r="V59" s="319"/>
      <c r="W59" s="319"/>
      <c r="X59" s="46"/>
    </row>
    <row r="60" spans="1:24">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6.5">
      <c r="A61" s="33"/>
      <c r="B61" s="49"/>
      <c r="C61" s="49"/>
      <c r="D61" s="49"/>
      <c r="E61" s="49"/>
      <c r="F61" s="49"/>
      <c r="G61" s="49"/>
      <c r="H61" s="49"/>
      <c r="I61" s="49"/>
      <c r="J61" s="49"/>
      <c r="K61" s="49"/>
      <c r="L61" s="49"/>
      <c r="M61" s="49"/>
      <c r="N61" s="49"/>
      <c r="O61" s="49"/>
      <c r="P61" s="49"/>
      <c r="Q61" s="310" t="s">
        <v>20</v>
      </c>
      <c r="R61" s="310"/>
      <c r="S61" s="310"/>
      <c r="T61" s="337">
        <f t="shared" ref="T61" si="3">SUM(T58:W60)</f>
        <v>15400</v>
      </c>
      <c r="U61" s="338"/>
      <c r="V61" s="338"/>
      <c r="W61" s="339"/>
      <c r="X61" s="46"/>
    </row>
    <row r="62" spans="1:24">
      <c r="A62" s="33"/>
      <c r="B62" s="52"/>
      <c r="C62" s="52"/>
      <c r="D62" s="52"/>
      <c r="E62" s="52"/>
      <c r="F62" s="52"/>
      <c r="G62" s="52"/>
      <c r="H62" s="52"/>
      <c r="I62" s="52"/>
      <c r="J62" s="52"/>
      <c r="K62" s="52"/>
      <c r="L62" s="52"/>
      <c r="M62" s="52"/>
      <c r="N62" s="52"/>
      <c r="O62" s="52"/>
      <c r="P62" s="52"/>
      <c r="Q62" s="52"/>
      <c r="R62" s="52"/>
      <c r="S62" s="52"/>
      <c r="T62" s="53"/>
      <c r="U62" s="53"/>
      <c r="V62" s="53"/>
      <c r="W62" s="53"/>
      <c r="X62" s="46"/>
    </row>
    <row r="63" spans="1:24">
      <c r="A63" s="33"/>
      <c r="B63" s="52"/>
      <c r="C63" s="52"/>
      <c r="D63" s="52"/>
      <c r="E63" s="52"/>
      <c r="F63" s="52"/>
      <c r="G63" s="52"/>
      <c r="H63" s="52"/>
      <c r="I63" s="52"/>
      <c r="J63" s="52"/>
      <c r="K63" s="52"/>
      <c r="L63" s="52"/>
      <c r="M63" s="52"/>
      <c r="N63" s="52"/>
      <c r="O63" s="52"/>
      <c r="P63" s="52"/>
      <c r="Q63" s="340" t="s">
        <v>39</v>
      </c>
      <c r="R63" s="340"/>
      <c r="S63" s="340"/>
      <c r="T63" s="341">
        <f>+T61+T53+T45+T36</f>
        <v>69776</v>
      </c>
      <c r="U63" s="341"/>
      <c r="V63" s="341"/>
      <c r="W63" s="341"/>
      <c r="X63" s="46"/>
    </row>
    <row r="64" spans="1:24">
      <c r="A64" s="33"/>
      <c r="B64" s="52"/>
      <c r="C64" s="52"/>
      <c r="D64" s="52"/>
      <c r="E64" s="52"/>
      <c r="F64" s="52"/>
      <c r="G64" s="52"/>
      <c r="H64" s="52"/>
      <c r="I64" s="52"/>
      <c r="J64" s="52"/>
      <c r="K64" s="52"/>
      <c r="L64" s="52"/>
      <c r="M64" s="52"/>
      <c r="N64" s="52"/>
      <c r="O64" s="52"/>
      <c r="P64" s="52"/>
      <c r="Q64" s="54" t="s">
        <v>40</v>
      </c>
      <c r="R64" s="55">
        <v>30</v>
      </c>
      <c r="S64" s="56" t="s">
        <v>41</v>
      </c>
      <c r="T64" s="341">
        <f>+ROUND(R64*(T63/100),0)</f>
        <v>20933</v>
      </c>
      <c r="U64" s="341"/>
      <c r="V64" s="341"/>
      <c r="W64" s="341"/>
      <c r="X64" s="46"/>
    </row>
    <row r="65" spans="1:24" ht="21" customHeight="1">
      <c r="A65" s="33"/>
      <c r="B65" s="52"/>
      <c r="C65" s="52"/>
      <c r="D65" s="52"/>
      <c r="E65" s="52"/>
      <c r="F65" s="52"/>
      <c r="G65" s="52"/>
      <c r="H65" s="52"/>
      <c r="I65" s="52"/>
      <c r="J65" s="52"/>
      <c r="K65" s="52"/>
      <c r="L65" s="52"/>
      <c r="M65" s="52"/>
      <c r="N65" s="52"/>
      <c r="O65" s="52"/>
      <c r="P65" s="52"/>
      <c r="Q65" s="342" t="s">
        <v>42</v>
      </c>
      <c r="R65" s="342"/>
      <c r="S65" s="342"/>
      <c r="T65" s="341">
        <f>+T64+T63</f>
        <v>90709</v>
      </c>
      <c r="U65" s="341"/>
      <c r="V65" s="341"/>
      <c r="W65" s="341"/>
      <c r="X65" s="46"/>
    </row>
    <row r="66" spans="1:24" ht="15" customHeight="1">
      <c r="A66" s="33"/>
      <c r="B66" s="52"/>
      <c r="C66" s="52"/>
      <c r="D66" s="52"/>
      <c r="E66" s="52"/>
      <c r="F66" s="52"/>
      <c r="G66" s="52"/>
      <c r="H66" s="52"/>
      <c r="I66" s="52"/>
      <c r="J66" s="52"/>
      <c r="K66" s="52"/>
      <c r="L66" s="52"/>
      <c r="M66" s="52"/>
      <c r="N66" s="52"/>
      <c r="O66" s="52"/>
      <c r="P66" s="52"/>
      <c r="Q66" s="52"/>
      <c r="R66" s="52"/>
      <c r="S66" s="52"/>
      <c r="T66" s="53"/>
      <c r="U66" s="53"/>
      <c r="V66" s="53"/>
      <c r="W66" s="53"/>
      <c r="X66" s="46"/>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346"/>
      <c r="D68" s="641"/>
      <c r="E68" s="641"/>
      <c r="F68" s="641"/>
      <c r="G68" s="641"/>
      <c r="H68" s="641"/>
      <c r="I68" s="641"/>
      <c r="J68" s="641"/>
      <c r="K68" s="642"/>
      <c r="L68" s="642"/>
      <c r="M68" s="642"/>
      <c r="N68" s="347"/>
      <c r="O68" s="347"/>
      <c r="P68" s="347"/>
      <c r="Q68" s="347"/>
      <c r="R68" s="347"/>
      <c r="S68" s="347"/>
      <c r="T68" s="347"/>
      <c r="U68" s="347"/>
      <c r="V68" s="347"/>
      <c r="W68" s="67"/>
      <c r="X68" s="46"/>
    </row>
    <row r="69" spans="1:24" ht="16.5">
      <c r="A69" s="33"/>
      <c r="B69" s="52"/>
      <c r="C69" s="343" t="s">
        <v>43</v>
      </c>
      <c r="D69" s="343"/>
      <c r="E69" s="343"/>
      <c r="F69" s="343"/>
      <c r="G69" s="343"/>
      <c r="H69" s="343"/>
      <c r="I69" s="343"/>
      <c r="J69" s="343"/>
      <c r="K69" s="642"/>
      <c r="L69" s="642"/>
      <c r="M69" s="642"/>
      <c r="N69" s="343" t="s">
        <v>44</v>
      </c>
      <c r="O69" s="343"/>
      <c r="P69" s="343"/>
      <c r="Q69" s="343"/>
      <c r="R69" s="343"/>
      <c r="S69" s="343"/>
      <c r="T69" s="343"/>
      <c r="U69" s="343"/>
      <c r="V69" s="343"/>
      <c r="W69" s="343"/>
      <c r="X69" s="46"/>
    </row>
    <row r="70" spans="1:24">
      <c r="A70" s="33"/>
      <c r="B70" s="52"/>
      <c r="C70" s="57"/>
      <c r="D70" s="58"/>
      <c r="E70" s="58"/>
      <c r="F70" s="58"/>
      <c r="G70" s="58"/>
      <c r="H70" s="58"/>
      <c r="I70" s="58"/>
      <c r="J70" s="58"/>
      <c r="K70" s="58"/>
      <c r="L70" s="58"/>
      <c r="M70" s="58"/>
      <c r="N70" s="57"/>
      <c r="O70" s="57"/>
      <c r="P70" s="57"/>
      <c r="Q70" s="57"/>
      <c r="R70" s="57"/>
      <c r="S70" s="57"/>
      <c r="T70" s="57"/>
      <c r="U70" s="57"/>
      <c r="V70" s="57"/>
      <c r="W70" s="57"/>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346"/>
      <c r="J72" s="641"/>
      <c r="K72" s="641"/>
      <c r="L72" s="641"/>
      <c r="M72" s="641"/>
      <c r="N72" s="641"/>
      <c r="O72" s="641"/>
      <c r="P72" s="641"/>
      <c r="Q72" s="57"/>
      <c r="R72" s="57"/>
      <c r="S72" s="57"/>
      <c r="T72" s="57"/>
      <c r="U72" s="57"/>
      <c r="V72" s="57"/>
      <c r="W72" s="57"/>
      <c r="X72" s="46"/>
    </row>
    <row r="73" spans="1:24" ht="16.5">
      <c r="A73" s="33"/>
      <c r="B73" s="52"/>
      <c r="C73" s="57"/>
      <c r="D73" s="58"/>
      <c r="E73" s="58"/>
      <c r="F73" s="58"/>
      <c r="G73" s="58"/>
      <c r="H73" s="58"/>
      <c r="I73" s="343" t="s">
        <v>45</v>
      </c>
      <c r="J73" s="643"/>
      <c r="K73" s="643"/>
      <c r="L73" s="643"/>
      <c r="M73" s="643"/>
      <c r="N73" s="643"/>
      <c r="O73" s="643"/>
      <c r="P73" s="643"/>
      <c r="Q73" s="57"/>
      <c r="R73" s="57"/>
      <c r="S73" s="57"/>
      <c r="T73" s="57"/>
      <c r="U73" s="57"/>
      <c r="V73" s="57"/>
      <c r="W73" s="57"/>
      <c r="X73" s="46"/>
    </row>
    <row r="74" spans="1:24">
      <c r="A74" s="33"/>
      <c r="B74" s="52"/>
      <c r="C74" s="52"/>
      <c r="D74" s="52"/>
      <c r="E74" s="52"/>
      <c r="F74" s="59"/>
      <c r="G74" s="59"/>
      <c r="H74" s="59"/>
      <c r="I74" s="59"/>
      <c r="J74" s="59"/>
      <c r="K74" s="59"/>
      <c r="L74" s="59"/>
      <c r="M74" s="59"/>
      <c r="N74" s="59"/>
      <c r="O74" s="59"/>
      <c r="P74" s="60"/>
      <c r="Q74" s="52"/>
      <c r="R74" s="52"/>
      <c r="S74" s="52"/>
      <c r="T74" s="53"/>
      <c r="U74" s="53"/>
      <c r="V74" s="53"/>
      <c r="W74" s="53"/>
      <c r="X74" s="46"/>
    </row>
    <row r="75" spans="1:24">
      <c r="A75" s="33"/>
      <c r="B75" s="344" t="s">
        <v>46</v>
      </c>
      <c r="C75" s="344"/>
      <c r="D75" s="344"/>
      <c r="E75" s="344"/>
      <c r="F75" s="344"/>
      <c r="G75" s="344"/>
      <c r="H75" s="344"/>
      <c r="I75" s="344"/>
      <c r="J75" s="344"/>
      <c r="K75" s="344"/>
      <c r="L75" s="344"/>
      <c r="M75" s="344"/>
      <c r="N75" s="344"/>
      <c r="O75" s="61"/>
      <c r="P75" s="31"/>
      <c r="Q75" s="31" t="s">
        <v>47</v>
      </c>
      <c r="R75" s="31" t="s">
        <v>48</v>
      </c>
      <c r="S75" s="31"/>
      <c r="T75" s="31"/>
      <c r="U75" s="31"/>
      <c r="V75" s="31"/>
      <c r="W75" s="31"/>
      <c r="X75" s="32"/>
    </row>
    <row r="76" spans="1:24">
      <c r="A76" s="62"/>
      <c r="B76" s="63" t="s">
        <v>49</v>
      </c>
      <c r="C76" s="64"/>
      <c r="D76" s="64"/>
      <c r="E76" s="64"/>
      <c r="F76" s="63" t="s">
        <v>50</v>
      </c>
      <c r="G76" s="65"/>
      <c r="H76" s="345"/>
      <c r="I76" s="345"/>
      <c r="J76" s="345"/>
      <c r="K76" s="345"/>
      <c r="L76" s="345"/>
      <c r="M76" s="345"/>
      <c r="N76" s="345"/>
      <c r="O76" s="345"/>
      <c r="P76" s="63"/>
      <c r="Q76" s="63"/>
      <c r="R76" s="63" t="s">
        <v>51</v>
      </c>
      <c r="S76" s="63"/>
      <c r="T76" s="63"/>
      <c r="U76" s="63"/>
      <c r="V76" s="63"/>
      <c r="W76" s="63"/>
      <c r="X76" s="66"/>
    </row>
  </sheetData>
  <mergeCells count="150">
    <mergeCell ref="I73:P73"/>
    <mergeCell ref="B75:N75"/>
    <mergeCell ref="H76:O76"/>
    <mergeCell ref="C68:J68"/>
    <mergeCell ref="K68:M69"/>
    <mergeCell ref="N68:V68"/>
    <mergeCell ref="C69:J69"/>
    <mergeCell ref="N69:W69"/>
    <mergeCell ref="I72:P72"/>
    <mergeCell ref="Q61:S61"/>
    <mergeCell ref="T61:W61"/>
    <mergeCell ref="Q63:S63"/>
    <mergeCell ref="T63:W63"/>
    <mergeCell ref="T64:W64"/>
    <mergeCell ref="Q65:S65"/>
    <mergeCell ref="T65:W65"/>
    <mergeCell ref="B60:G60"/>
    <mergeCell ref="H60:I60"/>
    <mergeCell ref="J60:K60"/>
    <mergeCell ref="L60:P60"/>
    <mergeCell ref="Q60:S60"/>
    <mergeCell ref="T60:W60"/>
    <mergeCell ref="B59:G59"/>
    <mergeCell ref="H59:I59"/>
    <mergeCell ref="J59:K59"/>
    <mergeCell ref="L59:P59"/>
    <mergeCell ref="Q59:S59"/>
    <mergeCell ref="T59:W59"/>
    <mergeCell ref="B58:G58"/>
    <mergeCell ref="H58:I58"/>
    <mergeCell ref="J58:K58"/>
    <mergeCell ref="L58:P58"/>
    <mergeCell ref="Q58:S58"/>
    <mergeCell ref="T58:W58"/>
    <mergeCell ref="Q53:S53"/>
    <mergeCell ref="T53:W53"/>
    <mergeCell ref="B55:W55"/>
    <mergeCell ref="B57:G57"/>
    <mergeCell ref="H57:I57"/>
    <mergeCell ref="J57:K57"/>
    <mergeCell ref="L57:P57"/>
    <mergeCell ref="Q57:S57"/>
    <mergeCell ref="T57:W57"/>
    <mergeCell ref="B52:G52"/>
    <mergeCell ref="H52:I52"/>
    <mergeCell ref="J52:K52"/>
    <mergeCell ref="L52:P52"/>
    <mergeCell ref="Q52:S52"/>
    <mergeCell ref="T52:W52"/>
    <mergeCell ref="B51:G51"/>
    <mergeCell ref="H51:I51"/>
    <mergeCell ref="J51:K51"/>
    <mergeCell ref="L51:P51"/>
    <mergeCell ref="Q51:S51"/>
    <mergeCell ref="T51:W51"/>
    <mergeCell ref="B50:G50"/>
    <mergeCell ref="H50:I50"/>
    <mergeCell ref="J50:K50"/>
    <mergeCell ref="L50:P50"/>
    <mergeCell ref="Q50:S50"/>
    <mergeCell ref="T50:W50"/>
    <mergeCell ref="Q45:S45"/>
    <mergeCell ref="T45:W45"/>
    <mergeCell ref="B47:W47"/>
    <mergeCell ref="B49:G49"/>
    <mergeCell ref="H49:I49"/>
    <mergeCell ref="J49:K49"/>
    <mergeCell ref="L49:P49"/>
    <mergeCell ref="Q49:S49"/>
    <mergeCell ref="T49:W49"/>
    <mergeCell ref="B43:I43"/>
    <mergeCell ref="J43:K43"/>
    <mergeCell ref="L43:P43"/>
    <mergeCell ref="Q43:S43"/>
    <mergeCell ref="T43:W43"/>
    <mergeCell ref="B44:I44"/>
    <mergeCell ref="J44:K44"/>
    <mergeCell ref="L44:P44"/>
    <mergeCell ref="Q44:S44"/>
    <mergeCell ref="T44:W44"/>
    <mergeCell ref="B41:I41"/>
    <mergeCell ref="J41:K41"/>
    <mergeCell ref="L41:P41"/>
    <mergeCell ref="Q41:S41"/>
    <mergeCell ref="T41:W41"/>
    <mergeCell ref="B42:I42"/>
    <mergeCell ref="J42:K42"/>
    <mergeCell ref="L42:P42"/>
    <mergeCell ref="Q42:S42"/>
    <mergeCell ref="T42:W42"/>
    <mergeCell ref="Q36:S36"/>
    <mergeCell ref="T36:W36"/>
    <mergeCell ref="B38:W38"/>
    <mergeCell ref="B40:I40"/>
    <mergeCell ref="J40:K40"/>
    <mergeCell ref="L40:P40"/>
    <mergeCell ref="Q40:S40"/>
    <mergeCell ref="T40:W40"/>
    <mergeCell ref="B34:I34"/>
    <mergeCell ref="J34:K34"/>
    <mergeCell ref="L34:P34"/>
    <mergeCell ref="Q34:S34"/>
    <mergeCell ref="T34:W34"/>
    <mergeCell ref="B35:I35"/>
    <mergeCell ref="J35:K35"/>
    <mergeCell ref="L35:P35"/>
    <mergeCell ref="Q35:S35"/>
    <mergeCell ref="T35:W35"/>
    <mergeCell ref="B30:C30"/>
    <mergeCell ref="D30:P30"/>
    <mergeCell ref="Q30:S30"/>
    <mergeCell ref="T30:W30"/>
    <mergeCell ref="B31:W31"/>
    <mergeCell ref="B33:I33"/>
    <mergeCell ref="J33:K33"/>
    <mergeCell ref="L33:P33"/>
    <mergeCell ref="Q33:S33"/>
    <mergeCell ref="T33:W33"/>
    <mergeCell ref="B26:C26"/>
    <mergeCell ref="D26:P26"/>
    <mergeCell ref="Q26:S26"/>
    <mergeCell ref="T26:W26"/>
    <mergeCell ref="B27:C29"/>
    <mergeCell ref="D27:P29"/>
    <mergeCell ref="Q27:S29"/>
    <mergeCell ref="T27:W29"/>
    <mergeCell ref="B22:E22"/>
    <mergeCell ref="F22:W22"/>
    <mergeCell ref="F23:W23"/>
    <mergeCell ref="B24:E24"/>
    <mergeCell ref="F24:W24"/>
    <mergeCell ref="F25:W25"/>
    <mergeCell ref="B20:E20"/>
    <mergeCell ref="F20:W20"/>
    <mergeCell ref="F21:W21"/>
    <mergeCell ref="B8:W8"/>
    <mergeCell ref="H9:L9"/>
    <mergeCell ref="O9:Q9"/>
    <mergeCell ref="R9:W9"/>
    <mergeCell ref="F10:I10"/>
    <mergeCell ref="K10:L10"/>
    <mergeCell ref="A2:E6"/>
    <mergeCell ref="F2:S6"/>
    <mergeCell ref="T2:X2"/>
    <mergeCell ref="T3:X3"/>
    <mergeCell ref="T4:X4"/>
    <mergeCell ref="T5:X6"/>
    <mergeCell ref="B12:W12"/>
    <mergeCell ref="B13:W18"/>
    <mergeCell ref="B19:W19"/>
  </mergeCells>
  <conditionalFormatting sqref="B13:W18">
    <cfRule type="expression" dxfId="46" priority="1" stopIfTrue="1">
      <formula>#REF!=0</formula>
    </cfRule>
  </conditionalFormatting>
  <dataValidations disablePrompts="1" count="32">
    <dataValidation allowBlank="1" showInputMessage="1" showErrorMessage="1" prompt="Escriba el precio unitario del material  que se analiza" sqref="Q41:S43" xr:uid="{00000000-0002-0000-1500-000000000000}"/>
    <dataValidation allowBlank="1" showInputMessage="1" showErrorMessage="1" prompt="Escriba la cantidad de material que se analiza" sqref="L41:P44" xr:uid="{00000000-0002-0000-1500-000001000000}"/>
    <dataValidation allowBlank="1" showInputMessage="1" showErrorMessage="1" prompt="Escriba la unidad de medida en que se mide el material" sqref="J41:K44" xr:uid="{00000000-0002-0000-1500-000002000000}"/>
    <dataValidation allowBlank="1" showInputMessage="1" showErrorMessage="1" prompt="Escriba una breve descripción de los materiales que analiza" sqref="B41:I43" xr:uid="{00000000-0002-0000-1500-000003000000}"/>
    <dataValidation allowBlank="1" showInputMessage="1" showErrorMessage="1" prompt="Escriba el rendimiento del equipo que analiza" sqref="Q34:S35" xr:uid="{00000000-0002-0000-1500-000004000000}"/>
    <dataValidation allowBlank="1" showInputMessage="1" showErrorMessage="1" prompt="Escriba la Tarifa por hora del equipo que analiza" sqref="L34:P35" xr:uid="{00000000-0002-0000-1500-000005000000}"/>
    <dataValidation allowBlank="1" showInputMessage="1" showErrorMessage="1" prompt="Escriba una breve descripción del equipo que analiza" sqref="B34:B35" xr:uid="{00000000-0002-0000-1500-000006000000}"/>
    <dataValidation allowBlank="1" showInputMessage="1" showErrorMessage="1" prompt="Escriba el nombre completo  del interventor" sqref="H76:O76" xr:uid="{00000000-0002-0000-1500-000007000000}"/>
    <dataValidation allowBlank="1" showInputMessage="1" showErrorMessage="1" prompt="Escriba el valor Unitario de cada trabajador relacionado" sqref="T58:W60" xr:uid="{00000000-0002-0000-1500-000008000000}"/>
    <dataValidation allowBlank="1" showInputMessage="1" showErrorMessage="1" prompt="Escriba el rendimiento de cada trabajador relacionado" sqref="Q58:S60" xr:uid="{00000000-0002-0000-1500-000009000000}"/>
    <dataValidation allowBlank="1" showInputMessage="1" showErrorMessage="1" prompt="Escriba el valor del jornal total de cada trabajador relacionado" sqref="L58:P60" xr:uid="{00000000-0002-0000-1500-00000A000000}"/>
    <dataValidation allowBlank="1" showInputMessage="1" showErrorMessage="1" prompt="Escriba el valor de las prestaciones por cada trabajador" sqref="J58:K60" xr:uid="{00000000-0002-0000-1500-00000B000000}"/>
    <dataValidation allowBlank="1" showInputMessage="1" showErrorMessage="1" prompt="Escriba el valor del jornal por cada trabajador" sqref="H58:I60" xr:uid="{00000000-0002-0000-1500-00000C000000}"/>
    <dataValidation allowBlank="1" showInputMessage="1" showErrorMessage="1" prompt="Escriba el valor unitario del transporte relacionado" sqref="T50:W52" xr:uid="{00000000-0002-0000-1500-00000D000000}"/>
    <dataValidation allowBlank="1" showInputMessage="1" showErrorMessage="1" prompt="Escriba la tarifa del transporte relacionado" sqref="Q50:S52" xr:uid="{00000000-0002-0000-1500-00000E000000}"/>
    <dataValidation allowBlank="1" showInputMessage="1" showErrorMessage="1" prompt="Esciba los m2 o Toneladas por Km equivalentes para el transporte relacionado" sqref="L50:P52" xr:uid="{00000000-0002-0000-1500-00000F000000}"/>
    <dataValidation allowBlank="1" showInputMessage="1" showErrorMessage="1" prompt="Escriba la distancia que recorre el transporte relacionado" sqref="J50:K52" xr:uid="{00000000-0002-0000-1500-000010000000}"/>
    <dataValidation allowBlank="1" showInputMessage="1" showErrorMessage="1" prompt="Escriba el peso o la cantidad de volument que transporta" sqref="H50:I52" xr:uid="{00000000-0002-0000-1500-000011000000}"/>
    <dataValidation allowBlank="1" showInputMessage="1" showErrorMessage="1" prompt="Escriba el precio unitario del material que se analiza" sqref="T35:W35 T41:W44" xr:uid="{00000000-0002-0000-1500-000012000000}"/>
    <dataValidation allowBlank="1" showInputMessage="1" showErrorMessage="1" prompt="Escriba el valor unitario del equipo que analiza" sqref="T34:W34" xr:uid="{00000000-0002-0000-1500-000013000000}"/>
    <dataValidation allowBlank="1" showInputMessage="1" showErrorMessage="1" prompt="Escriba los trabajadores cuyo precio va a analizarce" sqref="B58:G60" xr:uid="{00000000-0002-0000-1500-000014000000}"/>
    <dataValidation allowBlank="1" showInputMessage="1" showErrorMessage="1" prompt="Escriba la clase de material que transporta el material que se analiza" sqref="B50:G52" xr:uid="{00000000-0002-0000-1500-000015000000}"/>
    <dataValidation allowBlank="1" showInputMessage="1" showErrorMessage="1" prompt="Escriba la Cantidad de cada item relacionado" sqref="T27 T30:W30" xr:uid="{00000000-0002-0000-1500-000016000000}"/>
    <dataValidation allowBlank="1" showInputMessage="1" showErrorMessage="1" prompt="Escriba la unidad de medida en que se encuentra el item relacionado" sqref="Q27 Q30:S30" xr:uid="{00000000-0002-0000-1500-000017000000}"/>
    <dataValidation allowBlank="1" showInputMessage="1" showErrorMessage="1" prompt="Escriba una breve descripción del item relacionado" sqref="D27 D30:P30" xr:uid="{00000000-0002-0000-1500-000018000000}"/>
    <dataValidation allowBlank="1" showInputMessage="1" showErrorMessage="1" prompt="Escriba el item relacionado en la propuesta" sqref="B27 B30:C30" xr:uid="{00000000-0002-0000-1500-000019000000}"/>
    <dataValidation allowBlank="1" showInputMessage="1" showErrorMessage="1" promptTitle="Coordinador        " prompt="Escriba el nombre _x000a_o razón social del _x000a_funcionario designado_x000a_para ser el Coordinador_x000a_del Contrato" sqref="F24:W24" xr:uid="{00000000-0002-0000-1500-00001A000000}"/>
    <dataValidation allowBlank="1" showInputMessage="1" showErrorMessage="1" promptTitle="Interventor               " prompt="Escriba el nombre _x000a_o razón social del _x000a_Interventor" sqref="F22:W22" xr:uid="{00000000-0002-0000-1500-00001B000000}"/>
    <dataValidation allowBlank="1" showInputMessage="1" showErrorMessage="1" promptTitle="Contratista" prompt="Escriba el nombre o _x000a_razón social del _x000a_Contratista" sqref="F20:W20" xr:uid="{00000000-0002-0000-1500-00001C000000}"/>
    <dataValidation allowBlank="1" showInputMessage="1" showErrorMessage="1" promptTitle="Contrato No." prompt="Escriba en este espacio el número de contrato suscrito" sqref="H9:L9" xr:uid="{00000000-0002-0000-1500-00001D000000}"/>
    <dataValidation allowBlank="1" showInputMessage="1" showErrorMessage="1" prompt="Escriba el año de suscripción del contrato." sqref="O9:Q9" xr:uid="{00000000-0002-0000-1500-00001E000000}"/>
    <dataValidation allowBlank="1" showInputMessage="1" showErrorMessage="1" promptTitle="Objeto del Contrato" prompt="Escriba claramente el objeto del contrato de ejecución suscrito" sqref="B13:W18" xr:uid="{00000000-0002-0000-1500-00001F000000}"/>
  </dataValidations>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2:X78"/>
  <sheetViews>
    <sheetView topLeftCell="A52" zoomScale="115" zoomScaleNormal="115" workbookViewId="0">
      <selection activeCell="W70" sqref="W70"/>
    </sheetView>
  </sheetViews>
  <sheetFormatPr defaultColWidth="9.28515625" defaultRowHeight="15"/>
  <cols>
    <col min="1" max="8" width="5.85546875" style="27" customWidth="1"/>
    <col min="9" max="9" width="19.85546875" style="27" customWidth="1"/>
    <col min="10" max="24" width="5.85546875" style="27" customWidth="1"/>
    <col min="25" max="16384" width="9.28515625" style="27"/>
  </cols>
  <sheetData>
    <row r="2" spans="1:24">
      <c r="A2" s="348" t="s">
        <v>52</v>
      </c>
      <c r="B2" s="349"/>
      <c r="C2" s="349"/>
      <c r="D2" s="349"/>
      <c r="E2" s="350"/>
      <c r="F2" s="357"/>
      <c r="G2" s="358"/>
      <c r="H2" s="358"/>
      <c r="I2" s="358"/>
      <c r="J2" s="358"/>
      <c r="K2" s="358"/>
      <c r="L2" s="358"/>
      <c r="M2" s="358"/>
      <c r="N2" s="358"/>
      <c r="O2" s="358"/>
      <c r="P2" s="358"/>
      <c r="Q2" s="358"/>
      <c r="R2" s="358"/>
      <c r="S2" s="359"/>
      <c r="T2" s="366"/>
      <c r="U2" s="644"/>
      <c r="V2" s="644"/>
      <c r="W2" s="644"/>
      <c r="X2" s="645"/>
    </row>
    <row r="3" spans="1:24">
      <c r="A3" s="351"/>
      <c r="B3" s="352"/>
      <c r="C3" s="352"/>
      <c r="D3" s="352"/>
      <c r="E3" s="353"/>
      <c r="F3" s="360"/>
      <c r="G3" s="361"/>
      <c r="H3" s="361"/>
      <c r="I3" s="361"/>
      <c r="J3" s="361"/>
      <c r="K3" s="361"/>
      <c r="L3" s="361"/>
      <c r="M3" s="361"/>
      <c r="N3" s="361"/>
      <c r="O3" s="361"/>
      <c r="P3" s="361"/>
      <c r="Q3" s="361"/>
      <c r="R3" s="361"/>
      <c r="S3" s="362"/>
      <c r="T3" s="367" t="s">
        <v>53</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367" t="s">
        <v>54</v>
      </c>
      <c r="U4" s="646"/>
      <c r="V4" s="646"/>
      <c r="W4" s="646"/>
      <c r="X4" s="647"/>
    </row>
    <row r="5" spans="1:24">
      <c r="A5" s="351"/>
      <c r="B5" s="352"/>
      <c r="C5" s="352"/>
      <c r="D5" s="352"/>
      <c r="E5" s="353"/>
      <c r="F5" s="360"/>
      <c r="G5" s="361"/>
      <c r="H5" s="361"/>
      <c r="I5" s="361"/>
      <c r="J5" s="361"/>
      <c r="K5" s="361"/>
      <c r="L5" s="361"/>
      <c r="M5" s="361"/>
      <c r="N5" s="361"/>
      <c r="O5" s="361"/>
      <c r="P5" s="361"/>
      <c r="Q5" s="361"/>
      <c r="R5" s="361"/>
      <c r="S5" s="362"/>
      <c r="T5" s="648"/>
      <c r="U5" s="646"/>
      <c r="V5" s="646"/>
      <c r="W5" s="646"/>
      <c r="X5" s="647"/>
    </row>
    <row r="6" spans="1:24" ht="15.75" thickBot="1">
      <c r="A6" s="354"/>
      <c r="B6" s="355"/>
      <c r="C6" s="355"/>
      <c r="D6" s="355"/>
      <c r="E6" s="356"/>
      <c r="F6" s="363"/>
      <c r="G6" s="364"/>
      <c r="H6" s="364"/>
      <c r="I6" s="364"/>
      <c r="J6" s="364"/>
      <c r="K6" s="364"/>
      <c r="L6" s="364"/>
      <c r="M6" s="364"/>
      <c r="N6" s="364"/>
      <c r="O6" s="364"/>
      <c r="P6" s="364"/>
      <c r="Q6" s="364"/>
      <c r="R6" s="364"/>
      <c r="S6" s="365"/>
      <c r="T6" s="649"/>
      <c r="U6" s="650"/>
      <c r="V6" s="650"/>
      <c r="W6" s="650"/>
      <c r="X6" s="651"/>
    </row>
    <row r="7" spans="1:24">
      <c r="A7" s="28"/>
      <c r="B7" s="29"/>
      <c r="C7" s="29"/>
      <c r="D7" s="29"/>
      <c r="E7" s="29"/>
      <c r="F7" s="29"/>
      <c r="G7" s="29"/>
      <c r="H7" s="30"/>
      <c r="I7" s="30"/>
      <c r="J7" s="30"/>
      <c r="K7" s="30"/>
      <c r="L7" s="30"/>
      <c r="M7" s="30"/>
      <c r="N7" s="30"/>
      <c r="O7" s="30"/>
      <c r="P7" s="30"/>
      <c r="Q7" s="30"/>
      <c r="R7" s="30"/>
      <c r="S7" s="30"/>
      <c r="T7" s="31"/>
      <c r="U7" s="31"/>
      <c r="V7" s="31"/>
      <c r="W7" s="31"/>
      <c r="X7" s="32"/>
    </row>
    <row r="8" spans="1:24" ht="18">
      <c r="A8" s="33"/>
      <c r="B8" s="271" t="s">
        <v>0</v>
      </c>
      <c r="C8" s="271"/>
      <c r="D8" s="271"/>
      <c r="E8" s="271"/>
      <c r="F8" s="271"/>
      <c r="G8" s="271"/>
      <c r="H8" s="271"/>
      <c r="I8" s="271"/>
      <c r="J8" s="271"/>
      <c r="K8" s="271"/>
      <c r="L8" s="271"/>
      <c r="M8" s="271"/>
      <c r="N8" s="271"/>
      <c r="O8" s="271"/>
      <c r="P8" s="271"/>
      <c r="Q8" s="271"/>
      <c r="R8" s="271"/>
      <c r="S8" s="271"/>
      <c r="T8" s="271"/>
      <c r="U8" s="271"/>
      <c r="V8" s="271"/>
      <c r="W8" s="271"/>
      <c r="X8" s="34"/>
    </row>
    <row r="9" spans="1:24" ht="18">
      <c r="A9" s="35"/>
      <c r="B9"/>
      <c r="C9" s="68"/>
      <c r="D9" s="68"/>
      <c r="E9" s="68"/>
      <c r="F9" s="68"/>
      <c r="G9" s="68"/>
      <c r="H9" s="272"/>
      <c r="I9" s="272"/>
      <c r="J9" s="272"/>
      <c r="K9" s="272"/>
      <c r="L9" s="272"/>
      <c r="M9"/>
      <c r="N9"/>
      <c r="O9" s="273"/>
      <c r="P9" s="273"/>
      <c r="Q9" s="273"/>
      <c r="R9" s="274"/>
      <c r="S9" s="274"/>
      <c r="T9" s="274"/>
      <c r="U9" s="274"/>
      <c r="V9" s="274"/>
      <c r="W9" s="274"/>
      <c r="X9" s="36"/>
    </row>
    <row r="10" spans="1:24" ht="16.5">
      <c r="A10" s="37"/>
      <c r="B10" s="38" t="s">
        <v>1</v>
      </c>
      <c r="C10" s="38"/>
      <c r="D10" s="38"/>
      <c r="E10" s="38"/>
      <c r="F10" s="275"/>
      <c r="G10" s="275"/>
      <c r="H10" s="275"/>
      <c r="I10" s="275"/>
      <c r="J10" s="38" t="s">
        <v>2</v>
      </c>
      <c r="K10" s="276"/>
      <c r="L10" s="276"/>
      <c r="M10" s="39"/>
      <c r="N10" s="38"/>
      <c r="O10" s="40"/>
      <c r="P10" s="40"/>
      <c r="Q10" s="40"/>
      <c r="R10" s="40"/>
      <c r="S10" s="40"/>
      <c r="T10" s="40"/>
      <c r="U10" s="40"/>
      <c r="V10" s="40"/>
      <c r="W10" s="40"/>
      <c r="X10" s="41"/>
    </row>
    <row r="11" spans="1:24">
      <c r="A11" s="35"/>
      <c r="B11" s="42"/>
      <c r="C11" s="42"/>
      <c r="D11" s="42"/>
      <c r="E11" s="42"/>
      <c r="F11" s="42"/>
      <c r="G11" s="42"/>
      <c r="H11" s="43"/>
      <c r="I11" s="43"/>
      <c r="J11" s="43"/>
      <c r="K11" s="43"/>
      <c r="L11" s="43"/>
      <c r="M11" s="44"/>
      <c r="N11" s="44"/>
      <c r="O11" s="43"/>
      <c r="P11" s="43"/>
      <c r="Q11" s="43"/>
      <c r="R11" s="69"/>
      <c r="S11" s="69"/>
      <c r="T11" s="69"/>
      <c r="U11" s="69"/>
      <c r="V11" s="69"/>
      <c r="W11" s="69"/>
      <c r="X11" s="36"/>
    </row>
    <row r="12" spans="1:24" ht="18">
      <c r="A12" s="35"/>
      <c r="B12" s="265" t="s">
        <v>3</v>
      </c>
      <c r="C12" s="265"/>
      <c r="D12" s="265"/>
      <c r="E12" s="265"/>
      <c r="F12" s="265"/>
      <c r="G12" s="265"/>
      <c r="H12" s="265"/>
      <c r="I12" s="265"/>
      <c r="J12" s="265"/>
      <c r="K12" s="265"/>
      <c r="L12" s="265"/>
      <c r="M12" s="265"/>
      <c r="N12" s="265"/>
      <c r="O12" s="265"/>
      <c r="P12" s="265"/>
      <c r="Q12" s="265"/>
      <c r="R12" s="265"/>
      <c r="S12" s="265"/>
      <c r="T12" s="265"/>
      <c r="U12" s="265"/>
      <c r="V12" s="265"/>
      <c r="W12" s="265"/>
      <c r="X12" s="36"/>
    </row>
    <row r="13" spans="1:24">
      <c r="A13" s="35"/>
      <c r="B13" s="368" t="s">
        <v>4</v>
      </c>
      <c r="C13" s="368"/>
      <c r="D13" s="368"/>
      <c r="E13" s="368"/>
      <c r="F13" s="368"/>
      <c r="G13" s="368"/>
      <c r="H13" s="368"/>
      <c r="I13" s="368"/>
      <c r="J13" s="368"/>
      <c r="K13" s="368"/>
      <c r="L13" s="368"/>
      <c r="M13" s="368"/>
      <c r="N13" s="368"/>
      <c r="O13" s="368"/>
      <c r="P13" s="368"/>
      <c r="Q13" s="368"/>
      <c r="R13" s="368"/>
      <c r="S13" s="368"/>
      <c r="T13" s="368"/>
      <c r="U13" s="368"/>
      <c r="V13" s="368"/>
      <c r="W13" s="368"/>
      <c r="X13" s="36"/>
    </row>
    <row r="14" spans="1:24">
      <c r="A14" s="35"/>
      <c r="B14" s="368"/>
      <c r="C14" s="368"/>
      <c r="D14" s="368"/>
      <c r="E14" s="368"/>
      <c r="F14" s="368"/>
      <c r="G14" s="368"/>
      <c r="H14" s="368"/>
      <c r="I14" s="368"/>
      <c r="J14" s="368"/>
      <c r="K14" s="368"/>
      <c r="L14" s="368"/>
      <c r="M14" s="368"/>
      <c r="N14" s="368"/>
      <c r="O14" s="368"/>
      <c r="P14" s="368"/>
      <c r="Q14" s="368"/>
      <c r="R14" s="368"/>
      <c r="S14" s="368"/>
      <c r="T14" s="368"/>
      <c r="U14" s="368"/>
      <c r="V14" s="368"/>
      <c r="W14" s="368"/>
      <c r="X14" s="36"/>
    </row>
    <row r="15" spans="1:24">
      <c r="A15" s="35"/>
      <c r="B15" s="368"/>
      <c r="C15" s="368"/>
      <c r="D15" s="368"/>
      <c r="E15" s="368"/>
      <c r="F15" s="368"/>
      <c r="G15" s="368"/>
      <c r="H15" s="368"/>
      <c r="I15" s="368"/>
      <c r="J15" s="368"/>
      <c r="K15" s="368"/>
      <c r="L15" s="368"/>
      <c r="M15" s="368"/>
      <c r="N15" s="368"/>
      <c r="O15" s="368"/>
      <c r="P15" s="368"/>
      <c r="Q15" s="368"/>
      <c r="R15" s="368"/>
      <c r="S15" s="368"/>
      <c r="T15" s="368"/>
      <c r="U15" s="368"/>
      <c r="V15" s="368"/>
      <c r="W15" s="368"/>
      <c r="X15" s="36"/>
    </row>
    <row r="16" spans="1:24">
      <c r="A16" s="35"/>
      <c r="B16" s="368"/>
      <c r="C16" s="368"/>
      <c r="D16" s="368"/>
      <c r="E16" s="368"/>
      <c r="F16" s="368"/>
      <c r="G16" s="368"/>
      <c r="H16" s="368"/>
      <c r="I16" s="368"/>
      <c r="J16" s="368"/>
      <c r="K16" s="368"/>
      <c r="L16" s="368"/>
      <c r="M16" s="368"/>
      <c r="N16" s="368"/>
      <c r="O16" s="368"/>
      <c r="P16" s="368"/>
      <c r="Q16" s="368"/>
      <c r="R16" s="368"/>
      <c r="S16" s="368"/>
      <c r="T16" s="368"/>
      <c r="U16" s="368"/>
      <c r="V16" s="368"/>
      <c r="W16" s="368"/>
      <c r="X16" s="36"/>
    </row>
    <row r="17" spans="1:24">
      <c r="A17" s="35"/>
      <c r="B17" s="368"/>
      <c r="C17" s="368"/>
      <c r="D17" s="368"/>
      <c r="E17" s="368"/>
      <c r="F17" s="368"/>
      <c r="G17" s="368"/>
      <c r="H17" s="368"/>
      <c r="I17" s="368"/>
      <c r="J17" s="368"/>
      <c r="K17" s="368"/>
      <c r="L17" s="368"/>
      <c r="M17" s="368"/>
      <c r="N17" s="368"/>
      <c r="O17" s="368"/>
      <c r="P17" s="368"/>
      <c r="Q17" s="368"/>
      <c r="R17" s="368"/>
      <c r="S17" s="368"/>
      <c r="T17" s="368"/>
      <c r="U17" s="368"/>
      <c r="V17" s="368"/>
      <c r="W17" s="368"/>
      <c r="X17" s="36"/>
    </row>
    <row r="18" spans="1:24">
      <c r="A18" s="35"/>
      <c r="B18" s="368"/>
      <c r="C18" s="368"/>
      <c r="D18" s="368"/>
      <c r="E18" s="368"/>
      <c r="F18" s="368"/>
      <c r="G18" s="368"/>
      <c r="H18" s="368"/>
      <c r="I18" s="368"/>
      <c r="J18" s="368"/>
      <c r="K18" s="368"/>
      <c r="L18" s="368"/>
      <c r="M18" s="368"/>
      <c r="N18" s="368"/>
      <c r="O18" s="368"/>
      <c r="P18" s="368"/>
      <c r="Q18" s="368"/>
      <c r="R18" s="368"/>
      <c r="S18" s="368"/>
      <c r="T18" s="368"/>
      <c r="U18" s="368"/>
      <c r="V18" s="368"/>
      <c r="W18" s="368"/>
      <c r="X18" s="36"/>
    </row>
    <row r="19" spans="1:24">
      <c r="A19" s="35"/>
      <c r="B19" s="267"/>
      <c r="C19" s="267"/>
      <c r="D19" s="267"/>
      <c r="E19" s="267"/>
      <c r="F19" s="267"/>
      <c r="G19" s="267"/>
      <c r="H19" s="267"/>
      <c r="I19" s="267"/>
      <c r="J19" s="267"/>
      <c r="K19" s="267"/>
      <c r="L19" s="267"/>
      <c r="M19" s="267"/>
      <c r="N19" s="267"/>
      <c r="O19" s="267"/>
      <c r="P19" s="267"/>
      <c r="Q19" s="267"/>
      <c r="R19" s="267"/>
      <c r="S19" s="267"/>
      <c r="T19" s="267"/>
      <c r="U19" s="267"/>
      <c r="V19" s="267"/>
      <c r="W19" s="267"/>
      <c r="X19" s="36"/>
    </row>
    <row r="20" spans="1:24" ht="18">
      <c r="A20" s="35"/>
      <c r="B20" s="268" t="s">
        <v>5</v>
      </c>
      <c r="C20" s="268"/>
      <c r="D20" s="268"/>
      <c r="E20" s="268"/>
      <c r="F20" s="269"/>
      <c r="G20" s="269"/>
      <c r="H20" s="269"/>
      <c r="I20" s="269"/>
      <c r="J20" s="269"/>
      <c r="K20" s="269"/>
      <c r="L20" s="269"/>
      <c r="M20" s="269"/>
      <c r="N20" s="269"/>
      <c r="O20" s="269"/>
      <c r="P20" s="269"/>
      <c r="Q20" s="269"/>
      <c r="R20" s="269"/>
      <c r="S20" s="269"/>
      <c r="T20" s="269"/>
      <c r="U20" s="269"/>
      <c r="V20" s="269"/>
      <c r="W20" s="269"/>
      <c r="X20" s="36"/>
    </row>
    <row r="21" spans="1:24">
      <c r="A21" s="35"/>
      <c r="B21" s="45"/>
      <c r="C21" s="45"/>
      <c r="D21" s="45"/>
      <c r="E21" s="45"/>
      <c r="F21" s="270"/>
      <c r="G21" s="270"/>
      <c r="H21" s="270"/>
      <c r="I21" s="270"/>
      <c r="J21" s="270"/>
      <c r="K21" s="270"/>
      <c r="L21" s="270"/>
      <c r="M21" s="270"/>
      <c r="N21" s="270"/>
      <c r="O21" s="270"/>
      <c r="P21" s="270"/>
      <c r="Q21" s="270"/>
      <c r="R21" s="270"/>
      <c r="S21" s="270"/>
      <c r="T21" s="270"/>
      <c r="U21" s="270"/>
      <c r="V21" s="270"/>
      <c r="W21" s="270"/>
      <c r="X21" s="36"/>
    </row>
    <row r="22" spans="1:24" ht="18">
      <c r="A22" s="35"/>
      <c r="B22" s="268" t="s">
        <v>6</v>
      </c>
      <c r="C22" s="268"/>
      <c r="D22" s="268"/>
      <c r="E22" s="268"/>
      <c r="F22" s="269"/>
      <c r="G22" s="269"/>
      <c r="H22" s="269"/>
      <c r="I22" s="269"/>
      <c r="J22" s="269"/>
      <c r="K22" s="269"/>
      <c r="L22" s="269"/>
      <c r="M22" s="269"/>
      <c r="N22" s="269"/>
      <c r="O22" s="269"/>
      <c r="P22" s="269"/>
      <c r="Q22" s="269"/>
      <c r="R22" s="269"/>
      <c r="S22" s="269"/>
      <c r="T22" s="269"/>
      <c r="U22" s="269"/>
      <c r="V22" s="269"/>
      <c r="W22" s="269"/>
      <c r="X22" s="36"/>
    </row>
    <row r="23" spans="1:24">
      <c r="A23" s="35"/>
      <c r="B23" s="45"/>
      <c r="C23" s="45"/>
      <c r="D23" s="45"/>
      <c r="E23" s="45"/>
      <c r="F23" s="270"/>
      <c r="G23" s="270"/>
      <c r="H23" s="270"/>
      <c r="I23" s="270"/>
      <c r="J23" s="270"/>
      <c r="K23" s="270"/>
      <c r="L23" s="270"/>
      <c r="M23" s="270"/>
      <c r="N23" s="270"/>
      <c r="O23" s="270"/>
      <c r="P23" s="270"/>
      <c r="Q23" s="270"/>
      <c r="R23" s="270"/>
      <c r="S23" s="270"/>
      <c r="T23" s="270"/>
      <c r="U23" s="270"/>
      <c r="V23" s="270"/>
      <c r="W23" s="270"/>
      <c r="X23" s="36"/>
    </row>
    <row r="24" spans="1:24" ht="18">
      <c r="A24" s="35"/>
      <c r="B24" s="268" t="s">
        <v>7</v>
      </c>
      <c r="C24" s="268"/>
      <c r="D24" s="268"/>
      <c r="E24" s="268"/>
      <c r="F24" s="269"/>
      <c r="G24" s="269"/>
      <c r="H24" s="269"/>
      <c r="I24" s="269"/>
      <c r="J24" s="269"/>
      <c r="K24" s="269"/>
      <c r="L24" s="269"/>
      <c r="M24" s="269"/>
      <c r="N24" s="269"/>
      <c r="O24" s="269"/>
      <c r="P24" s="269"/>
      <c r="Q24" s="269"/>
      <c r="R24" s="269"/>
      <c r="S24" s="269"/>
      <c r="T24" s="269"/>
      <c r="U24" s="269"/>
      <c r="V24" s="269"/>
      <c r="W24" s="269"/>
      <c r="X24" s="36"/>
    </row>
    <row r="25" spans="1:24">
      <c r="A25" s="35"/>
      <c r="B25" s="69"/>
      <c r="C25" s="69"/>
      <c r="D25" s="69"/>
      <c r="E25" s="69"/>
      <c r="F25" s="270"/>
      <c r="G25" s="270"/>
      <c r="H25" s="270"/>
      <c r="I25" s="270"/>
      <c r="J25" s="270"/>
      <c r="K25" s="270"/>
      <c r="L25" s="270"/>
      <c r="M25" s="270"/>
      <c r="N25" s="270"/>
      <c r="O25" s="270"/>
      <c r="P25" s="270"/>
      <c r="Q25" s="270"/>
      <c r="R25" s="270"/>
      <c r="S25" s="270"/>
      <c r="T25" s="270"/>
      <c r="U25" s="270"/>
      <c r="V25" s="270"/>
      <c r="W25" s="270"/>
      <c r="X25" s="36"/>
    </row>
    <row r="26" spans="1:24" ht="16.5">
      <c r="A26" s="33"/>
      <c r="B26" s="277" t="s">
        <v>8</v>
      </c>
      <c r="C26" s="277"/>
      <c r="D26" s="277" t="s">
        <v>9</v>
      </c>
      <c r="E26" s="277"/>
      <c r="F26" s="277"/>
      <c r="G26" s="277"/>
      <c r="H26" s="277"/>
      <c r="I26" s="277"/>
      <c r="J26" s="277"/>
      <c r="K26" s="277"/>
      <c r="L26" s="277"/>
      <c r="M26" s="277"/>
      <c r="N26" s="277"/>
      <c r="O26" s="277"/>
      <c r="P26" s="277"/>
      <c r="Q26" s="277" t="s">
        <v>10</v>
      </c>
      <c r="R26" s="277"/>
      <c r="S26" s="277"/>
      <c r="T26" s="277" t="s">
        <v>11</v>
      </c>
      <c r="U26" s="277"/>
      <c r="V26" s="277"/>
      <c r="W26" s="277"/>
      <c r="X26" s="46"/>
    </row>
    <row r="27" spans="1:24" ht="21" customHeight="1">
      <c r="A27" s="33"/>
      <c r="B27" s="278"/>
      <c r="C27" s="279"/>
      <c r="D27" s="284" t="s">
        <v>147</v>
      </c>
      <c r="E27" s="285"/>
      <c r="F27" s="285"/>
      <c r="G27" s="285"/>
      <c r="H27" s="285"/>
      <c r="I27" s="285"/>
      <c r="J27" s="285"/>
      <c r="K27" s="285"/>
      <c r="L27" s="285"/>
      <c r="M27" s="285"/>
      <c r="N27" s="285"/>
      <c r="O27" s="285"/>
      <c r="P27" s="286"/>
      <c r="Q27" s="293" t="s">
        <v>117</v>
      </c>
      <c r="R27" s="294"/>
      <c r="S27" s="295"/>
      <c r="T27" s="278"/>
      <c r="U27" s="302"/>
      <c r="V27" s="302"/>
      <c r="W27" s="279"/>
      <c r="X27" s="46"/>
    </row>
    <row r="28" spans="1:24" ht="15.75" customHeight="1">
      <c r="A28" s="33"/>
      <c r="B28" s="280"/>
      <c r="C28" s="281"/>
      <c r="D28" s="287"/>
      <c r="E28" s="288"/>
      <c r="F28" s="288"/>
      <c r="G28" s="288"/>
      <c r="H28" s="288"/>
      <c r="I28" s="288"/>
      <c r="J28" s="288"/>
      <c r="K28" s="288"/>
      <c r="L28" s="288"/>
      <c r="M28" s="288"/>
      <c r="N28" s="288"/>
      <c r="O28" s="288"/>
      <c r="P28" s="289"/>
      <c r="Q28" s="296"/>
      <c r="R28" s="297"/>
      <c r="S28" s="298"/>
      <c r="T28" s="280"/>
      <c r="U28" s="303"/>
      <c r="V28" s="303"/>
      <c r="W28" s="281"/>
      <c r="X28" s="46"/>
    </row>
    <row r="29" spans="1:24" ht="59.25" customHeight="1">
      <c r="A29" s="33"/>
      <c r="B29" s="282"/>
      <c r="C29" s="283"/>
      <c r="D29" s="290"/>
      <c r="E29" s="291"/>
      <c r="F29" s="291"/>
      <c r="G29" s="291"/>
      <c r="H29" s="291"/>
      <c r="I29" s="291"/>
      <c r="J29" s="291"/>
      <c r="K29" s="291"/>
      <c r="L29" s="291"/>
      <c r="M29" s="291"/>
      <c r="N29" s="291"/>
      <c r="O29" s="291"/>
      <c r="P29" s="292"/>
      <c r="Q29" s="299"/>
      <c r="R29" s="300"/>
      <c r="S29" s="301"/>
      <c r="T29" s="282"/>
      <c r="U29" s="304"/>
      <c r="V29" s="304"/>
      <c r="W29" s="283"/>
      <c r="X29" s="46"/>
    </row>
    <row r="30" spans="1:24">
      <c r="A30" s="33"/>
      <c r="B30" s="303"/>
      <c r="C30" s="303"/>
      <c r="D30" s="303"/>
      <c r="E30" s="303"/>
      <c r="F30" s="303"/>
      <c r="G30" s="303"/>
      <c r="H30" s="303"/>
      <c r="I30" s="303"/>
      <c r="J30" s="303"/>
      <c r="K30" s="303"/>
      <c r="L30" s="303"/>
      <c r="M30" s="303"/>
      <c r="N30" s="303"/>
      <c r="O30" s="303"/>
      <c r="P30" s="303"/>
      <c r="Q30" s="303"/>
      <c r="R30" s="303"/>
      <c r="S30" s="303"/>
      <c r="T30" s="303"/>
      <c r="U30" s="303"/>
      <c r="V30" s="303"/>
      <c r="W30" s="303"/>
      <c r="X30" s="46"/>
    </row>
    <row r="31" spans="1:24" ht="16.5">
      <c r="A31" s="33"/>
      <c r="B31" s="305" t="s">
        <v>14</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48"/>
      <c r="B33" s="306" t="s">
        <v>9</v>
      </c>
      <c r="C33" s="307"/>
      <c r="D33" s="307"/>
      <c r="E33" s="307"/>
      <c r="F33" s="307"/>
      <c r="G33" s="307"/>
      <c r="H33" s="307"/>
      <c r="I33" s="307"/>
      <c r="J33" s="306" t="s">
        <v>15</v>
      </c>
      <c r="K33" s="308"/>
      <c r="L33" s="309" t="s">
        <v>16</v>
      </c>
      <c r="M33" s="309"/>
      <c r="N33" s="309"/>
      <c r="O33" s="309"/>
      <c r="P33" s="309"/>
      <c r="Q33" s="309" t="s">
        <v>17</v>
      </c>
      <c r="R33" s="309"/>
      <c r="S33" s="309"/>
      <c r="T33" s="309" t="s">
        <v>18</v>
      </c>
      <c r="U33" s="309"/>
      <c r="V33" s="309"/>
      <c r="W33" s="309"/>
      <c r="X33" s="46"/>
    </row>
    <row r="34" spans="1:24">
      <c r="A34" s="33"/>
      <c r="B34" s="314" t="s">
        <v>19</v>
      </c>
      <c r="C34" s="315"/>
      <c r="D34" s="315"/>
      <c r="E34" s="315"/>
      <c r="F34" s="315"/>
      <c r="G34" s="315"/>
      <c r="H34" s="315"/>
      <c r="I34" s="316"/>
      <c r="J34" s="317"/>
      <c r="K34" s="318"/>
      <c r="L34" s="319">
        <f>+T63</f>
        <v>712676.00000000012</v>
      </c>
      <c r="M34" s="319"/>
      <c r="N34" s="319"/>
      <c r="O34" s="319"/>
      <c r="P34" s="319"/>
      <c r="Q34" s="320">
        <v>0.05</v>
      </c>
      <c r="R34" s="320"/>
      <c r="S34" s="320"/>
      <c r="T34" s="319">
        <f>+ROUND(L34*Q34,0)</f>
        <v>35634</v>
      </c>
      <c r="U34" s="319"/>
      <c r="V34" s="319"/>
      <c r="W34" s="319"/>
      <c r="X34" s="46"/>
    </row>
    <row r="35" spans="1:24">
      <c r="A35" s="33"/>
      <c r="B35" s="314"/>
      <c r="C35" s="315"/>
      <c r="D35" s="315"/>
      <c r="E35" s="315"/>
      <c r="F35" s="315"/>
      <c r="G35" s="315"/>
      <c r="H35" s="315"/>
      <c r="I35" s="316"/>
      <c r="J35" s="317"/>
      <c r="K35" s="318"/>
      <c r="L35" s="321"/>
      <c r="M35" s="322"/>
      <c r="N35" s="322"/>
      <c r="O35" s="322"/>
      <c r="P35" s="323"/>
      <c r="Q35" s="317"/>
      <c r="R35" s="324"/>
      <c r="S35" s="318"/>
      <c r="T35" s="325"/>
      <c r="U35" s="326"/>
      <c r="V35" s="326"/>
      <c r="W35" s="327"/>
      <c r="X35" s="46"/>
    </row>
    <row r="36" spans="1:24" ht="16.5">
      <c r="A36" s="33"/>
      <c r="B36" s="49"/>
      <c r="C36" s="49"/>
      <c r="D36" s="49"/>
      <c r="E36" s="49"/>
      <c r="F36" s="49"/>
      <c r="G36" s="49"/>
      <c r="H36" s="49"/>
      <c r="I36" s="49"/>
      <c r="J36" s="49"/>
      <c r="K36" s="49"/>
      <c r="L36" s="49"/>
      <c r="M36" s="49"/>
      <c r="N36" s="49"/>
      <c r="O36" s="49"/>
      <c r="P36" s="49"/>
      <c r="Q36" s="310" t="s">
        <v>20</v>
      </c>
      <c r="R36" s="310"/>
      <c r="S36" s="310"/>
      <c r="T36" s="311">
        <f>+SUM(T34:W35)</f>
        <v>35634</v>
      </c>
      <c r="U36" s="312"/>
      <c r="V36" s="312"/>
      <c r="W36" s="313"/>
      <c r="X36" s="46"/>
    </row>
    <row r="37" spans="1:24">
      <c r="A37" s="33"/>
      <c r="B37" s="50"/>
      <c r="C37" s="50"/>
      <c r="D37" s="50"/>
      <c r="E37" s="50"/>
      <c r="F37" s="50"/>
      <c r="G37" s="50"/>
      <c r="H37" s="50"/>
      <c r="I37" s="50"/>
      <c r="J37" s="50"/>
      <c r="K37" s="50"/>
      <c r="L37" s="50"/>
      <c r="M37" s="50"/>
      <c r="N37" s="50"/>
      <c r="O37" s="50"/>
      <c r="P37" s="50"/>
      <c r="Q37" s="50"/>
      <c r="R37" s="50"/>
      <c r="S37" s="50"/>
      <c r="T37" s="51"/>
      <c r="U37" s="51"/>
      <c r="V37" s="51"/>
      <c r="W37" s="51"/>
      <c r="X37" s="46"/>
    </row>
    <row r="38" spans="1:24" ht="16.5">
      <c r="A38" s="33"/>
      <c r="B38" s="305" t="s">
        <v>21</v>
      </c>
      <c r="C38" s="305"/>
      <c r="D38" s="305"/>
      <c r="E38" s="305"/>
      <c r="F38" s="305"/>
      <c r="G38" s="305"/>
      <c r="H38" s="305"/>
      <c r="I38" s="305"/>
      <c r="J38" s="305"/>
      <c r="K38" s="305"/>
      <c r="L38" s="305"/>
      <c r="M38" s="305"/>
      <c r="N38" s="305"/>
      <c r="O38" s="305"/>
      <c r="P38" s="305"/>
      <c r="Q38" s="305"/>
      <c r="R38" s="305"/>
      <c r="S38" s="305"/>
      <c r="T38" s="305"/>
      <c r="U38" s="305"/>
      <c r="V38" s="305"/>
      <c r="W38" s="305"/>
      <c r="X38" s="46"/>
    </row>
    <row r="39" spans="1:24">
      <c r="A39" s="33"/>
      <c r="B39" s="47"/>
      <c r="C39" s="47"/>
      <c r="D39" s="47"/>
      <c r="E39" s="47"/>
      <c r="F39" s="47"/>
      <c r="G39" s="47"/>
      <c r="H39" s="47"/>
      <c r="I39" s="47"/>
      <c r="J39" s="47"/>
      <c r="K39" s="47"/>
      <c r="L39" s="47"/>
      <c r="M39" s="47"/>
      <c r="N39" s="47"/>
      <c r="O39" s="47"/>
      <c r="P39" s="47"/>
      <c r="Q39" s="47"/>
      <c r="R39" s="47"/>
      <c r="S39" s="47"/>
      <c r="T39" s="47"/>
      <c r="U39" s="47"/>
      <c r="V39" s="47"/>
      <c r="W39" s="47"/>
      <c r="X39" s="46"/>
    </row>
    <row r="40" spans="1:24" ht="16.5">
      <c r="A40" s="33"/>
      <c r="B40" s="309" t="s">
        <v>9</v>
      </c>
      <c r="C40" s="309"/>
      <c r="D40" s="309"/>
      <c r="E40" s="309"/>
      <c r="F40" s="309"/>
      <c r="G40" s="309"/>
      <c r="H40" s="309"/>
      <c r="I40" s="309"/>
      <c r="J40" s="309" t="s">
        <v>10</v>
      </c>
      <c r="K40" s="309"/>
      <c r="L40" s="309" t="s">
        <v>22</v>
      </c>
      <c r="M40" s="309"/>
      <c r="N40" s="309"/>
      <c r="O40" s="309"/>
      <c r="P40" s="309"/>
      <c r="Q40" s="309" t="s">
        <v>23</v>
      </c>
      <c r="R40" s="309"/>
      <c r="S40" s="309"/>
      <c r="T40" s="309" t="s">
        <v>24</v>
      </c>
      <c r="U40" s="309"/>
      <c r="V40" s="309"/>
      <c r="W40" s="309"/>
      <c r="X40" s="46"/>
    </row>
    <row r="41" spans="1:24">
      <c r="A41" s="33"/>
      <c r="B41" s="393" t="s">
        <v>148</v>
      </c>
      <c r="C41" s="393"/>
      <c r="D41" s="393"/>
      <c r="E41" s="393"/>
      <c r="F41" s="393"/>
      <c r="G41" s="393"/>
      <c r="H41" s="393"/>
      <c r="I41" s="393"/>
      <c r="J41" s="320" t="s">
        <v>117</v>
      </c>
      <c r="K41" s="320"/>
      <c r="L41" s="320">
        <v>1</v>
      </c>
      <c r="M41" s="320"/>
      <c r="N41" s="320"/>
      <c r="O41" s="320"/>
      <c r="P41" s="320"/>
      <c r="Q41" s="391">
        <v>855000</v>
      </c>
      <c r="R41" s="391"/>
      <c r="S41" s="391"/>
      <c r="T41" s="391">
        <f>+ROUND(L41*Q41,0)</f>
        <v>855000</v>
      </c>
      <c r="U41" s="391"/>
      <c r="V41" s="391"/>
      <c r="W41" s="391"/>
      <c r="X41" s="46"/>
    </row>
    <row r="42" spans="1:24">
      <c r="A42" s="33"/>
      <c r="B42" s="393" t="s">
        <v>137</v>
      </c>
      <c r="C42" s="393"/>
      <c r="D42" s="393"/>
      <c r="E42" s="393"/>
      <c r="F42" s="393"/>
      <c r="G42" s="393"/>
      <c r="H42" s="393"/>
      <c r="I42" s="393"/>
      <c r="J42" s="320" t="s">
        <v>117</v>
      </c>
      <c r="K42" s="320"/>
      <c r="L42" s="320">
        <v>1</v>
      </c>
      <c r="M42" s="320"/>
      <c r="N42" s="320"/>
      <c r="O42" s="320"/>
      <c r="P42" s="320"/>
      <c r="Q42" s="391">
        <v>250000</v>
      </c>
      <c r="R42" s="391"/>
      <c r="S42" s="391"/>
      <c r="T42" s="391">
        <f t="shared" ref="T42:T46" si="0">+ROUND(L42*Q42,0)</f>
        <v>250000</v>
      </c>
      <c r="U42" s="391"/>
      <c r="V42" s="391"/>
      <c r="W42" s="391"/>
      <c r="X42" s="46"/>
    </row>
    <row r="43" spans="1:24">
      <c r="A43" s="33"/>
      <c r="B43" s="393" t="s">
        <v>149</v>
      </c>
      <c r="C43" s="393"/>
      <c r="D43" s="393"/>
      <c r="E43" s="393"/>
      <c r="F43" s="393"/>
      <c r="G43" s="393"/>
      <c r="H43" s="393"/>
      <c r="I43" s="393"/>
      <c r="J43" s="320" t="s">
        <v>117</v>
      </c>
      <c r="K43" s="320"/>
      <c r="L43" s="320">
        <v>4</v>
      </c>
      <c r="M43" s="320"/>
      <c r="N43" s="320"/>
      <c r="O43" s="320"/>
      <c r="P43" s="320"/>
      <c r="Q43" s="391">
        <v>2800</v>
      </c>
      <c r="R43" s="391"/>
      <c r="S43" s="391"/>
      <c r="T43" s="391">
        <f t="shared" si="0"/>
        <v>11200</v>
      </c>
      <c r="U43" s="391"/>
      <c r="V43" s="391"/>
      <c r="W43" s="391"/>
      <c r="X43" s="46"/>
    </row>
    <row r="44" spans="1:24">
      <c r="A44" s="33"/>
      <c r="B44" s="393" t="s">
        <v>150</v>
      </c>
      <c r="C44" s="393"/>
      <c r="D44" s="393"/>
      <c r="E44" s="393"/>
      <c r="F44" s="393"/>
      <c r="G44" s="393"/>
      <c r="H44" s="393"/>
      <c r="I44" s="393"/>
      <c r="J44" s="320" t="s">
        <v>117</v>
      </c>
      <c r="K44" s="320"/>
      <c r="L44" s="320">
        <v>1</v>
      </c>
      <c r="M44" s="320"/>
      <c r="N44" s="320"/>
      <c r="O44" s="320"/>
      <c r="P44" s="320"/>
      <c r="Q44" s="391">
        <v>29900</v>
      </c>
      <c r="R44" s="391"/>
      <c r="S44" s="391"/>
      <c r="T44" s="391">
        <f t="shared" si="0"/>
        <v>29900</v>
      </c>
      <c r="U44" s="391"/>
      <c r="V44" s="391"/>
      <c r="W44" s="391"/>
      <c r="X44" s="46"/>
    </row>
    <row r="45" spans="1:24">
      <c r="A45" s="33"/>
      <c r="B45" s="393" t="s">
        <v>151</v>
      </c>
      <c r="C45" s="393"/>
      <c r="D45" s="393"/>
      <c r="E45" s="393"/>
      <c r="F45" s="393"/>
      <c r="G45" s="393"/>
      <c r="H45" s="393"/>
      <c r="I45" s="393"/>
      <c r="J45" s="320" t="s">
        <v>117</v>
      </c>
      <c r="K45" s="320"/>
      <c r="L45" s="278">
        <v>1</v>
      </c>
      <c r="M45" s="302"/>
      <c r="N45" s="302"/>
      <c r="O45" s="302"/>
      <c r="P45" s="302"/>
      <c r="Q45" s="391">
        <v>64900</v>
      </c>
      <c r="R45" s="391"/>
      <c r="S45" s="391"/>
      <c r="T45" s="391">
        <f t="shared" si="0"/>
        <v>64900</v>
      </c>
      <c r="U45" s="391"/>
      <c r="V45" s="391"/>
      <c r="W45" s="391"/>
      <c r="X45" s="46"/>
    </row>
    <row r="46" spans="1:24">
      <c r="A46" s="33"/>
      <c r="B46" s="393" t="s">
        <v>152</v>
      </c>
      <c r="C46" s="393"/>
      <c r="D46" s="393"/>
      <c r="E46" s="393"/>
      <c r="F46" s="393"/>
      <c r="G46" s="393"/>
      <c r="H46" s="393"/>
      <c r="I46" s="393"/>
      <c r="J46" s="320" t="s">
        <v>117</v>
      </c>
      <c r="K46" s="320"/>
      <c r="L46" s="278">
        <v>1</v>
      </c>
      <c r="M46" s="302"/>
      <c r="N46" s="302"/>
      <c r="O46" s="302"/>
      <c r="P46" s="302"/>
      <c r="Q46" s="391">
        <v>190000</v>
      </c>
      <c r="R46" s="391"/>
      <c r="S46" s="391"/>
      <c r="T46" s="391">
        <f t="shared" si="0"/>
        <v>190000</v>
      </c>
      <c r="U46" s="391"/>
      <c r="V46" s="391"/>
      <c r="W46" s="391"/>
      <c r="X46" s="46"/>
    </row>
    <row r="47" spans="1:24" ht="16.5">
      <c r="A47" s="33"/>
      <c r="B47" s="47"/>
      <c r="C47" s="47"/>
      <c r="D47" s="47"/>
      <c r="E47" s="47"/>
      <c r="F47" s="47"/>
      <c r="G47" s="47"/>
      <c r="H47" s="47"/>
      <c r="I47" s="47"/>
      <c r="J47" s="161"/>
      <c r="K47" s="161"/>
      <c r="L47" s="161"/>
      <c r="M47" s="161"/>
      <c r="N47" s="161"/>
      <c r="O47" s="161"/>
      <c r="P47" s="161"/>
      <c r="Q47" s="310" t="s">
        <v>20</v>
      </c>
      <c r="R47" s="310"/>
      <c r="S47" s="310"/>
      <c r="T47" s="329">
        <f>SUM(T41:W46)</f>
        <v>1401000</v>
      </c>
      <c r="U47" s="330"/>
      <c r="V47" s="330"/>
      <c r="W47" s="331"/>
      <c r="X47" s="46"/>
    </row>
    <row r="48" spans="1:24">
      <c r="A48" s="33"/>
      <c r="B48" s="50"/>
      <c r="C48" s="50"/>
      <c r="D48" s="50"/>
      <c r="E48" s="50"/>
      <c r="F48" s="50"/>
      <c r="G48" s="50"/>
      <c r="H48" s="50"/>
      <c r="I48" s="50"/>
      <c r="J48" s="50"/>
      <c r="K48" s="50"/>
      <c r="L48" s="50"/>
      <c r="M48" s="50"/>
      <c r="N48" s="50"/>
      <c r="O48" s="50"/>
      <c r="P48" s="50"/>
      <c r="Q48" s="50"/>
      <c r="R48" s="50"/>
      <c r="S48" s="50"/>
      <c r="T48" s="51"/>
      <c r="U48" s="51"/>
      <c r="V48" s="51"/>
      <c r="W48" s="51"/>
      <c r="X48" s="46"/>
    </row>
    <row r="49" spans="1:24" ht="16.5">
      <c r="A49" s="33"/>
      <c r="B49" s="305" t="s">
        <v>26</v>
      </c>
      <c r="C49" s="305"/>
      <c r="D49" s="305"/>
      <c r="E49" s="305"/>
      <c r="F49" s="305"/>
      <c r="G49" s="305"/>
      <c r="H49" s="305"/>
      <c r="I49" s="305"/>
      <c r="J49" s="305"/>
      <c r="K49" s="305"/>
      <c r="L49" s="305"/>
      <c r="M49" s="305"/>
      <c r="N49" s="305"/>
      <c r="O49" s="305"/>
      <c r="P49" s="305"/>
      <c r="Q49" s="305"/>
      <c r="R49" s="305"/>
      <c r="S49" s="305"/>
      <c r="T49" s="305"/>
      <c r="U49" s="305"/>
      <c r="V49" s="305"/>
      <c r="W49" s="305"/>
      <c r="X49" s="46"/>
    </row>
    <row r="50" spans="1:24">
      <c r="A50" s="33"/>
      <c r="B50" s="47"/>
      <c r="C50" s="47"/>
      <c r="D50" s="47"/>
      <c r="E50" s="47"/>
      <c r="F50" s="47"/>
      <c r="G50" s="47"/>
      <c r="H50" s="47"/>
      <c r="I50" s="47"/>
      <c r="J50" s="47"/>
      <c r="K50" s="47"/>
      <c r="L50" s="47"/>
      <c r="M50" s="47"/>
      <c r="N50" s="47"/>
      <c r="O50" s="47"/>
      <c r="P50" s="47"/>
      <c r="Q50" s="47"/>
      <c r="R50" s="47"/>
      <c r="S50" s="47"/>
      <c r="T50" s="47"/>
      <c r="U50" s="47"/>
      <c r="V50" s="47"/>
      <c r="W50" s="47"/>
      <c r="X50" s="46"/>
    </row>
    <row r="51" spans="1:24" ht="19.5">
      <c r="A51" s="33"/>
      <c r="B51" s="309" t="s">
        <v>27</v>
      </c>
      <c r="C51" s="309"/>
      <c r="D51" s="309"/>
      <c r="E51" s="309"/>
      <c r="F51" s="309"/>
      <c r="G51" s="309"/>
      <c r="H51" s="309" t="s">
        <v>28</v>
      </c>
      <c r="I51" s="309"/>
      <c r="J51" s="309" t="s">
        <v>29</v>
      </c>
      <c r="K51" s="309"/>
      <c r="L51" s="309" t="s">
        <v>30</v>
      </c>
      <c r="M51" s="309"/>
      <c r="N51" s="309"/>
      <c r="O51" s="309"/>
      <c r="P51" s="309"/>
      <c r="Q51" s="309" t="s">
        <v>16</v>
      </c>
      <c r="R51" s="309"/>
      <c r="S51" s="309"/>
      <c r="T51" s="309" t="s">
        <v>18</v>
      </c>
      <c r="U51" s="309"/>
      <c r="V51" s="309"/>
      <c r="W51" s="309"/>
      <c r="X51" s="46"/>
    </row>
    <row r="52" spans="1:24">
      <c r="A52" s="33"/>
      <c r="B52" s="320" t="s">
        <v>142</v>
      </c>
      <c r="C52" s="320"/>
      <c r="D52" s="320"/>
      <c r="E52" s="320"/>
      <c r="F52" s="320"/>
      <c r="G52" s="320"/>
      <c r="H52" s="320"/>
      <c r="I52" s="320"/>
      <c r="J52" s="320">
        <v>1</v>
      </c>
      <c r="K52" s="320"/>
      <c r="L52" s="320">
        <v>0.5</v>
      </c>
      <c r="M52" s="320"/>
      <c r="N52" s="320"/>
      <c r="O52" s="320"/>
      <c r="P52" s="320"/>
      <c r="Q52" s="320">
        <v>100000</v>
      </c>
      <c r="R52" s="320"/>
      <c r="S52" s="320"/>
      <c r="T52" s="319">
        <f>+ROUND(L52*Q52,0)</f>
        <v>50000</v>
      </c>
      <c r="U52" s="319"/>
      <c r="V52" s="319"/>
      <c r="W52" s="319"/>
      <c r="X52" s="46"/>
    </row>
    <row r="53" spans="1:24">
      <c r="A53" s="33"/>
      <c r="B53" s="320" t="s">
        <v>32</v>
      </c>
      <c r="C53" s="320"/>
      <c r="D53" s="320"/>
      <c r="E53" s="320"/>
      <c r="F53" s="320"/>
      <c r="G53" s="320"/>
      <c r="H53" s="320"/>
      <c r="I53" s="320"/>
      <c r="J53" s="320">
        <v>1</v>
      </c>
      <c r="K53" s="320"/>
      <c r="L53" s="320">
        <v>0.1</v>
      </c>
      <c r="M53" s="320"/>
      <c r="N53" s="320"/>
      <c r="O53" s="320"/>
      <c r="P53" s="320"/>
      <c r="Q53" s="320">
        <v>500000</v>
      </c>
      <c r="R53" s="320"/>
      <c r="S53" s="320"/>
      <c r="T53" s="319">
        <f>+ROUND(L53*Q53,0)</f>
        <v>50000</v>
      </c>
      <c r="U53" s="319"/>
      <c r="V53" s="319"/>
      <c r="W53" s="319"/>
      <c r="X53" s="46"/>
    </row>
    <row r="54" spans="1:24">
      <c r="A54" s="33"/>
      <c r="B54" s="320"/>
      <c r="C54" s="320"/>
      <c r="D54" s="320"/>
      <c r="E54" s="320"/>
      <c r="F54" s="320"/>
      <c r="G54" s="320"/>
      <c r="H54" s="320"/>
      <c r="I54" s="320"/>
      <c r="J54" s="320"/>
      <c r="K54" s="320"/>
      <c r="L54" s="320"/>
      <c r="M54" s="320"/>
      <c r="N54" s="320"/>
      <c r="O54" s="320"/>
      <c r="P54" s="320"/>
      <c r="Q54" s="320"/>
      <c r="R54" s="320"/>
      <c r="S54" s="320"/>
      <c r="T54" s="319">
        <f t="shared" ref="T54" si="1">+ROUND(L54*Q54,0)</f>
        <v>0</v>
      </c>
      <c r="U54" s="319"/>
      <c r="V54" s="319"/>
      <c r="W54" s="319"/>
      <c r="X54" s="46"/>
    </row>
    <row r="55" spans="1:24" ht="16.5">
      <c r="A55" s="33"/>
      <c r="B55" s="49"/>
      <c r="C55" s="49"/>
      <c r="D55" s="49"/>
      <c r="E55" s="49"/>
      <c r="F55" s="49"/>
      <c r="G55" s="49"/>
      <c r="H55" s="49"/>
      <c r="I55" s="49"/>
      <c r="J55" s="49"/>
      <c r="K55" s="49"/>
      <c r="L55" s="49"/>
      <c r="M55" s="49"/>
      <c r="N55" s="49"/>
      <c r="O55" s="49"/>
      <c r="P55" s="49"/>
      <c r="Q55" s="310" t="s">
        <v>20</v>
      </c>
      <c r="R55" s="310"/>
      <c r="S55" s="310"/>
      <c r="T55" s="332">
        <f t="shared" ref="T55" si="2">SUM(T52:W54)</f>
        <v>100000</v>
      </c>
      <c r="U55" s="333"/>
      <c r="V55" s="333"/>
      <c r="W55" s="334"/>
      <c r="X55" s="46"/>
    </row>
    <row r="56" spans="1:24">
      <c r="A56" s="33"/>
      <c r="B56" s="50"/>
      <c r="C56" s="50"/>
      <c r="D56" s="50"/>
      <c r="E56" s="50"/>
      <c r="F56" s="50"/>
      <c r="G56" s="50"/>
      <c r="H56" s="50"/>
      <c r="I56" s="50"/>
      <c r="J56" s="50"/>
      <c r="K56" s="50"/>
      <c r="L56" s="50"/>
      <c r="M56" s="50"/>
      <c r="N56" s="50"/>
      <c r="O56" s="50"/>
      <c r="P56" s="50"/>
      <c r="Q56" s="50"/>
      <c r="R56" s="50"/>
      <c r="S56" s="50"/>
      <c r="T56" s="51"/>
      <c r="U56" s="51"/>
      <c r="V56" s="51"/>
      <c r="W56" s="51"/>
      <c r="X56" s="46"/>
    </row>
    <row r="57" spans="1:24" ht="16.5">
      <c r="A57" s="33"/>
      <c r="B57" s="305" t="s">
        <v>33</v>
      </c>
      <c r="C57" s="305"/>
      <c r="D57" s="305"/>
      <c r="E57" s="305"/>
      <c r="F57" s="305"/>
      <c r="G57" s="305"/>
      <c r="H57" s="305"/>
      <c r="I57" s="305"/>
      <c r="J57" s="305"/>
      <c r="K57" s="305"/>
      <c r="L57" s="305"/>
      <c r="M57" s="305"/>
      <c r="N57" s="305"/>
      <c r="O57" s="305"/>
      <c r="P57" s="305"/>
      <c r="Q57" s="305"/>
      <c r="R57" s="305"/>
      <c r="S57" s="305"/>
      <c r="T57" s="305"/>
      <c r="U57" s="305"/>
      <c r="V57" s="305"/>
      <c r="W57" s="305"/>
      <c r="X57" s="46"/>
    </row>
    <row r="58" spans="1:24">
      <c r="A58" s="33"/>
      <c r="B58" s="47"/>
      <c r="C58" s="47"/>
      <c r="D58" s="47"/>
      <c r="E58" s="47"/>
      <c r="F58" s="47"/>
      <c r="G58" s="47"/>
      <c r="H58" s="47"/>
      <c r="I58" s="47"/>
      <c r="J58" s="47"/>
      <c r="K58" s="47"/>
      <c r="L58" s="47"/>
      <c r="M58" s="47"/>
      <c r="N58" s="47"/>
      <c r="O58" s="47"/>
      <c r="P58" s="47"/>
      <c r="Q58" s="47"/>
      <c r="R58" s="47"/>
      <c r="S58" s="47"/>
      <c r="T58" s="47"/>
      <c r="U58" s="47"/>
      <c r="V58" s="47"/>
      <c r="W58" s="47"/>
      <c r="X58" s="46"/>
    </row>
    <row r="59" spans="1:24" ht="16.5">
      <c r="A59" s="33"/>
      <c r="B59" s="309" t="s">
        <v>34</v>
      </c>
      <c r="C59" s="309"/>
      <c r="D59" s="309"/>
      <c r="E59" s="309"/>
      <c r="F59" s="309"/>
      <c r="G59" s="309"/>
      <c r="H59" s="309" t="s">
        <v>35</v>
      </c>
      <c r="I59" s="309"/>
      <c r="J59" s="309" t="s">
        <v>36</v>
      </c>
      <c r="K59" s="309"/>
      <c r="L59" s="309" t="s">
        <v>37</v>
      </c>
      <c r="M59" s="309"/>
      <c r="N59" s="309"/>
      <c r="O59" s="309"/>
      <c r="P59" s="309"/>
      <c r="Q59" s="309" t="s">
        <v>17</v>
      </c>
      <c r="R59" s="309"/>
      <c r="S59" s="309"/>
      <c r="T59" s="309" t="s">
        <v>18</v>
      </c>
      <c r="U59" s="309"/>
      <c r="V59" s="309"/>
      <c r="W59" s="309"/>
      <c r="X59" s="46"/>
    </row>
    <row r="60" spans="1:24">
      <c r="A60" s="33"/>
      <c r="B60" s="320" t="s">
        <v>38</v>
      </c>
      <c r="C60" s="320"/>
      <c r="D60" s="320"/>
      <c r="E60" s="320"/>
      <c r="F60" s="320"/>
      <c r="G60" s="320"/>
      <c r="H60" s="320">
        <f>((1500000/30)+((1000000/30)*2))</f>
        <v>116666.66666666667</v>
      </c>
      <c r="I60" s="320"/>
      <c r="J60" s="335">
        <v>0.65</v>
      </c>
      <c r="K60" s="320"/>
      <c r="L60" s="320">
        <f>H60*1.65</f>
        <v>192500</v>
      </c>
      <c r="M60" s="320"/>
      <c r="N60" s="320"/>
      <c r="O60" s="320"/>
      <c r="P60" s="320"/>
      <c r="Q60" s="395">
        <v>3.7022129870129876</v>
      </c>
      <c r="R60" s="395"/>
      <c r="S60" s="395"/>
      <c r="T60" s="391">
        <f>Q60*L60</f>
        <v>712676.00000000012</v>
      </c>
      <c r="U60" s="391"/>
      <c r="V60" s="391"/>
      <c r="W60" s="391"/>
      <c r="X60" s="46"/>
    </row>
    <row r="61" spans="1:24">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c r="A62" s="33"/>
      <c r="B62" s="320"/>
      <c r="C62" s="320"/>
      <c r="D62" s="320"/>
      <c r="E62" s="320"/>
      <c r="F62" s="320"/>
      <c r="G62" s="320"/>
      <c r="H62" s="320"/>
      <c r="I62" s="320"/>
      <c r="J62" s="320"/>
      <c r="K62" s="320"/>
      <c r="L62" s="320"/>
      <c r="M62" s="320"/>
      <c r="N62" s="320"/>
      <c r="O62" s="320"/>
      <c r="P62" s="320"/>
      <c r="Q62" s="320"/>
      <c r="R62" s="320"/>
      <c r="S62" s="320"/>
      <c r="T62" s="319"/>
      <c r="U62" s="319"/>
      <c r="V62" s="319"/>
      <c r="W62" s="319"/>
      <c r="X62" s="46"/>
    </row>
    <row r="63" spans="1:24" ht="16.5">
      <c r="A63" s="33"/>
      <c r="B63" s="49"/>
      <c r="C63" s="49"/>
      <c r="D63" s="49"/>
      <c r="E63" s="49"/>
      <c r="F63" s="49"/>
      <c r="G63" s="49"/>
      <c r="H63" s="49"/>
      <c r="I63" s="49"/>
      <c r="J63" s="49"/>
      <c r="K63" s="49"/>
      <c r="L63" s="49"/>
      <c r="M63" s="49"/>
      <c r="N63" s="49"/>
      <c r="O63" s="49"/>
      <c r="P63" s="49"/>
      <c r="Q63" s="310" t="s">
        <v>20</v>
      </c>
      <c r="R63" s="310"/>
      <c r="S63" s="310"/>
      <c r="T63" s="337">
        <f t="shared" ref="T63" si="3">SUM(T60:W62)</f>
        <v>712676.00000000012</v>
      </c>
      <c r="U63" s="338"/>
      <c r="V63" s="338"/>
      <c r="W63" s="339"/>
      <c r="X63" s="46"/>
    </row>
    <row r="64" spans="1:24">
      <c r="A64" s="33"/>
      <c r="B64" s="52"/>
      <c r="C64" s="52"/>
      <c r="D64" s="52"/>
      <c r="E64" s="52"/>
      <c r="F64" s="52"/>
      <c r="G64" s="52"/>
      <c r="H64" s="52"/>
      <c r="I64" s="52"/>
      <c r="J64" s="52"/>
      <c r="K64" s="52"/>
      <c r="L64" s="52"/>
      <c r="M64" s="52"/>
      <c r="N64" s="52"/>
      <c r="O64" s="52"/>
      <c r="P64" s="52"/>
      <c r="Q64" s="52"/>
      <c r="R64" s="52"/>
      <c r="S64" s="52"/>
      <c r="T64" s="53"/>
      <c r="U64" s="53"/>
      <c r="V64" s="53"/>
      <c r="W64" s="53"/>
      <c r="X64" s="46"/>
    </row>
    <row r="65" spans="1:24">
      <c r="A65" s="33"/>
      <c r="B65" s="52"/>
      <c r="C65" s="52"/>
      <c r="D65" s="52"/>
      <c r="E65" s="52"/>
      <c r="F65" s="52"/>
      <c r="G65" s="52"/>
      <c r="H65" s="52"/>
      <c r="I65" s="52"/>
      <c r="J65" s="52"/>
      <c r="K65" s="52"/>
      <c r="L65" s="52"/>
      <c r="M65" s="52"/>
      <c r="N65" s="52"/>
      <c r="O65" s="52"/>
      <c r="P65" s="52"/>
      <c r="Q65" s="340" t="s">
        <v>39</v>
      </c>
      <c r="R65" s="340"/>
      <c r="S65" s="340"/>
      <c r="T65" s="341">
        <f>+T63+T55+T47+T36</f>
        <v>2249310</v>
      </c>
      <c r="U65" s="341"/>
      <c r="V65" s="341"/>
      <c r="W65" s="341"/>
      <c r="X65" s="46"/>
    </row>
    <row r="66" spans="1:24">
      <c r="A66" s="33"/>
      <c r="B66" s="52"/>
      <c r="C66" s="52"/>
      <c r="D66" s="52"/>
      <c r="E66" s="52"/>
      <c r="F66" s="52"/>
      <c r="G66" s="52"/>
      <c r="H66" s="52"/>
      <c r="I66" s="52"/>
      <c r="J66" s="52"/>
      <c r="K66" s="52"/>
      <c r="L66" s="52"/>
      <c r="M66" s="52"/>
      <c r="N66" s="52"/>
      <c r="O66" s="52"/>
      <c r="P66" s="52"/>
      <c r="Q66" s="54" t="s">
        <v>40</v>
      </c>
      <c r="R66" s="55">
        <v>30</v>
      </c>
      <c r="S66" s="56" t="s">
        <v>41</v>
      </c>
      <c r="T66" s="341">
        <f>+ROUND(R66*(T65/100),0)</f>
        <v>674793</v>
      </c>
      <c r="U66" s="341"/>
      <c r="V66" s="341"/>
      <c r="W66" s="341"/>
      <c r="X66" s="46"/>
    </row>
    <row r="67" spans="1:24" ht="21" customHeight="1">
      <c r="A67" s="33"/>
      <c r="B67" s="52"/>
      <c r="C67" s="52"/>
      <c r="D67" s="52"/>
      <c r="E67" s="52"/>
      <c r="F67" s="52"/>
      <c r="G67" s="52"/>
      <c r="H67" s="52"/>
      <c r="I67" s="52"/>
      <c r="J67" s="52"/>
      <c r="K67" s="52"/>
      <c r="L67" s="52"/>
      <c r="M67" s="52"/>
      <c r="N67" s="52"/>
      <c r="O67" s="52"/>
      <c r="P67" s="52"/>
      <c r="Q67" s="342" t="s">
        <v>42</v>
      </c>
      <c r="R67" s="342"/>
      <c r="S67" s="342"/>
      <c r="T67" s="341">
        <f>+T66+T65</f>
        <v>2924103</v>
      </c>
      <c r="U67" s="341"/>
      <c r="V67" s="341"/>
      <c r="W67" s="341"/>
      <c r="X67" s="46"/>
    </row>
    <row r="68" spans="1:24" ht="15" customHeight="1">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52"/>
      <c r="D69" s="52"/>
      <c r="E69" s="52"/>
      <c r="F69" s="52"/>
      <c r="G69" s="52"/>
      <c r="H69" s="52"/>
      <c r="I69" s="52"/>
      <c r="J69" s="52"/>
      <c r="K69" s="52"/>
      <c r="L69" s="52"/>
      <c r="M69" s="52"/>
      <c r="N69" s="52"/>
      <c r="O69" s="52"/>
      <c r="P69" s="52"/>
      <c r="Q69" s="52"/>
      <c r="R69" s="52"/>
      <c r="S69" s="52"/>
      <c r="T69" s="53"/>
      <c r="U69" s="53"/>
      <c r="V69" s="53"/>
      <c r="W69" s="53"/>
      <c r="X69" s="46"/>
    </row>
    <row r="70" spans="1:24">
      <c r="A70" s="33"/>
      <c r="B70" s="52"/>
      <c r="C70" s="346"/>
      <c r="D70" s="641"/>
      <c r="E70" s="641"/>
      <c r="F70" s="641"/>
      <c r="G70" s="641"/>
      <c r="H70" s="641"/>
      <c r="I70" s="641"/>
      <c r="J70" s="641"/>
      <c r="K70" s="642"/>
      <c r="L70" s="642"/>
      <c r="M70" s="642"/>
      <c r="N70" s="347"/>
      <c r="O70" s="347"/>
      <c r="P70" s="347"/>
      <c r="Q70" s="347"/>
      <c r="R70" s="347"/>
      <c r="S70" s="347"/>
      <c r="T70" s="347"/>
      <c r="U70" s="347"/>
      <c r="V70" s="347"/>
      <c r="W70" s="67"/>
      <c r="X70" s="46"/>
    </row>
    <row r="71" spans="1:24" ht="16.5">
      <c r="A71" s="33"/>
      <c r="B71" s="52"/>
      <c r="C71" s="343" t="s">
        <v>43</v>
      </c>
      <c r="D71" s="343"/>
      <c r="E71" s="343"/>
      <c r="F71" s="343"/>
      <c r="G71" s="343"/>
      <c r="H71" s="343"/>
      <c r="I71" s="343"/>
      <c r="J71" s="343"/>
      <c r="K71" s="642"/>
      <c r="L71" s="642"/>
      <c r="M71" s="642"/>
      <c r="N71" s="343" t="s">
        <v>44</v>
      </c>
      <c r="O71" s="343"/>
      <c r="P71" s="343"/>
      <c r="Q71" s="343"/>
      <c r="R71" s="343"/>
      <c r="S71" s="343"/>
      <c r="T71" s="343"/>
      <c r="U71" s="343"/>
      <c r="V71" s="343"/>
      <c r="W71" s="343"/>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58"/>
      <c r="J73" s="58"/>
      <c r="K73" s="58"/>
      <c r="L73" s="58"/>
      <c r="M73" s="58"/>
      <c r="N73" s="57"/>
      <c r="O73" s="57"/>
      <c r="P73" s="57"/>
      <c r="Q73" s="57"/>
      <c r="R73" s="57"/>
      <c r="S73" s="57"/>
      <c r="T73" s="57"/>
      <c r="U73" s="57"/>
      <c r="V73" s="57"/>
      <c r="W73" s="57"/>
      <c r="X73" s="46"/>
    </row>
    <row r="74" spans="1:24">
      <c r="A74" s="33"/>
      <c r="B74" s="52"/>
      <c r="C74" s="57"/>
      <c r="D74" s="58"/>
      <c r="E74" s="58"/>
      <c r="F74" s="58"/>
      <c r="G74" s="58"/>
      <c r="H74" s="58"/>
      <c r="I74" s="346"/>
      <c r="J74" s="641"/>
      <c r="K74" s="641"/>
      <c r="L74" s="641"/>
      <c r="M74" s="641"/>
      <c r="N74" s="641"/>
      <c r="O74" s="641"/>
      <c r="P74" s="641"/>
      <c r="Q74" s="57"/>
      <c r="R74" s="57"/>
      <c r="S74" s="57"/>
      <c r="T74" s="57"/>
      <c r="U74" s="57"/>
      <c r="V74" s="57"/>
      <c r="W74" s="57"/>
      <c r="X74" s="46"/>
    </row>
    <row r="75" spans="1:24" ht="16.5">
      <c r="A75" s="33"/>
      <c r="B75" s="52"/>
      <c r="C75" s="57"/>
      <c r="D75" s="58"/>
      <c r="E75" s="58"/>
      <c r="F75" s="58"/>
      <c r="G75" s="58"/>
      <c r="H75" s="58"/>
      <c r="I75" s="343" t="s">
        <v>45</v>
      </c>
      <c r="J75" s="643"/>
      <c r="K75" s="643"/>
      <c r="L75" s="643"/>
      <c r="M75" s="643"/>
      <c r="N75" s="643"/>
      <c r="O75" s="643"/>
      <c r="P75" s="643"/>
      <c r="Q75" s="57"/>
      <c r="R75" s="57"/>
      <c r="S75" s="57"/>
      <c r="T75" s="57"/>
      <c r="U75" s="57"/>
      <c r="V75" s="57"/>
      <c r="W75" s="57"/>
      <c r="X75" s="46"/>
    </row>
    <row r="76" spans="1:24">
      <c r="A76" s="33"/>
      <c r="B76" s="52"/>
      <c r="C76" s="52"/>
      <c r="D76" s="52"/>
      <c r="E76" s="52"/>
      <c r="F76" s="59"/>
      <c r="G76" s="59"/>
      <c r="H76" s="59"/>
      <c r="I76" s="59"/>
      <c r="J76" s="59"/>
      <c r="K76" s="59"/>
      <c r="L76" s="59"/>
      <c r="M76" s="59"/>
      <c r="N76" s="59"/>
      <c r="O76" s="59"/>
      <c r="P76" s="60"/>
      <c r="Q76" s="52"/>
      <c r="R76" s="52"/>
      <c r="S76" s="52"/>
      <c r="T76" s="53"/>
      <c r="U76" s="53"/>
      <c r="V76" s="53"/>
      <c r="W76" s="53"/>
      <c r="X76" s="46"/>
    </row>
    <row r="77" spans="1:24">
      <c r="A77" s="33"/>
      <c r="B77" s="344" t="s">
        <v>46</v>
      </c>
      <c r="C77" s="344"/>
      <c r="D77" s="344"/>
      <c r="E77" s="344"/>
      <c r="F77" s="344"/>
      <c r="G77" s="344"/>
      <c r="H77" s="344"/>
      <c r="I77" s="344"/>
      <c r="J77" s="344"/>
      <c r="K77" s="344"/>
      <c r="L77" s="344"/>
      <c r="M77" s="344"/>
      <c r="N77" s="344"/>
      <c r="O77" s="61"/>
      <c r="P77" s="31"/>
      <c r="Q77" s="31" t="s">
        <v>47</v>
      </c>
      <c r="R77" s="31" t="s">
        <v>48</v>
      </c>
      <c r="S77" s="31"/>
      <c r="T77" s="31"/>
      <c r="U77" s="31"/>
      <c r="V77" s="31"/>
      <c r="W77" s="31"/>
      <c r="X77" s="32"/>
    </row>
    <row r="78" spans="1:24">
      <c r="A78" s="62"/>
      <c r="B78" s="63" t="s">
        <v>49</v>
      </c>
      <c r="C78" s="64"/>
      <c r="D78" s="64"/>
      <c r="E78" s="64"/>
      <c r="F78" s="63" t="s">
        <v>50</v>
      </c>
      <c r="G78" s="65"/>
      <c r="H78" s="345"/>
      <c r="I78" s="345"/>
      <c r="J78" s="345"/>
      <c r="K78" s="345"/>
      <c r="L78" s="345"/>
      <c r="M78" s="345"/>
      <c r="N78" s="345"/>
      <c r="O78" s="345"/>
      <c r="P78" s="63"/>
      <c r="Q78" s="63"/>
      <c r="R78" s="63" t="s">
        <v>51</v>
      </c>
      <c r="S78" s="63"/>
      <c r="T78" s="63"/>
      <c r="U78" s="63"/>
      <c r="V78" s="63"/>
      <c r="W78" s="63"/>
      <c r="X78" s="66"/>
    </row>
  </sheetData>
  <mergeCells count="160">
    <mergeCell ref="I75:P75"/>
    <mergeCell ref="B77:N77"/>
    <mergeCell ref="H78:O78"/>
    <mergeCell ref="C70:J70"/>
    <mergeCell ref="K70:M71"/>
    <mergeCell ref="N70:V70"/>
    <mergeCell ref="C71:J71"/>
    <mergeCell ref="N71:W71"/>
    <mergeCell ref="I74:P74"/>
    <mergeCell ref="Q63:S63"/>
    <mergeCell ref="T63:W63"/>
    <mergeCell ref="Q65:S65"/>
    <mergeCell ref="T65:W65"/>
    <mergeCell ref="T66:W66"/>
    <mergeCell ref="Q67:S67"/>
    <mergeCell ref="T67:W67"/>
    <mergeCell ref="B62:G62"/>
    <mergeCell ref="H62:I62"/>
    <mergeCell ref="J62:K62"/>
    <mergeCell ref="L62:P62"/>
    <mergeCell ref="Q62:S62"/>
    <mergeCell ref="T62:W62"/>
    <mergeCell ref="B61:G61"/>
    <mergeCell ref="H61:I61"/>
    <mergeCell ref="J61:K61"/>
    <mergeCell ref="L61:P61"/>
    <mergeCell ref="Q61:S61"/>
    <mergeCell ref="T61:W61"/>
    <mergeCell ref="B60:G60"/>
    <mergeCell ref="H60:I60"/>
    <mergeCell ref="J60:K60"/>
    <mergeCell ref="L60:P60"/>
    <mergeCell ref="Q60:S60"/>
    <mergeCell ref="T60:W60"/>
    <mergeCell ref="Q55:S55"/>
    <mergeCell ref="T55:W55"/>
    <mergeCell ref="B57:W57"/>
    <mergeCell ref="B59:G59"/>
    <mergeCell ref="H59:I59"/>
    <mergeCell ref="J59:K59"/>
    <mergeCell ref="L59:P59"/>
    <mergeCell ref="Q59:S59"/>
    <mergeCell ref="T59:W59"/>
    <mergeCell ref="B54:G54"/>
    <mergeCell ref="H54:I54"/>
    <mergeCell ref="J54:K54"/>
    <mergeCell ref="L54:P54"/>
    <mergeCell ref="Q54:S54"/>
    <mergeCell ref="T54:W54"/>
    <mergeCell ref="B53:G53"/>
    <mergeCell ref="H53:I53"/>
    <mergeCell ref="J53:K53"/>
    <mergeCell ref="L53:P53"/>
    <mergeCell ref="Q53:S53"/>
    <mergeCell ref="T53:W53"/>
    <mergeCell ref="B52:G52"/>
    <mergeCell ref="H52:I52"/>
    <mergeCell ref="J52:K52"/>
    <mergeCell ref="L52:P52"/>
    <mergeCell ref="Q52:S52"/>
    <mergeCell ref="T52:W52"/>
    <mergeCell ref="Q47:S47"/>
    <mergeCell ref="T47:W47"/>
    <mergeCell ref="B49:W49"/>
    <mergeCell ref="B51:G51"/>
    <mergeCell ref="H51:I51"/>
    <mergeCell ref="J51:K51"/>
    <mergeCell ref="L51:P51"/>
    <mergeCell ref="Q51:S51"/>
    <mergeCell ref="T51:W51"/>
    <mergeCell ref="B45:I45"/>
    <mergeCell ref="J45:K45"/>
    <mergeCell ref="L45:P45"/>
    <mergeCell ref="Q45:S45"/>
    <mergeCell ref="T45:W45"/>
    <mergeCell ref="B46:I46"/>
    <mergeCell ref="J46:K46"/>
    <mergeCell ref="L46:P46"/>
    <mergeCell ref="Q46:S46"/>
    <mergeCell ref="T46:W46"/>
    <mergeCell ref="B43:I43"/>
    <mergeCell ref="J43:K43"/>
    <mergeCell ref="L43:P43"/>
    <mergeCell ref="Q43:S43"/>
    <mergeCell ref="T43:W43"/>
    <mergeCell ref="B44:I44"/>
    <mergeCell ref="J44:K44"/>
    <mergeCell ref="L44:P44"/>
    <mergeCell ref="Q44:S44"/>
    <mergeCell ref="T44:W44"/>
    <mergeCell ref="B41:I41"/>
    <mergeCell ref="J41:K41"/>
    <mergeCell ref="L41:P41"/>
    <mergeCell ref="Q41:S41"/>
    <mergeCell ref="T41:W41"/>
    <mergeCell ref="B42:I42"/>
    <mergeCell ref="J42:K42"/>
    <mergeCell ref="L42:P42"/>
    <mergeCell ref="Q42:S42"/>
    <mergeCell ref="T42:W42"/>
    <mergeCell ref="Q36:S36"/>
    <mergeCell ref="T36:W36"/>
    <mergeCell ref="B38:W38"/>
    <mergeCell ref="B40:I40"/>
    <mergeCell ref="J40:K40"/>
    <mergeCell ref="L40:P40"/>
    <mergeCell ref="Q40:S40"/>
    <mergeCell ref="T40:W40"/>
    <mergeCell ref="B34:I34"/>
    <mergeCell ref="J34:K34"/>
    <mergeCell ref="L34:P34"/>
    <mergeCell ref="Q34:S34"/>
    <mergeCell ref="T34:W34"/>
    <mergeCell ref="B35:I35"/>
    <mergeCell ref="J35:K35"/>
    <mergeCell ref="L35:P35"/>
    <mergeCell ref="Q35:S35"/>
    <mergeCell ref="T35:W35"/>
    <mergeCell ref="B30:C30"/>
    <mergeCell ref="D30:P30"/>
    <mergeCell ref="Q30:S30"/>
    <mergeCell ref="T30:W30"/>
    <mergeCell ref="B31:W31"/>
    <mergeCell ref="B33:I33"/>
    <mergeCell ref="J33:K33"/>
    <mergeCell ref="L33:P33"/>
    <mergeCell ref="Q33:S33"/>
    <mergeCell ref="T33:W33"/>
    <mergeCell ref="B26:C26"/>
    <mergeCell ref="D26:P26"/>
    <mergeCell ref="Q26:S26"/>
    <mergeCell ref="T26:W26"/>
    <mergeCell ref="B27:C29"/>
    <mergeCell ref="D27:P29"/>
    <mergeCell ref="Q27:S29"/>
    <mergeCell ref="T27:W29"/>
    <mergeCell ref="B22:E22"/>
    <mergeCell ref="F22:W22"/>
    <mergeCell ref="F23:W23"/>
    <mergeCell ref="B24:E24"/>
    <mergeCell ref="F24:W24"/>
    <mergeCell ref="F25:W25"/>
    <mergeCell ref="B20:E20"/>
    <mergeCell ref="F20:W20"/>
    <mergeCell ref="F21:W21"/>
    <mergeCell ref="B8:W8"/>
    <mergeCell ref="H9:L9"/>
    <mergeCell ref="O9:Q9"/>
    <mergeCell ref="R9:W9"/>
    <mergeCell ref="F10:I10"/>
    <mergeCell ref="K10:L10"/>
    <mergeCell ref="A2:E6"/>
    <mergeCell ref="F2:S6"/>
    <mergeCell ref="T2:X2"/>
    <mergeCell ref="T3:X3"/>
    <mergeCell ref="T4:X4"/>
    <mergeCell ref="T5:X6"/>
    <mergeCell ref="B12:W12"/>
    <mergeCell ref="B13:W18"/>
    <mergeCell ref="B19:W19"/>
  </mergeCells>
  <conditionalFormatting sqref="B13:W18">
    <cfRule type="expression" dxfId="45" priority="1" stopIfTrue="1">
      <formula>#REF!=0</formula>
    </cfRule>
  </conditionalFormatting>
  <dataValidations disablePrompts="1" count="32">
    <dataValidation allowBlank="1" showInputMessage="1" showErrorMessage="1" promptTitle="Objeto del Contrato" prompt="Escriba claramente el objeto del contrato de ejecución suscrito" sqref="B13:W18" xr:uid="{00000000-0002-0000-1600-000000000000}"/>
    <dataValidation allowBlank="1" showInputMessage="1" showErrorMessage="1" prompt="Escriba el año de suscripción del contrato." sqref="O9:Q9" xr:uid="{00000000-0002-0000-1600-000001000000}"/>
    <dataValidation allowBlank="1" showInputMessage="1" showErrorMessage="1" promptTitle="Contrato No." prompt="Escriba en este espacio el número de contrato suscrito" sqref="H9:L9" xr:uid="{00000000-0002-0000-1600-000002000000}"/>
    <dataValidation allowBlank="1" showInputMessage="1" showErrorMessage="1" promptTitle="Contratista" prompt="Escriba el nombre o _x000a_razón social del _x000a_Contratista" sqref="F20:W20" xr:uid="{00000000-0002-0000-1600-000003000000}"/>
    <dataValidation allowBlank="1" showInputMessage="1" showErrorMessage="1" promptTitle="Interventor               " prompt="Escriba el nombre _x000a_o razón social del _x000a_Interventor" sqref="F22:W22" xr:uid="{00000000-0002-0000-1600-000004000000}"/>
    <dataValidation allowBlank="1" showInputMessage="1" showErrorMessage="1" promptTitle="Coordinador        " prompt="Escriba el nombre _x000a_o razón social del _x000a_funcionario designado_x000a_para ser el Coordinador_x000a_del Contrato" sqref="F24:W24" xr:uid="{00000000-0002-0000-1600-000005000000}"/>
    <dataValidation allowBlank="1" showInputMessage="1" showErrorMessage="1" prompt="Escriba el item relacionado en la propuesta" sqref="B27 B30:C30" xr:uid="{00000000-0002-0000-1600-000006000000}"/>
    <dataValidation allowBlank="1" showInputMessage="1" showErrorMessage="1" prompt="Escriba una breve descripción del item relacionado" sqref="D27 D30:P30" xr:uid="{00000000-0002-0000-1600-000007000000}"/>
    <dataValidation allowBlank="1" showInputMessage="1" showErrorMessage="1" prompt="Escriba la unidad de medida en que se encuentra el item relacionado" sqref="Q27 Q30:S30" xr:uid="{00000000-0002-0000-1600-000008000000}"/>
    <dataValidation allowBlank="1" showInputMessage="1" showErrorMessage="1" prompt="Escriba la Cantidad de cada item relacionado" sqref="T27 T30:W30" xr:uid="{00000000-0002-0000-1600-000009000000}"/>
    <dataValidation allowBlank="1" showInputMessage="1" showErrorMessage="1" prompt="Escriba la clase de material que transporta el material que se analiza" sqref="B52:G54" xr:uid="{00000000-0002-0000-1600-00000A000000}"/>
    <dataValidation allowBlank="1" showInputMessage="1" showErrorMessage="1" prompt="Escriba los trabajadores cuyo precio va a analizarce" sqref="B60:G62" xr:uid="{00000000-0002-0000-1600-00000B000000}"/>
    <dataValidation allowBlank="1" showInputMessage="1" showErrorMessage="1" prompt="Escriba el valor unitario del equipo que analiza" sqref="T34:W34" xr:uid="{00000000-0002-0000-1600-00000C000000}"/>
    <dataValidation allowBlank="1" showInputMessage="1" showErrorMessage="1" prompt="Escriba el precio unitario del material que se analiza" sqref="T35:W35 T41:W46" xr:uid="{00000000-0002-0000-1600-00000D000000}"/>
    <dataValidation allowBlank="1" showInputMessage="1" showErrorMessage="1" prompt="Escriba el peso o la cantidad de volument que transporta" sqref="H52:I54" xr:uid="{00000000-0002-0000-1600-00000E000000}"/>
    <dataValidation allowBlank="1" showInputMessage="1" showErrorMessage="1" prompt="Escriba la distancia que recorre el transporte relacionado" sqref="J52:K54" xr:uid="{00000000-0002-0000-1600-00000F000000}"/>
    <dataValidation allowBlank="1" showInputMessage="1" showErrorMessage="1" prompt="Esciba los m2 o Toneladas por Km equivalentes para el transporte relacionado" sqref="L52:P54" xr:uid="{00000000-0002-0000-1600-000010000000}"/>
    <dataValidation allowBlank="1" showInputMessage="1" showErrorMessage="1" prompt="Escriba la tarifa del transporte relacionado" sqref="Q52:S54" xr:uid="{00000000-0002-0000-1600-000011000000}"/>
    <dataValidation allowBlank="1" showInputMessage="1" showErrorMessage="1" prompt="Escriba el valor unitario del transporte relacionado" sqref="T52:W54" xr:uid="{00000000-0002-0000-1600-000012000000}"/>
    <dataValidation allowBlank="1" showInputMessage="1" showErrorMessage="1" prompt="Escriba el valor del jornal por cada trabajador" sqref="H60:I62" xr:uid="{00000000-0002-0000-1600-000013000000}"/>
    <dataValidation allowBlank="1" showInputMessage="1" showErrorMessage="1" prompt="Escriba el valor de las prestaciones por cada trabajador" sqref="J60:K62" xr:uid="{00000000-0002-0000-1600-000014000000}"/>
    <dataValidation allowBlank="1" showInputMessage="1" showErrorMessage="1" prompt="Escriba el valor del jornal total de cada trabajador relacionado" sqref="L60:P62" xr:uid="{00000000-0002-0000-1600-000015000000}"/>
    <dataValidation allowBlank="1" showInputMessage="1" showErrorMessage="1" prompt="Escriba el rendimiento de cada trabajador relacionado" sqref="Q60:S62" xr:uid="{00000000-0002-0000-1600-000016000000}"/>
    <dataValidation allowBlank="1" showInputMessage="1" showErrorMessage="1" prompt="Escriba el valor Unitario de cada trabajador relacionado" sqref="T60:W62" xr:uid="{00000000-0002-0000-1600-000017000000}"/>
    <dataValidation allowBlank="1" showInputMessage="1" showErrorMessage="1" prompt="Escriba el nombre completo  del interventor" sqref="H78:O78" xr:uid="{00000000-0002-0000-1600-000018000000}"/>
    <dataValidation allowBlank="1" showInputMessage="1" showErrorMessage="1" prompt="Escriba una breve descripción del equipo que analiza" sqref="B34:B35" xr:uid="{00000000-0002-0000-1600-000019000000}"/>
    <dataValidation allowBlank="1" showInputMessage="1" showErrorMessage="1" prompt="Escriba la Tarifa por hora del equipo que analiza" sqref="L34:P35" xr:uid="{00000000-0002-0000-1600-00001A000000}"/>
    <dataValidation allowBlank="1" showInputMessage="1" showErrorMessage="1" prompt="Escriba el rendimiento del equipo que analiza" sqref="Q34:S35" xr:uid="{00000000-0002-0000-1600-00001B000000}"/>
    <dataValidation allowBlank="1" showInputMessage="1" showErrorMessage="1" prompt="Escriba una breve descripción de los materiales que analiza" sqref="B41:I47" xr:uid="{00000000-0002-0000-1600-00001C000000}"/>
    <dataValidation allowBlank="1" showInputMessage="1" showErrorMessage="1" prompt="Escriba la unidad de medida en que se mide el material" sqref="J41:K47" xr:uid="{00000000-0002-0000-1600-00001D000000}"/>
    <dataValidation allowBlank="1" showInputMessage="1" showErrorMessage="1" prompt="Escriba la cantidad de material que se analiza" sqref="L41:L47 M41:P44" xr:uid="{00000000-0002-0000-1600-00001E000000}"/>
    <dataValidation allowBlank="1" showInputMessage="1" showErrorMessage="1" prompt="Escriba el precio unitario del material  que se analiza" sqref="Q41:S46" xr:uid="{00000000-0002-0000-1600-00001F000000}"/>
  </dataValidations>
  <pageMargins left="0.7" right="0.7" top="0.75" bottom="0.75" header="0.3" footer="0.3"/>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X75"/>
  <sheetViews>
    <sheetView topLeftCell="A25" zoomScale="58" zoomScaleNormal="58" workbookViewId="0">
      <selection sqref="A1:X75"/>
    </sheetView>
  </sheetViews>
  <sheetFormatPr defaultColWidth="11.42578125" defaultRowHeight="15"/>
  <sheetData>
    <row r="1" spans="1:24">
      <c r="A1" s="27"/>
      <c r="B1" s="27"/>
      <c r="C1" s="27"/>
      <c r="D1" s="27"/>
      <c r="E1" s="27"/>
      <c r="F1" s="27"/>
      <c r="G1" s="27"/>
      <c r="H1" s="27"/>
      <c r="I1" s="27"/>
      <c r="J1" s="27"/>
      <c r="K1" s="27"/>
      <c r="L1" s="27"/>
      <c r="M1" s="27"/>
      <c r="N1" s="27"/>
      <c r="O1" s="27"/>
      <c r="P1" s="27"/>
      <c r="Q1" s="27"/>
      <c r="R1" s="27"/>
      <c r="S1" s="27"/>
      <c r="T1" s="27"/>
      <c r="U1" s="27"/>
      <c r="V1" s="27"/>
      <c r="W1" s="27"/>
      <c r="X1" s="27"/>
    </row>
    <row r="2" spans="1:24">
      <c r="A2" s="348" t="s">
        <v>52</v>
      </c>
      <c r="B2" s="349"/>
      <c r="C2" s="349"/>
      <c r="D2" s="349"/>
      <c r="E2" s="350"/>
      <c r="F2" s="357"/>
      <c r="G2" s="358"/>
      <c r="H2" s="358"/>
      <c r="I2" s="358"/>
      <c r="J2" s="358"/>
      <c r="K2" s="358"/>
      <c r="L2" s="358"/>
      <c r="M2" s="358"/>
      <c r="N2" s="358"/>
      <c r="O2" s="358"/>
      <c r="P2" s="358"/>
      <c r="Q2" s="358"/>
      <c r="R2" s="358"/>
      <c r="S2" s="359"/>
      <c r="T2" s="366"/>
      <c r="U2" s="644"/>
      <c r="V2" s="644"/>
      <c r="W2" s="644"/>
      <c r="X2" s="645"/>
    </row>
    <row r="3" spans="1:24">
      <c r="A3" s="351"/>
      <c r="B3" s="352"/>
      <c r="C3" s="352"/>
      <c r="D3" s="352"/>
      <c r="E3" s="353"/>
      <c r="F3" s="360"/>
      <c r="G3" s="361"/>
      <c r="H3" s="361"/>
      <c r="I3" s="361"/>
      <c r="J3" s="361"/>
      <c r="K3" s="361"/>
      <c r="L3" s="361"/>
      <c r="M3" s="361"/>
      <c r="N3" s="361"/>
      <c r="O3" s="361"/>
      <c r="P3" s="361"/>
      <c r="Q3" s="361"/>
      <c r="R3" s="361"/>
      <c r="S3" s="362"/>
      <c r="T3" s="367" t="s">
        <v>53</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367" t="s">
        <v>54</v>
      </c>
      <c r="U4" s="646"/>
      <c r="V4" s="646"/>
      <c r="W4" s="646"/>
      <c r="X4" s="647"/>
    </row>
    <row r="5" spans="1:24">
      <c r="A5" s="351"/>
      <c r="B5" s="352"/>
      <c r="C5" s="352"/>
      <c r="D5" s="352"/>
      <c r="E5" s="353"/>
      <c r="F5" s="360"/>
      <c r="G5" s="361"/>
      <c r="H5" s="361"/>
      <c r="I5" s="361"/>
      <c r="J5" s="361"/>
      <c r="K5" s="361"/>
      <c r="L5" s="361"/>
      <c r="M5" s="361"/>
      <c r="N5" s="361"/>
      <c r="O5" s="361"/>
      <c r="P5" s="361"/>
      <c r="Q5" s="361"/>
      <c r="R5" s="361"/>
      <c r="S5" s="362"/>
      <c r="T5" s="648"/>
      <c r="U5" s="646"/>
      <c r="V5" s="646"/>
      <c r="W5" s="646"/>
      <c r="X5" s="647"/>
    </row>
    <row r="6" spans="1:24" ht="15.75" thickBot="1">
      <c r="A6" s="354"/>
      <c r="B6" s="355"/>
      <c r="C6" s="355"/>
      <c r="D6" s="355"/>
      <c r="E6" s="356"/>
      <c r="F6" s="363"/>
      <c r="G6" s="364"/>
      <c r="H6" s="364"/>
      <c r="I6" s="364"/>
      <c r="J6" s="364"/>
      <c r="K6" s="364"/>
      <c r="L6" s="364"/>
      <c r="M6" s="364"/>
      <c r="N6" s="364"/>
      <c r="O6" s="364"/>
      <c r="P6" s="364"/>
      <c r="Q6" s="364"/>
      <c r="R6" s="364"/>
      <c r="S6" s="365"/>
      <c r="T6" s="649"/>
      <c r="U6" s="650"/>
      <c r="V6" s="650"/>
      <c r="W6" s="650"/>
      <c r="X6" s="651"/>
    </row>
    <row r="7" spans="1:24">
      <c r="A7" s="28"/>
      <c r="B7" s="29"/>
      <c r="C7" s="29"/>
      <c r="D7" s="29"/>
      <c r="E7" s="29"/>
      <c r="F7" s="29"/>
      <c r="G7" s="29"/>
      <c r="H7" s="30"/>
      <c r="I7" s="30"/>
      <c r="J7" s="30"/>
      <c r="K7" s="30"/>
      <c r="L7" s="30"/>
      <c r="M7" s="30"/>
      <c r="N7" s="30"/>
      <c r="O7" s="30"/>
      <c r="P7" s="30"/>
      <c r="Q7" s="30"/>
      <c r="R7" s="30"/>
      <c r="S7" s="30"/>
      <c r="T7" s="31"/>
      <c r="U7" s="31"/>
      <c r="V7" s="31"/>
      <c r="W7" s="31"/>
      <c r="X7" s="32"/>
    </row>
    <row r="8" spans="1:24" ht="18">
      <c r="A8" s="33"/>
      <c r="B8" s="271" t="s">
        <v>0</v>
      </c>
      <c r="C8" s="271"/>
      <c r="D8" s="271"/>
      <c r="E8" s="271"/>
      <c r="F8" s="271"/>
      <c r="G8" s="271"/>
      <c r="H8" s="271"/>
      <c r="I8" s="271"/>
      <c r="J8" s="271"/>
      <c r="K8" s="271"/>
      <c r="L8" s="271"/>
      <c r="M8" s="271"/>
      <c r="N8" s="271"/>
      <c r="O8" s="271"/>
      <c r="P8" s="271"/>
      <c r="Q8" s="271"/>
      <c r="R8" s="271"/>
      <c r="S8" s="271"/>
      <c r="T8" s="271"/>
      <c r="U8" s="271"/>
      <c r="V8" s="271"/>
      <c r="W8" s="271"/>
      <c r="X8" s="34"/>
    </row>
    <row r="9" spans="1:24" ht="18">
      <c r="A9" s="35"/>
      <c r="C9" s="68"/>
      <c r="D9" s="68"/>
      <c r="E9" s="68"/>
      <c r="F9" s="68"/>
      <c r="G9" s="68"/>
      <c r="H9" s="272"/>
      <c r="I9" s="272"/>
      <c r="J9" s="272"/>
      <c r="K9" s="272"/>
      <c r="L9" s="272"/>
      <c r="O9" s="273"/>
      <c r="P9" s="273"/>
      <c r="Q9" s="273"/>
      <c r="R9" s="274"/>
      <c r="S9" s="274"/>
      <c r="T9" s="274"/>
      <c r="U9" s="274"/>
      <c r="V9" s="274"/>
      <c r="W9" s="274"/>
      <c r="X9" s="36"/>
    </row>
    <row r="10" spans="1:24" ht="16.5">
      <c r="A10" s="37"/>
      <c r="B10" s="38" t="s">
        <v>1</v>
      </c>
      <c r="C10" s="38"/>
      <c r="D10" s="38"/>
      <c r="E10" s="38"/>
      <c r="F10" s="275"/>
      <c r="G10" s="275"/>
      <c r="H10" s="275"/>
      <c r="I10" s="275"/>
      <c r="J10" s="38" t="s">
        <v>2</v>
      </c>
      <c r="K10" s="276"/>
      <c r="L10" s="276"/>
      <c r="M10" s="39"/>
      <c r="N10" s="38"/>
      <c r="O10" s="40"/>
      <c r="P10" s="40"/>
      <c r="Q10" s="40"/>
      <c r="R10" s="40"/>
      <c r="S10" s="40"/>
      <c r="T10" s="40"/>
      <c r="U10" s="40"/>
      <c r="V10" s="40"/>
      <c r="W10" s="40"/>
      <c r="X10" s="41"/>
    </row>
    <row r="11" spans="1:24">
      <c r="A11" s="35"/>
      <c r="B11" s="42"/>
      <c r="C11" s="42"/>
      <c r="D11" s="42"/>
      <c r="E11" s="42"/>
      <c r="F11" s="42"/>
      <c r="G11" s="42"/>
      <c r="H11" s="43"/>
      <c r="I11" s="43"/>
      <c r="J11" s="43"/>
      <c r="K11" s="43"/>
      <c r="L11" s="43"/>
      <c r="M11" s="44"/>
      <c r="N11" s="44"/>
      <c r="O11" s="43"/>
      <c r="P11" s="43"/>
      <c r="Q11" s="43"/>
      <c r="R11" s="69"/>
      <c r="S11" s="69"/>
      <c r="T11" s="69"/>
      <c r="U11" s="69"/>
      <c r="V11" s="69"/>
      <c r="W11" s="69"/>
      <c r="X11" s="36"/>
    </row>
    <row r="12" spans="1:24" ht="18">
      <c r="A12" s="35"/>
      <c r="B12" s="265" t="s">
        <v>3</v>
      </c>
      <c r="C12" s="265"/>
      <c r="D12" s="265"/>
      <c r="E12" s="265"/>
      <c r="F12" s="265"/>
      <c r="G12" s="265"/>
      <c r="H12" s="265"/>
      <c r="I12" s="265"/>
      <c r="J12" s="265"/>
      <c r="K12" s="265"/>
      <c r="L12" s="265"/>
      <c r="M12" s="265"/>
      <c r="N12" s="265"/>
      <c r="O12" s="265"/>
      <c r="P12" s="265"/>
      <c r="Q12" s="265"/>
      <c r="R12" s="265"/>
      <c r="S12" s="265"/>
      <c r="T12" s="265"/>
      <c r="U12" s="265"/>
      <c r="V12" s="265"/>
      <c r="W12" s="265"/>
      <c r="X12" s="36"/>
    </row>
    <row r="13" spans="1:24">
      <c r="A13" s="35"/>
      <c r="B13" s="413"/>
      <c r="C13" s="413"/>
      <c r="D13" s="413"/>
      <c r="E13" s="413"/>
      <c r="F13" s="413"/>
      <c r="G13" s="413"/>
      <c r="H13" s="413"/>
      <c r="I13" s="413"/>
      <c r="J13" s="413"/>
      <c r="K13" s="413"/>
      <c r="L13" s="413"/>
      <c r="M13" s="413"/>
      <c r="N13" s="413"/>
      <c r="O13" s="413"/>
      <c r="P13" s="413"/>
      <c r="Q13" s="413"/>
      <c r="R13" s="413"/>
      <c r="S13" s="413"/>
      <c r="T13" s="413"/>
      <c r="U13" s="413"/>
      <c r="V13" s="413"/>
      <c r="W13" s="413"/>
      <c r="X13" s="36"/>
    </row>
    <row r="14" spans="1:24">
      <c r="A14" s="35"/>
      <c r="B14" s="413"/>
      <c r="C14" s="413"/>
      <c r="D14" s="413"/>
      <c r="E14" s="413"/>
      <c r="F14" s="413"/>
      <c r="G14" s="413"/>
      <c r="H14" s="413"/>
      <c r="I14" s="413"/>
      <c r="J14" s="413"/>
      <c r="K14" s="413"/>
      <c r="L14" s="413"/>
      <c r="M14" s="413"/>
      <c r="N14" s="413"/>
      <c r="O14" s="413"/>
      <c r="P14" s="413"/>
      <c r="Q14" s="413"/>
      <c r="R14" s="413"/>
      <c r="S14" s="413"/>
      <c r="T14" s="413"/>
      <c r="U14" s="413"/>
      <c r="V14" s="413"/>
      <c r="W14" s="413"/>
      <c r="X14" s="36"/>
    </row>
    <row r="15" spans="1:24">
      <c r="A15" s="35"/>
      <c r="B15" s="413"/>
      <c r="C15" s="413"/>
      <c r="D15" s="413"/>
      <c r="E15" s="413"/>
      <c r="F15" s="413"/>
      <c r="G15" s="413"/>
      <c r="H15" s="413"/>
      <c r="I15" s="413"/>
      <c r="J15" s="413"/>
      <c r="K15" s="413"/>
      <c r="L15" s="413"/>
      <c r="M15" s="413"/>
      <c r="N15" s="413"/>
      <c r="O15" s="413"/>
      <c r="P15" s="413"/>
      <c r="Q15" s="413"/>
      <c r="R15" s="413"/>
      <c r="S15" s="413"/>
      <c r="T15" s="413"/>
      <c r="U15" s="413"/>
      <c r="V15" s="413"/>
      <c r="W15" s="413"/>
      <c r="X15" s="36"/>
    </row>
    <row r="16" spans="1:24">
      <c r="A16" s="35"/>
      <c r="B16" s="413"/>
      <c r="C16" s="413"/>
      <c r="D16" s="413"/>
      <c r="E16" s="413"/>
      <c r="F16" s="413"/>
      <c r="G16" s="413"/>
      <c r="H16" s="413"/>
      <c r="I16" s="413"/>
      <c r="J16" s="413"/>
      <c r="K16" s="413"/>
      <c r="L16" s="413"/>
      <c r="M16" s="413"/>
      <c r="N16" s="413"/>
      <c r="O16" s="413"/>
      <c r="P16" s="413"/>
      <c r="Q16" s="413"/>
      <c r="R16" s="413"/>
      <c r="S16" s="413"/>
      <c r="T16" s="413"/>
      <c r="U16" s="413"/>
      <c r="V16" s="413"/>
      <c r="W16" s="413"/>
      <c r="X16" s="36"/>
    </row>
    <row r="17" spans="1:24">
      <c r="A17" s="35"/>
      <c r="B17" s="413"/>
      <c r="C17" s="413"/>
      <c r="D17" s="413"/>
      <c r="E17" s="413"/>
      <c r="F17" s="413"/>
      <c r="G17" s="413"/>
      <c r="H17" s="413"/>
      <c r="I17" s="413"/>
      <c r="J17" s="413"/>
      <c r="K17" s="413"/>
      <c r="L17" s="413"/>
      <c r="M17" s="413"/>
      <c r="N17" s="413"/>
      <c r="O17" s="413"/>
      <c r="P17" s="413"/>
      <c r="Q17" s="413"/>
      <c r="R17" s="413"/>
      <c r="S17" s="413"/>
      <c r="T17" s="413"/>
      <c r="U17" s="413"/>
      <c r="V17" s="413"/>
      <c r="W17" s="413"/>
      <c r="X17" s="36"/>
    </row>
    <row r="18" spans="1:24">
      <c r="A18" s="35"/>
      <c r="B18" s="413"/>
      <c r="C18" s="413"/>
      <c r="D18" s="413"/>
      <c r="E18" s="413"/>
      <c r="F18" s="413"/>
      <c r="G18" s="413"/>
      <c r="H18" s="413"/>
      <c r="I18" s="413"/>
      <c r="J18" s="413"/>
      <c r="K18" s="413"/>
      <c r="L18" s="413"/>
      <c r="M18" s="413"/>
      <c r="N18" s="413"/>
      <c r="O18" s="413"/>
      <c r="P18" s="413"/>
      <c r="Q18" s="413"/>
      <c r="R18" s="413"/>
      <c r="S18" s="413"/>
      <c r="T18" s="413"/>
      <c r="U18" s="413"/>
      <c r="V18" s="413"/>
      <c r="W18" s="413"/>
      <c r="X18" s="36"/>
    </row>
    <row r="19" spans="1:24">
      <c r="A19" s="35"/>
      <c r="B19" s="267"/>
      <c r="C19" s="267"/>
      <c r="D19" s="267"/>
      <c r="E19" s="267"/>
      <c r="F19" s="267"/>
      <c r="G19" s="267"/>
      <c r="H19" s="267"/>
      <c r="I19" s="267"/>
      <c r="J19" s="267"/>
      <c r="K19" s="267"/>
      <c r="L19" s="267"/>
      <c r="M19" s="267"/>
      <c r="N19" s="267"/>
      <c r="O19" s="267"/>
      <c r="P19" s="267"/>
      <c r="Q19" s="267"/>
      <c r="R19" s="267"/>
      <c r="S19" s="267"/>
      <c r="T19" s="267"/>
      <c r="U19" s="267"/>
      <c r="V19" s="267"/>
      <c r="W19" s="267"/>
      <c r="X19" s="36"/>
    </row>
    <row r="20" spans="1:24" ht="18">
      <c r="A20" s="35"/>
      <c r="B20" s="268" t="s">
        <v>5</v>
      </c>
      <c r="C20" s="268"/>
      <c r="D20" s="268"/>
      <c r="E20" s="268"/>
      <c r="F20" s="269"/>
      <c r="G20" s="269"/>
      <c r="H20" s="269"/>
      <c r="I20" s="269"/>
      <c r="J20" s="269"/>
      <c r="K20" s="269"/>
      <c r="L20" s="269"/>
      <c r="M20" s="269"/>
      <c r="N20" s="269"/>
      <c r="O20" s="269"/>
      <c r="P20" s="269"/>
      <c r="Q20" s="269"/>
      <c r="R20" s="269"/>
      <c r="S20" s="269"/>
      <c r="T20" s="269"/>
      <c r="U20" s="269"/>
      <c r="V20" s="269"/>
      <c r="W20" s="269"/>
      <c r="X20" s="36"/>
    </row>
    <row r="21" spans="1:24">
      <c r="A21" s="35"/>
      <c r="B21" s="45"/>
      <c r="C21" s="45"/>
      <c r="D21" s="45"/>
      <c r="E21" s="45"/>
      <c r="F21" s="270"/>
      <c r="G21" s="270"/>
      <c r="H21" s="270"/>
      <c r="I21" s="270"/>
      <c r="J21" s="270"/>
      <c r="K21" s="270"/>
      <c r="L21" s="270"/>
      <c r="M21" s="270"/>
      <c r="N21" s="270"/>
      <c r="O21" s="270"/>
      <c r="P21" s="270"/>
      <c r="Q21" s="270"/>
      <c r="R21" s="270"/>
      <c r="S21" s="270"/>
      <c r="T21" s="270"/>
      <c r="U21" s="270"/>
      <c r="V21" s="270"/>
      <c r="W21" s="270"/>
      <c r="X21" s="36"/>
    </row>
    <row r="22" spans="1:24" ht="18">
      <c r="A22" s="35"/>
      <c r="B22" s="268" t="s">
        <v>6</v>
      </c>
      <c r="C22" s="268"/>
      <c r="D22" s="268"/>
      <c r="E22" s="268"/>
      <c r="F22" s="269"/>
      <c r="G22" s="269"/>
      <c r="H22" s="269"/>
      <c r="I22" s="269"/>
      <c r="J22" s="269"/>
      <c r="K22" s="269"/>
      <c r="L22" s="269"/>
      <c r="M22" s="269"/>
      <c r="N22" s="269"/>
      <c r="O22" s="269"/>
      <c r="P22" s="269"/>
      <c r="Q22" s="269"/>
      <c r="R22" s="269"/>
      <c r="S22" s="269"/>
      <c r="T22" s="269"/>
      <c r="U22" s="269"/>
      <c r="V22" s="269"/>
      <c r="W22" s="269"/>
      <c r="X22" s="36"/>
    </row>
    <row r="23" spans="1:24">
      <c r="A23" s="35"/>
      <c r="B23" s="45"/>
      <c r="C23" s="45"/>
      <c r="D23" s="45"/>
      <c r="E23" s="45"/>
      <c r="F23" s="270"/>
      <c r="G23" s="270"/>
      <c r="H23" s="270"/>
      <c r="I23" s="270"/>
      <c r="J23" s="270"/>
      <c r="K23" s="270"/>
      <c r="L23" s="270"/>
      <c r="M23" s="270"/>
      <c r="N23" s="270"/>
      <c r="O23" s="270"/>
      <c r="P23" s="270"/>
      <c r="Q23" s="270"/>
      <c r="R23" s="270"/>
      <c r="S23" s="270"/>
      <c r="T23" s="270"/>
      <c r="U23" s="270"/>
      <c r="V23" s="270"/>
      <c r="W23" s="270"/>
      <c r="X23" s="36"/>
    </row>
    <row r="24" spans="1:24" ht="18">
      <c r="A24" s="35"/>
      <c r="B24" s="268" t="s">
        <v>7</v>
      </c>
      <c r="C24" s="268"/>
      <c r="D24" s="268"/>
      <c r="E24" s="268"/>
      <c r="F24" s="269"/>
      <c r="G24" s="269"/>
      <c r="H24" s="269"/>
      <c r="I24" s="269"/>
      <c r="J24" s="269"/>
      <c r="K24" s="269"/>
      <c r="L24" s="269"/>
      <c r="M24" s="269"/>
      <c r="N24" s="269"/>
      <c r="O24" s="269"/>
      <c r="P24" s="269"/>
      <c r="Q24" s="269"/>
      <c r="R24" s="269"/>
      <c r="S24" s="269"/>
      <c r="T24" s="269"/>
      <c r="U24" s="269"/>
      <c r="V24" s="269"/>
      <c r="W24" s="269"/>
      <c r="X24" s="36"/>
    </row>
    <row r="25" spans="1:24">
      <c r="A25" s="35"/>
      <c r="B25" s="69"/>
      <c r="C25" s="69"/>
      <c r="D25" s="69"/>
      <c r="E25" s="69"/>
      <c r="F25" s="270"/>
      <c r="G25" s="270"/>
      <c r="H25" s="270"/>
      <c r="I25" s="270"/>
      <c r="J25" s="270"/>
      <c r="K25" s="270"/>
      <c r="L25" s="270"/>
      <c r="M25" s="270"/>
      <c r="N25" s="270"/>
      <c r="O25" s="270"/>
      <c r="P25" s="270"/>
      <c r="Q25" s="270"/>
      <c r="R25" s="270"/>
      <c r="S25" s="270"/>
      <c r="T25" s="270"/>
      <c r="U25" s="270"/>
      <c r="V25" s="270"/>
      <c r="W25" s="270"/>
      <c r="X25" s="36"/>
    </row>
    <row r="26" spans="1:24" ht="16.5">
      <c r="A26" s="33"/>
      <c r="B26" s="277" t="s">
        <v>8</v>
      </c>
      <c r="C26" s="277"/>
      <c r="D26" s="277" t="s">
        <v>9</v>
      </c>
      <c r="E26" s="277"/>
      <c r="F26" s="277"/>
      <c r="G26" s="277"/>
      <c r="H26" s="277"/>
      <c r="I26" s="277"/>
      <c r="J26" s="277"/>
      <c r="K26" s="277"/>
      <c r="L26" s="277"/>
      <c r="M26" s="277"/>
      <c r="N26" s="277"/>
      <c r="O26" s="277"/>
      <c r="P26" s="277"/>
      <c r="Q26" s="277" t="s">
        <v>10</v>
      </c>
      <c r="R26" s="277"/>
      <c r="S26" s="277"/>
      <c r="T26" s="277" t="s">
        <v>11</v>
      </c>
      <c r="U26" s="277"/>
      <c r="V26" s="277"/>
      <c r="W26" s="277"/>
      <c r="X26" s="46"/>
    </row>
    <row r="27" spans="1:24">
      <c r="A27" s="33"/>
      <c r="B27" s="398" t="s">
        <v>153</v>
      </c>
      <c r="C27" s="399"/>
      <c r="D27" s="404" t="s">
        <v>154</v>
      </c>
      <c r="E27" s="405"/>
      <c r="F27" s="405"/>
      <c r="G27" s="405"/>
      <c r="H27" s="405"/>
      <c r="I27" s="405"/>
      <c r="J27" s="405"/>
      <c r="K27" s="405"/>
      <c r="L27" s="405"/>
      <c r="M27" s="405"/>
      <c r="N27" s="405"/>
      <c r="O27" s="405"/>
      <c r="P27" s="406"/>
      <c r="Q27" s="278"/>
      <c r="R27" s="302"/>
      <c r="S27" s="279"/>
      <c r="T27" s="278"/>
      <c r="U27" s="302"/>
      <c r="V27" s="302"/>
      <c r="W27" s="279"/>
      <c r="X27" s="46"/>
    </row>
    <row r="28" spans="1:24">
      <c r="A28" s="33"/>
      <c r="B28" s="400"/>
      <c r="C28" s="401"/>
      <c r="D28" s="407"/>
      <c r="E28" s="408"/>
      <c r="F28" s="408"/>
      <c r="G28" s="408"/>
      <c r="H28" s="408"/>
      <c r="I28" s="408"/>
      <c r="J28" s="408"/>
      <c r="K28" s="408"/>
      <c r="L28" s="408"/>
      <c r="M28" s="408"/>
      <c r="N28" s="408"/>
      <c r="O28" s="408"/>
      <c r="P28" s="409"/>
      <c r="Q28" s="280"/>
      <c r="R28" s="303"/>
      <c r="S28" s="281"/>
      <c r="T28" s="280"/>
      <c r="U28" s="303"/>
      <c r="V28" s="303"/>
      <c r="W28" s="281"/>
      <c r="X28" s="46"/>
    </row>
    <row r="29" spans="1:24">
      <c r="A29" s="33"/>
      <c r="B29" s="402"/>
      <c r="C29" s="403"/>
      <c r="D29" s="410"/>
      <c r="E29" s="411"/>
      <c r="F29" s="411"/>
      <c r="G29" s="411"/>
      <c r="H29" s="411"/>
      <c r="I29" s="411"/>
      <c r="J29" s="411"/>
      <c r="K29" s="411"/>
      <c r="L29" s="411"/>
      <c r="M29" s="411"/>
      <c r="N29" s="411"/>
      <c r="O29" s="411"/>
      <c r="P29" s="412"/>
      <c r="Q29" s="282"/>
      <c r="R29" s="304"/>
      <c r="S29" s="283"/>
      <c r="T29" s="282"/>
      <c r="U29" s="304"/>
      <c r="V29" s="304"/>
      <c r="W29" s="283"/>
      <c r="X29" s="46"/>
    </row>
    <row r="30" spans="1:24" ht="15.75">
      <c r="A30" s="33"/>
      <c r="B30" s="303"/>
      <c r="C30" s="303"/>
      <c r="D30" s="303"/>
      <c r="E30" s="303"/>
      <c r="F30" s="303"/>
      <c r="G30" s="303"/>
      <c r="H30" s="303"/>
      <c r="I30" s="303"/>
      <c r="J30" s="303"/>
      <c r="K30" s="303"/>
      <c r="L30" s="303"/>
      <c r="M30" s="303"/>
      <c r="N30" s="303"/>
      <c r="O30" s="303"/>
      <c r="P30" s="303"/>
      <c r="Q30" s="303"/>
      <c r="R30" s="303"/>
      <c r="S30" s="303"/>
      <c r="T30" s="303"/>
      <c r="U30" s="303"/>
      <c r="V30" s="303"/>
      <c r="W30" s="303"/>
      <c r="X30" s="46"/>
    </row>
    <row r="31" spans="1:24" ht="16.5">
      <c r="A31" s="33"/>
      <c r="B31" s="305" t="s">
        <v>14</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ht="15.75">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48"/>
      <c r="B33" s="306" t="s">
        <v>9</v>
      </c>
      <c r="C33" s="307"/>
      <c r="D33" s="307"/>
      <c r="E33" s="307"/>
      <c r="F33" s="307"/>
      <c r="G33" s="307"/>
      <c r="H33" s="307"/>
      <c r="I33" s="307"/>
      <c r="J33" s="306" t="s">
        <v>15</v>
      </c>
      <c r="K33" s="308"/>
      <c r="L33" s="309" t="s">
        <v>16</v>
      </c>
      <c r="M33" s="309"/>
      <c r="N33" s="309"/>
      <c r="O33" s="309"/>
      <c r="P33" s="309"/>
      <c r="Q33" s="309" t="s">
        <v>17</v>
      </c>
      <c r="R33" s="309"/>
      <c r="S33" s="309"/>
      <c r="T33" s="309" t="s">
        <v>18</v>
      </c>
      <c r="U33" s="309"/>
      <c r="V33" s="309"/>
      <c r="W33" s="309"/>
      <c r="X33" s="46"/>
    </row>
    <row r="34" spans="1:24" ht="15.75">
      <c r="A34" s="33"/>
      <c r="B34" s="314" t="s">
        <v>155</v>
      </c>
      <c r="C34" s="315"/>
      <c r="D34" s="315"/>
      <c r="E34" s="315"/>
      <c r="F34" s="315"/>
      <c r="G34" s="315"/>
      <c r="H34" s="315"/>
      <c r="I34" s="316"/>
      <c r="J34" s="317" t="s">
        <v>156</v>
      </c>
      <c r="K34" s="318"/>
      <c r="L34" s="321">
        <v>2000</v>
      </c>
      <c r="M34" s="322"/>
      <c r="N34" s="322"/>
      <c r="O34" s="322"/>
      <c r="P34" s="323"/>
      <c r="Q34" s="317">
        <v>0.1774</v>
      </c>
      <c r="R34" s="324"/>
      <c r="S34" s="318"/>
      <c r="T34" s="319">
        <f>+ROUND(L34*Q34,0)</f>
        <v>355</v>
      </c>
      <c r="U34" s="319"/>
      <c r="V34" s="319"/>
      <c r="W34" s="319"/>
      <c r="X34" s="46"/>
    </row>
    <row r="35" spans="1:24" ht="16.5">
      <c r="A35" s="33"/>
      <c r="B35" s="49"/>
      <c r="C35" s="49"/>
      <c r="D35" s="49"/>
      <c r="E35" s="49"/>
      <c r="F35" s="49"/>
      <c r="G35" s="49"/>
      <c r="H35" s="49"/>
      <c r="I35" s="49"/>
      <c r="J35" s="49"/>
      <c r="K35" s="49"/>
      <c r="L35" s="49"/>
      <c r="M35" s="49"/>
      <c r="N35" s="49"/>
      <c r="O35" s="49"/>
      <c r="P35" s="49"/>
      <c r="Q35" s="310" t="s">
        <v>20</v>
      </c>
      <c r="R35" s="310"/>
      <c r="S35" s="310"/>
      <c r="T35" s="311">
        <f>+SUM(T34:W34)</f>
        <v>355</v>
      </c>
      <c r="U35" s="312"/>
      <c r="V35" s="312"/>
      <c r="W35" s="313"/>
      <c r="X35" s="46"/>
    </row>
    <row r="36" spans="1:24" ht="15.75">
      <c r="A36" s="33"/>
      <c r="B36" s="50"/>
      <c r="C36" s="50"/>
      <c r="D36" s="50"/>
      <c r="E36" s="50"/>
      <c r="F36" s="50"/>
      <c r="G36" s="50"/>
      <c r="H36" s="50"/>
      <c r="I36" s="50"/>
      <c r="J36" s="50"/>
      <c r="K36" s="50"/>
      <c r="L36" s="50"/>
      <c r="M36" s="50"/>
      <c r="N36" s="50"/>
      <c r="O36" s="50"/>
      <c r="P36" s="50"/>
      <c r="Q36" s="50"/>
      <c r="R36" s="50"/>
      <c r="S36" s="50"/>
      <c r="T36" s="51"/>
      <c r="U36" s="51"/>
      <c r="V36" s="51"/>
      <c r="W36" s="51"/>
      <c r="X36" s="46"/>
    </row>
    <row r="37" spans="1:24" ht="16.5">
      <c r="A37" s="33"/>
      <c r="B37" s="305" t="s">
        <v>21</v>
      </c>
      <c r="C37" s="305"/>
      <c r="D37" s="305"/>
      <c r="E37" s="305"/>
      <c r="F37" s="305"/>
      <c r="G37" s="305"/>
      <c r="H37" s="305"/>
      <c r="I37" s="305"/>
      <c r="J37" s="305"/>
      <c r="K37" s="305"/>
      <c r="L37" s="305"/>
      <c r="M37" s="305"/>
      <c r="N37" s="305"/>
      <c r="O37" s="305"/>
      <c r="P37" s="305"/>
      <c r="Q37" s="305"/>
      <c r="R37" s="305"/>
      <c r="S37" s="305"/>
      <c r="T37" s="305"/>
      <c r="U37" s="305"/>
      <c r="V37" s="305"/>
      <c r="W37" s="305"/>
      <c r="X37" s="46"/>
    </row>
    <row r="38" spans="1:24" ht="15.75">
      <c r="A38" s="33"/>
      <c r="B38" s="47"/>
      <c r="C38" s="47"/>
      <c r="D38" s="47"/>
      <c r="E38" s="47"/>
      <c r="F38" s="47"/>
      <c r="G38" s="47"/>
      <c r="H38" s="47"/>
      <c r="I38" s="47"/>
      <c r="J38" s="47"/>
      <c r="K38" s="47"/>
      <c r="L38" s="47"/>
      <c r="M38" s="47"/>
      <c r="N38" s="47"/>
      <c r="O38" s="47"/>
      <c r="P38" s="47"/>
      <c r="Q38" s="47"/>
      <c r="R38" s="47"/>
      <c r="S38" s="47"/>
      <c r="T38" s="47"/>
      <c r="U38" s="47"/>
      <c r="V38" s="47"/>
      <c r="W38" s="47"/>
      <c r="X38" s="46"/>
    </row>
    <row r="39" spans="1:24" ht="16.5">
      <c r="A39" s="33"/>
      <c r="B39" s="309" t="s">
        <v>9</v>
      </c>
      <c r="C39" s="309"/>
      <c r="D39" s="309"/>
      <c r="E39" s="309"/>
      <c r="F39" s="309"/>
      <c r="G39" s="309"/>
      <c r="H39" s="309"/>
      <c r="I39" s="309"/>
      <c r="J39" s="309" t="s">
        <v>10</v>
      </c>
      <c r="K39" s="309"/>
      <c r="L39" s="309" t="s">
        <v>22</v>
      </c>
      <c r="M39" s="309"/>
      <c r="N39" s="309"/>
      <c r="O39" s="309"/>
      <c r="P39" s="309"/>
      <c r="Q39" s="309" t="s">
        <v>23</v>
      </c>
      <c r="R39" s="309"/>
      <c r="S39" s="309"/>
      <c r="T39" s="309" t="s">
        <v>24</v>
      </c>
      <c r="U39" s="309"/>
      <c r="V39" s="309"/>
      <c r="W39" s="309"/>
      <c r="X39" s="46"/>
    </row>
    <row r="40" spans="1:24" ht="15.75">
      <c r="A40" s="33"/>
      <c r="B40" s="314" t="s">
        <v>157</v>
      </c>
      <c r="C40" s="315"/>
      <c r="D40" s="315"/>
      <c r="E40" s="315"/>
      <c r="F40" s="315"/>
      <c r="G40" s="315"/>
      <c r="H40" s="315"/>
      <c r="I40" s="316"/>
      <c r="J40" s="320" t="s">
        <v>107</v>
      </c>
      <c r="K40" s="320"/>
      <c r="L40" s="320">
        <v>2</v>
      </c>
      <c r="M40" s="320"/>
      <c r="N40" s="320"/>
      <c r="O40" s="320"/>
      <c r="P40" s="320"/>
      <c r="Q40" s="320">
        <v>6761</v>
      </c>
      <c r="R40" s="320"/>
      <c r="S40" s="320"/>
      <c r="T40" s="328">
        <f>+ROUND(L40*Q40,0)</f>
        <v>13522</v>
      </c>
      <c r="U40" s="328"/>
      <c r="V40" s="328"/>
      <c r="W40" s="328"/>
      <c r="X40" s="46"/>
    </row>
    <row r="41" spans="1:24" ht="15.75">
      <c r="A41" s="33"/>
      <c r="B41" s="314" t="s">
        <v>158</v>
      </c>
      <c r="C41" s="315"/>
      <c r="D41" s="315"/>
      <c r="E41" s="315"/>
      <c r="F41" s="315"/>
      <c r="G41" s="315"/>
      <c r="H41" s="315"/>
      <c r="I41" s="316"/>
      <c r="J41" s="320" t="s">
        <v>159</v>
      </c>
      <c r="K41" s="320"/>
      <c r="L41" s="320">
        <v>1</v>
      </c>
      <c r="M41" s="320"/>
      <c r="N41" s="320"/>
      <c r="O41" s="320"/>
      <c r="P41" s="320"/>
      <c r="Q41" s="320">
        <v>5150</v>
      </c>
      <c r="R41" s="320"/>
      <c r="S41" s="320"/>
      <c r="T41" s="328">
        <f t="shared" ref="T41:T43" si="0">+ROUND(L41*Q41,0)</f>
        <v>5150</v>
      </c>
      <c r="U41" s="328"/>
      <c r="V41" s="328"/>
      <c r="W41" s="328"/>
      <c r="X41" s="46"/>
    </row>
    <row r="42" spans="1:24" ht="15.75">
      <c r="A42" s="33"/>
      <c r="B42" s="317" t="s">
        <v>160</v>
      </c>
      <c r="C42" s="324"/>
      <c r="D42" s="324"/>
      <c r="E42" s="324"/>
      <c r="F42" s="324"/>
      <c r="G42" s="324"/>
      <c r="H42" s="324"/>
      <c r="I42" s="318"/>
      <c r="J42" s="320" t="s">
        <v>161</v>
      </c>
      <c r="K42" s="320"/>
      <c r="L42" s="320">
        <v>2.1999999999999999E-2</v>
      </c>
      <c r="M42" s="320"/>
      <c r="N42" s="320"/>
      <c r="O42" s="320"/>
      <c r="P42" s="320"/>
      <c r="Q42" s="320">
        <v>40000</v>
      </c>
      <c r="R42" s="320"/>
      <c r="S42" s="320"/>
      <c r="T42" s="328">
        <f t="shared" si="0"/>
        <v>880</v>
      </c>
      <c r="U42" s="328"/>
      <c r="V42" s="328"/>
      <c r="W42" s="328"/>
      <c r="X42" s="46"/>
    </row>
    <row r="43" spans="1:24" ht="15.75">
      <c r="A43" s="33"/>
      <c r="B43" s="314" t="s">
        <v>162</v>
      </c>
      <c r="C43" s="315"/>
      <c r="D43" s="315"/>
      <c r="E43" s="315"/>
      <c r="F43" s="315"/>
      <c r="G43" s="315"/>
      <c r="H43" s="315"/>
      <c r="I43" s="316"/>
      <c r="J43" s="320" t="s">
        <v>163</v>
      </c>
      <c r="K43" s="320"/>
      <c r="L43" s="320">
        <v>2.1999999999999999E-2</v>
      </c>
      <c r="M43" s="320"/>
      <c r="N43" s="320"/>
      <c r="O43" s="320"/>
      <c r="P43" s="320"/>
      <c r="Q43" s="320">
        <v>75000</v>
      </c>
      <c r="R43" s="320"/>
      <c r="S43" s="320"/>
      <c r="T43" s="328">
        <f t="shared" si="0"/>
        <v>1650</v>
      </c>
      <c r="U43" s="328"/>
      <c r="V43" s="328"/>
      <c r="W43" s="328"/>
      <c r="X43" s="46"/>
    </row>
    <row r="44" spans="1:24" ht="16.5">
      <c r="A44" s="33"/>
      <c r="B44" s="49"/>
      <c r="C44" s="49"/>
      <c r="D44" s="49"/>
      <c r="E44" s="49"/>
      <c r="F44" s="49"/>
      <c r="G44" s="49"/>
      <c r="H44" s="49"/>
      <c r="I44" s="49"/>
      <c r="J44" s="49"/>
      <c r="K44" s="49"/>
      <c r="L44" s="49"/>
      <c r="M44" s="49"/>
      <c r="N44" s="49"/>
      <c r="O44" s="49"/>
      <c r="P44" s="49"/>
      <c r="Q44" s="310" t="s">
        <v>20</v>
      </c>
      <c r="R44" s="310"/>
      <c r="S44" s="310"/>
      <c r="T44" s="329">
        <f>SUM(T40:W43)</f>
        <v>21202</v>
      </c>
      <c r="U44" s="330"/>
      <c r="V44" s="330"/>
      <c r="W44" s="331"/>
      <c r="X44" s="46"/>
    </row>
    <row r="45" spans="1:24" ht="15.75">
      <c r="A45" s="33"/>
      <c r="B45" s="50"/>
      <c r="C45" s="50"/>
      <c r="D45" s="50"/>
      <c r="E45" s="50"/>
      <c r="F45" s="50"/>
      <c r="G45" s="50"/>
      <c r="H45" s="50"/>
      <c r="I45" s="50"/>
      <c r="J45" s="50"/>
      <c r="K45" s="50"/>
      <c r="L45" s="50"/>
      <c r="M45" s="50"/>
      <c r="N45" s="50"/>
      <c r="O45" s="50"/>
      <c r="P45" s="50"/>
      <c r="Q45" s="50"/>
      <c r="R45" s="50"/>
      <c r="S45" s="50"/>
      <c r="T45" s="51"/>
      <c r="U45" s="51"/>
      <c r="V45" s="51"/>
      <c r="W45" s="51"/>
      <c r="X45" s="46"/>
    </row>
    <row r="46" spans="1:24" ht="16.5">
      <c r="A46" s="33"/>
      <c r="B46" s="305" t="s">
        <v>26</v>
      </c>
      <c r="C46" s="305"/>
      <c r="D46" s="305"/>
      <c r="E46" s="305"/>
      <c r="F46" s="305"/>
      <c r="G46" s="305"/>
      <c r="H46" s="305"/>
      <c r="I46" s="305"/>
      <c r="J46" s="305"/>
      <c r="K46" s="305"/>
      <c r="L46" s="305"/>
      <c r="M46" s="305"/>
      <c r="N46" s="305"/>
      <c r="O46" s="305"/>
      <c r="P46" s="305"/>
      <c r="Q46" s="305"/>
      <c r="R46" s="305"/>
      <c r="S46" s="305"/>
      <c r="T46" s="305"/>
      <c r="U46" s="305"/>
      <c r="V46" s="305"/>
      <c r="W46" s="305"/>
      <c r="X46" s="46"/>
    </row>
    <row r="47" spans="1:24" ht="15.75">
      <c r="A47" s="33"/>
      <c r="B47" s="47"/>
      <c r="C47" s="47"/>
      <c r="D47" s="47"/>
      <c r="E47" s="47"/>
      <c r="F47" s="47"/>
      <c r="G47" s="47"/>
      <c r="H47" s="47"/>
      <c r="I47" s="47"/>
      <c r="J47" s="47"/>
      <c r="K47" s="47"/>
      <c r="L47" s="47"/>
      <c r="M47" s="47"/>
      <c r="N47" s="47"/>
      <c r="O47" s="47"/>
      <c r="P47" s="47"/>
      <c r="Q47" s="47"/>
      <c r="R47" s="47"/>
      <c r="S47" s="47"/>
      <c r="T47" s="47"/>
      <c r="U47" s="47"/>
      <c r="V47" s="47"/>
      <c r="W47" s="47"/>
      <c r="X47" s="46"/>
    </row>
    <row r="48" spans="1:24" ht="19.5">
      <c r="A48" s="33"/>
      <c r="B48" s="309" t="s">
        <v>27</v>
      </c>
      <c r="C48" s="309"/>
      <c r="D48" s="309"/>
      <c r="E48" s="309"/>
      <c r="F48" s="309"/>
      <c r="G48" s="309"/>
      <c r="H48" s="309" t="s">
        <v>28</v>
      </c>
      <c r="I48" s="309"/>
      <c r="J48" s="309" t="s">
        <v>29</v>
      </c>
      <c r="K48" s="309"/>
      <c r="L48" s="309" t="s">
        <v>30</v>
      </c>
      <c r="M48" s="309"/>
      <c r="N48" s="309"/>
      <c r="O48" s="309"/>
      <c r="P48" s="309"/>
      <c r="Q48" s="309" t="s">
        <v>16</v>
      </c>
      <c r="R48" s="309"/>
      <c r="S48" s="309"/>
      <c r="T48" s="309" t="s">
        <v>18</v>
      </c>
      <c r="U48" s="309"/>
      <c r="V48" s="309"/>
      <c r="W48" s="309"/>
      <c r="X48" s="46"/>
    </row>
    <row r="49" spans="1:24" ht="15.75">
      <c r="A49" s="33"/>
      <c r="B49" s="320" t="s">
        <v>61</v>
      </c>
      <c r="C49" s="320"/>
      <c r="D49" s="320"/>
      <c r="E49" s="320"/>
      <c r="F49" s="320"/>
      <c r="G49" s="320"/>
      <c r="H49" s="320"/>
      <c r="I49" s="320"/>
      <c r="J49" s="320">
        <v>15</v>
      </c>
      <c r="K49" s="320"/>
      <c r="L49" s="320">
        <v>0</v>
      </c>
      <c r="M49" s="320"/>
      <c r="N49" s="320"/>
      <c r="O49" s="320"/>
      <c r="P49" s="320"/>
      <c r="Q49" s="320">
        <v>35000</v>
      </c>
      <c r="R49" s="320"/>
      <c r="S49" s="320"/>
      <c r="T49" s="319">
        <f>+ROUND(L49*Q49,0)</f>
        <v>0</v>
      </c>
      <c r="U49" s="319"/>
      <c r="V49" s="319"/>
      <c r="W49" s="319"/>
      <c r="X49" s="46"/>
    </row>
    <row r="50" spans="1:24" ht="15.75">
      <c r="A50" s="33"/>
      <c r="B50" s="320"/>
      <c r="C50" s="320"/>
      <c r="D50" s="320"/>
      <c r="E50" s="320"/>
      <c r="F50" s="320"/>
      <c r="G50" s="320"/>
      <c r="H50" s="320"/>
      <c r="I50" s="320"/>
      <c r="J50" s="320"/>
      <c r="K50" s="320"/>
      <c r="L50" s="320"/>
      <c r="M50" s="320"/>
      <c r="N50" s="320"/>
      <c r="O50" s="320"/>
      <c r="P50" s="320"/>
      <c r="Q50" s="320"/>
      <c r="R50" s="320"/>
      <c r="S50" s="320"/>
      <c r="T50" s="319">
        <f t="shared" ref="T50:T51" si="1">+ROUND(L50*Q50,0)</f>
        <v>0</v>
      </c>
      <c r="U50" s="319"/>
      <c r="V50" s="319"/>
      <c r="W50" s="319"/>
      <c r="X50" s="46"/>
    </row>
    <row r="51" spans="1:24" ht="15.75">
      <c r="A51" s="33"/>
      <c r="B51" s="320"/>
      <c r="C51" s="320"/>
      <c r="D51" s="320"/>
      <c r="E51" s="320"/>
      <c r="F51" s="320"/>
      <c r="G51" s="320"/>
      <c r="H51" s="320"/>
      <c r="I51" s="320"/>
      <c r="J51" s="320"/>
      <c r="K51" s="320"/>
      <c r="L51" s="320"/>
      <c r="M51" s="320"/>
      <c r="N51" s="320"/>
      <c r="O51" s="320"/>
      <c r="P51" s="320"/>
      <c r="Q51" s="320"/>
      <c r="R51" s="320"/>
      <c r="S51" s="320"/>
      <c r="T51" s="319">
        <f t="shared" si="1"/>
        <v>0</v>
      </c>
      <c r="U51" s="319"/>
      <c r="V51" s="319"/>
      <c r="W51" s="319"/>
      <c r="X51" s="46"/>
    </row>
    <row r="52" spans="1:24" ht="16.5">
      <c r="A52" s="33"/>
      <c r="B52" s="49"/>
      <c r="C52" s="49"/>
      <c r="D52" s="49"/>
      <c r="E52" s="49"/>
      <c r="F52" s="49"/>
      <c r="G52" s="49"/>
      <c r="H52" s="49"/>
      <c r="I52" s="49"/>
      <c r="J52" s="49"/>
      <c r="K52" s="49"/>
      <c r="L52" s="49"/>
      <c r="M52" s="49"/>
      <c r="N52" s="49"/>
      <c r="O52" s="49"/>
      <c r="P52" s="49"/>
      <c r="Q52" s="310" t="s">
        <v>20</v>
      </c>
      <c r="R52" s="310"/>
      <c r="S52" s="310"/>
      <c r="T52" s="332">
        <f t="shared" ref="T52" si="2">SUM(T49:W51)</f>
        <v>0</v>
      </c>
      <c r="U52" s="333"/>
      <c r="V52" s="333"/>
      <c r="W52" s="334"/>
      <c r="X52" s="46"/>
    </row>
    <row r="53" spans="1:24" ht="15.75">
      <c r="A53" s="33"/>
      <c r="B53" s="50"/>
      <c r="C53" s="50"/>
      <c r="D53" s="50"/>
      <c r="E53" s="50"/>
      <c r="F53" s="50"/>
      <c r="G53" s="50"/>
      <c r="H53" s="50"/>
      <c r="I53" s="50"/>
      <c r="J53" s="50"/>
      <c r="K53" s="50"/>
      <c r="L53" s="50"/>
      <c r="M53" s="50"/>
      <c r="N53" s="50"/>
      <c r="O53" s="50"/>
      <c r="P53" s="50"/>
      <c r="Q53" s="50"/>
      <c r="R53" s="50"/>
      <c r="S53" s="50"/>
      <c r="T53" s="51"/>
      <c r="U53" s="51"/>
      <c r="V53" s="51"/>
      <c r="W53" s="51"/>
      <c r="X53" s="46"/>
    </row>
    <row r="54" spans="1:24" ht="16.5">
      <c r="A54" s="33"/>
      <c r="B54" s="305" t="s">
        <v>33</v>
      </c>
      <c r="C54" s="305"/>
      <c r="D54" s="305"/>
      <c r="E54" s="305"/>
      <c r="F54" s="305"/>
      <c r="G54" s="305"/>
      <c r="H54" s="305"/>
      <c r="I54" s="305"/>
      <c r="J54" s="305"/>
      <c r="K54" s="305"/>
      <c r="L54" s="305"/>
      <c r="M54" s="305"/>
      <c r="N54" s="305"/>
      <c r="O54" s="305"/>
      <c r="P54" s="305"/>
      <c r="Q54" s="305"/>
      <c r="R54" s="305"/>
      <c r="S54" s="305"/>
      <c r="T54" s="305"/>
      <c r="U54" s="305"/>
      <c r="V54" s="305"/>
      <c r="W54" s="305"/>
      <c r="X54" s="46"/>
    </row>
    <row r="55" spans="1:24" ht="15.75">
      <c r="A55" s="33"/>
      <c r="B55" s="47"/>
      <c r="C55" s="47"/>
      <c r="D55" s="47"/>
      <c r="E55" s="47"/>
      <c r="F55" s="47"/>
      <c r="G55" s="47"/>
      <c r="H55" s="47"/>
      <c r="I55" s="47"/>
      <c r="J55" s="47"/>
      <c r="K55" s="47"/>
      <c r="L55" s="47"/>
      <c r="M55" s="47"/>
      <c r="N55" s="47"/>
      <c r="O55" s="47"/>
      <c r="P55" s="47"/>
      <c r="Q55" s="47"/>
      <c r="R55" s="47"/>
      <c r="S55" s="47"/>
      <c r="T55" s="47"/>
      <c r="U55" s="47"/>
      <c r="V55" s="47"/>
      <c r="W55" s="47"/>
      <c r="X55" s="46"/>
    </row>
    <row r="56" spans="1:24" ht="16.5">
      <c r="A56" s="33"/>
      <c r="B56" s="309" t="s">
        <v>34</v>
      </c>
      <c r="C56" s="309"/>
      <c r="D56" s="309"/>
      <c r="E56" s="309"/>
      <c r="F56" s="309"/>
      <c r="G56" s="309"/>
      <c r="H56" s="309" t="s">
        <v>35</v>
      </c>
      <c r="I56" s="309"/>
      <c r="J56" s="309" t="s">
        <v>36</v>
      </c>
      <c r="K56" s="309"/>
      <c r="L56" s="309" t="s">
        <v>37</v>
      </c>
      <c r="M56" s="309"/>
      <c r="N56" s="309"/>
      <c r="O56" s="309"/>
      <c r="P56" s="309"/>
      <c r="Q56" s="309" t="s">
        <v>17</v>
      </c>
      <c r="R56" s="309"/>
      <c r="S56" s="309"/>
      <c r="T56" s="309" t="s">
        <v>18</v>
      </c>
      <c r="U56" s="309"/>
      <c r="V56" s="309"/>
      <c r="W56" s="309"/>
      <c r="X56" s="46"/>
    </row>
    <row r="57" spans="1:24" ht="15.75">
      <c r="A57" s="33"/>
      <c r="B57" s="320" t="s">
        <v>38</v>
      </c>
      <c r="C57" s="320"/>
      <c r="D57" s="320"/>
      <c r="E57" s="320"/>
      <c r="F57" s="320"/>
      <c r="G57" s="320"/>
      <c r="H57" s="320">
        <f>((1500000/30)+((1000000/30)*2))</f>
        <v>116666.66666666667</v>
      </c>
      <c r="I57" s="320"/>
      <c r="J57" s="335">
        <v>0.65</v>
      </c>
      <c r="K57" s="320"/>
      <c r="L57" s="320">
        <f>H57*1.65</f>
        <v>192500</v>
      </c>
      <c r="M57" s="320"/>
      <c r="N57" s="320"/>
      <c r="O57" s="320"/>
      <c r="P57" s="320"/>
      <c r="Q57" s="320">
        <v>0.1</v>
      </c>
      <c r="R57" s="320"/>
      <c r="S57" s="320"/>
      <c r="T57" s="319">
        <f>Q57*L57</f>
        <v>19250</v>
      </c>
      <c r="U57" s="319"/>
      <c r="V57" s="319"/>
      <c r="W57" s="319"/>
      <c r="X57" s="46"/>
    </row>
    <row r="58" spans="1:24" ht="15.75">
      <c r="A58" s="33"/>
      <c r="B58" s="320"/>
      <c r="C58" s="320"/>
      <c r="D58" s="320"/>
      <c r="E58" s="320"/>
      <c r="F58" s="320"/>
      <c r="G58" s="320"/>
      <c r="H58" s="320"/>
      <c r="I58" s="320"/>
      <c r="J58" s="320"/>
      <c r="K58" s="320"/>
      <c r="L58" s="320"/>
      <c r="M58" s="320"/>
      <c r="N58" s="320"/>
      <c r="O58" s="320"/>
      <c r="P58" s="320"/>
      <c r="Q58" s="320"/>
      <c r="R58" s="320"/>
      <c r="S58" s="320"/>
      <c r="T58" s="319"/>
      <c r="U58" s="319"/>
      <c r="V58" s="319"/>
      <c r="W58" s="319"/>
      <c r="X58" s="46"/>
    </row>
    <row r="59" spans="1:24" ht="15.75">
      <c r="A59" s="33"/>
      <c r="B59" s="320"/>
      <c r="C59" s="320"/>
      <c r="D59" s="320"/>
      <c r="E59" s="320"/>
      <c r="F59" s="320"/>
      <c r="G59" s="320"/>
      <c r="H59" s="320"/>
      <c r="I59" s="320"/>
      <c r="J59" s="320"/>
      <c r="K59" s="320"/>
      <c r="L59" s="320"/>
      <c r="M59" s="320"/>
      <c r="N59" s="320"/>
      <c r="O59" s="320"/>
      <c r="P59" s="320"/>
      <c r="Q59" s="320"/>
      <c r="R59" s="320"/>
      <c r="S59" s="320"/>
      <c r="T59" s="319"/>
      <c r="U59" s="319"/>
      <c r="V59" s="319"/>
      <c r="W59" s="319"/>
      <c r="X59" s="46"/>
    </row>
    <row r="60" spans="1:24" ht="16.5">
      <c r="A60" s="33"/>
      <c r="B60" s="49"/>
      <c r="C60" s="49"/>
      <c r="D60" s="49"/>
      <c r="E60" s="49"/>
      <c r="F60" s="49"/>
      <c r="G60" s="49"/>
      <c r="H60" s="49"/>
      <c r="I60" s="49"/>
      <c r="J60" s="49"/>
      <c r="K60" s="49"/>
      <c r="L60" s="49"/>
      <c r="M60" s="49"/>
      <c r="N60" s="49"/>
      <c r="O60" s="49"/>
      <c r="P60" s="49"/>
      <c r="Q60" s="310" t="s">
        <v>20</v>
      </c>
      <c r="R60" s="310"/>
      <c r="S60" s="310"/>
      <c r="T60" s="337">
        <f t="shared" ref="T60" si="3">SUM(T57:W59)</f>
        <v>19250</v>
      </c>
      <c r="U60" s="338"/>
      <c r="V60" s="338"/>
      <c r="W60" s="339"/>
      <c r="X60" s="46"/>
    </row>
    <row r="61" spans="1:24">
      <c r="A61" s="33"/>
      <c r="B61" s="52"/>
      <c r="C61" s="52"/>
      <c r="D61" s="52"/>
      <c r="E61" s="52"/>
      <c r="F61" s="52"/>
      <c r="G61" s="52"/>
      <c r="H61" s="52"/>
      <c r="I61" s="52"/>
      <c r="J61" s="52"/>
      <c r="K61" s="52"/>
      <c r="L61" s="52"/>
      <c r="M61" s="52"/>
      <c r="N61" s="52"/>
      <c r="O61" s="52"/>
      <c r="P61" s="52"/>
      <c r="Q61" s="52"/>
      <c r="R61" s="52"/>
      <c r="S61" s="52"/>
      <c r="T61" s="53"/>
      <c r="U61" s="53"/>
      <c r="V61" s="53"/>
      <c r="W61" s="53"/>
      <c r="X61" s="46"/>
    </row>
    <row r="62" spans="1:24">
      <c r="A62" s="33"/>
      <c r="B62" s="52"/>
      <c r="C62" s="52"/>
      <c r="D62" s="52"/>
      <c r="E62" s="52"/>
      <c r="F62" s="52"/>
      <c r="G62" s="52"/>
      <c r="H62" s="52"/>
      <c r="I62" s="52"/>
      <c r="J62" s="52"/>
      <c r="K62" s="52"/>
      <c r="L62" s="52"/>
      <c r="M62" s="52"/>
      <c r="N62" s="52"/>
      <c r="O62" s="52"/>
      <c r="P62" s="52"/>
      <c r="Q62" s="340" t="s">
        <v>39</v>
      </c>
      <c r="R62" s="340"/>
      <c r="S62" s="340"/>
      <c r="T62" s="341">
        <f>+T60+T52+T44+T35</f>
        <v>40807</v>
      </c>
      <c r="U62" s="341"/>
      <c r="V62" s="341"/>
      <c r="W62" s="341"/>
      <c r="X62" s="46"/>
    </row>
    <row r="63" spans="1:24">
      <c r="A63" s="33"/>
      <c r="B63" s="52"/>
      <c r="C63" s="52"/>
      <c r="D63" s="52"/>
      <c r="E63" s="52"/>
      <c r="F63" s="52"/>
      <c r="G63" s="52"/>
      <c r="H63" s="52"/>
      <c r="I63" s="52"/>
      <c r="J63" s="52"/>
      <c r="K63" s="52"/>
      <c r="L63" s="52"/>
      <c r="M63" s="52"/>
      <c r="N63" s="52"/>
      <c r="O63" s="52"/>
      <c r="P63" s="52"/>
      <c r="Q63" s="54" t="s">
        <v>40</v>
      </c>
      <c r="R63" s="55">
        <v>30</v>
      </c>
      <c r="S63" s="56" t="s">
        <v>41</v>
      </c>
      <c r="T63" s="341">
        <f>+ROUND(R63*(T62/100),0)</f>
        <v>12242</v>
      </c>
      <c r="U63" s="341"/>
      <c r="V63" s="341"/>
      <c r="W63" s="341"/>
      <c r="X63" s="46"/>
    </row>
    <row r="64" spans="1:24">
      <c r="A64" s="33"/>
      <c r="B64" s="52"/>
      <c r="C64" s="52"/>
      <c r="D64" s="52"/>
      <c r="E64" s="52"/>
      <c r="F64" s="52"/>
      <c r="G64" s="52"/>
      <c r="H64" s="52"/>
      <c r="I64" s="52"/>
      <c r="J64" s="52"/>
      <c r="K64" s="52"/>
      <c r="L64" s="52"/>
      <c r="M64" s="52"/>
      <c r="N64" s="52"/>
      <c r="O64" s="52"/>
      <c r="P64" s="52"/>
      <c r="Q64" s="342" t="s">
        <v>42</v>
      </c>
      <c r="R64" s="342"/>
      <c r="S64" s="342"/>
      <c r="T64" s="341">
        <f>+T63+T62</f>
        <v>53049</v>
      </c>
      <c r="U64" s="341"/>
      <c r="V64" s="341"/>
      <c r="W64" s="341"/>
      <c r="X64" s="46"/>
    </row>
    <row r="65" spans="1:24">
      <c r="A65" s="33"/>
      <c r="B65" s="52"/>
      <c r="C65" s="52"/>
      <c r="D65" s="52"/>
      <c r="E65" s="52"/>
      <c r="F65" s="52"/>
      <c r="G65" s="52"/>
      <c r="H65" s="52"/>
      <c r="I65" s="52"/>
      <c r="J65" s="52"/>
      <c r="K65" s="52"/>
      <c r="L65" s="52"/>
      <c r="M65" s="52"/>
      <c r="N65" s="52"/>
      <c r="O65" s="52"/>
      <c r="P65" s="52"/>
      <c r="Q65" s="52"/>
      <c r="R65" s="52"/>
      <c r="S65" s="52"/>
      <c r="T65" s="53"/>
      <c r="U65" s="53"/>
      <c r="V65" s="53"/>
      <c r="W65" s="53"/>
      <c r="X65" s="46"/>
    </row>
    <row r="66" spans="1:24">
      <c r="A66" s="33"/>
      <c r="B66" s="52"/>
      <c r="C66" s="52"/>
      <c r="D66" s="52"/>
      <c r="E66" s="52"/>
      <c r="F66" s="52"/>
      <c r="G66" s="52"/>
      <c r="H66" s="52"/>
      <c r="I66" s="52"/>
      <c r="J66" s="52"/>
      <c r="K66" s="52"/>
      <c r="L66" s="52"/>
      <c r="M66" s="52"/>
      <c r="N66" s="52"/>
      <c r="O66" s="52"/>
      <c r="P66" s="52"/>
      <c r="Q66" s="52"/>
      <c r="R66" s="52"/>
      <c r="S66" s="52"/>
      <c r="T66" s="53"/>
      <c r="U66" s="53"/>
      <c r="V66" s="53"/>
      <c r="W66" s="53"/>
      <c r="X66" s="46"/>
    </row>
    <row r="67" spans="1:24">
      <c r="A67" s="33"/>
      <c r="B67" s="52"/>
      <c r="C67" s="346"/>
      <c r="D67" s="641"/>
      <c r="E67" s="641"/>
      <c r="F67" s="641"/>
      <c r="G67" s="641"/>
      <c r="H67" s="641"/>
      <c r="I67" s="641"/>
      <c r="J67" s="641"/>
      <c r="K67" s="642"/>
      <c r="L67" s="642"/>
      <c r="M67" s="642"/>
      <c r="N67" s="347"/>
      <c r="O67" s="347"/>
      <c r="P67" s="347"/>
      <c r="Q67" s="347"/>
      <c r="R67" s="347"/>
      <c r="S67" s="347"/>
      <c r="T67" s="347"/>
      <c r="U67" s="347"/>
      <c r="V67" s="347"/>
      <c r="W67" s="67"/>
      <c r="X67" s="46"/>
    </row>
    <row r="68" spans="1:24" ht="16.5">
      <c r="A68" s="33"/>
      <c r="B68" s="52"/>
      <c r="C68" s="343" t="s">
        <v>43</v>
      </c>
      <c r="D68" s="343"/>
      <c r="E68" s="343"/>
      <c r="F68" s="343"/>
      <c r="G68" s="343"/>
      <c r="H68" s="343"/>
      <c r="I68" s="343"/>
      <c r="J68" s="343"/>
      <c r="K68" s="642"/>
      <c r="L68" s="642"/>
      <c r="M68" s="642"/>
      <c r="N68" s="343" t="s">
        <v>44</v>
      </c>
      <c r="O68" s="343"/>
      <c r="P68" s="343"/>
      <c r="Q68" s="343"/>
      <c r="R68" s="343"/>
      <c r="S68" s="343"/>
      <c r="T68" s="343"/>
      <c r="U68" s="343"/>
      <c r="V68" s="343"/>
      <c r="W68" s="343"/>
      <c r="X68" s="46"/>
    </row>
    <row r="69" spans="1:24">
      <c r="A69" s="33"/>
      <c r="B69" s="52"/>
      <c r="C69" s="57"/>
      <c r="D69" s="58"/>
      <c r="E69" s="58"/>
      <c r="F69" s="58"/>
      <c r="G69" s="58"/>
      <c r="H69" s="58"/>
      <c r="I69" s="58"/>
      <c r="J69" s="58"/>
      <c r="K69" s="58"/>
      <c r="L69" s="58"/>
      <c r="M69" s="58"/>
      <c r="N69" s="57"/>
      <c r="O69" s="57"/>
      <c r="P69" s="57"/>
      <c r="Q69" s="57"/>
      <c r="R69" s="57"/>
      <c r="S69" s="57"/>
      <c r="T69" s="57"/>
      <c r="U69" s="57"/>
      <c r="V69" s="57"/>
      <c r="W69" s="57"/>
      <c r="X69" s="46"/>
    </row>
    <row r="70" spans="1:24">
      <c r="A70" s="33"/>
      <c r="B70" s="52"/>
      <c r="C70" s="57"/>
      <c r="D70" s="58"/>
      <c r="E70" s="58"/>
      <c r="F70" s="58"/>
      <c r="G70" s="58"/>
      <c r="H70" s="58"/>
      <c r="I70" s="58"/>
      <c r="J70" s="58"/>
      <c r="K70" s="58"/>
      <c r="L70" s="58"/>
      <c r="M70" s="58"/>
      <c r="N70" s="57"/>
      <c r="O70" s="57"/>
      <c r="P70" s="57"/>
      <c r="Q70" s="57"/>
      <c r="R70" s="57"/>
      <c r="S70" s="57"/>
      <c r="T70" s="57"/>
      <c r="U70" s="57"/>
      <c r="V70" s="57"/>
      <c r="W70" s="57"/>
      <c r="X70" s="46"/>
    </row>
    <row r="71" spans="1:24">
      <c r="A71" s="33"/>
      <c r="B71" s="52"/>
      <c r="C71" s="57"/>
      <c r="D71" s="58"/>
      <c r="E71" s="58"/>
      <c r="F71" s="58"/>
      <c r="G71" s="58"/>
      <c r="H71" s="58"/>
      <c r="I71" s="346"/>
      <c r="J71" s="641"/>
      <c r="K71" s="641"/>
      <c r="L71" s="641"/>
      <c r="M71" s="641"/>
      <c r="N71" s="641"/>
      <c r="O71" s="641"/>
      <c r="P71" s="641"/>
      <c r="Q71" s="57"/>
      <c r="R71" s="57"/>
      <c r="S71" s="57"/>
      <c r="T71" s="57"/>
      <c r="U71" s="57"/>
      <c r="V71" s="57"/>
      <c r="W71" s="57"/>
      <c r="X71" s="46"/>
    </row>
    <row r="72" spans="1:24" ht="16.5">
      <c r="A72" s="33"/>
      <c r="B72" s="52"/>
      <c r="C72" s="57"/>
      <c r="D72" s="58"/>
      <c r="E72" s="58"/>
      <c r="F72" s="58"/>
      <c r="G72" s="58"/>
      <c r="H72" s="58"/>
      <c r="I72" s="343" t="s">
        <v>45</v>
      </c>
      <c r="J72" s="643"/>
      <c r="K72" s="643"/>
      <c r="L72" s="643"/>
      <c r="M72" s="643"/>
      <c r="N72" s="643"/>
      <c r="O72" s="643"/>
      <c r="P72" s="643"/>
      <c r="Q72" s="57"/>
      <c r="R72" s="57"/>
      <c r="S72" s="57"/>
      <c r="T72" s="57"/>
      <c r="U72" s="57"/>
      <c r="V72" s="57"/>
      <c r="W72" s="57"/>
      <c r="X72" s="46"/>
    </row>
    <row r="73" spans="1:24">
      <c r="A73" s="33"/>
      <c r="B73" s="52"/>
      <c r="C73" s="52"/>
      <c r="D73" s="52"/>
      <c r="E73" s="52"/>
      <c r="F73" s="59"/>
      <c r="G73" s="59"/>
      <c r="H73" s="59"/>
      <c r="I73" s="59"/>
      <c r="J73" s="59"/>
      <c r="K73" s="59"/>
      <c r="L73" s="59"/>
      <c r="M73" s="59"/>
      <c r="N73" s="59"/>
      <c r="O73" s="59"/>
      <c r="P73" s="60"/>
      <c r="Q73" s="52"/>
      <c r="R73" s="52"/>
      <c r="S73" s="52"/>
      <c r="T73" s="53"/>
      <c r="U73" s="53"/>
      <c r="V73" s="53"/>
      <c r="W73" s="53"/>
      <c r="X73" s="46"/>
    </row>
    <row r="74" spans="1:24">
      <c r="A74" s="33"/>
      <c r="B74" s="344" t="s">
        <v>46</v>
      </c>
      <c r="C74" s="344"/>
      <c r="D74" s="344"/>
      <c r="E74" s="344"/>
      <c r="F74" s="344"/>
      <c r="G74" s="344"/>
      <c r="H74" s="344"/>
      <c r="I74" s="344"/>
      <c r="J74" s="344"/>
      <c r="K74" s="344"/>
      <c r="L74" s="344"/>
      <c r="M74" s="344"/>
      <c r="N74" s="344"/>
      <c r="O74" s="61"/>
      <c r="P74" s="31"/>
      <c r="Q74" s="31" t="s">
        <v>47</v>
      </c>
      <c r="R74" s="31" t="s">
        <v>48</v>
      </c>
      <c r="S74" s="31"/>
      <c r="T74" s="31"/>
      <c r="U74" s="31"/>
      <c r="V74" s="31"/>
      <c r="W74" s="31"/>
      <c r="X74" s="32"/>
    </row>
    <row r="75" spans="1:24">
      <c r="A75" s="62"/>
      <c r="B75" s="63" t="s">
        <v>49</v>
      </c>
      <c r="C75" s="64"/>
      <c r="D75" s="64"/>
      <c r="E75" s="64"/>
      <c r="F75" s="63" t="s">
        <v>50</v>
      </c>
      <c r="G75" s="65"/>
      <c r="H75" s="345"/>
      <c r="I75" s="345"/>
      <c r="J75" s="345"/>
      <c r="K75" s="345"/>
      <c r="L75" s="345"/>
      <c r="M75" s="345"/>
      <c r="N75" s="345"/>
      <c r="O75" s="345"/>
      <c r="P75" s="63"/>
      <c r="Q75" s="63"/>
      <c r="R75" s="63" t="s">
        <v>51</v>
      </c>
      <c r="S75" s="63"/>
      <c r="T75" s="63"/>
      <c r="U75" s="63"/>
      <c r="V75" s="63"/>
      <c r="W75" s="63"/>
      <c r="X75" s="66"/>
    </row>
  </sheetData>
  <mergeCells count="145">
    <mergeCell ref="A2:E6"/>
    <mergeCell ref="F2:S6"/>
    <mergeCell ref="T2:X2"/>
    <mergeCell ref="T3:X3"/>
    <mergeCell ref="T4:X4"/>
    <mergeCell ref="T5:X6"/>
    <mergeCell ref="B12:W12"/>
    <mergeCell ref="B13:W18"/>
    <mergeCell ref="B19:W19"/>
    <mergeCell ref="B20:E20"/>
    <mergeCell ref="F20:W20"/>
    <mergeCell ref="F21:W21"/>
    <mergeCell ref="B8:W8"/>
    <mergeCell ref="H9:L9"/>
    <mergeCell ref="O9:Q9"/>
    <mergeCell ref="R9:W9"/>
    <mergeCell ref="F10:I10"/>
    <mergeCell ref="K10:L10"/>
    <mergeCell ref="B26:C26"/>
    <mergeCell ref="D26:P26"/>
    <mergeCell ref="Q26:S26"/>
    <mergeCell ref="T26:W26"/>
    <mergeCell ref="B27:C29"/>
    <mergeCell ref="D27:P29"/>
    <mergeCell ref="Q27:S29"/>
    <mergeCell ref="T27:W29"/>
    <mergeCell ref="B22:E22"/>
    <mergeCell ref="F22:W22"/>
    <mergeCell ref="F23:W23"/>
    <mergeCell ref="B24:E24"/>
    <mergeCell ref="F24:W24"/>
    <mergeCell ref="F25:W25"/>
    <mergeCell ref="B30:C30"/>
    <mergeCell ref="D30:P30"/>
    <mergeCell ref="Q30:S30"/>
    <mergeCell ref="T30:W30"/>
    <mergeCell ref="B31:W31"/>
    <mergeCell ref="B33:I33"/>
    <mergeCell ref="J33:K33"/>
    <mergeCell ref="L33:P33"/>
    <mergeCell ref="Q33:S33"/>
    <mergeCell ref="T33:W33"/>
    <mergeCell ref="B37:W37"/>
    <mergeCell ref="B39:I39"/>
    <mergeCell ref="J39:K39"/>
    <mergeCell ref="L39:P39"/>
    <mergeCell ref="Q39:S39"/>
    <mergeCell ref="T39:W39"/>
    <mergeCell ref="B34:I34"/>
    <mergeCell ref="J34:K34"/>
    <mergeCell ref="L34:P34"/>
    <mergeCell ref="Q34:S34"/>
    <mergeCell ref="T34:W34"/>
    <mergeCell ref="Q35:S35"/>
    <mergeCell ref="T35:W35"/>
    <mergeCell ref="B40:I40"/>
    <mergeCell ref="J40:K40"/>
    <mergeCell ref="L40:P40"/>
    <mergeCell ref="Q40:S40"/>
    <mergeCell ref="T40:W40"/>
    <mergeCell ref="B41:I41"/>
    <mergeCell ref="J41:K41"/>
    <mergeCell ref="L41:P41"/>
    <mergeCell ref="Q41:S41"/>
    <mergeCell ref="T41:W41"/>
    <mergeCell ref="B42:I42"/>
    <mergeCell ref="J42:K42"/>
    <mergeCell ref="L42:P42"/>
    <mergeCell ref="Q42:S42"/>
    <mergeCell ref="T42:W42"/>
    <mergeCell ref="B43:I43"/>
    <mergeCell ref="J43:K43"/>
    <mergeCell ref="L43:P43"/>
    <mergeCell ref="Q43:S43"/>
    <mergeCell ref="T43:W43"/>
    <mergeCell ref="B49:G49"/>
    <mergeCell ref="H49:I49"/>
    <mergeCell ref="J49:K49"/>
    <mergeCell ref="L49:P49"/>
    <mergeCell ref="Q49:S49"/>
    <mergeCell ref="T49:W49"/>
    <mergeCell ref="Q44:S44"/>
    <mergeCell ref="T44:W44"/>
    <mergeCell ref="B46:W46"/>
    <mergeCell ref="B48:G48"/>
    <mergeCell ref="H48:I48"/>
    <mergeCell ref="J48:K48"/>
    <mergeCell ref="L48:P48"/>
    <mergeCell ref="Q48:S48"/>
    <mergeCell ref="T48:W48"/>
    <mergeCell ref="B51:G51"/>
    <mergeCell ref="H51:I51"/>
    <mergeCell ref="J51:K51"/>
    <mergeCell ref="L51:P51"/>
    <mergeCell ref="Q51:S51"/>
    <mergeCell ref="T51:W51"/>
    <mergeCell ref="B50:G50"/>
    <mergeCell ref="H50:I50"/>
    <mergeCell ref="J50:K50"/>
    <mergeCell ref="L50:P50"/>
    <mergeCell ref="Q50:S50"/>
    <mergeCell ref="T50:W50"/>
    <mergeCell ref="Q52:S52"/>
    <mergeCell ref="T52:W52"/>
    <mergeCell ref="B54:W54"/>
    <mergeCell ref="B56:G56"/>
    <mergeCell ref="H56:I56"/>
    <mergeCell ref="J56:K56"/>
    <mergeCell ref="L56:P56"/>
    <mergeCell ref="Q56:S56"/>
    <mergeCell ref="T56:W56"/>
    <mergeCell ref="B58:G58"/>
    <mergeCell ref="H58:I58"/>
    <mergeCell ref="J58:K58"/>
    <mergeCell ref="L58:P58"/>
    <mergeCell ref="Q58:S58"/>
    <mergeCell ref="T58:W58"/>
    <mergeCell ref="B57:G57"/>
    <mergeCell ref="H57:I57"/>
    <mergeCell ref="J57:K57"/>
    <mergeCell ref="L57:P57"/>
    <mergeCell ref="Q57:S57"/>
    <mergeCell ref="T57:W57"/>
    <mergeCell ref="Q60:S60"/>
    <mergeCell ref="T60:W60"/>
    <mergeCell ref="Q62:S62"/>
    <mergeCell ref="T62:W62"/>
    <mergeCell ref="T63:W63"/>
    <mergeCell ref="Q64:S64"/>
    <mergeCell ref="T64:W64"/>
    <mergeCell ref="B59:G59"/>
    <mergeCell ref="H59:I59"/>
    <mergeCell ref="J59:K59"/>
    <mergeCell ref="L59:P59"/>
    <mergeCell ref="Q59:S59"/>
    <mergeCell ref="T59:W59"/>
    <mergeCell ref="I72:P72"/>
    <mergeCell ref="B74:N74"/>
    <mergeCell ref="H75:O75"/>
    <mergeCell ref="C67:J67"/>
    <mergeCell ref="K67:M68"/>
    <mergeCell ref="N67:V67"/>
    <mergeCell ref="C68:J68"/>
    <mergeCell ref="N68:W68"/>
    <mergeCell ref="I71:P71"/>
  </mergeCells>
  <conditionalFormatting sqref="B13:W18">
    <cfRule type="expression" dxfId="44" priority="1" stopIfTrue="1">
      <formula>#REF!=0</formula>
    </cfRule>
  </conditionalFormatting>
  <dataValidations count="32">
    <dataValidation allowBlank="1" showInputMessage="1" showErrorMessage="1" prompt="Escriba el precio unitario del material  que se analiza" sqref="Q40:S43" xr:uid="{00000000-0002-0000-1700-000000000000}"/>
    <dataValidation allowBlank="1" showInputMessage="1" showErrorMessage="1" prompt="Escriba la cantidad de material que se analiza" sqref="L40:P43" xr:uid="{00000000-0002-0000-1700-000001000000}"/>
    <dataValidation allowBlank="1" showInputMessage="1" showErrorMessage="1" prompt="Escriba la unidad de medida en que se mide el material" sqref="J40:K43" xr:uid="{00000000-0002-0000-1700-000002000000}"/>
    <dataValidation allowBlank="1" showInputMessage="1" showErrorMessage="1" prompt="Escriba una breve descripción de los materiales que analiza" sqref="B40:I43" xr:uid="{00000000-0002-0000-1700-000003000000}"/>
    <dataValidation allowBlank="1" showInputMessage="1" showErrorMessage="1" prompt="Escriba el rendimiento del equipo que analiza" sqref="Q34" xr:uid="{00000000-0002-0000-1700-000004000000}"/>
    <dataValidation allowBlank="1" showInputMessage="1" showErrorMessage="1" prompt="Escriba la Tarifa por hora del equipo que analiza" sqref="L34" xr:uid="{00000000-0002-0000-1700-000005000000}"/>
    <dataValidation allowBlank="1" showInputMessage="1" showErrorMessage="1" prompt="Escriba una breve descripción del equipo que analiza" sqref="B34" xr:uid="{00000000-0002-0000-1700-000006000000}"/>
    <dataValidation allowBlank="1" showInputMessage="1" showErrorMessage="1" prompt="Escriba el nombre completo  del interventor" sqref="H75:O75" xr:uid="{00000000-0002-0000-1700-000007000000}"/>
    <dataValidation allowBlank="1" showInputMessage="1" showErrorMessage="1" prompt="Escriba el valor Unitario de cada trabajador relacionado" sqref="T57:W59" xr:uid="{00000000-0002-0000-1700-000008000000}"/>
    <dataValidation allowBlank="1" showInputMessage="1" showErrorMessage="1" prompt="Escriba el rendimiento de cada trabajador relacionado" sqref="Q57:S59" xr:uid="{00000000-0002-0000-1700-000009000000}"/>
    <dataValidation allowBlank="1" showInputMessage="1" showErrorMessage="1" prompt="Escriba el valor del jornal total de cada trabajador relacionado" sqref="L57:P59" xr:uid="{00000000-0002-0000-1700-00000A000000}"/>
    <dataValidation allowBlank="1" showInputMessage="1" showErrorMessage="1" prompt="Escriba el valor de las prestaciones por cada trabajador" sqref="J57:K59" xr:uid="{00000000-0002-0000-1700-00000B000000}"/>
    <dataValidation allowBlank="1" showInputMessage="1" showErrorMessage="1" prompt="Escriba el valor del jornal por cada trabajador" sqref="H57:I59" xr:uid="{00000000-0002-0000-1700-00000C000000}"/>
    <dataValidation allowBlank="1" showInputMessage="1" showErrorMessage="1" prompt="Escriba el valor unitario del transporte relacionado" sqref="T49:W51" xr:uid="{00000000-0002-0000-1700-00000D000000}"/>
    <dataValidation allowBlank="1" showInputMessage="1" showErrorMessage="1" prompt="Escriba la tarifa del transporte relacionado" sqref="Q49:S51" xr:uid="{00000000-0002-0000-1700-00000E000000}"/>
    <dataValidation allowBlank="1" showInputMessage="1" showErrorMessage="1" prompt="Esciba los m2 o Toneladas por Km equivalentes para el transporte relacionado" sqref="L49:P51" xr:uid="{00000000-0002-0000-1700-00000F000000}"/>
    <dataValidation allowBlank="1" showInputMessage="1" showErrorMessage="1" prompt="Escriba la distancia que recorre el transporte relacionado" sqref="J49:K51" xr:uid="{00000000-0002-0000-1700-000010000000}"/>
    <dataValidation allowBlank="1" showInputMessage="1" showErrorMessage="1" prompt="Escriba el peso o la cantidad de volument que transporta" sqref="H49:I51" xr:uid="{00000000-0002-0000-1700-000011000000}"/>
    <dataValidation allowBlank="1" showInputMessage="1" showErrorMessage="1" prompt="Escriba el precio unitario del material que se analiza" sqref="T40:W43" xr:uid="{00000000-0002-0000-1700-000012000000}"/>
    <dataValidation allowBlank="1" showInputMessage="1" showErrorMessage="1" prompt="Escriba el valor unitario del equipo que analiza" sqref="T34:W34" xr:uid="{00000000-0002-0000-1700-000013000000}"/>
    <dataValidation allowBlank="1" showInputMessage="1" showErrorMessage="1" prompt="Escriba los trabajadores cuyo precio va a analizarce" sqref="B57:G59" xr:uid="{00000000-0002-0000-1700-000014000000}"/>
    <dataValidation allowBlank="1" showInputMessage="1" showErrorMessage="1" prompt="Escriba la clase de material que transporta el material que se analiza" sqref="B49:G51" xr:uid="{00000000-0002-0000-1700-000015000000}"/>
    <dataValidation allowBlank="1" showInputMessage="1" showErrorMessage="1" prompt="Escriba la Cantidad de cada item relacionado" sqref="T27 T30:W30" xr:uid="{00000000-0002-0000-1700-000016000000}"/>
    <dataValidation allowBlank="1" showInputMessage="1" showErrorMessage="1" prompt="Escriba la unidad de medida en que se encuentra el item relacionado" sqref="Q27 Q30:S30" xr:uid="{00000000-0002-0000-1700-000017000000}"/>
    <dataValidation allowBlank="1" showInputMessage="1" showErrorMessage="1" prompt="Escriba una breve descripción del item relacionado" sqref="D30:P30 D27" xr:uid="{00000000-0002-0000-1700-000018000000}"/>
    <dataValidation allowBlank="1" showInputMessage="1" showErrorMessage="1" prompt="Escriba el item relacionado en la propuesta" sqref="B27 B30:C30" xr:uid="{00000000-0002-0000-1700-000019000000}"/>
    <dataValidation allowBlank="1" showInputMessage="1" showErrorMessage="1" promptTitle="Coordinador        " prompt="Escriba el nombre _x000a_o razón social del _x000a_funcionario designado_x000a_para ser el Coordinador_x000a_del Contrato" sqref="F24:W24" xr:uid="{00000000-0002-0000-1700-00001A000000}"/>
    <dataValidation allowBlank="1" showInputMessage="1" showErrorMessage="1" promptTitle="Interventor               " prompt="Escriba el nombre _x000a_o razón social del _x000a_Interventor" sqref="F22:W22" xr:uid="{00000000-0002-0000-1700-00001B000000}"/>
    <dataValidation allowBlank="1" showInputMessage="1" showErrorMessage="1" promptTitle="Contratista" prompt="Escriba el nombre o _x000a_razón social del _x000a_Contratista" sqref="F20:W20" xr:uid="{00000000-0002-0000-1700-00001C000000}"/>
    <dataValidation allowBlank="1" showInputMessage="1" showErrorMessage="1" promptTitle="Contrato No." prompt="Escriba en este espacio el número de contrato suscrito" sqref="H9:L9" xr:uid="{00000000-0002-0000-1700-00001D000000}"/>
    <dataValidation allowBlank="1" showInputMessage="1" showErrorMessage="1" prompt="Escriba el año de suscripción del contrato." sqref="O9:Q9" xr:uid="{00000000-0002-0000-1700-00001E000000}"/>
    <dataValidation allowBlank="1" showInputMessage="1" showErrorMessage="1" promptTitle="Objeto del Contrato" prompt="Escriba claramente el objeto del contrato de ejecución suscrito" sqref="B13:W18" xr:uid="{00000000-0002-0000-1700-00001F000000}"/>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X77"/>
  <sheetViews>
    <sheetView workbookViewId="0">
      <selection sqref="A1:X77"/>
    </sheetView>
  </sheetViews>
  <sheetFormatPr defaultColWidth="11.42578125" defaultRowHeight="15"/>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13"/>
      <c r="C12" s="413"/>
      <c r="D12" s="413"/>
      <c r="E12" s="413"/>
      <c r="F12" s="413"/>
      <c r="G12" s="413"/>
      <c r="H12" s="413"/>
      <c r="I12" s="413"/>
      <c r="J12" s="413"/>
      <c r="K12" s="413"/>
      <c r="L12" s="413"/>
      <c r="M12" s="413"/>
      <c r="N12" s="413"/>
      <c r="O12" s="413"/>
      <c r="P12" s="413"/>
      <c r="Q12" s="413"/>
      <c r="R12" s="413"/>
      <c r="S12" s="413"/>
      <c r="T12" s="413"/>
      <c r="U12" s="413"/>
      <c r="V12" s="413"/>
      <c r="W12" s="413"/>
      <c r="X12" s="36"/>
    </row>
    <row r="13" spans="1:24">
      <c r="A13" s="35"/>
      <c r="B13" s="413"/>
      <c r="C13" s="413"/>
      <c r="D13" s="413"/>
      <c r="E13" s="413"/>
      <c r="F13" s="413"/>
      <c r="G13" s="413"/>
      <c r="H13" s="413"/>
      <c r="I13" s="413"/>
      <c r="J13" s="413"/>
      <c r="K13" s="413"/>
      <c r="L13" s="413"/>
      <c r="M13" s="413"/>
      <c r="N13" s="413"/>
      <c r="O13" s="413"/>
      <c r="P13" s="413"/>
      <c r="Q13" s="413"/>
      <c r="R13" s="413"/>
      <c r="S13" s="413"/>
      <c r="T13" s="413"/>
      <c r="U13" s="413"/>
      <c r="V13" s="413"/>
      <c r="W13" s="413"/>
      <c r="X13" s="36"/>
    </row>
    <row r="14" spans="1:24">
      <c r="A14" s="35"/>
      <c r="B14" s="413"/>
      <c r="C14" s="413"/>
      <c r="D14" s="413"/>
      <c r="E14" s="413"/>
      <c r="F14" s="413"/>
      <c r="G14" s="413"/>
      <c r="H14" s="413"/>
      <c r="I14" s="413"/>
      <c r="J14" s="413"/>
      <c r="K14" s="413"/>
      <c r="L14" s="413"/>
      <c r="M14" s="413"/>
      <c r="N14" s="413"/>
      <c r="O14" s="413"/>
      <c r="P14" s="413"/>
      <c r="Q14" s="413"/>
      <c r="R14" s="413"/>
      <c r="S14" s="413"/>
      <c r="T14" s="413"/>
      <c r="U14" s="413"/>
      <c r="V14" s="413"/>
      <c r="W14" s="413"/>
      <c r="X14" s="36"/>
    </row>
    <row r="15" spans="1:24">
      <c r="A15" s="35"/>
      <c r="B15" s="413"/>
      <c r="C15" s="413"/>
      <c r="D15" s="413"/>
      <c r="E15" s="413"/>
      <c r="F15" s="413"/>
      <c r="G15" s="413"/>
      <c r="H15" s="413"/>
      <c r="I15" s="413"/>
      <c r="J15" s="413"/>
      <c r="K15" s="413"/>
      <c r="L15" s="413"/>
      <c r="M15" s="413"/>
      <c r="N15" s="413"/>
      <c r="O15" s="413"/>
      <c r="P15" s="413"/>
      <c r="Q15" s="413"/>
      <c r="R15" s="413"/>
      <c r="S15" s="413"/>
      <c r="T15" s="413"/>
      <c r="U15" s="413"/>
      <c r="V15" s="413"/>
      <c r="W15" s="413"/>
      <c r="X15" s="36"/>
    </row>
    <row r="16" spans="1:24">
      <c r="A16" s="35"/>
      <c r="B16" s="413"/>
      <c r="C16" s="413"/>
      <c r="D16" s="413"/>
      <c r="E16" s="413"/>
      <c r="F16" s="413"/>
      <c r="G16" s="413"/>
      <c r="H16" s="413"/>
      <c r="I16" s="413"/>
      <c r="J16" s="413"/>
      <c r="K16" s="413"/>
      <c r="L16" s="413"/>
      <c r="M16" s="413"/>
      <c r="N16" s="413"/>
      <c r="O16" s="413"/>
      <c r="P16" s="413"/>
      <c r="Q16" s="413"/>
      <c r="R16" s="413"/>
      <c r="S16" s="413"/>
      <c r="T16" s="413"/>
      <c r="U16" s="413"/>
      <c r="V16" s="413"/>
      <c r="W16" s="413"/>
      <c r="X16" s="36"/>
    </row>
    <row r="17" spans="1:24">
      <c r="A17" s="35"/>
      <c r="B17" s="413"/>
      <c r="C17" s="413"/>
      <c r="D17" s="413"/>
      <c r="E17" s="413"/>
      <c r="F17" s="413"/>
      <c r="G17" s="413"/>
      <c r="H17" s="413"/>
      <c r="I17" s="413"/>
      <c r="J17" s="413"/>
      <c r="K17" s="413"/>
      <c r="L17" s="413"/>
      <c r="M17" s="413"/>
      <c r="N17" s="413"/>
      <c r="O17" s="413"/>
      <c r="P17" s="413"/>
      <c r="Q17" s="413"/>
      <c r="R17" s="413"/>
      <c r="S17" s="413"/>
      <c r="T17" s="413"/>
      <c r="U17" s="413"/>
      <c r="V17" s="413"/>
      <c r="W17" s="413"/>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398" t="s">
        <v>164</v>
      </c>
      <c r="C26" s="399"/>
      <c r="D26" s="404" t="s">
        <v>165</v>
      </c>
      <c r="E26" s="405"/>
      <c r="F26" s="405"/>
      <c r="G26" s="405"/>
      <c r="H26" s="405"/>
      <c r="I26" s="405"/>
      <c r="J26" s="405"/>
      <c r="K26" s="405"/>
      <c r="L26" s="405"/>
      <c r="M26" s="405"/>
      <c r="N26" s="405"/>
      <c r="O26" s="405"/>
      <c r="P26" s="406"/>
      <c r="Q26" s="278"/>
      <c r="R26" s="302"/>
      <c r="S26" s="279"/>
      <c r="T26" s="278"/>
      <c r="U26" s="302"/>
      <c r="V26" s="302"/>
      <c r="W26" s="279"/>
      <c r="X26" s="46"/>
    </row>
    <row r="27" spans="1:24">
      <c r="A27" s="33"/>
      <c r="B27" s="400"/>
      <c r="C27" s="401"/>
      <c r="D27" s="407"/>
      <c r="E27" s="408"/>
      <c r="F27" s="408"/>
      <c r="G27" s="408"/>
      <c r="H27" s="408"/>
      <c r="I27" s="408"/>
      <c r="J27" s="408"/>
      <c r="K27" s="408"/>
      <c r="L27" s="408"/>
      <c r="M27" s="408"/>
      <c r="N27" s="408"/>
      <c r="O27" s="408"/>
      <c r="P27" s="409"/>
      <c r="Q27" s="280"/>
      <c r="R27" s="303"/>
      <c r="S27" s="281"/>
      <c r="T27" s="280"/>
      <c r="U27" s="303"/>
      <c r="V27" s="303"/>
      <c r="W27" s="281"/>
      <c r="X27" s="46"/>
    </row>
    <row r="28" spans="1:24">
      <c r="A28" s="33"/>
      <c r="B28" s="402"/>
      <c r="C28" s="403"/>
      <c r="D28" s="410"/>
      <c r="E28" s="411"/>
      <c r="F28" s="411"/>
      <c r="G28" s="411"/>
      <c r="H28" s="411"/>
      <c r="I28" s="411"/>
      <c r="J28" s="411"/>
      <c r="K28" s="411"/>
      <c r="L28" s="411"/>
      <c r="M28" s="411"/>
      <c r="N28" s="411"/>
      <c r="O28" s="411"/>
      <c r="P28" s="412"/>
      <c r="Q28" s="282"/>
      <c r="R28" s="304"/>
      <c r="S28" s="283"/>
      <c r="T28" s="282"/>
      <c r="U28" s="304"/>
      <c r="V28" s="304"/>
      <c r="W28" s="283"/>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8"/>
      <c r="J32" s="306" t="s">
        <v>15</v>
      </c>
      <c r="K32" s="308"/>
      <c r="L32" s="306" t="s">
        <v>16</v>
      </c>
      <c r="M32" s="307"/>
      <c r="N32" s="307"/>
      <c r="O32" s="307"/>
      <c r="P32" s="308"/>
      <c r="Q32" s="306" t="s">
        <v>17</v>
      </c>
      <c r="R32" s="307"/>
      <c r="S32" s="308"/>
      <c r="T32" s="306" t="s">
        <v>18</v>
      </c>
      <c r="U32" s="307"/>
      <c r="V32" s="307"/>
      <c r="W32" s="308"/>
      <c r="X32" s="46"/>
    </row>
    <row r="33" spans="1:24" ht="15.75">
      <c r="A33" s="33"/>
      <c r="B33" s="314" t="s">
        <v>166</v>
      </c>
      <c r="C33" s="315"/>
      <c r="D33" s="315"/>
      <c r="E33" s="315"/>
      <c r="F33" s="315"/>
      <c r="G33" s="315"/>
      <c r="H33" s="315"/>
      <c r="I33" s="316"/>
      <c r="J33" s="317" t="s">
        <v>156</v>
      </c>
      <c r="K33" s="318"/>
      <c r="L33" s="321">
        <v>2000</v>
      </c>
      <c r="M33" s="322"/>
      <c r="N33" s="322"/>
      <c r="O33" s="322"/>
      <c r="P33" s="323"/>
      <c r="Q33" s="317">
        <v>0.1774</v>
      </c>
      <c r="R33" s="324"/>
      <c r="S33" s="318"/>
      <c r="T33" s="319">
        <f>+ROUND(L33*Q33,0)</f>
        <v>355</v>
      </c>
      <c r="U33" s="319"/>
      <c r="V33" s="319"/>
      <c r="W33" s="319"/>
      <c r="X33" s="46"/>
    </row>
    <row r="34" spans="1:24" ht="16.5">
      <c r="A34" s="33"/>
      <c r="B34" s="49"/>
      <c r="C34" s="49"/>
      <c r="D34" s="49"/>
      <c r="E34" s="49"/>
      <c r="F34" s="49"/>
      <c r="G34" s="49"/>
      <c r="H34" s="49"/>
      <c r="I34" s="49"/>
      <c r="J34" s="49"/>
      <c r="K34" s="49"/>
      <c r="L34" s="49"/>
      <c r="M34" s="49"/>
      <c r="N34" s="49"/>
      <c r="O34" s="49"/>
      <c r="P34" s="49"/>
      <c r="Q34" s="310" t="s">
        <v>20</v>
      </c>
      <c r="R34" s="310"/>
      <c r="S34" s="310"/>
      <c r="T34" s="311">
        <f>+SUM(T33:W33)</f>
        <v>355</v>
      </c>
      <c r="U34" s="312"/>
      <c r="V34" s="312"/>
      <c r="W34" s="313"/>
      <c r="X34" s="46"/>
    </row>
    <row r="35" spans="1:24" ht="15.75">
      <c r="A35" s="33"/>
      <c r="B35" s="50"/>
      <c r="C35" s="50"/>
      <c r="D35" s="50"/>
      <c r="E35" s="50"/>
      <c r="F35" s="50"/>
      <c r="G35" s="50"/>
      <c r="H35" s="50"/>
      <c r="I35" s="50"/>
      <c r="J35" s="50"/>
      <c r="K35" s="50"/>
      <c r="L35" s="50"/>
      <c r="M35" s="50"/>
      <c r="N35" s="50"/>
      <c r="O35" s="50"/>
      <c r="P35" s="50"/>
      <c r="Q35" s="50"/>
      <c r="R35" s="50"/>
      <c r="S35" s="50"/>
      <c r="T35" s="51"/>
      <c r="U35" s="51"/>
      <c r="V35" s="51"/>
      <c r="W35" s="51"/>
      <c r="X35" s="46"/>
    </row>
    <row r="36" spans="1:24" ht="16.5">
      <c r="A36" s="33"/>
      <c r="B36" s="305" t="s">
        <v>21</v>
      </c>
      <c r="C36" s="305"/>
      <c r="D36" s="305"/>
      <c r="E36" s="305"/>
      <c r="F36" s="305"/>
      <c r="G36" s="305"/>
      <c r="H36" s="305"/>
      <c r="I36" s="305"/>
      <c r="J36" s="305"/>
      <c r="K36" s="305"/>
      <c r="L36" s="305"/>
      <c r="M36" s="305"/>
      <c r="N36" s="305"/>
      <c r="O36" s="305"/>
      <c r="P36" s="305"/>
      <c r="Q36" s="305"/>
      <c r="R36" s="305"/>
      <c r="S36" s="305"/>
      <c r="T36" s="305"/>
      <c r="U36" s="305"/>
      <c r="V36" s="305"/>
      <c r="W36" s="305"/>
      <c r="X36" s="46"/>
    </row>
    <row r="37" spans="1:24" ht="15.75">
      <c r="A37" s="33"/>
      <c r="B37" s="47"/>
      <c r="C37" s="47"/>
      <c r="D37" s="47"/>
      <c r="E37" s="47"/>
      <c r="F37" s="47"/>
      <c r="G37" s="47"/>
      <c r="H37" s="47"/>
      <c r="I37" s="47"/>
      <c r="J37" s="47"/>
      <c r="K37" s="47"/>
      <c r="L37" s="47"/>
      <c r="M37" s="47"/>
      <c r="N37" s="47"/>
      <c r="O37" s="47"/>
      <c r="P37" s="47"/>
      <c r="Q37" s="47"/>
      <c r="R37" s="47"/>
      <c r="S37" s="47"/>
      <c r="T37" s="47"/>
      <c r="U37" s="47"/>
      <c r="V37" s="47"/>
      <c r="W37" s="47"/>
      <c r="X37" s="46"/>
    </row>
    <row r="38" spans="1:24" ht="16.5">
      <c r="A38" s="33"/>
      <c r="B38" s="309" t="s">
        <v>9</v>
      </c>
      <c r="C38" s="309"/>
      <c r="D38" s="309"/>
      <c r="E38" s="309"/>
      <c r="F38" s="309"/>
      <c r="G38" s="309"/>
      <c r="H38" s="309"/>
      <c r="I38" s="309"/>
      <c r="J38" s="309" t="s">
        <v>10</v>
      </c>
      <c r="K38" s="309"/>
      <c r="L38" s="309" t="s">
        <v>22</v>
      </c>
      <c r="M38" s="309"/>
      <c r="N38" s="309"/>
      <c r="O38" s="309"/>
      <c r="P38" s="309"/>
      <c r="Q38" s="309" t="s">
        <v>23</v>
      </c>
      <c r="R38" s="309"/>
      <c r="S38" s="309"/>
      <c r="T38" s="309" t="s">
        <v>24</v>
      </c>
      <c r="U38" s="309"/>
      <c r="V38" s="309"/>
      <c r="W38" s="309"/>
      <c r="X38" s="46"/>
    </row>
    <row r="39" spans="1:24" ht="15.75">
      <c r="A39" s="33"/>
      <c r="B39" s="314" t="s">
        <v>157</v>
      </c>
      <c r="C39" s="315"/>
      <c r="D39" s="315"/>
      <c r="E39" s="315"/>
      <c r="F39" s="315"/>
      <c r="G39" s="315"/>
      <c r="H39" s="315"/>
      <c r="I39" s="316"/>
      <c r="J39" s="320" t="s">
        <v>107</v>
      </c>
      <c r="K39" s="320"/>
      <c r="L39" s="320">
        <v>1</v>
      </c>
      <c r="M39" s="320"/>
      <c r="N39" s="320"/>
      <c r="O39" s="320"/>
      <c r="P39" s="320"/>
      <c r="Q39" s="320">
        <v>6761</v>
      </c>
      <c r="R39" s="320"/>
      <c r="S39" s="320"/>
      <c r="T39" s="328">
        <f>+ROUND(L39*Q39,0)</f>
        <v>6761</v>
      </c>
      <c r="U39" s="328"/>
      <c r="V39" s="328"/>
      <c r="W39" s="328"/>
      <c r="X39" s="46"/>
    </row>
    <row r="40" spans="1:24" ht="15.75">
      <c r="A40" s="33"/>
      <c r="B40" s="314" t="s">
        <v>158</v>
      </c>
      <c r="C40" s="315"/>
      <c r="D40" s="315"/>
      <c r="E40" s="315"/>
      <c r="F40" s="315"/>
      <c r="G40" s="315"/>
      <c r="H40" s="315"/>
      <c r="I40" s="316"/>
      <c r="J40" s="320" t="s">
        <v>159</v>
      </c>
      <c r="K40" s="320"/>
      <c r="L40" s="320">
        <v>1</v>
      </c>
      <c r="M40" s="320"/>
      <c r="N40" s="320"/>
      <c r="O40" s="320"/>
      <c r="P40" s="320"/>
      <c r="Q40" s="320">
        <v>5150</v>
      </c>
      <c r="R40" s="320"/>
      <c r="S40" s="320"/>
      <c r="T40" s="328">
        <f t="shared" ref="T40:T42" si="0">+ROUND(L40*Q40,0)</f>
        <v>5150</v>
      </c>
      <c r="U40" s="328"/>
      <c r="V40" s="328"/>
      <c r="W40" s="328"/>
      <c r="X40" s="46"/>
    </row>
    <row r="41" spans="1:24" ht="15.75">
      <c r="A41" s="33"/>
      <c r="B41" s="317" t="s">
        <v>160</v>
      </c>
      <c r="C41" s="324"/>
      <c r="D41" s="324"/>
      <c r="E41" s="324"/>
      <c r="F41" s="324"/>
      <c r="G41" s="324"/>
      <c r="H41" s="324"/>
      <c r="I41" s="318"/>
      <c r="J41" s="320" t="s">
        <v>161</v>
      </c>
      <c r="K41" s="320"/>
      <c r="L41" s="320">
        <v>1.0999999999999999E-2</v>
      </c>
      <c r="M41" s="320"/>
      <c r="N41" s="320"/>
      <c r="O41" s="320"/>
      <c r="P41" s="320"/>
      <c r="Q41" s="320">
        <v>40000</v>
      </c>
      <c r="R41" s="320"/>
      <c r="S41" s="320"/>
      <c r="T41" s="328">
        <f t="shared" si="0"/>
        <v>440</v>
      </c>
      <c r="U41" s="328"/>
      <c r="V41" s="328"/>
      <c r="W41" s="328"/>
      <c r="X41" s="46"/>
    </row>
    <row r="42" spans="1:24" ht="15.75">
      <c r="A42" s="33"/>
      <c r="B42" s="314" t="s">
        <v>162</v>
      </c>
      <c r="C42" s="315"/>
      <c r="D42" s="315"/>
      <c r="E42" s="315"/>
      <c r="F42" s="315"/>
      <c r="G42" s="315"/>
      <c r="H42" s="315"/>
      <c r="I42" s="316"/>
      <c r="J42" s="320" t="s">
        <v>163</v>
      </c>
      <c r="K42" s="320"/>
      <c r="L42" s="320">
        <v>1.0999999999999999E-2</v>
      </c>
      <c r="M42" s="320"/>
      <c r="N42" s="320"/>
      <c r="O42" s="320"/>
      <c r="P42" s="320"/>
      <c r="Q42" s="320">
        <v>75000</v>
      </c>
      <c r="R42" s="320"/>
      <c r="S42" s="320"/>
      <c r="T42" s="328">
        <f t="shared" si="0"/>
        <v>825</v>
      </c>
      <c r="U42" s="328"/>
      <c r="V42" s="328"/>
      <c r="W42" s="328"/>
      <c r="X42" s="46"/>
    </row>
    <row r="43" spans="1:24" ht="16.5">
      <c r="A43" s="33"/>
      <c r="B43" s="49"/>
      <c r="C43" s="49"/>
      <c r="D43" s="49"/>
      <c r="E43" s="49"/>
      <c r="F43" s="49"/>
      <c r="G43" s="49"/>
      <c r="H43" s="49"/>
      <c r="I43" s="49"/>
      <c r="J43" s="49"/>
      <c r="K43" s="49"/>
      <c r="L43" s="49"/>
      <c r="M43" s="49"/>
      <c r="N43" s="49"/>
      <c r="O43" s="49"/>
      <c r="P43" s="49"/>
      <c r="Q43" s="310" t="s">
        <v>20</v>
      </c>
      <c r="R43" s="310"/>
      <c r="S43" s="310"/>
      <c r="T43" s="329">
        <f>SUM(T39:W42)</f>
        <v>13176</v>
      </c>
      <c r="U43" s="330"/>
      <c r="V43" s="330"/>
      <c r="W43" s="331"/>
      <c r="X43" s="46"/>
    </row>
    <row r="44" spans="1:24" ht="15.75">
      <c r="A44" s="33"/>
      <c r="B44" s="50"/>
      <c r="C44" s="50"/>
      <c r="D44" s="50"/>
      <c r="E44" s="50"/>
      <c r="F44" s="50"/>
      <c r="G44" s="50"/>
      <c r="H44" s="50"/>
      <c r="I44" s="50"/>
      <c r="J44" s="50"/>
      <c r="K44" s="50"/>
      <c r="L44" s="50"/>
      <c r="M44" s="50"/>
      <c r="N44" s="50"/>
      <c r="O44" s="50"/>
      <c r="P44" s="50"/>
      <c r="Q44" s="50"/>
      <c r="R44" s="50"/>
      <c r="S44" s="50"/>
      <c r="T44" s="51"/>
      <c r="U44" s="51"/>
      <c r="V44" s="51"/>
      <c r="W44" s="51"/>
      <c r="X44" s="46"/>
    </row>
    <row r="45" spans="1:24" ht="16.5">
      <c r="A45" s="33"/>
      <c r="B45" s="305" t="s">
        <v>26</v>
      </c>
      <c r="C45" s="305"/>
      <c r="D45" s="305"/>
      <c r="E45" s="305"/>
      <c r="F45" s="305"/>
      <c r="G45" s="305"/>
      <c r="H45" s="305"/>
      <c r="I45" s="305"/>
      <c r="J45" s="305"/>
      <c r="K45" s="305"/>
      <c r="L45" s="305"/>
      <c r="M45" s="305"/>
      <c r="N45" s="305"/>
      <c r="O45" s="305"/>
      <c r="P45" s="305"/>
      <c r="Q45" s="305"/>
      <c r="R45" s="305"/>
      <c r="S45" s="305"/>
      <c r="T45" s="305"/>
      <c r="U45" s="305"/>
      <c r="V45" s="305"/>
      <c r="W45" s="305"/>
      <c r="X45" s="46"/>
    </row>
    <row r="46" spans="1:24" ht="15.75">
      <c r="A46" s="33"/>
      <c r="B46" s="47"/>
      <c r="C46" s="47"/>
      <c r="D46" s="47"/>
      <c r="E46" s="47"/>
      <c r="F46" s="47"/>
      <c r="G46" s="47"/>
      <c r="H46" s="47"/>
      <c r="I46" s="47"/>
      <c r="J46" s="47"/>
      <c r="K46" s="47"/>
      <c r="L46" s="47"/>
      <c r="M46" s="47"/>
      <c r="N46" s="47"/>
      <c r="O46" s="47"/>
      <c r="P46" s="47"/>
      <c r="Q46" s="47"/>
      <c r="R46" s="47"/>
      <c r="S46" s="47"/>
      <c r="T46" s="47"/>
      <c r="U46" s="47"/>
      <c r="V46" s="47"/>
      <c r="W46" s="47"/>
      <c r="X46" s="46"/>
    </row>
    <row r="47" spans="1:24" ht="19.5">
      <c r="A47" s="33"/>
      <c r="B47" s="309" t="s">
        <v>27</v>
      </c>
      <c r="C47" s="309"/>
      <c r="D47" s="309"/>
      <c r="E47" s="309"/>
      <c r="F47" s="309"/>
      <c r="G47" s="309"/>
      <c r="H47" s="309" t="s">
        <v>28</v>
      </c>
      <c r="I47" s="309"/>
      <c r="J47" s="309" t="s">
        <v>29</v>
      </c>
      <c r="K47" s="309"/>
      <c r="L47" s="309" t="s">
        <v>30</v>
      </c>
      <c r="M47" s="309"/>
      <c r="N47" s="309"/>
      <c r="O47" s="309"/>
      <c r="P47" s="309"/>
      <c r="Q47" s="309" t="s">
        <v>16</v>
      </c>
      <c r="R47" s="309"/>
      <c r="S47" s="309"/>
      <c r="T47" s="309" t="s">
        <v>18</v>
      </c>
      <c r="U47" s="309"/>
      <c r="V47" s="309"/>
      <c r="W47" s="309"/>
      <c r="X47" s="46"/>
    </row>
    <row r="48" spans="1:24" ht="15.75">
      <c r="A48" s="33"/>
      <c r="B48" s="320" t="s">
        <v>61</v>
      </c>
      <c r="C48" s="320"/>
      <c r="D48" s="320"/>
      <c r="E48" s="320"/>
      <c r="F48" s="320"/>
      <c r="G48" s="320"/>
      <c r="H48" s="320"/>
      <c r="I48" s="320"/>
      <c r="J48" s="320">
        <v>15</v>
      </c>
      <c r="K48" s="320"/>
      <c r="L48" s="320">
        <v>1E-3</v>
      </c>
      <c r="M48" s="320"/>
      <c r="N48" s="320"/>
      <c r="O48" s="320"/>
      <c r="P48" s="320"/>
      <c r="Q48" s="320">
        <v>0</v>
      </c>
      <c r="R48" s="320"/>
      <c r="S48" s="320"/>
      <c r="T48" s="319">
        <f>+ROUND(L48*Q48,0)</f>
        <v>0</v>
      </c>
      <c r="U48" s="319"/>
      <c r="V48" s="319"/>
      <c r="W48" s="319"/>
      <c r="X48" s="46"/>
    </row>
    <row r="49" spans="1:24" ht="15.75">
      <c r="A49" s="33"/>
      <c r="B49" s="320"/>
      <c r="C49" s="320"/>
      <c r="D49" s="320"/>
      <c r="E49" s="320"/>
      <c r="F49" s="320"/>
      <c r="G49" s="320"/>
      <c r="H49" s="320"/>
      <c r="I49" s="320"/>
      <c r="J49" s="320"/>
      <c r="K49" s="320"/>
      <c r="L49" s="320"/>
      <c r="M49" s="320"/>
      <c r="N49" s="320"/>
      <c r="O49" s="320"/>
      <c r="P49" s="320"/>
      <c r="Q49" s="320"/>
      <c r="R49" s="320"/>
      <c r="S49" s="320"/>
      <c r="T49" s="319">
        <f t="shared" ref="T49:T50" si="1">+ROUND(L49*Q49,0)</f>
        <v>0</v>
      </c>
      <c r="U49" s="319"/>
      <c r="V49" s="319"/>
      <c r="W49" s="319"/>
      <c r="X49" s="46"/>
    </row>
    <row r="50" spans="1:24" ht="15.75">
      <c r="A50" s="33"/>
      <c r="B50" s="320"/>
      <c r="C50" s="320"/>
      <c r="D50" s="320"/>
      <c r="E50" s="320"/>
      <c r="F50" s="320"/>
      <c r="G50" s="320"/>
      <c r="H50" s="320"/>
      <c r="I50" s="320"/>
      <c r="J50" s="320"/>
      <c r="K50" s="320"/>
      <c r="L50" s="320"/>
      <c r="M50" s="320"/>
      <c r="N50" s="320"/>
      <c r="O50" s="320"/>
      <c r="P50" s="320"/>
      <c r="Q50" s="320"/>
      <c r="R50" s="320"/>
      <c r="S50" s="320"/>
      <c r="T50" s="319">
        <f t="shared" si="1"/>
        <v>0</v>
      </c>
      <c r="U50" s="319"/>
      <c r="V50" s="319"/>
      <c r="W50" s="319"/>
      <c r="X50" s="46"/>
    </row>
    <row r="51" spans="1:24" ht="16.5">
      <c r="A51" s="33"/>
      <c r="B51" s="49"/>
      <c r="C51" s="49"/>
      <c r="D51" s="49"/>
      <c r="E51" s="49"/>
      <c r="F51" s="49"/>
      <c r="G51" s="49"/>
      <c r="H51" s="49"/>
      <c r="I51" s="49"/>
      <c r="J51" s="49"/>
      <c r="K51" s="49"/>
      <c r="L51" s="49"/>
      <c r="M51" s="49"/>
      <c r="N51" s="49"/>
      <c r="O51" s="49"/>
      <c r="P51" s="49"/>
      <c r="Q51" s="310" t="s">
        <v>20</v>
      </c>
      <c r="R51" s="310"/>
      <c r="S51" s="310"/>
      <c r="T51" s="332">
        <f t="shared" ref="T51" si="2">SUM(T48:W50)</f>
        <v>0</v>
      </c>
      <c r="U51" s="333"/>
      <c r="V51" s="333"/>
      <c r="W51" s="334"/>
      <c r="X51" s="46"/>
    </row>
    <row r="52" spans="1:24" ht="15.75">
      <c r="A52" s="33"/>
      <c r="B52" s="50"/>
      <c r="C52" s="50"/>
      <c r="D52" s="50"/>
      <c r="E52" s="50"/>
      <c r="F52" s="50"/>
      <c r="G52" s="50"/>
      <c r="H52" s="50"/>
      <c r="I52" s="50"/>
      <c r="J52" s="50"/>
      <c r="K52" s="50"/>
      <c r="L52" s="50"/>
      <c r="M52" s="50"/>
      <c r="N52" s="50"/>
      <c r="O52" s="50"/>
      <c r="P52" s="50"/>
      <c r="Q52" s="50"/>
      <c r="R52" s="50"/>
      <c r="S52" s="50"/>
      <c r="T52" s="51"/>
      <c r="U52" s="51"/>
      <c r="V52" s="51"/>
      <c r="W52" s="51"/>
      <c r="X52" s="46"/>
    </row>
    <row r="53" spans="1:24" ht="16.5">
      <c r="A53" s="33"/>
      <c r="B53" s="305" t="s">
        <v>33</v>
      </c>
      <c r="C53" s="305"/>
      <c r="D53" s="305"/>
      <c r="E53" s="305"/>
      <c r="F53" s="305"/>
      <c r="G53" s="305"/>
      <c r="H53" s="305"/>
      <c r="I53" s="305"/>
      <c r="J53" s="305"/>
      <c r="K53" s="305"/>
      <c r="L53" s="305"/>
      <c r="M53" s="305"/>
      <c r="N53" s="305"/>
      <c r="O53" s="305"/>
      <c r="P53" s="305"/>
      <c r="Q53" s="305"/>
      <c r="R53" s="305"/>
      <c r="S53" s="305"/>
      <c r="T53" s="305"/>
      <c r="U53" s="305"/>
      <c r="V53" s="305"/>
      <c r="W53" s="305"/>
      <c r="X53" s="46"/>
    </row>
    <row r="54" spans="1:24" ht="15.75">
      <c r="A54" s="33"/>
      <c r="B54" s="47"/>
      <c r="C54" s="47"/>
      <c r="D54" s="47"/>
      <c r="E54" s="47"/>
      <c r="F54" s="47"/>
      <c r="G54" s="47"/>
      <c r="H54" s="47"/>
      <c r="I54" s="47"/>
      <c r="J54" s="47"/>
      <c r="K54" s="47"/>
      <c r="L54" s="47"/>
      <c r="M54" s="47"/>
      <c r="N54" s="47"/>
      <c r="O54" s="47"/>
      <c r="P54" s="47"/>
      <c r="Q54" s="47"/>
      <c r="R54" s="47"/>
      <c r="S54" s="47"/>
      <c r="T54" s="47"/>
      <c r="U54" s="47"/>
      <c r="V54" s="47"/>
      <c r="W54" s="47"/>
      <c r="X54" s="46"/>
    </row>
    <row r="55" spans="1:24" ht="16.5">
      <c r="A55" s="33"/>
      <c r="B55" s="309" t="s">
        <v>34</v>
      </c>
      <c r="C55" s="309"/>
      <c r="D55" s="309"/>
      <c r="E55" s="309"/>
      <c r="F55" s="309"/>
      <c r="G55" s="309"/>
      <c r="H55" s="309" t="s">
        <v>35</v>
      </c>
      <c r="I55" s="309"/>
      <c r="J55" s="309" t="s">
        <v>36</v>
      </c>
      <c r="K55" s="309"/>
      <c r="L55" s="309" t="s">
        <v>37</v>
      </c>
      <c r="M55" s="309"/>
      <c r="N55" s="309"/>
      <c r="O55" s="309"/>
      <c r="P55" s="309"/>
      <c r="Q55" s="309" t="s">
        <v>17</v>
      </c>
      <c r="R55" s="309"/>
      <c r="S55" s="309"/>
      <c r="T55" s="309" t="s">
        <v>18</v>
      </c>
      <c r="U55" s="309"/>
      <c r="V55" s="309"/>
      <c r="W55" s="309"/>
      <c r="X55" s="46"/>
    </row>
    <row r="56" spans="1:24" ht="15.75">
      <c r="A56" s="33"/>
      <c r="B56" s="320" t="s">
        <v>38</v>
      </c>
      <c r="C56" s="320"/>
      <c r="D56" s="320"/>
      <c r="E56" s="320"/>
      <c r="F56" s="320"/>
      <c r="G56" s="320"/>
      <c r="H56" s="320">
        <f>((1500000/30)+((1000000/30)*2))</f>
        <v>116666.66666666667</v>
      </c>
      <c r="I56" s="320"/>
      <c r="J56" s="335">
        <v>0.65</v>
      </c>
      <c r="K56" s="320"/>
      <c r="L56" s="320">
        <f>H56*1.65</f>
        <v>192500</v>
      </c>
      <c r="M56" s="320"/>
      <c r="N56" s="320"/>
      <c r="O56" s="320"/>
      <c r="P56" s="320"/>
      <c r="Q56" s="320">
        <v>9.2800000000000001E-3</v>
      </c>
      <c r="R56" s="320"/>
      <c r="S56" s="320"/>
      <c r="T56" s="319">
        <f>Q56*L56</f>
        <v>1786.4</v>
      </c>
      <c r="U56" s="319"/>
      <c r="V56" s="319"/>
      <c r="W56" s="319"/>
      <c r="X56" s="46"/>
    </row>
    <row r="57" spans="1:24" ht="15.75">
      <c r="A57" s="33"/>
      <c r="B57" s="320"/>
      <c r="C57" s="320"/>
      <c r="D57" s="320"/>
      <c r="E57" s="320"/>
      <c r="F57" s="320"/>
      <c r="G57" s="320"/>
      <c r="H57" s="320"/>
      <c r="I57" s="320"/>
      <c r="J57" s="320"/>
      <c r="K57" s="320"/>
      <c r="L57" s="320"/>
      <c r="M57" s="320"/>
      <c r="N57" s="320"/>
      <c r="O57" s="320"/>
      <c r="P57" s="320"/>
      <c r="Q57" s="320"/>
      <c r="R57" s="320"/>
      <c r="S57" s="320"/>
      <c r="T57" s="319"/>
      <c r="U57" s="319"/>
      <c r="V57" s="319"/>
      <c r="W57" s="319"/>
      <c r="X57" s="46"/>
    </row>
    <row r="58" spans="1:24" ht="15.75">
      <c r="A58" s="33"/>
      <c r="B58" s="320"/>
      <c r="C58" s="320"/>
      <c r="D58" s="320"/>
      <c r="E58" s="320"/>
      <c r="F58" s="320"/>
      <c r="G58" s="320"/>
      <c r="H58" s="320"/>
      <c r="I58" s="320"/>
      <c r="J58" s="320"/>
      <c r="K58" s="320"/>
      <c r="L58" s="320"/>
      <c r="M58" s="320"/>
      <c r="N58" s="320"/>
      <c r="O58" s="320"/>
      <c r="P58" s="320"/>
      <c r="Q58" s="320"/>
      <c r="R58" s="320"/>
      <c r="S58" s="320"/>
      <c r="T58" s="319"/>
      <c r="U58" s="319"/>
      <c r="V58" s="319"/>
      <c r="W58" s="319"/>
      <c r="X58" s="46"/>
    </row>
    <row r="59" spans="1:24" ht="16.5">
      <c r="A59" s="33"/>
      <c r="B59" s="49"/>
      <c r="C59" s="49"/>
      <c r="D59" s="49"/>
      <c r="E59" s="49"/>
      <c r="F59" s="49"/>
      <c r="G59" s="49"/>
      <c r="H59" s="49"/>
      <c r="I59" s="49"/>
      <c r="J59" s="49"/>
      <c r="K59" s="49"/>
      <c r="L59" s="49"/>
      <c r="M59" s="49"/>
      <c r="N59" s="49"/>
      <c r="O59" s="49"/>
      <c r="P59" s="49"/>
      <c r="Q59" s="310" t="s">
        <v>20</v>
      </c>
      <c r="R59" s="310"/>
      <c r="S59" s="310"/>
      <c r="T59" s="337">
        <f t="shared" ref="T59" si="3">SUM(T56:W58)</f>
        <v>1786.4</v>
      </c>
      <c r="U59" s="338"/>
      <c r="V59" s="338"/>
      <c r="W59" s="339"/>
      <c r="X59" s="46"/>
    </row>
    <row r="60" spans="1:24" ht="15.75">
      <c r="A60" s="33"/>
      <c r="B60" s="317"/>
      <c r="C60" s="324"/>
      <c r="D60" s="324"/>
      <c r="E60" s="324"/>
      <c r="F60" s="324"/>
      <c r="G60" s="318"/>
      <c r="H60" s="317"/>
      <c r="I60" s="318"/>
      <c r="J60" s="317"/>
      <c r="K60" s="318"/>
      <c r="L60" s="317"/>
      <c r="M60" s="324"/>
      <c r="N60" s="324"/>
      <c r="O60" s="324"/>
      <c r="P60" s="318"/>
      <c r="Q60" s="317"/>
      <c r="R60" s="324"/>
      <c r="S60" s="318"/>
      <c r="T60" s="321"/>
      <c r="U60" s="322"/>
      <c r="V60" s="322"/>
      <c r="W60" s="323"/>
      <c r="X60" s="46"/>
    </row>
    <row r="61" spans="1:24" ht="15.75">
      <c r="A61" s="33"/>
      <c r="B61" s="317"/>
      <c r="C61" s="324"/>
      <c r="D61" s="324"/>
      <c r="E61" s="324"/>
      <c r="F61" s="324"/>
      <c r="G61" s="318"/>
      <c r="H61" s="317"/>
      <c r="I61" s="318"/>
      <c r="J61" s="317"/>
      <c r="K61" s="318"/>
      <c r="L61" s="317"/>
      <c r="M61" s="324"/>
      <c r="N61" s="324"/>
      <c r="O61" s="324"/>
      <c r="P61" s="318"/>
      <c r="Q61" s="317"/>
      <c r="R61" s="324"/>
      <c r="S61" s="318"/>
      <c r="T61" s="321"/>
      <c r="U61" s="322"/>
      <c r="V61" s="322"/>
      <c r="W61" s="323"/>
      <c r="X61" s="46"/>
    </row>
    <row r="62" spans="1:24" ht="16.5">
      <c r="A62" s="33"/>
      <c r="B62" s="49"/>
      <c r="C62" s="49"/>
      <c r="D62" s="49"/>
      <c r="E62" s="49"/>
      <c r="F62" s="49"/>
      <c r="G62" s="49"/>
      <c r="H62" s="49"/>
      <c r="I62" s="49"/>
      <c r="J62" s="49"/>
      <c r="K62" s="49"/>
      <c r="L62" s="49"/>
      <c r="M62" s="49"/>
      <c r="N62" s="49"/>
      <c r="O62" s="49"/>
      <c r="P62" s="49"/>
      <c r="Q62" s="414" t="s">
        <v>20</v>
      </c>
      <c r="R62" s="414"/>
      <c r="S62" s="415"/>
      <c r="T62" s="416">
        <f t="shared" ref="T62" si="4">SUM(T59:W61)</f>
        <v>1786.4</v>
      </c>
      <c r="U62" s="417"/>
      <c r="V62" s="417"/>
      <c r="W62" s="418"/>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33"/>
      <c r="B64" s="52"/>
      <c r="C64" s="52"/>
      <c r="D64" s="52"/>
      <c r="E64" s="52"/>
      <c r="F64" s="52"/>
      <c r="G64" s="52"/>
      <c r="H64" s="52"/>
      <c r="I64" s="52"/>
      <c r="J64" s="52"/>
      <c r="K64" s="52"/>
      <c r="L64" s="52"/>
      <c r="M64" s="52"/>
      <c r="N64" s="52"/>
      <c r="O64" s="52"/>
      <c r="P64" s="52"/>
      <c r="Q64" s="340" t="s">
        <v>39</v>
      </c>
      <c r="R64" s="340"/>
      <c r="S64" s="340"/>
      <c r="T64" s="341">
        <f>+T62+T51+T43+T34</f>
        <v>15317.4</v>
      </c>
      <c r="U64" s="341"/>
      <c r="V64" s="341"/>
      <c r="W64" s="341"/>
      <c r="X64" s="162"/>
    </row>
    <row r="65" spans="1:24">
      <c r="A65" s="33"/>
      <c r="B65" s="52"/>
      <c r="C65" s="52"/>
      <c r="D65" s="52"/>
      <c r="E65" s="52"/>
      <c r="F65" s="52"/>
      <c r="G65" s="52"/>
      <c r="H65" s="52"/>
      <c r="I65" s="52"/>
      <c r="J65" s="52"/>
      <c r="K65" s="52"/>
      <c r="L65" s="52"/>
      <c r="M65" s="52"/>
      <c r="N65" s="52"/>
      <c r="O65" s="52"/>
      <c r="P65" s="52"/>
      <c r="Q65" s="54" t="s">
        <v>40</v>
      </c>
      <c r="R65" s="55">
        <v>30</v>
      </c>
      <c r="S65" s="56" t="s">
        <v>41</v>
      </c>
      <c r="T65" s="341">
        <f>+ROUND(R65*(T64/100),0)</f>
        <v>4595</v>
      </c>
      <c r="U65" s="341"/>
      <c r="V65" s="341"/>
      <c r="W65" s="341"/>
      <c r="X65" s="46"/>
    </row>
    <row r="66" spans="1:24">
      <c r="A66" s="33"/>
      <c r="B66" s="52"/>
      <c r="C66" s="52"/>
      <c r="D66" s="52"/>
      <c r="E66" s="52"/>
      <c r="F66" s="52"/>
      <c r="G66" s="52"/>
      <c r="H66" s="52"/>
      <c r="I66" s="52"/>
      <c r="J66" s="52"/>
      <c r="K66" s="52"/>
      <c r="L66" s="52"/>
      <c r="M66" s="52"/>
      <c r="N66" s="52"/>
      <c r="O66" s="52"/>
      <c r="P66" s="52"/>
      <c r="Q66" s="342" t="s">
        <v>42</v>
      </c>
      <c r="R66" s="342"/>
      <c r="S66" s="342"/>
      <c r="T66" s="341">
        <f>+T65+T64</f>
        <v>19912.400000000001</v>
      </c>
      <c r="U66" s="341"/>
      <c r="V66" s="341"/>
      <c r="W66" s="341"/>
      <c r="X66" s="46"/>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346"/>
      <c r="D69" s="641"/>
      <c r="E69" s="641"/>
      <c r="F69" s="641"/>
      <c r="G69" s="641"/>
      <c r="H69" s="641"/>
      <c r="I69" s="641"/>
      <c r="J69" s="641"/>
      <c r="K69" s="642"/>
      <c r="L69" s="642"/>
      <c r="M69" s="642"/>
      <c r="N69" s="347"/>
      <c r="O69" s="347"/>
      <c r="P69" s="347"/>
      <c r="Q69" s="347"/>
      <c r="R69" s="347"/>
      <c r="S69" s="347"/>
      <c r="T69" s="347"/>
      <c r="U69" s="347"/>
      <c r="V69" s="347"/>
      <c r="W69" s="67"/>
      <c r="X69" s="46"/>
    </row>
    <row r="70" spans="1:24" ht="16.5">
      <c r="A70" s="33"/>
      <c r="B70" s="52"/>
      <c r="C70" s="343" t="s">
        <v>43</v>
      </c>
      <c r="D70" s="343"/>
      <c r="E70" s="343"/>
      <c r="F70" s="343"/>
      <c r="G70" s="343"/>
      <c r="H70" s="343"/>
      <c r="I70" s="343"/>
      <c r="J70" s="343"/>
      <c r="K70" s="642"/>
      <c r="L70" s="642"/>
      <c r="M70" s="642"/>
      <c r="N70" s="343" t="s">
        <v>44</v>
      </c>
      <c r="O70" s="343"/>
      <c r="P70" s="343"/>
      <c r="Q70" s="343"/>
      <c r="R70" s="343"/>
      <c r="S70" s="343"/>
      <c r="T70" s="343"/>
      <c r="U70" s="343"/>
      <c r="V70" s="343"/>
      <c r="W70" s="343"/>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346"/>
      <c r="J73" s="641"/>
      <c r="K73" s="641"/>
      <c r="L73" s="641"/>
      <c r="M73" s="641"/>
      <c r="N73" s="641"/>
      <c r="O73" s="641"/>
      <c r="P73" s="641"/>
      <c r="Q73" s="57"/>
      <c r="R73" s="57"/>
      <c r="S73" s="57"/>
      <c r="T73" s="57"/>
      <c r="U73" s="57"/>
      <c r="V73" s="57"/>
      <c r="W73" s="57"/>
      <c r="X73" s="46"/>
    </row>
    <row r="74" spans="1:24" ht="16.5">
      <c r="A74" s="33"/>
      <c r="B74" s="52"/>
      <c r="C74" s="57"/>
      <c r="D74" s="58"/>
      <c r="E74" s="58"/>
      <c r="F74" s="58"/>
      <c r="G74" s="58"/>
      <c r="H74" s="58"/>
      <c r="I74" s="343" t="s">
        <v>45</v>
      </c>
      <c r="J74" s="643"/>
      <c r="K74" s="643"/>
      <c r="L74" s="643"/>
      <c r="M74" s="643"/>
      <c r="N74" s="643"/>
      <c r="O74" s="643"/>
      <c r="P74" s="643"/>
      <c r="Q74" s="57"/>
      <c r="R74" s="57"/>
      <c r="S74" s="57"/>
      <c r="T74" s="57"/>
      <c r="U74" s="57"/>
      <c r="V74" s="57"/>
      <c r="W74" s="57"/>
      <c r="X74" s="46"/>
    </row>
    <row r="75" spans="1:24">
      <c r="A75" s="33"/>
      <c r="B75" s="52"/>
      <c r="C75" s="52"/>
      <c r="D75" s="52"/>
      <c r="E75" s="52"/>
      <c r="F75" s="59"/>
      <c r="G75" s="59"/>
      <c r="H75" s="59"/>
      <c r="I75" s="59"/>
      <c r="J75" s="59"/>
      <c r="K75" s="59"/>
      <c r="L75" s="59"/>
      <c r="M75" s="59"/>
      <c r="N75" s="59"/>
      <c r="O75" s="59"/>
      <c r="P75" s="60"/>
      <c r="Q75" s="52"/>
      <c r="R75" s="52"/>
      <c r="S75" s="52"/>
      <c r="T75" s="53"/>
      <c r="U75" s="53"/>
      <c r="V75" s="53"/>
      <c r="W75" s="53"/>
      <c r="X75" s="46"/>
    </row>
    <row r="76" spans="1:24">
      <c r="A76" s="33"/>
      <c r="B76" s="344" t="s">
        <v>46</v>
      </c>
      <c r="C76" s="344"/>
      <c r="D76" s="344"/>
      <c r="E76" s="344"/>
      <c r="F76" s="344"/>
      <c r="G76" s="344"/>
      <c r="H76" s="344"/>
      <c r="I76" s="344"/>
      <c r="J76" s="344"/>
      <c r="K76" s="344"/>
      <c r="L76" s="344"/>
      <c r="M76" s="344"/>
      <c r="N76" s="344"/>
      <c r="O76" s="61"/>
      <c r="P76" s="31"/>
      <c r="Q76" s="31" t="s">
        <v>47</v>
      </c>
      <c r="R76" s="31" t="s">
        <v>48</v>
      </c>
      <c r="S76" s="31"/>
      <c r="T76" s="31"/>
      <c r="U76" s="31"/>
      <c r="V76" s="31"/>
      <c r="W76" s="31"/>
      <c r="X76" s="32"/>
    </row>
    <row r="77" spans="1:24">
      <c r="A77" s="62"/>
      <c r="B77" s="63" t="s">
        <v>49</v>
      </c>
      <c r="C77" s="64"/>
      <c r="D77" s="64"/>
      <c r="E77" s="64"/>
      <c r="F77" s="63" t="s">
        <v>50</v>
      </c>
      <c r="G77" s="65"/>
      <c r="H77" s="345"/>
      <c r="I77" s="345"/>
      <c r="J77" s="345"/>
      <c r="K77" s="345"/>
      <c r="L77" s="345"/>
      <c r="M77" s="345"/>
      <c r="N77" s="345"/>
      <c r="O77" s="345"/>
      <c r="P77" s="63"/>
      <c r="Q77" s="63"/>
      <c r="R77" s="63" t="s">
        <v>51</v>
      </c>
      <c r="S77" s="63"/>
      <c r="T77" s="63"/>
      <c r="U77" s="63"/>
      <c r="V77" s="63"/>
      <c r="W77" s="63"/>
      <c r="X77" s="66"/>
    </row>
  </sheetData>
  <mergeCells count="159">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B36:W36"/>
    <mergeCell ref="B38:I38"/>
    <mergeCell ref="J38:K38"/>
    <mergeCell ref="L38:P38"/>
    <mergeCell ref="Q38:S38"/>
    <mergeCell ref="T38:W38"/>
    <mergeCell ref="B33:I33"/>
    <mergeCell ref="J33:K33"/>
    <mergeCell ref="L33:P33"/>
    <mergeCell ref="Q33:S33"/>
    <mergeCell ref="T33:W33"/>
    <mergeCell ref="Q34:S34"/>
    <mergeCell ref="T34:W34"/>
    <mergeCell ref="B39:I39"/>
    <mergeCell ref="J39:K39"/>
    <mergeCell ref="L39:P39"/>
    <mergeCell ref="Q39:S39"/>
    <mergeCell ref="T39:W39"/>
    <mergeCell ref="B40:I40"/>
    <mergeCell ref="J40:K40"/>
    <mergeCell ref="L40:P40"/>
    <mergeCell ref="Q40:S40"/>
    <mergeCell ref="T40:W40"/>
    <mergeCell ref="B41:I41"/>
    <mergeCell ref="J41:K41"/>
    <mergeCell ref="L41:P41"/>
    <mergeCell ref="Q41:S41"/>
    <mergeCell ref="T41:W41"/>
    <mergeCell ref="B42:I42"/>
    <mergeCell ref="J42:K42"/>
    <mergeCell ref="L42:P42"/>
    <mergeCell ref="Q42:S42"/>
    <mergeCell ref="T42:W42"/>
    <mergeCell ref="B48:G48"/>
    <mergeCell ref="H48:I48"/>
    <mergeCell ref="J48:K48"/>
    <mergeCell ref="L48:P48"/>
    <mergeCell ref="Q48:S48"/>
    <mergeCell ref="T48:W48"/>
    <mergeCell ref="Q43:S43"/>
    <mergeCell ref="T43:W43"/>
    <mergeCell ref="B45:W45"/>
    <mergeCell ref="B47:G47"/>
    <mergeCell ref="H47:I47"/>
    <mergeCell ref="J47:K47"/>
    <mergeCell ref="L47:P47"/>
    <mergeCell ref="Q47:S47"/>
    <mergeCell ref="T47:W47"/>
    <mergeCell ref="B50:G50"/>
    <mergeCell ref="H50:I50"/>
    <mergeCell ref="J50:K50"/>
    <mergeCell ref="L50:P50"/>
    <mergeCell ref="Q50:S50"/>
    <mergeCell ref="T50:W50"/>
    <mergeCell ref="B49:G49"/>
    <mergeCell ref="H49:I49"/>
    <mergeCell ref="J49:K49"/>
    <mergeCell ref="L49:P49"/>
    <mergeCell ref="Q49:S49"/>
    <mergeCell ref="T49:W49"/>
    <mergeCell ref="Q51:S51"/>
    <mergeCell ref="T51:W51"/>
    <mergeCell ref="B53:W53"/>
    <mergeCell ref="B55:G55"/>
    <mergeCell ref="H55:I55"/>
    <mergeCell ref="J55:K55"/>
    <mergeCell ref="L55:P55"/>
    <mergeCell ref="Q55:S55"/>
    <mergeCell ref="T55:W55"/>
    <mergeCell ref="B57:G57"/>
    <mergeCell ref="H57:I57"/>
    <mergeCell ref="J57:K57"/>
    <mergeCell ref="L57:P57"/>
    <mergeCell ref="Q57:S57"/>
    <mergeCell ref="T57:W57"/>
    <mergeCell ref="B56:G56"/>
    <mergeCell ref="H56:I56"/>
    <mergeCell ref="J56:K56"/>
    <mergeCell ref="L56:P56"/>
    <mergeCell ref="Q56:S56"/>
    <mergeCell ref="T56:W56"/>
    <mergeCell ref="Q59:S59"/>
    <mergeCell ref="T59:W59"/>
    <mergeCell ref="B60:G60"/>
    <mergeCell ref="H60:I60"/>
    <mergeCell ref="J60:K60"/>
    <mergeCell ref="L60:P60"/>
    <mergeCell ref="Q60:S60"/>
    <mergeCell ref="T60:W60"/>
    <mergeCell ref="B58:G58"/>
    <mergeCell ref="H58:I58"/>
    <mergeCell ref="J58:K58"/>
    <mergeCell ref="L58:P58"/>
    <mergeCell ref="Q58:S58"/>
    <mergeCell ref="T58:W58"/>
    <mergeCell ref="Q62:S62"/>
    <mergeCell ref="T62:W62"/>
    <mergeCell ref="Q64:S64"/>
    <mergeCell ref="T64:W64"/>
    <mergeCell ref="T65:W65"/>
    <mergeCell ref="Q66:S66"/>
    <mergeCell ref="T66:W66"/>
    <mergeCell ref="B61:G61"/>
    <mergeCell ref="H61:I61"/>
    <mergeCell ref="J61:K61"/>
    <mergeCell ref="L61:P61"/>
    <mergeCell ref="Q61:S61"/>
    <mergeCell ref="T61:W61"/>
    <mergeCell ref="I74:P74"/>
    <mergeCell ref="B76:N76"/>
    <mergeCell ref="H77:O77"/>
    <mergeCell ref="C69:J69"/>
    <mergeCell ref="K69:M70"/>
    <mergeCell ref="N69:V69"/>
    <mergeCell ref="C70:J70"/>
    <mergeCell ref="N70:W70"/>
    <mergeCell ref="I73:P73"/>
  </mergeCells>
  <conditionalFormatting sqref="B12:W17">
    <cfRule type="expression" dxfId="43" priority="1" stopIfTrue="1">
      <formula>#REF!=0</formula>
    </cfRule>
  </conditionalFormatting>
  <dataValidations count="32">
    <dataValidation allowBlank="1" showInputMessage="1" showErrorMessage="1" prompt="Escriba el precio unitario del material  que se analiza" sqref="Q39:S42" xr:uid="{00000000-0002-0000-1800-000000000000}"/>
    <dataValidation allowBlank="1" showInputMessage="1" showErrorMessage="1" prompt="Escriba la cantidad de material que se analiza" sqref="L39:P42" xr:uid="{00000000-0002-0000-1800-000001000000}"/>
    <dataValidation allowBlank="1" showInputMessage="1" showErrorMessage="1" prompt="Escriba la unidad de medida en que se mide el material" sqref="J39:K42" xr:uid="{00000000-0002-0000-1800-000002000000}"/>
    <dataValidation allowBlank="1" showInputMessage="1" showErrorMessage="1" prompt="Escriba una breve descripción de los materiales que analiza" sqref="B39:I42" xr:uid="{00000000-0002-0000-1800-000003000000}"/>
    <dataValidation allowBlank="1" showInputMessage="1" showErrorMessage="1" prompt="Escriba el rendimiento del equipo que analiza" sqref="Q33" xr:uid="{00000000-0002-0000-1800-000004000000}"/>
    <dataValidation allowBlank="1" showInputMessage="1" showErrorMessage="1" prompt="Escriba la Tarifa por hora del equipo que analiza" sqref="L33" xr:uid="{00000000-0002-0000-1800-000005000000}"/>
    <dataValidation allowBlank="1" showInputMessage="1" showErrorMessage="1" prompt="Escriba una breve descripción del equipo que analiza" sqref="B33" xr:uid="{00000000-0002-0000-1800-000006000000}"/>
    <dataValidation allowBlank="1" showInputMessage="1" showErrorMessage="1" prompt="Escriba el nombre completo  del interventor" sqref="H77:O77" xr:uid="{00000000-0002-0000-1800-000007000000}"/>
    <dataValidation allowBlank="1" showInputMessage="1" showErrorMessage="1" prompt="Escriba el valor Unitario de cada trabajador relacionado" sqref="T56:W58 T60:W61" xr:uid="{00000000-0002-0000-1800-000008000000}"/>
    <dataValidation allowBlank="1" showInputMessage="1" showErrorMessage="1" prompt="Escriba el rendimiento de cada trabajador relacionado" sqref="Q56:S58 Q60:S61" xr:uid="{00000000-0002-0000-1800-000009000000}"/>
    <dataValidation allowBlank="1" showInputMessage="1" showErrorMessage="1" prompt="Escriba el valor del jornal total de cada trabajador relacionado" sqref="L56:P58 L60:P61" xr:uid="{00000000-0002-0000-1800-00000A000000}"/>
    <dataValidation allowBlank="1" showInputMessage="1" showErrorMessage="1" prompt="Escriba el valor de las prestaciones por cada trabajador" sqref="J56:K58 J60:K61" xr:uid="{00000000-0002-0000-1800-00000B000000}"/>
    <dataValidation allowBlank="1" showInputMessage="1" showErrorMessage="1" prompt="Escriba el valor del jornal por cada trabajador" sqref="H56:I58 H60:I61" xr:uid="{00000000-0002-0000-1800-00000C000000}"/>
    <dataValidation allowBlank="1" showInputMessage="1" showErrorMessage="1" prompt="Escriba el valor unitario del transporte relacionado" sqref="T48:W50" xr:uid="{00000000-0002-0000-1800-00000D000000}"/>
    <dataValidation allowBlank="1" showInputMessage="1" showErrorMessage="1" prompt="Escriba la tarifa del transporte relacionado" sqref="Q48:S50" xr:uid="{00000000-0002-0000-1800-00000E000000}"/>
    <dataValidation allowBlank="1" showInputMessage="1" showErrorMessage="1" prompt="Esciba los m2 o Toneladas por Km equivalentes para el transporte relacionado" sqref="L48:P50" xr:uid="{00000000-0002-0000-1800-00000F000000}"/>
    <dataValidation allowBlank="1" showInputMessage="1" showErrorMessage="1" prompt="Escriba la distancia que recorre el transporte relacionado" sqref="J48:K50" xr:uid="{00000000-0002-0000-1800-000010000000}"/>
    <dataValidation allowBlank="1" showInputMessage="1" showErrorMessage="1" prompt="Escriba el peso o la cantidad de volument que transporta" sqref="H48:I50" xr:uid="{00000000-0002-0000-1800-000011000000}"/>
    <dataValidation allowBlank="1" showInputMessage="1" showErrorMessage="1" prompt="Escriba el precio unitario del material que se analiza" sqref="T39:W42" xr:uid="{00000000-0002-0000-1800-000012000000}"/>
    <dataValidation allowBlank="1" showInputMessage="1" showErrorMessage="1" prompt="Escriba el valor unitario del equipo que analiza" sqref="T33:W33" xr:uid="{00000000-0002-0000-1800-000013000000}"/>
    <dataValidation allowBlank="1" showInputMessage="1" showErrorMessage="1" prompt="Escriba los trabajadores cuyo precio va a analizarce" sqref="B56:G58 B60:G61" xr:uid="{00000000-0002-0000-1800-000014000000}"/>
    <dataValidation allowBlank="1" showInputMessage="1" showErrorMessage="1" prompt="Escriba la clase de material que transporta el material que se analiza" sqref="B48:G50" xr:uid="{00000000-0002-0000-1800-000015000000}"/>
    <dataValidation allowBlank="1" showInputMessage="1" showErrorMessage="1" prompt="Escriba la Cantidad de cada item relacionado" sqref="T26 T29:W29" xr:uid="{00000000-0002-0000-1800-000016000000}"/>
    <dataValidation allowBlank="1" showInputMessage="1" showErrorMessage="1" prompt="Escriba la unidad de medida en que se encuentra el item relacionado" sqref="Q26 Q29:S29" xr:uid="{00000000-0002-0000-1800-000017000000}"/>
    <dataValidation allowBlank="1" showInputMessage="1" showErrorMessage="1" prompt="Escriba una breve descripción del item relacionado" sqref="D26 D29:P29" xr:uid="{00000000-0002-0000-1800-000018000000}"/>
    <dataValidation allowBlank="1" showInputMessage="1" showErrorMessage="1" prompt="Escriba el item relacionado en la propuesta" sqref="B26 B29:C29" xr:uid="{00000000-0002-0000-1800-000019000000}"/>
    <dataValidation allowBlank="1" showInputMessage="1" showErrorMessage="1" promptTitle="Coordinador        " prompt="Escriba el nombre _x000a_o razón social del _x000a_funcionario designado_x000a_para ser el Coordinador_x000a_del Contrato" sqref="F23:W23" xr:uid="{00000000-0002-0000-1800-00001A000000}"/>
    <dataValidation allowBlank="1" showInputMessage="1" showErrorMessage="1" promptTitle="Interventor               " prompt="Escriba el nombre _x000a_o razón social del _x000a_Interventor" sqref="F21:W21" xr:uid="{00000000-0002-0000-1800-00001B000000}"/>
    <dataValidation allowBlank="1" showInputMessage="1" showErrorMessage="1" promptTitle="Contratista" prompt="Escriba el nombre o _x000a_razón social del _x000a_Contratista" sqref="F19:W19" xr:uid="{00000000-0002-0000-1800-00001C000000}"/>
    <dataValidation allowBlank="1" showInputMessage="1" showErrorMessage="1" promptTitle="Contrato No." prompt="Escriba en este espacio el número de contrato suscrito" sqref="H8:L8" xr:uid="{00000000-0002-0000-1800-00001D000000}"/>
    <dataValidation allowBlank="1" showInputMessage="1" showErrorMessage="1" prompt="Escriba el año de suscripción del contrato." sqref="O8:Q8" xr:uid="{00000000-0002-0000-1800-00001E000000}"/>
    <dataValidation allowBlank="1" showInputMessage="1" showErrorMessage="1" promptTitle="Objeto del Contrato" prompt="Escriba claramente el objeto del contrato de ejecución suscrito" sqref="B12:W17" xr:uid="{00000000-0002-0000-1800-00001F000000}"/>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X75"/>
  <sheetViews>
    <sheetView workbookViewId="0">
      <selection activeCell="Y18" sqref="Y18"/>
    </sheetView>
  </sheetViews>
  <sheetFormatPr defaultColWidth="11.42578125" defaultRowHeight="15"/>
  <cols>
    <col min="1" max="8" width="5.85546875" customWidth="1"/>
    <col min="9" max="9" width="9.85546875" customWidth="1"/>
    <col min="10" max="18" width="5.85546875" customWidth="1"/>
    <col min="19" max="19" width="9.28515625" customWidth="1"/>
    <col min="20" max="24" width="5.85546875" customWidth="1"/>
  </cols>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13"/>
      <c r="C12" s="413"/>
      <c r="D12" s="413"/>
      <c r="E12" s="413"/>
      <c r="F12" s="413"/>
      <c r="G12" s="413"/>
      <c r="H12" s="413"/>
      <c r="I12" s="413"/>
      <c r="J12" s="413"/>
      <c r="K12" s="413"/>
      <c r="L12" s="413"/>
      <c r="M12" s="413"/>
      <c r="N12" s="413"/>
      <c r="O12" s="413"/>
      <c r="P12" s="413"/>
      <c r="Q12" s="413"/>
      <c r="R12" s="413"/>
      <c r="S12" s="413"/>
      <c r="T12" s="413"/>
      <c r="U12" s="413"/>
      <c r="V12" s="413"/>
      <c r="W12" s="413"/>
      <c r="X12" s="36"/>
    </row>
    <row r="13" spans="1:24">
      <c r="A13" s="35"/>
      <c r="B13" s="413"/>
      <c r="C13" s="413"/>
      <c r="D13" s="413"/>
      <c r="E13" s="413"/>
      <c r="F13" s="413"/>
      <c r="G13" s="413"/>
      <c r="H13" s="413"/>
      <c r="I13" s="413"/>
      <c r="J13" s="413"/>
      <c r="K13" s="413"/>
      <c r="L13" s="413"/>
      <c r="M13" s="413"/>
      <c r="N13" s="413"/>
      <c r="O13" s="413"/>
      <c r="P13" s="413"/>
      <c r="Q13" s="413"/>
      <c r="R13" s="413"/>
      <c r="S13" s="413"/>
      <c r="T13" s="413"/>
      <c r="U13" s="413"/>
      <c r="V13" s="413"/>
      <c r="W13" s="413"/>
      <c r="X13" s="36"/>
    </row>
    <row r="14" spans="1:24">
      <c r="A14" s="35"/>
      <c r="B14" s="413"/>
      <c r="C14" s="413"/>
      <c r="D14" s="413"/>
      <c r="E14" s="413"/>
      <c r="F14" s="413"/>
      <c r="G14" s="413"/>
      <c r="H14" s="413"/>
      <c r="I14" s="413"/>
      <c r="J14" s="413"/>
      <c r="K14" s="413"/>
      <c r="L14" s="413"/>
      <c r="M14" s="413"/>
      <c r="N14" s="413"/>
      <c r="O14" s="413"/>
      <c r="P14" s="413"/>
      <c r="Q14" s="413"/>
      <c r="R14" s="413"/>
      <c r="S14" s="413"/>
      <c r="T14" s="413"/>
      <c r="U14" s="413"/>
      <c r="V14" s="413"/>
      <c r="W14" s="413"/>
      <c r="X14" s="36"/>
    </row>
    <row r="15" spans="1:24">
      <c r="A15" s="35"/>
      <c r="B15" s="413"/>
      <c r="C15" s="413"/>
      <c r="D15" s="413"/>
      <c r="E15" s="413"/>
      <c r="F15" s="413"/>
      <c r="G15" s="413"/>
      <c r="H15" s="413"/>
      <c r="I15" s="413"/>
      <c r="J15" s="413"/>
      <c r="K15" s="413"/>
      <c r="L15" s="413"/>
      <c r="M15" s="413"/>
      <c r="N15" s="413"/>
      <c r="O15" s="413"/>
      <c r="P15" s="413"/>
      <c r="Q15" s="413"/>
      <c r="R15" s="413"/>
      <c r="S15" s="413"/>
      <c r="T15" s="413"/>
      <c r="U15" s="413"/>
      <c r="V15" s="413"/>
      <c r="W15" s="413"/>
      <c r="X15" s="36"/>
    </row>
    <row r="16" spans="1:24">
      <c r="A16" s="35"/>
      <c r="B16" s="413"/>
      <c r="C16" s="413"/>
      <c r="D16" s="413"/>
      <c r="E16" s="413"/>
      <c r="F16" s="413"/>
      <c r="G16" s="413"/>
      <c r="H16" s="413"/>
      <c r="I16" s="413"/>
      <c r="J16" s="413"/>
      <c r="K16" s="413"/>
      <c r="L16" s="413"/>
      <c r="M16" s="413"/>
      <c r="N16" s="413"/>
      <c r="O16" s="413"/>
      <c r="P16" s="413"/>
      <c r="Q16" s="413"/>
      <c r="R16" s="413"/>
      <c r="S16" s="413"/>
      <c r="T16" s="413"/>
      <c r="U16" s="413"/>
      <c r="V16" s="413"/>
      <c r="W16" s="413"/>
      <c r="X16" s="36"/>
    </row>
    <row r="17" spans="1:24">
      <c r="A17" s="35"/>
      <c r="B17" s="413"/>
      <c r="C17" s="413"/>
      <c r="D17" s="413"/>
      <c r="E17" s="413"/>
      <c r="F17" s="413"/>
      <c r="G17" s="413"/>
      <c r="H17" s="413"/>
      <c r="I17" s="413"/>
      <c r="J17" s="413"/>
      <c r="K17" s="413"/>
      <c r="L17" s="413"/>
      <c r="M17" s="413"/>
      <c r="N17" s="413"/>
      <c r="O17" s="413"/>
      <c r="P17" s="413"/>
      <c r="Q17" s="413"/>
      <c r="R17" s="413"/>
      <c r="S17" s="413"/>
      <c r="T17" s="413"/>
      <c r="U17" s="413"/>
      <c r="V17" s="413"/>
      <c r="W17" s="413"/>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398" t="s">
        <v>167</v>
      </c>
      <c r="C26" s="399"/>
      <c r="D26" s="404" t="s">
        <v>168</v>
      </c>
      <c r="E26" s="405"/>
      <c r="F26" s="405"/>
      <c r="G26" s="405"/>
      <c r="H26" s="405"/>
      <c r="I26" s="405"/>
      <c r="J26" s="405"/>
      <c r="K26" s="405"/>
      <c r="L26" s="405"/>
      <c r="M26" s="405"/>
      <c r="N26" s="405"/>
      <c r="O26" s="405"/>
      <c r="P26" s="406"/>
      <c r="Q26" s="278"/>
      <c r="R26" s="302"/>
      <c r="S26" s="279"/>
      <c r="T26" s="278"/>
      <c r="U26" s="302"/>
      <c r="V26" s="302"/>
      <c r="W26" s="279"/>
      <c r="X26" s="46"/>
    </row>
    <row r="27" spans="1:24">
      <c r="A27" s="33"/>
      <c r="B27" s="400"/>
      <c r="C27" s="401"/>
      <c r="D27" s="407"/>
      <c r="E27" s="408"/>
      <c r="F27" s="408"/>
      <c r="G27" s="408"/>
      <c r="H27" s="408"/>
      <c r="I27" s="408"/>
      <c r="J27" s="408"/>
      <c r="K27" s="408"/>
      <c r="L27" s="408"/>
      <c r="M27" s="408"/>
      <c r="N27" s="408"/>
      <c r="O27" s="408"/>
      <c r="P27" s="409"/>
      <c r="Q27" s="280"/>
      <c r="R27" s="303"/>
      <c r="S27" s="281"/>
      <c r="T27" s="280"/>
      <c r="U27" s="303"/>
      <c r="V27" s="303"/>
      <c r="W27" s="281"/>
      <c r="X27" s="46"/>
    </row>
    <row r="28" spans="1:24">
      <c r="A28" s="33"/>
      <c r="B28" s="402"/>
      <c r="C28" s="403"/>
      <c r="D28" s="410"/>
      <c r="E28" s="411"/>
      <c r="F28" s="411"/>
      <c r="G28" s="411"/>
      <c r="H28" s="411"/>
      <c r="I28" s="411"/>
      <c r="J28" s="411"/>
      <c r="K28" s="411"/>
      <c r="L28" s="411"/>
      <c r="M28" s="411"/>
      <c r="N28" s="411"/>
      <c r="O28" s="411"/>
      <c r="P28" s="412"/>
      <c r="Q28" s="282"/>
      <c r="R28" s="304"/>
      <c r="S28" s="283"/>
      <c r="T28" s="282"/>
      <c r="U28" s="304"/>
      <c r="V28" s="304"/>
      <c r="W28" s="283"/>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155</v>
      </c>
      <c r="C33" s="315"/>
      <c r="D33" s="315"/>
      <c r="E33" s="315"/>
      <c r="F33" s="315"/>
      <c r="G33" s="315"/>
      <c r="H33" s="315"/>
      <c r="I33" s="316"/>
      <c r="J33" s="317" t="s">
        <v>156</v>
      </c>
      <c r="K33" s="318"/>
      <c r="L33" s="321">
        <v>2000</v>
      </c>
      <c r="M33" s="322"/>
      <c r="N33" s="322"/>
      <c r="O33" s="322"/>
      <c r="P33" s="323"/>
      <c r="Q33" s="317">
        <v>0.1774</v>
      </c>
      <c r="R33" s="324"/>
      <c r="S33" s="318"/>
      <c r="T33" s="319">
        <f>+ROUND(L33*Q33,0)</f>
        <v>355</v>
      </c>
      <c r="U33" s="319"/>
      <c r="V33" s="319"/>
      <c r="W33" s="319"/>
      <c r="X33" s="46"/>
    </row>
    <row r="34" spans="1:24" ht="16.5">
      <c r="A34" s="33"/>
      <c r="B34" s="49"/>
      <c r="C34" s="49"/>
      <c r="D34" s="49"/>
      <c r="E34" s="49"/>
      <c r="F34" s="49"/>
      <c r="G34" s="49"/>
      <c r="H34" s="49"/>
      <c r="I34" s="49"/>
      <c r="J34" s="49"/>
      <c r="K34" s="49"/>
      <c r="L34" s="49"/>
      <c r="M34" s="49"/>
      <c r="N34" s="49"/>
      <c r="O34" s="49"/>
      <c r="P34" s="49"/>
      <c r="Q34" s="310" t="s">
        <v>20</v>
      </c>
      <c r="R34" s="310"/>
      <c r="S34" s="310"/>
      <c r="T34" s="311">
        <f>+SUM(T33:W33)</f>
        <v>355</v>
      </c>
      <c r="U34" s="312"/>
      <c r="V34" s="312"/>
      <c r="W34" s="313"/>
      <c r="X34" s="46"/>
    </row>
    <row r="35" spans="1:24" ht="15.75">
      <c r="A35" s="33"/>
      <c r="B35" s="50"/>
      <c r="C35" s="50"/>
      <c r="D35" s="50"/>
      <c r="E35" s="50"/>
      <c r="F35" s="50"/>
      <c r="G35" s="50"/>
      <c r="H35" s="50"/>
      <c r="I35" s="50"/>
      <c r="J35" s="50"/>
      <c r="K35" s="50"/>
      <c r="L35" s="50"/>
      <c r="M35" s="50"/>
      <c r="N35" s="50"/>
      <c r="O35" s="50"/>
      <c r="P35" s="50"/>
      <c r="Q35" s="50"/>
      <c r="R35" s="50"/>
      <c r="S35" s="50"/>
      <c r="T35" s="51"/>
      <c r="U35" s="51"/>
      <c r="V35" s="51"/>
      <c r="W35" s="51"/>
      <c r="X35" s="46"/>
    </row>
    <row r="36" spans="1:24" ht="16.5">
      <c r="A36" s="33"/>
      <c r="B36" s="305" t="s">
        <v>21</v>
      </c>
      <c r="C36" s="305"/>
      <c r="D36" s="305"/>
      <c r="E36" s="305"/>
      <c r="F36" s="305"/>
      <c r="G36" s="305"/>
      <c r="H36" s="305"/>
      <c r="I36" s="305"/>
      <c r="J36" s="305"/>
      <c r="K36" s="305"/>
      <c r="L36" s="305"/>
      <c r="M36" s="305"/>
      <c r="N36" s="305"/>
      <c r="O36" s="305"/>
      <c r="P36" s="305"/>
      <c r="Q36" s="305"/>
      <c r="R36" s="305"/>
      <c r="S36" s="305"/>
      <c r="T36" s="305"/>
      <c r="U36" s="305"/>
      <c r="V36" s="305"/>
      <c r="W36" s="305"/>
      <c r="X36" s="46"/>
    </row>
    <row r="37" spans="1:24" ht="15.75">
      <c r="A37" s="33"/>
      <c r="B37" s="47"/>
      <c r="C37" s="47"/>
      <c r="D37" s="47"/>
      <c r="E37" s="47"/>
      <c r="F37" s="47"/>
      <c r="G37" s="47"/>
      <c r="H37" s="47"/>
      <c r="I37" s="47"/>
      <c r="J37" s="47"/>
      <c r="K37" s="47"/>
      <c r="L37" s="47"/>
      <c r="M37" s="47"/>
      <c r="N37" s="47"/>
      <c r="O37" s="47"/>
      <c r="P37" s="47"/>
      <c r="Q37" s="47"/>
      <c r="R37" s="47"/>
      <c r="S37" s="47"/>
      <c r="T37" s="47"/>
      <c r="U37" s="47"/>
      <c r="V37" s="47"/>
      <c r="W37" s="47"/>
      <c r="X37" s="46"/>
    </row>
    <row r="38" spans="1:24" ht="16.5">
      <c r="A38" s="33"/>
      <c r="B38" s="309" t="s">
        <v>9</v>
      </c>
      <c r="C38" s="309"/>
      <c r="D38" s="309"/>
      <c r="E38" s="309"/>
      <c r="F38" s="309"/>
      <c r="G38" s="309"/>
      <c r="H38" s="309"/>
      <c r="I38" s="309"/>
      <c r="J38" s="309" t="s">
        <v>10</v>
      </c>
      <c r="K38" s="309"/>
      <c r="L38" s="309" t="s">
        <v>22</v>
      </c>
      <c r="M38" s="309"/>
      <c r="N38" s="309"/>
      <c r="O38" s="309"/>
      <c r="P38" s="309"/>
      <c r="Q38" s="309" t="s">
        <v>23</v>
      </c>
      <c r="R38" s="309"/>
      <c r="S38" s="309"/>
      <c r="T38" s="309" t="s">
        <v>24</v>
      </c>
      <c r="U38" s="309"/>
      <c r="V38" s="309"/>
      <c r="W38" s="309"/>
      <c r="X38" s="46"/>
    </row>
    <row r="39" spans="1:24" ht="15.75">
      <c r="A39" s="33"/>
      <c r="B39" s="314" t="s">
        <v>169</v>
      </c>
      <c r="C39" s="315"/>
      <c r="D39" s="315"/>
      <c r="E39" s="315"/>
      <c r="F39" s="315"/>
      <c r="G39" s="315"/>
      <c r="H39" s="315"/>
      <c r="I39" s="316"/>
      <c r="J39" s="320" t="s">
        <v>107</v>
      </c>
      <c r="K39" s="320"/>
      <c r="L39" s="320">
        <v>2</v>
      </c>
      <c r="M39" s="320"/>
      <c r="N39" s="320"/>
      <c r="O39" s="320"/>
      <c r="P39" s="320"/>
      <c r="Q39" s="320">
        <v>7000</v>
      </c>
      <c r="R39" s="320"/>
      <c r="S39" s="320"/>
      <c r="T39" s="328">
        <f>+ROUND(L39*Q39,0)</f>
        <v>14000</v>
      </c>
      <c r="U39" s="328"/>
      <c r="V39" s="328"/>
      <c r="W39" s="328"/>
      <c r="X39" s="46"/>
    </row>
    <row r="40" spans="1:24" ht="15.75">
      <c r="A40" s="33"/>
      <c r="B40" s="314" t="s">
        <v>158</v>
      </c>
      <c r="C40" s="315"/>
      <c r="D40" s="315"/>
      <c r="E40" s="315"/>
      <c r="F40" s="315"/>
      <c r="G40" s="315"/>
      <c r="H40" s="315"/>
      <c r="I40" s="316"/>
      <c r="J40" s="320" t="s">
        <v>159</v>
      </c>
      <c r="K40" s="320"/>
      <c r="L40" s="320">
        <v>1</v>
      </c>
      <c r="M40" s="320"/>
      <c r="N40" s="320"/>
      <c r="O40" s="320"/>
      <c r="P40" s="320"/>
      <c r="Q40" s="320">
        <v>5650</v>
      </c>
      <c r="R40" s="320"/>
      <c r="S40" s="320"/>
      <c r="T40" s="328">
        <f t="shared" ref="T40:T42" si="0">+ROUND(L40*Q40,0)</f>
        <v>5650</v>
      </c>
      <c r="U40" s="328"/>
      <c r="V40" s="328"/>
      <c r="W40" s="328"/>
      <c r="X40" s="46"/>
    </row>
    <row r="41" spans="1:24" ht="15.75">
      <c r="A41" s="33"/>
      <c r="B41" s="317" t="s">
        <v>160</v>
      </c>
      <c r="C41" s="324"/>
      <c r="D41" s="324"/>
      <c r="E41" s="324"/>
      <c r="F41" s="324"/>
      <c r="G41" s="324"/>
      <c r="H41" s="324"/>
      <c r="I41" s="318"/>
      <c r="J41" s="320" t="s">
        <v>161</v>
      </c>
      <c r="K41" s="320"/>
      <c r="L41" s="320">
        <v>2.1999999999999999E-2</v>
      </c>
      <c r="M41" s="320"/>
      <c r="N41" s="320"/>
      <c r="O41" s="320"/>
      <c r="P41" s="320"/>
      <c r="Q41" s="320">
        <v>40000</v>
      </c>
      <c r="R41" s="320"/>
      <c r="S41" s="320"/>
      <c r="T41" s="328">
        <f t="shared" si="0"/>
        <v>880</v>
      </c>
      <c r="U41" s="328"/>
      <c r="V41" s="328"/>
      <c r="W41" s="328"/>
      <c r="X41" s="46"/>
    </row>
    <row r="42" spans="1:24" ht="15.75">
      <c r="A42" s="33"/>
      <c r="B42" s="314" t="s">
        <v>162</v>
      </c>
      <c r="C42" s="315"/>
      <c r="D42" s="315"/>
      <c r="E42" s="315"/>
      <c r="F42" s="315"/>
      <c r="G42" s="315"/>
      <c r="H42" s="315"/>
      <c r="I42" s="316"/>
      <c r="J42" s="320" t="s">
        <v>163</v>
      </c>
      <c r="K42" s="320"/>
      <c r="L42" s="320">
        <v>2.1999999999999999E-2</v>
      </c>
      <c r="M42" s="320"/>
      <c r="N42" s="320"/>
      <c r="O42" s="320"/>
      <c r="P42" s="320"/>
      <c r="Q42" s="320">
        <v>75000</v>
      </c>
      <c r="R42" s="320"/>
      <c r="S42" s="320"/>
      <c r="T42" s="328">
        <f t="shared" si="0"/>
        <v>1650</v>
      </c>
      <c r="U42" s="328"/>
      <c r="V42" s="328"/>
      <c r="W42" s="328"/>
      <c r="X42" s="46"/>
    </row>
    <row r="43" spans="1:24" ht="16.5">
      <c r="A43" s="33"/>
      <c r="B43" s="49"/>
      <c r="C43" s="49"/>
      <c r="D43" s="49"/>
      <c r="E43" s="49"/>
      <c r="F43" s="49"/>
      <c r="G43" s="49"/>
      <c r="H43" s="49"/>
      <c r="I43" s="49"/>
      <c r="J43" s="49"/>
      <c r="K43" s="49"/>
      <c r="L43" s="49"/>
      <c r="M43" s="49"/>
      <c r="N43" s="49"/>
      <c r="O43" s="49"/>
      <c r="P43" s="49"/>
      <c r="Q43" s="310" t="s">
        <v>20</v>
      </c>
      <c r="R43" s="310"/>
      <c r="S43" s="310"/>
      <c r="T43" s="329">
        <f>SUM(T39:W42)</f>
        <v>22180</v>
      </c>
      <c r="U43" s="330"/>
      <c r="V43" s="330"/>
      <c r="W43" s="331"/>
      <c r="X43" s="46"/>
    </row>
    <row r="44" spans="1:24" ht="15.75">
      <c r="A44" s="33"/>
      <c r="B44" s="50"/>
      <c r="C44" s="50"/>
      <c r="D44" s="50"/>
      <c r="E44" s="50"/>
      <c r="F44" s="50"/>
      <c r="G44" s="50"/>
      <c r="H44" s="50"/>
      <c r="I44" s="50"/>
      <c r="J44" s="50"/>
      <c r="K44" s="50"/>
      <c r="L44" s="50"/>
      <c r="M44" s="50"/>
      <c r="N44" s="50"/>
      <c r="O44" s="50"/>
      <c r="P44" s="50"/>
      <c r="Q44" s="50"/>
      <c r="R44" s="50"/>
      <c r="S44" s="50"/>
      <c r="T44" s="51"/>
      <c r="U44" s="51"/>
      <c r="V44" s="51"/>
      <c r="W44" s="51"/>
      <c r="X44" s="46"/>
    </row>
    <row r="45" spans="1:24" ht="16.5">
      <c r="A45" s="33"/>
      <c r="B45" s="305" t="s">
        <v>26</v>
      </c>
      <c r="C45" s="305"/>
      <c r="D45" s="305"/>
      <c r="E45" s="305"/>
      <c r="F45" s="305"/>
      <c r="G45" s="305"/>
      <c r="H45" s="305"/>
      <c r="I45" s="305"/>
      <c r="J45" s="305"/>
      <c r="K45" s="305"/>
      <c r="L45" s="305"/>
      <c r="M45" s="305"/>
      <c r="N45" s="305"/>
      <c r="O45" s="305"/>
      <c r="P45" s="305"/>
      <c r="Q45" s="305"/>
      <c r="R45" s="305"/>
      <c r="S45" s="305"/>
      <c r="T45" s="305"/>
      <c r="U45" s="305"/>
      <c r="V45" s="305"/>
      <c r="W45" s="305"/>
      <c r="X45" s="46"/>
    </row>
    <row r="46" spans="1:24" ht="15.75">
      <c r="A46" s="33"/>
      <c r="B46" s="47"/>
      <c r="C46" s="47"/>
      <c r="D46" s="47"/>
      <c r="E46" s="47"/>
      <c r="F46" s="47"/>
      <c r="G46" s="47"/>
      <c r="H46" s="47"/>
      <c r="I46" s="47"/>
      <c r="J46" s="47"/>
      <c r="K46" s="47"/>
      <c r="L46" s="47"/>
      <c r="M46" s="47"/>
      <c r="N46" s="47"/>
      <c r="O46" s="47"/>
      <c r="P46" s="47"/>
      <c r="Q46" s="47"/>
      <c r="R46" s="47"/>
      <c r="S46" s="47"/>
      <c r="T46" s="47"/>
      <c r="U46" s="47"/>
      <c r="V46" s="47"/>
      <c r="W46" s="47"/>
      <c r="X46" s="46"/>
    </row>
    <row r="47" spans="1:24" ht="19.5">
      <c r="A47" s="33"/>
      <c r="B47" s="309" t="s">
        <v>27</v>
      </c>
      <c r="C47" s="309"/>
      <c r="D47" s="309"/>
      <c r="E47" s="309"/>
      <c r="F47" s="309"/>
      <c r="G47" s="309"/>
      <c r="H47" s="309" t="s">
        <v>28</v>
      </c>
      <c r="I47" s="309"/>
      <c r="J47" s="309" t="s">
        <v>29</v>
      </c>
      <c r="K47" s="309"/>
      <c r="L47" s="309" t="s">
        <v>30</v>
      </c>
      <c r="M47" s="309"/>
      <c r="N47" s="309"/>
      <c r="O47" s="309"/>
      <c r="P47" s="309"/>
      <c r="Q47" s="309" t="s">
        <v>16</v>
      </c>
      <c r="R47" s="309"/>
      <c r="S47" s="309"/>
      <c r="T47" s="309" t="s">
        <v>18</v>
      </c>
      <c r="U47" s="309"/>
      <c r="V47" s="309"/>
      <c r="W47" s="309"/>
      <c r="X47" s="46"/>
    </row>
    <row r="48" spans="1:24" ht="15.75">
      <c r="A48" s="33"/>
      <c r="B48" s="320" t="s">
        <v>61</v>
      </c>
      <c r="C48" s="320"/>
      <c r="D48" s="320"/>
      <c r="E48" s="320"/>
      <c r="F48" s="320"/>
      <c r="G48" s="320"/>
      <c r="H48" s="320"/>
      <c r="I48" s="320"/>
      <c r="J48" s="320">
        <v>15</v>
      </c>
      <c r="K48" s="320"/>
      <c r="L48" s="320">
        <v>0</v>
      </c>
      <c r="M48" s="320"/>
      <c r="N48" s="320"/>
      <c r="O48" s="320"/>
      <c r="P48" s="320"/>
      <c r="Q48" s="320">
        <v>35000</v>
      </c>
      <c r="R48" s="320"/>
      <c r="S48" s="320"/>
      <c r="T48" s="319">
        <f>+ROUND(L48*Q48,0)</f>
        <v>0</v>
      </c>
      <c r="U48" s="319"/>
      <c r="V48" s="319"/>
      <c r="W48" s="319"/>
      <c r="X48" s="46"/>
    </row>
    <row r="49" spans="1:24" ht="15.75">
      <c r="A49" s="33"/>
      <c r="B49" s="320"/>
      <c r="C49" s="320"/>
      <c r="D49" s="320"/>
      <c r="E49" s="320"/>
      <c r="F49" s="320"/>
      <c r="G49" s="320"/>
      <c r="H49" s="320"/>
      <c r="I49" s="320"/>
      <c r="J49" s="320"/>
      <c r="K49" s="320"/>
      <c r="L49" s="320"/>
      <c r="M49" s="320"/>
      <c r="N49" s="320"/>
      <c r="O49" s="320"/>
      <c r="P49" s="320"/>
      <c r="Q49" s="320"/>
      <c r="R49" s="320"/>
      <c r="S49" s="320"/>
      <c r="T49" s="319">
        <f t="shared" ref="T49:T50" si="1">+ROUND(L49*Q49,0)</f>
        <v>0</v>
      </c>
      <c r="U49" s="319"/>
      <c r="V49" s="319"/>
      <c r="W49" s="319"/>
      <c r="X49" s="46"/>
    </row>
    <row r="50" spans="1:24" ht="15.75">
      <c r="A50" s="33"/>
      <c r="B50" s="320"/>
      <c r="C50" s="320"/>
      <c r="D50" s="320"/>
      <c r="E50" s="320"/>
      <c r="F50" s="320"/>
      <c r="G50" s="320"/>
      <c r="H50" s="320"/>
      <c r="I50" s="320"/>
      <c r="J50" s="320"/>
      <c r="K50" s="320"/>
      <c r="L50" s="320"/>
      <c r="M50" s="320"/>
      <c r="N50" s="320"/>
      <c r="O50" s="320"/>
      <c r="P50" s="320"/>
      <c r="Q50" s="320"/>
      <c r="R50" s="320"/>
      <c r="S50" s="320"/>
      <c r="T50" s="319">
        <f t="shared" si="1"/>
        <v>0</v>
      </c>
      <c r="U50" s="319"/>
      <c r="V50" s="319"/>
      <c r="W50" s="319"/>
      <c r="X50" s="46"/>
    </row>
    <row r="51" spans="1:24" ht="16.5">
      <c r="A51" s="33"/>
      <c r="B51" s="49"/>
      <c r="C51" s="49"/>
      <c r="D51" s="49"/>
      <c r="E51" s="49"/>
      <c r="F51" s="49"/>
      <c r="G51" s="49"/>
      <c r="H51" s="49"/>
      <c r="I51" s="49"/>
      <c r="J51" s="49"/>
      <c r="K51" s="49"/>
      <c r="L51" s="49"/>
      <c r="M51" s="49"/>
      <c r="N51" s="49"/>
      <c r="O51" s="49"/>
      <c r="P51" s="49"/>
      <c r="Q51" s="310" t="s">
        <v>20</v>
      </c>
      <c r="R51" s="310"/>
      <c r="S51" s="310"/>
      <c r="T51" s="332">
        <f t="shared" ref="T51" si="2">SUM(T48:W50)</f>
        <v>0</v>
      </c>
      <c r="U51" s="333"/>
      <c r="V51" s="333"/>
      <c r="W51" s="334"/>
      <c r="X51" s="46"/>
    </row>
    <row r="52" spans="1:24" ht="15.75">
      <c r="A52" s="33"/>
      <c r="B52" s="50"/>
      <c r="C52" s="50"/>
      <c r="D52" s="50"/>
      <c r="E52" s="50"/>
      <c r="F52" s="50"/>
      <c r="G52" s="50"/>
      <c r="H52" s="50"/>
      <c r="I52" s="50"/>
      <c r="J52" s="50"/>
      <c r="K52" s="50"/>
      <c r="L52" s="50"/>
      <c r="M52" s="50"/>
      <c r="N52" s="50"/>
      <c r="O52" s="50"/>
      <c r="P52" s="50"/>
      <c r="Q52" s="50"/>
      <c r="R52" s="50"/>
      <c r="S52" s="50"/>
      <c r="T52" s="51"/>
      <c r="U52" s="51"/>
      <c r="V52" s="51"/>
      <c r="W52" s="51"/>
      <c r="X52" s="46"/>
    </row>
    <row r="53" spans="1:24" ht="16.5">
      <c r="A53" s="33"/>
      <c r="B53" s="305" t="s">
        <v>33</v>
      </c>
      <c r="C53" s="305"/>
      <c r="D53" s="305"/>
      <c r="E53" s="305"/>
      <c r="F53" s="305"/>
      <c r="G53" s="305"/>
      <c r="H53" s="305"/>
      <c r="I53" s="305"/>
      <c r="J53" s="305"/>
      <c r="K53" s="305"/>
      <c r="L53" s="305"/>
      <c r="M53" s="305"/>
      <c r="N53" s="305"/>
      <c r="O53" s="305"/>
      <c r="P53" s="305"/>
      <c r="Q53" s="305"/>
      <c r="R53" s="305"/>
      <c r="S53" s="305"/>
      <c r="T53" s="305"/>
      <c r="U53" s="305"/>
      <c r="V53" s="305"/>
      <c r="W53" s="305"/>
      <c r="X53" s="46"/>
    </row>
    <row r="54" spans="1:24" ht="15.75">
      <c r="A54" s="33"/>
      <c r="B54" s="47"/>
      <c r="C54" s="47"/>
      <c r="D54" s="47"/>
      <c r="E54" s="47"/>
      <c r="F54" s="47"/>
      <c r="G54" s="47"/>
      <c r="H54" s="47"/>
      <c r="I54" s="47"/>
      <c r="J54" s="47"/>
      <c r="K54" s="47"/>
      <c r="L54" s="47"/>
      <c r="M54" s="47"/>
      <c r="N54" s="47"/>
      <c r="O54" s="47"/>
      <c r="P54" s="47"/>
      <c r="Q54" s="47"/>
      <c r="R54" s="47"/>
      <c r="S54" s="47"/>
      <c r="T54" s="47"/>
      <c r="U54" s="47"/>
      <c r="V54" s="47"/>
      <c r="W54" s="47"/>
      <c r="X54" s="46"/>
    </row>
    <row r="55" spans="1:24" ht="16.5">
      <c r="A55" s="33"/>
      <c r="B55" s="309" t="s">
        <v>34</v>
      </c>
      <c r="C55" s="309"/>
      <c r="D55" s="309"/>
      <c r="E55" s="309"/>
      <c r="F55" s="309"/>
      <c r="G55" s="309"/>
      <c r="H55" s="309" t="s">
        <v>35</v>
      </c>
      <c r="I55" s="309"/>
      <c r="J55" s="309" t="s">
        <v>36</v>
      </c>
      <c r="K55" s="309"/>
      <c r="L55" s="309" t="s">
        <v>37</v>
      </c>
      <c r="M55" s="309"/>
      <c r="N55" s="309"/>
      <c r="O55" s="309"/>
      <c r="P55" s="309"/>
      <c r="Q55" s="309" t="s">
        <v>17</v>
      </c>
      <c r="R55" s="309"/>
      <c r="S55" s="309"/>
      <c r="T55" s="309" t="s">
        <v>18</v>
      </c>
      <c r="U55" s="309"/>
      <c r="V55" s="309"/>
      <c r="W55" s="309"/>
      <c r="X55" s="46"/>
    </row>
    <row r="56" spans="1:24" ht="15.75">
      <c r="A56" s="33"/>
      <c r="B56" s="320" t="s">
        <v>38</v>
      </c>
      <c r="C56" s="320"/>
      <c r="D56" s="320"/>
      <c r="E56" s="320"/>
      <c r="F56" s="320"/>
      <c r="G56" s="320"/>
      <c r="H56" s="320">
        <f>((1500000/30)+((1000000/30)*2))</f>
        <v>116666.66666666667</v>
      </c>
      <c r="I56" s="320"/>
      <c r="J56" s="335">
        <v>0.65</v>
      </c>
      <c r="K56" s="320"/>
      <c r="L56" s="320">
        <f>H56*1.65</f>
        <v>192500</v>
      </c>
      <c r="M56" s="320"/>
      <c r="N56" s="320"/>
      <c r="O56" s="320"/>
      <c r="P56" s="320"/>
      <c r="Q56" s="320">
        <v>0.112745</v>
      </c>
      <c r="R56" s="320"/>
      <c r="S56" s="320"/>
      <c r="T56" s="319">
        <f>Q56*L56</f>
        <v>21703.412499999999</v>
      </c>
      <c r="U56" s="319"/>
      <c r="V56" s="319"/>
      <c r="W56" s="319"/>
      <c r="X56" s="46"/>
    </row>
    <row r="57" spans="1:24" ht="15.75">
      <c r="A57" s="33"/>
      <c r="B57" s="320"/>
      <c r="C57" s="320"/>
      <c r="D57" s="320"/>
      <c r="E57" s="320"/>
      <c r="F57" s="320"/>
      <c r="G57" s="320"/>
      <c r="H57" s="320"/>
      <c r="I57" s="320"/>
      <c r="J57" s="320"/>
      <c r="K57" s="320"/>
      <c r="L57" s="320"/>
      <c r="M57" s="320"/>
      <c r="N57" s="320"/>
      <c r="O57" s="320"/>
      <c r="P57" s="320"/>
      <c r="Q57" s="320"/>
      <c r="R57" s="320"/>
      <c r="S57" s="320"/>
      <c r="T57" s="319"/>
      <c r="U57" s="319"/>
      <c r="V57" s="319"/>
      <c r="W57" s="319"/>
      <c r="X57" s="46"/>
    </row>
    <row r="58" spans="1:24" ht="15.75">
      <c r="A58" s="33"/>
      <c r="B58" s="320"/>
      <c r="C58" s="320"/>
      <c r="D58" s="320"/>
      <c r="E58" s="320"/>
      <c r="F58" s="320"/>
      <c r="G58" s="320"/>
      <c r="H58" s="320"/>
      <c r="I58" s="320"/>
      <c r="J58" s="320"/>
      <c r="K58" s="320"/>
      <c r="L58" s="320"/>
      <c r="M58" s="320"/>
      <c r="N58" s="320"/>
      <c r="O58" s="320"/>
      <c r="P58" s="320"/>
      <c r="Q58" s="320"/>
      <c r="R58" s="320"/>
      <c r="S58" s="320"/>
      <c r="T58" s="319"/>
      <c r="U58" s="319"/>
      <c r="V58" s="319"/>
      <c r="W58" s="319"/>
      <c r="X58" s="46"/>
    </row>
    <row r="59" spans="1:24" ht="16.5">
      <c r="A59" s="33"/>
      <c r="B59" s="49"/>
      <c r="C59" s="49"/>
      <c r="D59" s="49"/>
      <c r="E59" s="49"/>
      <c r="F59" s="49"/>
      <c r="G59" s="49"/>
      <c r="H59" s="49"/>
      <c r="I59" s="49"/>
      <c r="J59" s="49"/>
      <c r="K59" s="49"/>
      <c r="L59" s="49"/>
      <c r="M59" s="49"/>
      <c r="N59" s="49"/>
      <c r="O59" s="49"/>
      <c r="P59" s="49"/>
      <c r="Q59" s="310" t="s">
        <v>20</v>
      </c>
      <c r="R59" s="310"/>
      <c r="S59" s="310"/>
      <c r="T59" s="337">
        <f t="shared" ref="T59" si="3">SUM(T56:W58)</f>
        <v>21703.412499999999</v>
      </c>
      <c r="U59" s="338"/>
      <c r="V59" s="338"/>
      <c r="W59" s="339"/>
      <c r="X59" s="46"/>
    </row>
    <row r="60" spans="1:24">
      <c r="A60" s="33"/>
      <c r="B60" s="52"/>
      <c r="C60" s="52"/>
      <c r="D60" s="52"/>
      <c r="E60" s="52"/>
      <c r="F60" s="52"/>
      <c r="G60" s="52"/>
      <c r="H60" s="52"/>
      <c r="I60" s="52"/>
      <c r="J60" s="52"/>
      <c r="K60" s="52"/>
      <c r="L60" s="52"/>
      <c r="M60" s="52"/>
      <c r="N60" s="52"/>
      <c r="O60" s="52"/>
      <c r="P60" s="52"/>
      <c r="Q60" s="52"/>
      <c r="R60" s="52"/>
      <c r="S60" s="52"/>
      <c r="T60" s="53"/>
      <c r="U60" s="53"/>
      <c r="V60" s="53"/>
      <c r="W60" s="53"/>
      <c r="X60" s="46"/>
    </row>
    <row r="61" spans="1:24">
      <c r="A61" s="33"/>
      <c r="B61" s="52"/>
      <c r="C61" s="52"/>
      <c r="D61" s="52"/>
      <c r="E61" s="52"/>
      <c r="F61" s="52"/>
      <c r="G61" s="52"/>
      <c r="H61" s="52"/>
      <c r="I61" s="52"/>
      <c r="J61" s="52"/>
      <c r="K61" s="52"/>
      <c r="L61" s="52"/>
      <c r="M61" s="52"/>
      <c r="N61" s="52"/>
      <c r="O61" s="52"/>
      <c r="P61" s="52"/>
      <c r="Q61" s="340" t="s">
        <v>39</v>
      </c>
      <c r="R61" s="340"/>
      <c r="S61" s="340"/>
      <c r="T61" s="341">
        <f>+T59+T51+T43+T34</f>
        <v>44238.412499999999</v>
      </c>
      <c r="U61" s="341"/>
      <c r="V61" s="341"/>
      <c r="W61" s="341"/>
      <c r="X61" s="46"/>
    </row>
    <row r="62" spans="1:24">
      <c r="A62" s="33"/>
      <c r="B62" s="52"/>
      <c r="C62" s="52"/>
      <c r="D62" s="52"/>
      <c r="E62" s="52"/>
      <c r="F62" s="52"/>
      <c r="G62" s="52"/>
      <c r="H62" s="52"/>
      <c r="I62" s="52"/>
      <c r="J62" s="52"/>
      <c r="K62" s="52"/>
      <c r="L62" s="52"/>
      <c r="M62" s="52"/>
      <c r="N62" s="52"/>
      <c r="O62" s="52"/>
      <c r="P62" s="52"/>
      <c r="Q62" s="54" t="s">
        <v>40</v>
      </c>
      <c r="R62" s="55">
        <v>30</v>
      </c>
      <c r="S62" s="56" t="s">
        <v>41</v>
      </c>
      <c r="T62" s="341">
        <f>+ROUND(R62*(T61/100),0)</f>
        <v>13272</v>
      </c>
      <c r="U62" s="341"/>
      <c r="V62" s="341"/>
      <c r="W62" s="341"/>
      <c r="X62" s="46"/>
    </row>
    <row r="63" spans="1:24">
      <c r="A63" s="33"/>
      <c r="B63" s="52"/>
      <c r="C63" s="52"/>
      <c r="D63" s="52"/>
      <c r="E63" s="52"/>
      <c r="F63" s="52"/>
      <c r="G63" s="52"/>
      <c r="H63" s="52"/>
      <c r="I63" s="52"/>
      <c r="J63" s="52"/>
      <c r="K63" s="52"/>
      <c r="L63" s="52"/>
      <c r="M63" s="52"/>
      <c r="N63" s="52"/>
      <c r="O63" s="52"/>
      <c r="P63" s="52"/>
      <c r="Q63" s="342" t="s">
        <v>42</v>
      </c>
      <c r="R63" s="342"/>
      <c r="S63" s="342"/>
      <c r="T63" s="341">
        <f>+T62+T61</f>
        <v>57510.412499999999</v>
      </c>
      <c r="U63" s="341"/>
      <c r="V63" s="341"/>
      <c r="W63" s="341"/>
      <c r="X63" s="46"/>
    </row>
    <row r="64" spans="1:24">
      <c r="A64" s="33"/>
      <c r="B64" s="52"/>
      <c r="C64" s="52"/>
      <c r="D64" s="52"/>
      <c r="E64" s="52"/>
      <c r="F64" s="52"/>
      <c r="G64" s="52"/>
      <c r="H64" s="52"/>
      <c r="I64" s="52"/>
      <c r="J64" s="52"/>
      <c r="K64" s="52"/>
      <c r="L64" s="52"/>
      <c r="M64" s="52"/>
      <c r="N64" s="52"/>
      <c r="O64" s="52"/>
      <c r="P64" s="52"/>
      <c r="Q64" s="342"/>
      <c r="R64" s="342"/>
      <c r="S64" s="342"/>
      <c r="T64" s="341"/>
      <c r="U64" s="341"/>
      <c r="V64" s="341"/>
      <c r="W64" s="341"/>
      <c r="X64" s="46"/>
    </row>
    <row r="65" spans="1:24">
      <c r="A65" s="33"/>
      <c r="B65" s="52"/>
      <c r="C65" s="52"/>
      <c r="D65" s="52"/>
      <c r="E65" s="52"/>
      <c r="F65" s="52"/>
      <c r="G65" s="52"/>
      <c r="H65" s="52"/>
      <c r="I65" s="52"/>
      <c r="J65" s="52"/>
      <c r="K65" s="52"/>
      <c r="L65" s="52"/>
      <c r="M65" s="52"/>
      <c r="N65" s="52"/>
      <c r="O65" s="52"/>
      <c r="P65" s="52"/>
      <c r="Q65" s="52"/>
      <c r="R65" s="52"/>
      <c r="S65" s="52"/>
      <c r="T65" s="53"/>
      <c r="U65" s="53"/>
      <c r="V65" s="53"/>
      <c r="W65" s="53"/>
      <c r="X65" s="46"/>
    </row>
    <row r="66" spans="1:24">
      <c r="A66" s="33"/>
      <c r="B66" s="52"/>
      <c r="C66" s="52"/>
      <c r="D66" s="52"/>
      <c r="E66" s="52"/>
      <c r="F66" s="52"/>
      <c r="G66" s="52"/>
      <c r="H66" s="52"/>
      <c r="I66" s="52"/>
      <c r="J66" s="52"/>
      <c r="K66" s="52"/>
      <c r="L66" s="52"/>
      <c r="M66" s="52"/>
      <c r="N66" s="52"/>
      <c r="O66" s="52"/>
      <c r="P66" s="52"/>
      <c r="Q66" s="52"/>
      <c r="R66" s="52"/>
      <c r="S66" s="52"/>
      <c r="T66" s="53"/>
      <c r="U66" s="53"/>
      <c r="V66" s="53"/>
      <c r="W66" s="53"/>
      <c r="X66" s="46"/>
    </row>
    <row r="67" spans="1:24">
      <c r="A67" s="33"/>
      <c r="B67" s="52"/>
      <c r="C67" s="346"/>
      <c r="D67" s="641"/>
      <c r="E67" s="641"/>
      <c r="F67" s="641"/>
      <c r="G67" s="641"/>
      <c r="H67" s="641"/>
      <c r="I67" s="641"/>
      <c r="J67" s="641"/>
      <c r="K67" s="642"/>
      <c r="L67" s="642"/>
      <c r="M67" s="642"/>
      <c r="N67" s="347"/>
      <c r="O67" s="347"/>
      <c r="P67" s="347"/>
      <c r="Q67" s="347"/>
      <c r="R67" s="347"/>
      <c r="S67" s="347"/>
      <c r="T67" s="347"/>
      <c r="U67" s="347"/>
      <c r="V67" s="347"/>
      <c r="W67" s="67"/>
      <c r="X67" s="46"/>
    </row>
    <row r="68" spans="1:24" ht="16.5">
      <c r="A68" s="33"/>
      <c r="B68" s="52"/>
      <c r="C68" s="343" t="s">
        <v>43</v>
      </c>
      <c r="D68" s="343"/>
      <c r="E68" s="343"/>
      <c r="F68" s="343"/>
      <c r="G68" s="343"/>
      <c r="H68" s="343"/>
      <c r="I68" s="343"/>
      <c r="J68" s="343"/>
      <c r="K68" s="642"/>
      <c r="L68" s="642"/>
      <c r="M68" s="642"/>
      <c r="N68" s="343" t="s">
        <v>44</v>
      </c>
      <c r="O68" s="343"/>
      <c r="P68" s="343"/>
      <c r="Q68" s="343"/>
      <c r="R68" s="343"/>
      <c r="S68" s="343"/>
      <c r="T68" s="343"/>
      <c r="U68" s="343"/>
      <c r="V68" s="343"/>
      <c r="W68" s="343"/>
      <c r="X68" s="46"/>
    </row>
    <row r="69" spans="1:24">
      <c r="A69" s="33"/>
      <c r="B69" s="52"/>
      <c r="C69" s="57"/>
      <c r="D69" s="58"/>
      <c r="E69" s="58"/>
      <c r="F69" s="58"/>
      <c r="G69" s="58"/>
      <c r="H69" s="58"/>
      <c r="I69" s="58"/>
      <c r="J69" s="58"/>
      <c r="K69" s="58"/>
      <c r="L69" s="58"/>
      <c r="M69" s="58"/>
      <c r="N69" s="57"/>
      <c r="O69" s="57"/>
      <c r="P69" s="57"/>
      <c r="Q69" s="57"/>
      <c r="R69" s="57"/>
      <c r="S69" s="57"/>
      <c r="T69" s="57"/>
      <c r="U69" s="57"/>
      <c r="V69" s="57"/>
      <c r="W69" s="57"/>
      <c r="X69" s="46"/>
    </row>
    <row r="70" spans="1:24">
      <c r="A70" s="33"/>
      <c r="B70" s="52"/>
      <c r="C70" s="57"/>
      <c r="D70" s="58"/>
      <c r="E70" s="58"/>
      <c r="F70" s="58"/>
      <c r="G70" s="58"/>
      <c r="H70" s="58"/>
      <c r="I70" s="58"/>
      <c r="J70" s="58"/>
      <c r="K70" s="58"/>
      <c r="L70" s="58"/>
      <c r="M70" s="58"/>
      <c r="N70" s="57"/>
      <c r="O70" s="57"/>
      <c r="P70" s="57"/>
      <c r="Q70" s="57"/>
      <c r="R70" s="57"/>
      <c r="S70" s="57"/>
      <c r="T70" s="57"/>
      <c r="U70" s="57"/>
      <c r="V70" s="57"/>
      <c r="W70" s="57"/>
      <c r="X70" s="46"/>
    </row>
    <row r="71" spans="1:24">
      <c r="A71" s="33"/>
      <c r="B71" s="52"/>
      <c r="C71" s="57"/>
      <c r="D71" s="58"/>
      <c r="E71" s="58"/>
      <c r="F71" s="58"/>
      <c r="G71" s="58"/>
      <c r="H71" s="58"/>
      <c r="I71" s="346"/>
      <c r="J71" s="641"/>
      <c r="K71" s="641"/>
      <c r="L71" s="641"/>
      <c r="M71" s="641"/>
      <c r="N71" s="641"/>
      <c r="O71" s="641"/>
      <c r="P71" s="641"/>
      <c r="Q71" s="57"/>
      <c r="R71" s="57"/>
      <c r="S71" s="57"/>
      <c r="T71" s="57"/>
      <c r="U71" s="57"/>
      <c r="V71" s="57"/>
      <c r="W71" s="57"/>
      <c r="X71" s="46"/>
    </row>
    <row r="72" spans="1:24" ht="16.5">
      <c r="A72" s="33"/>
      <c r="B72" s="52"/>
      <c r="C72" s="57"/>
      <c r="D72" s="58"/>
      <c r="E72" s="58"/>
      <c r="F72" s="58"/>
      <c r="G72" s="58"/>
      <c r="H72" s="58"/>
      <c r="I72" s="343" t="s">
        <v>45</v>
      </c>
      <c r="J72" s="643"/>
      <c r="K72" s="643"/>
      <c r="L72" s="643"/>
      <c r="M72" s="643"/>
      <c r="N72" s="643"/>
      <c r="O72" s="643"/>
      <c r="P72" s="643"/>
      <c r="Q72" s="57"/>
      <c r="R72" s="57"/>
      <c r="S72" s="57"/>
      <c r="T72" s="57"/>
      <c r="U72" s="57"/>
      <c r="V72" s="57"/>
      <c r="W72" s="57"/>
      <c r="X72" s="46"/>
    </row>
    <row r="73" spans="1:24">
      <c r="A73" s="33"/>
      <c r="B73" s="52"/>
      <c r="C73" s="52"/>
      <c r="D73" s="52"/>
      <c r="E73" s="52"/>
      <c r="F73" s="59"/>
      <c r="G73" s="59"/>
      <c r="H73" s="59"/>
      <c r="I73" s="59"/>
      <c r="J73" s="59"/>
      <c r="K73" s="59"/>
      <c r="L73" s="59"/>
      <c r="M73" s="59"/>
      <c r="N73" s="59"/>
      <c r="O73" s="59"/>
      <c r="P73" s="60"/>
      <c r="Q73" s="52"/>
      <c r="R73" s="52"/>
      <c r="S73" s="52"/>
      <c r="T73" s="53"/>
      <c r="U73" s="53"/>
      <c r="V73" s="53"/>
      <c r="W73" s="53"/>
      <c r="X73" s="46"/>
    </row>
    <row r="74" spans="1:24">
      <c r="A74" s="33"/>
      <c r="B74" s="344" t="s">
        <v>46</v>
      </c>
      <c r="C74" s="344"/>
      <c r="D74" s="344"/>
      <c r="E74" s="344"/>
      <c r="F74" s="344"/>
      <c r="G74" s="344"/>
      <c r="H74" s="344"/>
      <c r="I74" s="344"/>
      <c r="J74" s="344"/>
      <c r="K74" s="344"/>
      <c r="L74" s="344"/>
      <c r="M74" s="344"/>
      <c r="N74" s="344"/>
      <c r="O74" s="61"/>
      <c r="P74" s="31"/>
      <c r="Q74" s="31" t="s">
        <v>47</v>
      </c>
      <c r="R74" s="31" t="s">
        <v>48</v>
      </c>
      <c r="S74" s="31"/>
      <c r="T74" s="31"/>
      <c r="U74" s="31"/>
      <c r="V74" s="31"/>
      <c r="W74" s="31"/>
      <c r="X74" s="32"/>
    </row>
    <row r="75" spans="1:24">
      <c r="A75" s="62"/>
      <c r="B75" s="63" t="s">
        <v>49</v>
      </c>
      <c r="C75" s="64"/>
      <c r="D75" s="64"/>
      <c r="E75" s="64"/>
      <c r="F75" s="63" t="s">
        <v>50</v>
      </c>
      <c r="G75" s="65"/>
      <c r="H75" s="345"/>
      <c r="I75" s="345"/>
      <c r="J75" s="345"/>
      <c r="K75" s="345"/>
      <c r="L75" s="345"/>
      <c r="M75" s="345"/>
      <c r="N75" s="345"/>
      <c r="O75" s="345"/>
      <c r="P75" s="63"/>
      <c r="Q75" s="63"/>
      <c r="R75" s="63" t="s">
        <v>51</v>
      </c>
      <c r="S75" s="63"/>
      <c r="T75" s="63"/>
      <c r="U75" s="63"/>
      <c r="V75" s="63"/>
      <c r="W75" s="63"/>
      <c r="X75" s="66"/>
    </row>
  </sheetData>
  <mergeCells count="147">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B36:W36"/>
    <mergeCell ref="B38:I38"/>
    <mergeCell ref="J38:K38"/>
    <mergeCell ref="L38:P38"/>
    <mergeCell ref="Q38:S38"/>
    <mergeCell ref="T38:W38"/>
    <mergeCell ref="B33:I33"/>
    <mergeCell ref="J33:K33"/>
    <mergeCell ref="L33:P33"/>
    <mergeCell ref="Q33:S33"/>
    <mergeCell ref="T33:W33"/>
    <mergeCell ref="Q34:S34"/>
    <mergeCell ref="T34:W34"/>
    <mergeCell ref="B39:I39"/>
    <mergeCell ref="J39:K39"/>
    <mergeCell ref="L39:P39"/>
    <mergeCell ref="Q39:S39"/>
    <mergeCell ref="T39:W39"/>
    <mergeCell ref="B40:I40"/>
    <mergeCell ref="J40:K40"/>
    <mergeCell ref="L40:P40"/>
    <mergeCell ref="Q40:S40"/>
    <mergeCell ref="T40:W40"/>
    <mergeCell ref="B41:I41"/>
    <mergeCell ref="J41:K41"/>
    <mergeCell ref="L41:P41"/>
    <mergeCell ref="Q41:S41"/>
    <mergeCell ref="T41:W41"/>
    <mergeCell ref="B42:I42"/>
    <mergeCell ref="J42:K42"/>
    <mergeCell ref="L42:P42"/>
    <mergeCell ref="Q42:S42"/>
    <mergeCell ref="T42:W42"/>
    <mergeCell ref="B48:G48"/>
    <mergeCell ref="H48:I48"/>
    <mergeCell ref="J48:K48"/>
    <mergeCell ref="L48:P48"/>
    <mergeCell ref="Q48:S48"/>
    <mergeCell ref="T48:W48"/>
    <mergeCell ref="Q43:S43"/>
    <mergeCell ref="T43:W43"/>
    <mergeCell ref="B45:W45"/>
    <mergeCell ref="B47:G47"/>
    <mergeCell ref="H47:I47"/>
    <mergeCell ref="J47:K47"/>
    <mergeCell ref="L47:P47"/>
    <mergeCell ref="Q47:S47"/>
    <mergeCell ref="T47:W47"/>
    <mergeCell ref="B50:G50"/>
    <mergeCell ref="H50:I50"/>
    <mergeCell ref="J50:K50"/>
    <mergeCell ref="L50:P50"/>
    <mergeCell ref="Q50:S50"/>
    <mergeCell ref="T50:W50"/>
    <mergeCell ref="B49:G49"/>
    <mergeCell ref="H49:I49"/>
    <mergeCell ref="J49:K49"/>
    <mergeCell ref="L49:P49"/>
    <mergeCell ref="Q49:S49"/>
    <mergeCell ref="T49:W49"/>
    <mergeCell ref="Q51:S51"/>
    <mergeCell ref="T51:W51"/>
    <mergeCell ref="B53:W53"/>
    <mergeCell ref="B55:G55"/>
    <mergeCell ref="H55:I55"/>
    <mergeCell ref="J55:K55"/>
    <mergeCell ref="L55:P55"/>
    <mergeCell ref="Q55:S55"/>
    <mergeCell ref="T55:W55"/>
    <mergeCell ref="B57:G57"/>
    <mergeCell ref="H57:I57"/>
    <mergeCell ref="J57:K57"/>
    <mergeCell ref="L57:P57"/>
    <mergeCell ref="Q57:S57"/>
    <mergeCell ref="T57:W57"/>
    <mergeCell ref="B56:G56"/>
    <mergeCell ref="H56:I56"/>
    <mergeCell ref="J56:K56"/>
    <mergeCell ref="L56:P56"/>
    <mergeCell ref="Q56:S56"/>
    <mergeCell ref="T56:W56"/>
    <mergeCell ref="Q59:S59"/>
    <mergeCell ref="T59:W59"/>
    <mergeCell ref="Q61:S61"/>
    <mergeCell ref="T61:W61"/>
    <mergeCell ref="T62:W62"/>
    <mergeCell ref="Q63:S63"/>
    <mergeCell ref="T63:W63"/>
    <mergeCell ref="B58:G58"/>
    <mergeCell ref="H58:I58"/>
    <mergeCell ref="J58:K58"/>
    <mergeCell ref="L58:P58"/>
    <mergeCell ref="Q58:S58"/>
    <mergeCell ref="T58:W58"/>
    <mergeCell ref="I71:P71"/>
    <mergeCell ref="I72:P72"/>
    <mergeCell ref="B74:N74"/>
    <mergeCell ref="H75:O75"/>
    <mergeCell ref="Q64:S64"/>
    <mergeCell ref="T64:W64"/>
    <mergeCell ref="C67:J67"/>
    <mergeCell ref="K67:M68"/>
    <mergeCell ref="N67:V67"/>
    <mergeCell ref="C68:J68"/>
    <mergeCell ref="N68:W68"/>
  </mergeCells>
  <conditionalFormatting sqref="B12:W17">
    <cfRule type="expression" dxfId="42" priority="1" stopIfTrue="1">
      <formula>#REF!=0</formula>
    </cfRule>
  </conditionalFormatting>
  <dataValidations count="32">
    <dataValidation allowBlank="1" showInputMessage="1" showErrorMessage="1" prompt="Escriba el precio unitario del material  que se analiza" sqref="Q39:S42" xr:uid="{00000000-0002-0000-1900-000000000000}"/>
    <dataValidation allowBlank="1" showInputMessage="1" showErrorMessage="1" prompt="Escriba la cantidad de material que se analiza" sqref="L39:P42" xr:uid="{00000000-0002-0000-1900-000001000000}"/>
    <dataValidation allowBlank="1" showInputMessage="1" showErrorMessage="1" prompt="Escriba la unidad de medida en que se mide el material" sqref="J39:K42" xr:uid="{00000000-0002-0000-1900-000002000000}"/>
    <dataValidation allowBlank="1" showInputMessage="1" showErrorMessage="1" prompt="Escriba una breve descripción de los materiales que analiza" sqref="B39:I42" xr:uid="{00000000-0002-0000-1900-000003000000}"/>
    <dataValidation allowBlank="1" showInputMessage="1" showErrorMessage="1" prompt="Escriba el rendimiento del equipo que analiza" sqref="Q33" xr:uid="{00000000-0002-0000-1900-000004000000}"/>
    <dataValidation allowBlank="1" showInputMessage="1" showErrorMessage="1" prompt="Escriba la Tarifa por hora del equipo que analiza" sqref="L33" xr:uid="{00000000-0002-0000-1900-000005000000}"/>
    <dataValidation allowBlank="1" showInputMessage="1" showErrorMessage="1" prompt="Escriba una breve descripción del equipo que analiza" sqref="B33" xr:uid="{00000000-0002-0000-1900-000006000000}"/>
    <dataValidation allowBlank="1" showInputMessage="1" showErrorMessage="1" prompt="Escriba el nombre completo  del interventor" sqref="H75:O75" xr:uid="{00000000-0002-0000-1900-000007000000}"/>
    <dataValidation allowBlank="1" showInputMessage="1" showErrorMessage="1" prompt="Escriba el valor Unitario de cada trabajador relacionado" sqref="T56:W58" xr:uid="{00000000-0002-0000-1900-000008000000}"/>
    <dataValidation allowBlank="1" showInputMessage="1" showErrorMessage="1" prompt="Escriba el rendimiento de cada trabajador relacionado" sqref="Q56:S58" xr:uid="{00000000-0002-0000-1900-000009000000}"/>
    <dataValidation allowBlank="1" showInputMessage="1" showErrorMessage="1" prompt="Escriba el valor del jornal total de cada trabajador relacionado" sqref="L56:P58" xr:uid="{00000000-0002-0000-1900-00000A000000}"/>
    <dataValidation allowBlank="1" showInputMessage="1" showErrorMessage="1" prompt="Escriba el valor de las prestaciones por cada trabajador" sqref="J56:K58" xr:uid="{00000000-0002-0000-1900-00000B000000}"/>
    <dataValidation allowBlank="1" showInputMessage="1" showErrorMessage="1" prompt="Escriba el valor del jornal por cada trabajador" sqref="H56:I58" xr:uid="{00000000-0002-0000-1900-00000C000000}"/>
    <dataValidation allowBlank="1" showInputMessage="1" showErrorMessage="1" prompt="Escriba el valor unitario del transporte relacionado" sqref="T48:W50" xr:uid="{00000000-0002-0000-1900-00000D000000}"/>
    <dataValidation allowBlank="1" showInputMessage="1" showErrorMessage="1" prompt="Escriba la tarifa del transporte relacionado" sqref="Q48:S50" xr:uid="{00000000-0002-0000-1900-00000E000000}"/>
    <dataValidation allowBlank="1" showInputMessage="1" showErrorMessage="1" prompt="Esciba los m2 o Toneladas por Km equivalentes para el transporte relacionado" sqref="L48:P50" xr:uid="{00000000-0002-0000-1900-00000F000000}"/>
    <dataValidation allowBlank="1" showInputMessage="1" showErrorMessage="1" prompt="Escriba la distancia que recorre el transporte relacionado" sqref="J48:K50" xr:uid="{00000000-0002-0000-1900-000010000000}"/>
    <dataValidation allowBlank="1" showInputMessage="1" showErrorMessage="1" prompt="Escriba el peso o la cantidad de volument que transporta" sqref="H48:I50" xr:uid="{00000000-0002-0000-1900-000011000000}"/>
    <dataValidation allowBlank="1" showInputMessage="1" showErrorMessage="1" prompt="Escriba el precio unitario del material que se analiza" sqref="T39:W42" xr:uid="{00000000-0002-0000-1900-000012000000}"/>
    <dataValidation allowBlank="1" showInputMessage="1" showErrorMessage="1" prompt="Escriba el valor unitario del equipo que analiza" sqref="T33:W33" xr:uid="{00000000-0002-0000-1900-000013000000}"/>
    <dataValidation allowBlank="1" showInputMessage="1" showErrorMessage="1" prompt="Escriba los trabajadores cuyo precio va a analizarce" sqref="B56:G58" xr:uid="{00000000-0002-0000-1900-000014000000}"/>
    <dataValidation allowBlank="1" showInputMessage="1" showErrorMessage="1" prompt="Escriba la clase de material que transporta el material que se analiza" sqref="B48:G50" xr:uid="{00000000-0002-0000-1900-000015000000}"/>
    <dataValidation allowBlank="1" showInputMessage="1" showErrorMessage="1" prompt="Escriba la Cantidad de cada item relacionado" sqref="T26 T29:W29" xr:uid="{00000000-0002-0000-1900-000016000000}"/>
    <dataValidation allowBlank="1" showInputMessage="1" showErrorMessage="1" prompt="Escriba la unidad de medida en que se encuentra el item relacionado" sqref="Q26 Q29:S29" xr:uid="{00000000-0002-0000-1900-000017000000}"/>
    <dataValidation allowBlank="1" showInputMessage="1" showErrorMessage="1" prompt="Escriba una breve descripción del item relacionado" sqref="D26 D29:P29" xr:uid="{00000000-0002-0000-1900-000018000000}"/>
    <dataValidation allowBlank="1" showInputMessage="1" showErrorMessage="1" prompt="Escriba el item relacionado en la propuesta" sqref="B26 B29:C29" xr:uid="{00000000-0002-0000-1900-000019000000}"/>
    <dataValidation allowBlank="1" showInputMessage="1" showErrorMessage="1" promptTitle="Coordinador        " prompt="Escriba el nombre _x000a_o razón social del _x000a_funcionario designado_x000a_para ser el Coordinador_x000a_del Contrato" sqref="F23:W23" xr:uid="{00000000-0002-0000-1900-00001A000000}"/>
    <dataValidation allowBlank="1" showInputMessage="1" showErrorMessage="1" promptTitle="Interventor               " prompt="Escriba el nombre _x000a_o razón social del _x000a_Interventor" sqref="F21:W21" xr:uid="{00000000-0002-0000-1900-00001B000000}"/>
    <dataValidation allowBlank="1" showInputMessage="1" showErrorMessage="1" promptTitle="Contratista" prompt="Escriba el nombre o _x000a_razón social del _x000a_Contratista" sqref="F19:W19" xr:uid="{00000000-0002-0000-1900-00001C000000}"/>
    <dataValidation allowBlank="1" showInputMessage="1" showErrorMessage="1" promptTitle="Contrato No." prompt="Escriba en este espacio el número de contrato suscrito" sqref="H8:L8" xr:uid="{00000000-0002-0000-1900-00001D000000}"/>
    <dataValidation allowBlank="1" showInputMessage="1" showErrorMessage="1" prompt="Escriba el año de suscripción del contrato." sqref="O8:Q8" xr:uid="{00000000-0002-0000-1900-00001E000000}"/>
    <dataValidation allowBlank="1" showInputMessage="1" showErrorMessage="1" promptTitle="Objeto del Contrato" prompt="Escriba claramente el objeto del contrato de ejecución suscrito" sqref="B12:W17" xr:uid="{00000000-0002-0000-1900-00001F000000}"/>
  </dataValidation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X77"/>
  <sheetViews>
    <sheetView workbookViewId="0">
      <selection sqref="A1:X77"/>
    </sheetView>
  </sheetViews>
  <sheetFormatPr defaultColWidth="11.42578125" defaultRowHeight="15"/>
  <cols>
    <col min="1" max="8" width="5.85546875" customWidth="1"/>
    <col min="9" max="9" width="9.85546875" customWidth="1"/>
    <col min="10" max="18" width="5.85546875" customWidth="1"/>
    <col min="19" max="19" width="9.28515625" customWidth="1"/>
    <col min="20" max="24" width="5.85546875" customWidth="1"/>
  </cols>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13"/>
      <c r="C12" s="413"/>
      <c r="D12" s="413"/>
      <c r="E12" s="413"/>
      <c r="F12" s="413"/>
      <c r="G12" s="413"/>
      <c r="H12" s="413"/>
      <c r="I12" s="413"/>
      <c r="J12" s="413"/>
      <c r="K12" s="413"/>
      <c r="L12" s="413"/>
      <c r="M12" s="413"/>
      <c r="N12" s="413"/>
      <c r="O12" s="413"/>
      <c r="P12" s="413"/>
      <c r="Q12" s="413"/>
      <c r="R12" s="413"/>
      <c r="S12" s="413"/>
      <c r="T12" s="413"/>
      <c r="U12" s="413"/>
      <c r="V12" s="413"/>
      <c r="W12" s="413"/>
      <c r="X12" s="36"/>
    </row>
    <row r="13" spans="1:24">
      <c r="A13" s="35"/>
      <c r="B13" s="413"/>
      <c r="C13" s="413"/>
      <c r="D13" s="413"/>
      <c r="E13" s="413"/>
      <c r="F13" s="413"/>
      <c r="G13" s="413"/>
      <c r="H13" s="413"/>
      <c r="I13" s="413"/>
      <c r="J13" s="413"/>
      <c r="K13" s="413"/>
      <c r="L13" s="413"/>
      <c r="M13" s="413"/>
      <c r="N13" s="413"/>
      <c r="O13" s="413"/>
      <c r="P13" s="413"/>
      <c r="Q13" s="413"/>
      <c r="R13" s="413"/>
      <c r="S13" s="413"/>
      <c r="T13" s="413"/>
      <c r="U13" s="413"/>
      <c r="V13" s="413"/>
      <c r="W13" s="413"/>
      <c r="X13" s="36"/>
    </row>
    <row r="14" spans="1:24">
      <c r="A14" s="35"/>
      <c r="B14" s="413"/>
      <c r="C14" s="413"/>
      <c r="D14" s="413"/>
      <c r="E14" s="413"/>
      <c r="F14" s="413"/>
      <c r="G14" s="413"/>
      <c r="H14" s="413"/>
      <c r="I14" s="413"/>
      <c r="J14" s="413"/>
      <c r="K14" s="413"/>
      <c r="L14" s="413"/>
      <c r="M14" s="413"/>
      <c r="N14" s="413"/>
      <c r="O14" s="413"/>
      <c r="P14" s="413"/>
      <c r="Q14" s="413"/>
      <c r="R14" s="413"/>
      <c r="S14" s="413"/>
      <c r="T14" s="413"/>
      <c r="U14" s="413"/>
      <c r="V14" s="413"/>
      <c r="W14" s="413"/>
      <c r="X14" s="36"/>
    </row>
    <row r="15" spans="1:24">
      <c r="A15" s="35"/>
      <c r="B15" s="413"/>
      <c r="C15" s="413"/>
      <c r="D15" s="413"/>
      <c r="E15" s="413"/>
      <c r="F15" s="413"/>
      <c r="G15" s="413"/>
      <c r="H15" s="413"/>
      <c r="I15" s="413"/>
      <c r="J15" s="413"/>
      <c r="K15" s="413"/>
      <c r="L15" s="413"/>
      <c r="M15" s="413"/>
      <c r="N15" s="413"/>
      <c r="O15" s="413"/>
      <c r="P15" s="413"/>
      <c r="Q15" s="413"/>
      <c r="R15" s="413"/>
      <c r="S15" s="413"/>
      <c r="T15" s="413"/>
      <c r="U15" s="413"/>
      <c r="V15" s="413"/>
      <c r="W15" s="413"/>
      <c r="X15" s="36"/>
    </row>
    <row r="16" spans="1:24">
      <c r="A16" s="35"/>
      <c r="B16" s="413"/>
      <c r="C16" s="413"/>
      <c r="D16" s="413"/>
      <c r="E16" s="413"/>
      <c r="F16" s="413"/>
      <c r="G16" s="413"/>
      <c r="H16" s="413"/>
      <c r="I16" s="413"/>
      <c r="J16" s="413"/>
      <c r="K16" s="413"/>
      <c r="L16" s="413"/>
      <c r="M16" s="413"/>
      <c r="N16" s="413"/>
      <c r="O16" s="413"/>
      <c r="P16" s="413"/>
      <c r="Q16" s="413"/>
      <c r="R16" s="413"/>
      <c r="S16" s="413"/>
      <c r="T16" s="413"/>
      <c r="U16" s="413"/>
      <c r="V16" s="413"/>
      <c r="W16" s="413"/>
      <c r="X16" s="36"/>
    </row>
    <row r="17" spans="1:24">
      <c r="A17" s="35"/>
      <c r="B17" s="413"/>
      <c r="C17" s="413"/>
      <c r="D17" s="413"/>
      <c r="E17" s="413"/>
      <c r="F17" s="413"/>
      <c r="G17" s="413"/>
      <c r="H17" s="413"/>
      <c r="I17" s="413"/>
      <c r="J17" s="413"/>
      <c r="K17" s="413"/>
      <c r="L17" s="413"/>
      <c r="M17" s="413"/>
      <c r="N17" s="413"/>
      <c r="O17" s="413"/>
      <c r="P17" s="413"/>
      <c r="Q17" s="413"/>
      <c r="R17" s="413"/>
      <c r="S17" s="413"/>
      <c r="T17" s="413"/>
      <c r="U17" s="413"/>
      <c r="V17" s="413"/>
      <c r="W17" s="413"/>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398" t="s">
        <v>170</v>
      </c>
      <c r="C26" s="399"/>
      <c r="D26" s="404" t="s">
        <v>171</v>
      </c>
      <c r="E26" s="405"/>
      <c r="F26" s="405"/>
      <c r="G26" s="405"/>
      <c r="H26" s="405"/>
      <c r="I26" s="405"/>
      <c r="J26" s="405"/>
      <c r="K26" s="405"/>
      <c r="L26" s="405"/>
      <c r="M26" s="405"/>
      <c r="N26" s="405"/>
      <c r="O26" s="405"/>
      <c r="P26" s="406"/>
      <c r="Q26" s="278"/>
      <c r="R26" s="302"/>
      <c r="S26" s="279"/>
      <c r="T26" s="278"/>
      <c r="U26" s="302"/>
      <c r="V26" s="302"/>
      <c r="W26" s="279"/>
      <c r="X26" s="46"/>
    </row>
    <row r="27" spans="1:24">
      <c r="A27" s="33"/>
      <c r="B27" s="400"/>
      <c r="C27" s="401"/>
      <c r="D27" s="407"/>
      <c r="E27" s="408"/>
      <c r="F27" s="408"/>
      <c r="G27" s="408"/>
      <c r="H27" s="408"/>
      <c r="I27" s="408"/>
      <c r="J27" s="408"/>
      <c r="K27" s="408"/>
      <c r="L27" s="408"/>
      <c r="M27" s="408"/>
      <c r="N27" s="408"/>
      <c r="O27" s="408"/>
      <c r="P27" s="409"/>
      <c r="Q27" s="280"/>
      <c r="R27" s="303"/>
      <c r="S27" s="281"/>
      <c r="T27" s="280"/>
      <c r="U27" s="303"/>
      <c r="V27" s="303"/>
      <c r="W27" s="281"/>
      <c r="X27" s="46"/>
    </row>
    <row r="28" spans="1:24">
      <c r="A28" s="33"/>
      <c r="B28" s="402"/>
      <c r="C28" s="403"/>
      <c r="D28" s="410"/>
      <c r="E28" s="411"/>
      <c r="F28" s="411"/>
      <c r="G28" s="411"/>
      <c r="H28" s="411"/>
      <c r="I28" s="411"/>
      <c r="J28" s="411"/>
      <c r="K28" s="411"/>
      <c r="L28" s="411"/>
      <c r="M28" s="411"/>
      <c r="N28" s="411"/>
      <c r="O28" s="411"/>
      <c r="P28" s="412"/>
      <c r="Q28" s="282"/>
      <c r="R28" s="304"/>
      <c r="S28" s="283"/>
      <c r="T28" s="282"/>
      <c r="U28" s="304"/>
      <c r="V28" s="304"/>
      <c r="W28" s="283"/>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166</v>
      </c>
      <c r="C33" s="315"/>
      <c r="D33" s="315"/>
      <c r="E33" s="315"/>
      <c r="F33" s="315"/>
      <c r="G33" s="315"/>
      <c r="H33" s="315"/>
      <c r="I33" s="316"/>
      <c r="J33" s="317" t="s">
        <v>156</v>
      </c>
      <c r="K33" s="318"/>
      <c r="L33" s="321">
        <v>2000</v>
      </c>
      <c r="M33" s="322"/>
      <c r="N33" s="322"/>
      <c r="O33" s="322"/>
      <c r="P33" s="323"/>
      <c r="Q33" s="317">
        <v>0.1774</v>
      </c>
      <c r="R33" s="324"/>
      <c r="S33" s="318"/>
      <c r="T33" s="319">
        <f>+ROUND(L33*Q33,0)</f>
        <v>355</v>
      </c>
      <c r="U33" s="319"/>
      <c r="V33" s="319"/>
      <c r="W33" s="319"/>
      <c r="X33" s="46"/>
    </row>
    <row r="34" spans="1:24" ht="16.5">
      <c r="A34" s="33"/>
      <c r="B34" s="49"/>
      <c r="C34" s="49"/>
      <c r="D34" s="49"/>
      <c r="E34" s="49"/>
      <c r="F34" s="49"/>
      <c r="G34" s="49"/>
      <c r="H34" s="49"/>
      <c r="I34" s="49"/>
      <c r="J34" s="49"/>
      <c r="K34" s="49"/>
      <c r="L34" s="49"/>
      <c r="M34" s="49"/>
      <c r="N34" s="49"/>
      <c r="O34" s="49"/>
      <c r="P34" s="49"/>
      <c r="Q34" s="310" t="s">
        <v>20</v>
      </c>
      <c r="R34" s="310"/>
      <c r="S34" s="310"/>
      <c r="T34" s="311">
        <f>+SUM(T33:W33)</f>
        <v>355</v>
      </c>
      <c r="U34" s="312"/>
      <c r="V34" s="312"/>
      <c r="W34" s="313"/>
      <c r="X34" s="46"/>
    </row>
    <row r="35" spans="1:24" ht="15.75">
      <c r="A35" s="33"/>
      <c r="B35" s="50"/>
      <c r="C35" s="50"/>
      <c r="D35" s="50"/>
      <c r="E35" s="50"/>
      <c r="F35" s="50"/>
      <c r="G35" s="50"/>
      <c r="H35" s="50"/>
      <c r="I35" s="50"/>
      <c r="J35" s="50"/>
      <c r="K35" s="50"/>
      <c r="L35" s="50"/>
      <c r="M35" s="50"/>
      <c r="N35" s="50"/>
      <c r="O35" s="50"/>
      <c r="P35" s="50"/>
      <c r="Q35" s="50"/>
      <c r="R35" s="50"/>
      <c r="S35" s="50"/>
      <c r="T35" s="51"/>
      <c r="U35" s="51"/>
      <c r="V35" s="51"/>
      <c r="W35" s="51"/>
      <c r="X35" s="46"/>
    </row>
    <row r="36" spans="1:24" ht="16.5">
      <c r="A36" s="33"/>
      <c r="B36" s="305" t="s">
        <v>21</v>
      </c>
      <c r="C36" s="305"/>
      <c r="D36" s="305"/>
      <c r="E36" s="305"/>
      <c r="F36" s="305"/>
      <c r="G36" s="305"/>
      <c r="H36" s="305"/>
      <c r="I36" s="305"/>
      <c r="J36" s="305"/>
      <c r="K36" s="305"/>
      <c r="L36" s="305"/>
      <c r="M36" s="305"/>
      <c r="N36" s="305"/>
      <c r="O36" s="305"/>
      <c r="P36" s="305"/>
      <c r="Q36" s="305"/>
      <c r="R36" s="305"/>
      <c r="S36" s="305"/>
      <c r="T36" s="305"/>
      <c r="U36" s="305"/>
      <c r="V36" s="305"/>
      <c r="W36" s="305"/>
      <c r="X36" s="46"/>
    </row>
    <row r="37" spans="1:24" ht="15.75">
      <c r="A37" s="33"/>
      <c r="B37" s="47"/>
      <c r="C37" s="47"/>
      <c r="D37" s="47"/>
      <c r="E37" s="47"/>
      <c r="F37" s="47"/>
      <c r="G37" s="47"/>
      <c r="H37" s="47"/>
      <c r="I37" s="47"/>
      <c r="J37" s="47"/>
      <c r="K37" s="47"/>
      <c r="L37" s="47"/>
      <c r="M37" s="47"/>
      <c r="N37" s="47"/>
      <c r="O37" s="47"/>
      <c r="P37" s="47"/>
      <c r="Q37" s="47"/>
      <c r="R37" s="47"/>
      <c r="S37" s="47"/>
      <c r="T37" s="47"/>
      <c r="U37" s="47"/>
      <c r="V37" s="47"/>
      <c r="W37" s="47"/>
      <c r="X37" s="46"/>
    </row>
    <row r="38" spans="1:24" ht="16.5">
      <c r="A38" s="33"/>
      <c r="B38" s="309" t="s">
        <v>9</v>
      </c>
      <c r="C38" s="309"/>
      <c r="D38" s="309"/>
      <c r="E38" s="309"/>
      <c r="F38" s="309"/>
      <c r="G38" s="309"/>
      <c r="H38" s="309"/>
      <c r="I38" s="309"/>
      <c r="J38" s="309" t="s">
        <v>10</v>
      </c>
      <c r="K38" s="309"/>
      <c r="L38" s="309" t="s">
        <v>22</v>
      </c>
      <c r="M38" s="309"/>
      <c r="N38" s="309"/>
      <c r="O38" s="309"/>
      <c r="P38" s="309"/>
      <c r="Q38" s="309" t="s">
        <v>23</v>
      </c>
      <c r="R38" s="309"/>
      <c r="S38" s="309"/>
      <c r="T38" s="309" t="s">
        <v>24</v>
      </c>
      <c r="U38" s="309"/>
      <c r="V38" s="309"/>
      <c r="W38" s="309"/>
      <c r="X38" s="46"/>
    </row>
    <row r="39" spans="1:24" ht="15.75">
      <c r="A39" s="33"/>
      <c r="B39" s="314" t="s">
        <v>169</v>
      </c>
      <c r="C39" s="315"/>
      <c r="D39" s="315"/>
      <c r="E39" s="315"/>
      <c r="F39" s="315"/>
      <c r="G39" s="315"/>
      <c r="H39" s="315"/>
      <c r="I39" s="316"/>
      <c r="J39" s="320" t="s">
        <v>107</v>
      </c>
      <c r="K39" s="320"/>
      <c r="L39" s="320">
        <v>1</v>
      </c>
      <c r="M39" s="320"/>
      <c r="N39" s="320"/>
      <c r="O39" s="320"/>
      <c r="P39" s="320"/>
      <c r="Q39" s="320">
        <v>7000</v>
      </c>
      <c r="R39" s="320"/>
      <c r="S39" s="320"/>
      <c r="T39" s="328">
        <f>+ROUND(L39*Q39,0)</f>
        <v>7000</v>
      </c>
      <c r="U39" s="328"/>
      <c r="V39" s="328"/>
      <c r="W39" s="328"/>
      <c r="X39" s="46"/>
    </row>
    <row r="40" spans="1:24" ht="15.75">
      <c r="A40" s="33"/>
      <c r="B40" s="314" t="s">
        <v>158</v>
      </c>
      <c r="C40" s="315"/>
      <c r="D40" s="315"/>
      <c r="E40" s="315"/>
      <c r="F40" s="315"/>
      <c r="G40" s="315"/>
      <c r="H40" s="315"/>
      <c r="I40" s="316"/>
      <c r="J40" s="320" t="s">
        <v>159</v>
      </c>
      <c r="K40" s="320"/>
      <c r="L40" s="320">
        <v>1</v>
      </c>
      <c r="M40" s="320"/>
      <c r="N40" s="320"/>
      <c r="O40" s="320"/>
      <c r="P40" s="320"/>
      <c r="Q40" s="320">
        <v>5650</v>
      </c>
      <c r="R40" s="320"/>
      <c r="S40" s="320"/>
      <c r="T40" s="328">
        <f t="shared" ref="T40:T42" si="0">+ROUND(L40*Q40,0)</f>
        <v>5650</v>
      </c>
      <c r="U40" s="328"/>
      <c r="V40" s="328"/>
      <c r="W40" s="328"/>
      <c r="X40" s="46"/>
    </row>
    <row r="41" spans="1:24" ht="15.75">
      <c r="A41" s="33"/>
      <c r="B41" s="317" t="s">
        <v>160</v>
      </c>
      <c r="C41" s="324"/>
      <c r="D41" s="324"/>
      <c r="E41" s="324"/>
      <c r="F41" s="324"/>
      <c r="G41" s="324"/>
      <c r="H41" s="324"/>
      <c r="I41" s="318"/>
      <c r="J41" s="320" t="s">
        <v>161</v>
      </c>
      <c r="K41" s="320"/>
      <c r="L41" s="320">
        <v>2.1999999999999999E-2</v>
      </c>
      <c r="M41" s="320"/>
      <c r="N41" s="320"/>
      <c r="O41" s="320"/>
      <c r="P41" s="320"/>
      <c r="Q41" s="320">
        <v>40000</v>
      </c>
      <c r="R41" s="320"/>
      <c r="S41" s="320"/>
      <c r="T41" s="328">
        <f t="shared" si="0"/>
        <v>880</v>
      </c>
      <c r="U41" s="328"/>
      <c r="V41" s="328"/>
      <c r="W41" s="328"/>
      <c r="X41" s="46"/>
    </row>
    <row r="42" spans="1:24" ht="15.75">
      <c r="A42" s="33"/>
      <c r="B42" s="314" t="s">
        <v>162</v>
      </c>
      <c r="C42" s="315"/>
      <c r="D42" s="315"/>
      <c r="E42" s="315"/>
      <c r="F42" s="315"/>
      <c r="G42" s="315"/>
      <c r="H42" s="315"/>
      <c r="I42" s="316"/>
      <c r="J42" s="320" t="s">
        <v>163</v>
      </c>
      <c r="K42" s="320"/>
      <c r="L42" s="320">
        <v>2.1999999999999999E-2</v>
      </c>
      <c r="M42" s="320"/>
      <c r="N42" s="320"/>
      <c r="O42" s="320"/>
      <c r="P42" s="320"/>
      <c r="Q42" s="320">
        <v>75000</v>
      </c>
      <c r="R42" s="320"/>
      <c r="S42" s="320"/>
      <c r="T42" s="328">
        <f t="shared" si="0"/>
        <v>1650</v>
      </c>
      <c r="U42" s="328"/>
      <c r="V42" s="328"/>
      <c r="W42" s="328"/>
      <c r="X42" s="46"/>
    </row>
    <row r="43" spans="1:24" ht="16.5">
      <c r="A43" s="33"/>
      <c r="B43" s="49"/>
      <c r="C43" s="49"/>
      <c r="D43" s="49"/>
      <c r="E43" s="49"/>
      <c r="F43" s="49"/>
      <c r="G43" s="49"/>
      <c r="H43" s="49"/>
      <c r="I43" s="49"/>
      <c r="J43" s="49"/>
      <c r="K43" s="49"/>
      <c r="L43" s="49"/>
      <c r="M43" s="49"/>
      <c r="N43" s="49"/>
      <c r="O43" s="49"/>
      <c r="P43" s="49"/>
      <c r="Q43" s="310" t="s">
        <v>20</v>
      </c>
      <c r="R43" s="310"/>
      <c r="S43" s="310"/>
      <c r="T43" s="329">
        <f>SUM(T39:W42)</f>
        <v>15180</v>
      </c>
      <c r="U43" s="330"/>
      <c r="V43" s="330"/>
      <c r="W43" s="331"/>
      <c r="X43" s="46"/>
    </row>
    <row r="44" spans="1:24" ht="15.75">
      <c r="A44" s="33"/>
      <c r="B44" s="50"/>
      <c r="C44" s="50"/>
      <c r="D44" s="50"/>
      <c r="E44" s="50"/>
      <c r="F44" s="50"/>
      <c r="G44" s="50"/>
      <c r="H44" s="50"/>
      <c r="I44" s="50"/>
      <c r="J44" s="50"/>
      <c r="K44" s="50"/>
      <c r="L44" s="50"/>
      <c r="M44" s="50"/>
      <c r="N44" s="50"/>
      <c r="O44" s="50"/>
      <c r="P44" s="50"/>
      <c r="Q44" s="50"/>
      <c r="R44" s="50"/>
      <c r="S44" s="50"/>
      <c r="T44" s="51"/>
      <c r="U44" s="51"/>
      <c r="V44" s="51"/>
      <c r="W44" s="51"/>
      <c r="X44" s="46"/>
    </row>
    <row r="45" spans="1:24" ht="16.5">
      <c r="A45" s="33"/>
      <c r="B45" s="305" t="s">
        <v>26</v>
      </c>
      <c r="C45" s="305"/>
      <c r="D45" s="305"/>
      <c r="E45" s="305"/>
      <c r="F45" s="305"/>
      <c r="G45" s="305"/>
      <c r="H45" s="305"/>
      <c r="I45" s="305"/>
      <c r="J45" s="305"/>
      <c r="K45" s="305"/>
      <c r="L45" s="305"/>
      <c r="M45" s="305"/>
      <c r="N45" s="305"/>
      <c r="O45" s="305"/>
      <c r="P45" s="305"/>
      <c r="Q45" s="305"/>
      <c r="R45" s="305"/>
      <c r="S45" s="305"/>
      <c r="T45" s="305"/>
      <c r="U45" s="305"/>
      <c r="V45" s="305"/>
      <c r="W45" s="305"/>
      <c r="X45" s="46"/>
    </row>
    <row r="46" spans="1:24" ht="15.75">
      <c r="A46" s="33"/>
      <c r="B46" s="47"/>
      <c r="C46" s="47"/>
      <c r="D46" s="47"/>
      <c r="E46" s="47"/>
      <c r="F46" s="47"/>
      <c r="G46" s="47"/>
      <c r="H46" s="47"/>
      <c r="I46" s="47"/>
      <c r="J46" s="47"/>
      <c r="K46" s="47"/>
      <c r="L46" s="47"/>
      <c r="M46" s="47"/>
      <c r="N46" s="47"/>
      <c r="O46" s="47"/>
      <c r="P46" s="47"/>
      <c r="Q46" s="47"/>
      <c r="R46" s="47"/>
      <c r="S46" s="47"/>
      <c r="T46" s="47"/>
      <c r="U46" s="47"/>
      <c r="V46" s="47"/>
      <c r="W46" s="47"/>
      <c r="X46" s="46"/>
    </row>
    <row r="47" spans="1:24" ht="19.5">
      <c r="A47" s="33"/>
      <c r="B47" s="309" t="s">
        <v>27</v>
      </c>
      <c r="C47" s="309"/>
      <c r="D47" s="309"/>
      <c r="E47" s="309"/>
      <c r="F47" s="309"/>
      <c r="G47" s="309"/>
      <c r="H47" s="309" t="s">
        <v>28</v>
      </c>
      <c r="I47" s="309"/>
      <c r="J47" s="309" t="s">
        <v>29</v>
      </c>
      <c r="K47" s="309"/>
      <c r="L47" s="309" t="s">
        <v>30</v>
      </c>
      <c r="M47" s="309"/>
      <c r="N47" s="309"/>
      <c r="O47" s="309"/>
      <c r="P47" s="309"/>
      <c r="Q47" s="309" t="s">
        <v>16</v>
      </c>
      <c r="R47" s="309"/>
      <c r="S47" s="309"/>
      <c r="T47" s="309" t="s">
        <v>18</v>
      </c>
      <c r="U47" s="309"/>
      <c r="V47" s="309"/>
      <c r="W47" s="309"/>
      <c r="X47" s="46"/>
    </row>
    <row r="48" spans="1:24" ht="15.75">
      <c r="A48" s="33"/>
      <c r="B48" s="320" t="s">
        <v>61</v>
      </c>
      <c r="C48" s="320"/>
      <c r="D48" s="320"/>
      <c r="E48" s="320"/>
      <c r="F48" s="320"/>
      <c r="G48" s="320"/>
      <c r="H48" s="320"/>
      <c r="I48" s="320"/>
      <c r="J48" s="320">
        <v>15</v>
      </c>
      <c r="K48" s="320"/>
      <c r="L48" s="320">
        <v>1E-3</v>
      </c>
      <c r="M48" s="320"/>
      <c r="N48" s="320"/>
      <c r="O48" s="320"/>
      <c r="P48" s="320"/>
      <c r="Q48" s="320">
        <v>0</v>
      </c>
      <c r="R48" s="320"/>
      <c r="S48" s="320"/>
      <c r="T48" s="319">
        <f>+ROUND(L48*Q48,0)</f>
        <v>0</v>
      </c>
      <c r="U48" s="319"/>
      <c r="V48" s="319"/>
      <c r="W48" s="319"/>
      <c r="X48" s="46"/>
    </row>
    <row r="49" spans="1:24" ht="15.75">
      <c r="A49" s="33"/>
      <c r="B49" s="320"/>
      <c r="C49" s="320"/>
      <c r="D49" s="320"/>
      <c r="E49" s="320"/>
      <c r="F49" s="320"/>
      <c r="G49" s="320"/>
      <c r="H49" s="320"/>
      <c r="I49" s="320"/>
      <c r="J49" s="320"/>
      <c r="K49" s="320"/>
      <c r="L49" s="320"/>
      <c r="M49" s="320"/>
      <c r="N49" s="320"/>
      <c r="O49" s="320"/>
      <c r="P49" s="320"/>
      <c r="Q49" s="320"/>
      <c r="R49" s="320"/>
      <c r="S49" s="320"/>
      <c r="T49" s="319">
        <f t="shared" ref="T49:T50" si="1">+ROUND(L49*Q49,0)</f>
        <v>0</v>
      </c>
      <c r="U49" s="319"/>
      <c r="V49" s="319"/>
      <c r="W49" s="319"/>
      <c r="X49" s="46"/>
    </row>
    <row r="50" spans="1:24" ht="15.75">
      <c r="A50" s="33"/>
      <c r="B50" s="320"/>
      <c r="C50" s="320"/>
      <c r="D50" s="320"/>
      <c r="E50" s="320"/>
      <c r="F50" s="320"/>
      <c r="G50" s="320"/>
      <c r="H50" s="320"/>
      <c r="I50" s="320"/>
      <c r="J50" s="320"/>
      <c r="K50" s="320"/>
      <c r="L50" s="320"/>
      <c r="M50" s="320"/>
      <c r="N50" s="320"/>
      <c r="O50" s="320"/>
      <c r="P50" s="320"/>
      <c r="Q50" s="320"/>
      <c r="R50" s="320"/>
      <c r="S50" s="320"/>
      <c r="T50" s="319">
        <f t="shared" si="1"/>
        <v>0</v>
      </c>
      <c r="U50" s="319"/>
      <c r="V50" s="319"/>
      <c r="W50" s="319"/>
      <c r="X50" s="46"/>
    </row>
    <row r="51" spans="1:24" ht="16.5">
      <c r="A51" s="33"/>
      <c r="B51" s="49"/>
      <c r="C51" s="49"/>
      <c r="D51" s="49"/>
      <c r="E51" s="49"/>
      <c r="F51" s="49"/>
      <c r="G51" s="49"/>
      <c r="H51" s="49"/>
      <c r="I51" s="49"/>
      <c r="J51" s="49"/>
      <c r="K51" s="49"/>
      <c r="L51" s="49"/>
      <c r="M51" s="49"/>
      <c r="N51" s="49"/>
      <c r="O51" s="49"/>
      <c r="P51" s="49"/>
      <c r="Q51" s="310" t="s">
        <v>20</v>
      </c>
      <c r="R51" s="310"/>
      <c r="S51" s="310"/>
      <c r="T51" s="332">
        <f t="shared" ref="T51" si="2">SUM(T48:W50)</f>
        <v>0</v>
      </c>
      <c r="U51" s="333"/>
      <c r="V51" s="333"/>
      <c r="W51" s="334"/>
      <c r="X51" s="46"/>
    </row>
    <row r="52" spans="1:24" ht="15.75">
      <c r="A52" s="33"/>
      <c r="B52" s="50"/>
      <c r="C52" s="50"/>
      <c r="D52" s="50"/>
      <c r="E52" s="50"/>
      <c r="F52" s="50"/>
      <c r="G52" s="50"/>
      <c r="H52" s="50"/>
      <c r="I52" s="50"/>
      <c r="J52" s="50"/>
      <c r="K52" s="50"/>
      <c r="L52" s="50"/>
      <c r="M52" s="50"/>
      <c r="N52" s="50"/>
      <c r="O52" s="50"/>
      <c r="P52" s="50"/>
      <c r="Q52" s="50"/>
      <c r="R52" s="50"/>
      <c r="S52" s="50"/>
      <c r="T52" s="51"/>
      <c r="U52" s="51"/>
      <c r="V52" s="51"/>
      <c r="W52" s="51"/>
      <c r="X52" s="46"/>
    </row>
    <row r="53" spans="1:24" ht="16.5">
      <c r="A53" s="33"/>
      <c r="B53" s="305" t="s">
        <v>33</v>
      </c>
      <c r="C53" s="305"/>
      <c r="D53" s="305"/>
      <c r="E53" s="305"/>
      <c r="F53" s="305"/>
      <c r="G53" s="305"/>
      <c r="H53" s="305"/>
      <c r="I53" s="305"/>
      <c r="J53" s="305"/>
      <c r="K53" s="305"/>
      <c r="L53" s="305"/>
      <c r="M53" s="305"/>
      <c r="N53" s="305"/>
      <c r="O53" s="305"/>
      <c r="P53" s="305"/>
      <c r="Q53" s="305"/>
      <c r="R53" s="305"/>
      <c r="S53" s="305"/>
      <c r="T53" s="305"/>
      <c r="U53" s="305"/>
      <c r="V53" s="305"/>
      <c r="W53" s="305"/>
      <c r="X53" s="46"/>
    </row>
    <row r="54" spans="1:24" ht="15.75">
      <c r="A54" s="33"/>
      <c r="B54" s="47"/>
      <c r="C54" s="47"/>
      <c r="D54" s="47"/>
      <c r="E54" s="47"/>
      <c r="F54" s="47"/>
      <c r="G54" s="47"/>
      <c r="H54" s="47"/>
      <c r="I54" s="47"/>
      <c r="J54" s="47"/>
      <c r="K54" s="47"/>
      <c r="L54" s="47"/>
      <c r="M54" s="47"/>
      <c r="N54" s="47"/>
      <c r="O54" s="47"/>
      <c r="P54" s="47"/>
      <c r="Q54" s="47"/>
      <c r="R54" s="47"/>
      <c r="S54" s="47"/>
      <c r="T54" s="47"/>
      <c r="U54" s="47"/>
      <c r="V54" s="47"/>
      <c r="W54" s="47"/>
      <c r="X54" s="46"/>
    </row>
    <row r="55" spans="1:24" ht="16.5">
      <c r="A55" s="33"/>
      <c r="B55" s="309" t="s">
        <v>34</v>
      </c>
      <c r="C55" s="309"/>
      <c r="D55" s="309"/>
      <c r="E55" s="309"/>
      <c r="F55" s="309"/>
      <c r="G55" s="309"/>
      <c r="H55" s="309" t="s">
        <v>35</v>
      </c>
      <c r="I55" s="309"/>
      <c r="J55" s="309" t="s">
        <v>36</v>
      </c>
      <c r="K55" s="309"/>
      <c r="L55" s="309" t="s">
        <v>37</v>
      </c>
      <c r="M55" s="309"/>
      <c r="N55" s="309"/>
      <c r="O55" s="309"/>
      <c r="P55" s="309"/>
      <c r="Q55" s="309" t="s">
        <v>17</v>
      </c>
      <c r="R55" s="309"/>
      <c r="S55" s="309"/>
      <c r="T55" s="309" t="s">
        <v>18</v>
      </c>
      <c r="U55" s="309"/>
      <c r="V55" s="309"/>
      <c r="W55" s="309"/>
      <c r="X55" s="46"/>
    </row>
    <row r="56" spans="1:24" ht="15.75">
      <c r="A56" s="33"/>
      <c r="B56" s="320" t="s">
        <v>38</v>
      </c>
      <c r="C56" s="320"/>
      <c r="D56" s="320"/>
      <c r="E56" s="320"/>
      <c r="F56" s="320"/>
      <c r="G56" s="320"/>
      <c r="H56" s="320">
        <f>((1500000/30)+((1000000/30)*2))</f>
        <v>116666.66666666667</v>
      </c>
      <c r="I56" s="320"/>
      <c r="J56" s="335">
        <v>0.65</v>
      </c>
      <c r="K56" s="320"/>
      <c r="L56" s="320">
        <f>H56*1.65</f>
        <v>192500</v>
      </c>
      <c r="M56" s="320"/>
      <c r="N56" s="320"/>
      <c r="O56" s="320"/>
      <c r="P56" s="320"/>
      <c r="Q56" s="320">
        <v>1.2115000000000001E-2</v>
      </c>
      <c r="R56" s="320"/>
      <c r="S56" s="320"/>
      <c r="T56" s="319">
        <f>Q56*L56</f>
        <v>2332.1375000000003</v>
      </c>
      <c r="U56" s="319"/>
      <c r="V56" s="319"/>
      <c r="W56" s="319"/>
      <c r="X56" s="46"/>
    </row>
    <row r="57" spans="1:24" ht="15.75">
      <c r="A57" s="33"/>
      <c r="B57" s="320"/>
      <c r="C57" s="320"/>
      <c r="D57" s="320"/>
      <c r="E57" s="320"/>
      <c r="F57" s="320"/>
      <c r="G57" s="320"/>
      <c r="H57" s="320"/>
      <c r="I57" s="320"/>
      <c r="J57" s="320"/>
      <c r="K57" s="320"/>
      <c r="L57" s="320"/>
      <c r="M57" s="320"/>
      <c r="N57" s="320"/>
      <c r="O57" s="320"/>
      <c r="P57" s="320"/>
      <c r="Q57" s="320"/>
      <c r="R57" s="320"/>
      <c r="S57" s="320"/>
      <c r="T57" s="319"/>
      <c r="U57" s="319"/>
      <c r="V57" s="319"/>
      <c r="W57" s="319"/>
      <c r="X57" s="46"/>
    </row>
    <row r="58" spans="1:24" ht="15.75">
      <c r="A58" s="33"/>
      <c r="B58" s="320"/>
      <c r="C58" s="320"/>
      <c r="D58" s="320"/>
      <c r="E58" s="320"/>
      <c r="F58" s="320"/>
      <c r="G58" s="320"/>
      <c r="H58" s="320"/>
      <c r="I58" s="320"/>
      <c r="J58" s="320"/>
      <c r="K58" s="320"/>
      <c r="L58" s="320"/>
      <c r="M58" s="320"/>
      <c r="N58" s="320"/>
      <c r="O58" s="320"/>
      <c r="P58" s="320"/>
      <c r="Q58" s="320"/>
      <c r="R58" s="320"/>
      <c r="S58" s="320"/>
      <c r="T58" s="319"/>
      <c r="U58" s="319"/>
      <c r="V58" s="319"/>
      <c r="W58" s="319"/>
      <c r="X58" s="46"/>
    </row>
    <row r="59" spans="1:24" ht="16.5">
      <c r="A59" s="33"/>
      <c r="B59" s="49"/>
      <c r="C59" s="49"/>
      <c r="D59" s="49"/>
      <c r="E59" s="49"/>
      <c r="F59" s="49"/>
      <c r="G59" s="49"/>
      <c r="H59" s="49"/>
      <c r="I59" s="49"/>
      <c r="J59" s="49"/>
      <c r="K59" s="49"/>
      <c r="L59" s="49"/>
      <c r="M59" s="49"/>
      <c r="N59" s="49"/>
      <c r="O59" s="49"/>
      <c r="P59" s="49"/>
      <c r="Q59" s="310" t="s">
        <v>20</v>
      </c>
      <c r="R59" s="310"/>
      <c r="S59" s="310"/>
      <c r="T59" s="337">
        <f t="shared" ref="T59" si="3">SUM(T56:W58)</f>
        <v>2332.1375000000003</v>
      </c>
      <c r="U59" s="338"/>
      <c r="V59" s="338"/>
      <c r="W59" s="339"/>
      <c r="X59" s="46"/>
    </row>
    <row r="60" spans="1:24" ht="15.75">
      <c r="A60" s="33"/>
      <c r="B60" s="317"/>
      <c r="C60" s="324"/>
      <c r="D60" s="324"/>
      <c r="E60" s="324"/>
      <c r="F60" s="324"/>
      <c r="G60" s="318"/>
      <c r="H60" s="317"/>
      <c r="I60" s="318"/>
      <c r="J60" s="317"/>
      <c r="K60" s="318"/>
      <c r="L60" s="317"/>
      <c r="M60" s="324"/>
      <c r="N60" s="324"/>
      <c r="O60" s="324"/>
      <c r="P60" s="318"/>
      <c r="Q60" s="317"/>
      <c r="R60" s="324"/>
      <c r="S60" s="318"/>
      <c r="T60" s="321"/>
      <c r="U60" s="322"/>
      <c r="V60" s="322"/>
      <c r="W60" s="323"/>
      <c r="X60" s="46"/>
    </row>
    <row r="61" spans="1:24" ht="15.75">
      <c r="A61" s="33"/>
      <c r="B61" s="317"/>
      <c r="C61" s="324"/>
      <c r="D61" s="324"/>
      <c r="E61" s="324"/>
      <c r="F61" s="324"/>
      <c r="G61" s="318"/>
      <c r="H61" s="317"/>
      <c r="I61" s="318"/>
      <c r="J61" s="317"/>
      <c r="K61" s="318"/>
      <c r="L61" s="317"/>
      <c r="M61" s="324"/>
      <c r="N61" s="324"/>
      <c r="O61" s="324"/>
      <c r="P61" s="318"/>
      <c r="Q61" s="317"/>
      <c r="R61" s="324"/>
      <c r="S61" s="318"/>
      <c r="T61" s="321"/>
      <c r="U61" s="322"/>
      <c r="V61" s="322"/>
      <c r="W61" s="323"/>
      <c r="X61" s="46"/>
    </row>
    <row r="62" spans="1:24" ht="16.5">
      <c r="A62" s="33"/>
      <c r="B62" s="49"/>
      <c r="C62" s="49"/>
      <c r="D62" s="49"/>
      <c r="E62" s="49"/>
      <c r="F62" s="49"/>
      <c r="G62" s="49"/>
      <c r="H62" s="49"/>
      <c r="I62" s="49"/>
      <c r="J62" s="49"/>
      <c r="K62" s="49"/>
      <c r="L62" s="49"/>
      <c r="M62" s="49"/>
      <c r="N62" s="49"/>
      <c r="O62" s="49"/>
      <c r="P62" s="49"/>
      <c r="Q62" s="414" t="s">
        <v>20</v>
      </c>
      <c r="R62" s="414"/>
      <c r="S62" s="415"/>
      <c r="T62" s="416">
        <f t="shared" ref="T62" si="4">SUM(T59:W61)</f>
        <v>2332.1375000000003</v>
      </c>
      <c r="U62" s="417"/>
      <c r="V62" s="417"/>
      <c r="W62" s="418"/>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33"/>
      <c r="B64" s="52"/>
      <c r="C64" s="52"/>
      <c r="D64" s="52"/>
      <c r="E64" s="52"/>
      <c r="F64" s="52"/>
      <c r="G64" s="52"/>
      <c r="H64" s="52"/>
      <c r="I64" s="52"/>
      <c r="J64" s="52"/>
      <c r="K64" s="52"/>
      <c r="L64" s="52"/>
      <c r="M64" s="52"/>
      <c r="N64" s="52"/>
      <c r="O64" s="52"/>
      <c r="P64" s="52"/>
      <c r="Q64" s="340" t="s">
        <v>39</v>
      </c>
      <c r="R64" s="340"/>
      <c r="S64" s="340"/>
      <c r="T64" s="341">
        <f>+T62+T51+T43+T34</f>
        <v>17867.137500000001</v>
      </c>
      <c r="U64" s="341"/>
      <c r="V64" s="341"/>
      <c r="W64" s="341"/>
      <c r="X64" s="46"/>
    </row>
    <row r="65" spans="1:24">
      <c r="A65" s="33"/>
      <c r="B65" s="52"/>
      <c r="C65" s="52"/>
      <c r="D65" s="52"/>
      <c r="E65" s="52"/>
      <c r="F65" s="52"/>
      <c r="G65" s="52"/>
      <c r="H65" s="52"/>
      <c r="I65" s="52"/>
      <c r="J65" s="52"/>
      <c r="K65" s="52"/>
      <c r="L65" s="52"/>
      <c r="M65" s="52"/>
      <c r="N65" s="52"/>
      <c r="O65" s="52"/>
      <c r="P65" s="52"/>
      <c r="Q65" s="54" t="s">
        <v>40</v>
      </c>
      <c r="R65" s="55">
        <v>30</v>
      </c>
      <c r="S65" s="56" t="s">
        <v>41</v>
      </c>
      <c r="T65" s="341">
        <f>+ROUND(R65*(T64/100),0)</f>
        <v>5360</v>
      </c>
      <c r="U65" s="341"/>
      <c r="V65" s="341"/>
      <c r="W65" s="341"/>
      <c r="X65" s="46"/>
    </row>
    <row r="66" spans="1:24">
      <c r="A66" s="33"/>
      <c r="B66" s="52"/>
      <c r="C66" s="52"/>
      <c r="D66" s="52"/>
      <c r="E66" s="52"/>
      <c r="F66" s="52"/>
      <c r="G66" s="52"/>
      <c r="H66" s="52"/>
      <c r="I66" s="52"/>
      <c r="J66" s="52"/>
      <c r="K66" s="52"/>
      <c r="L66" s="52"/>
      <c r="M66" s="52"/>
      <c r="N66" s="52"/>
      <c r="O66" s="52"/>
      <c r="P66" s="52"/>
      <c r="Q66" s="342" t="s">
        <v>42</v>
      </c>
      <c r="R66" s="342"/>
      <c r="S66" s="342"/>
      <c r="T66" s="341">
        <f>+T65+T64</f>
        <v>23227.137500000001</v>
      </c>
      <c r="U66" s="341"/>
      <c r="V66" s="341"/>
      <c r="W66" s="341"/>
      <c r="X66" s="46"/>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346"/>
      <c r="D69" s="641"/>
      <c r="E69" s="641"/>
      <c r="F69" s="641"/>
      <c r="G69" s="641"/>
      <c r="H69" s="641"/>
      <c r="I69" s="641"/>
      <c r="J69" s="641"/>
      <c r="K69" s="642"/>
      <c r="L69" s="642"/>
      <c r="M69" s="642"/>
      <c r="N69" s="347"/>
      <c r="O69" s="347"/>
      <c r="P69" s="347"/>
      <c r="Q69" s="347"/>
      <c r="R69" s="347"/>
      <c r="S69" s="347"/>
      <c r="T69" s="347"/>
      <c r="U69" s="347"/>
      <c r="V69" s="347"/>
      <c r="W69" s="67"/>
      <c r="X69" s="46"/>
    </row>
    <row r="70" spans="1:24" ht="16.5">
      <c r="A70" s="33"/>
      <c r="B70" s="52"/>
      <c r="C70" s="343" t="s">
        <v>43</v>
      </c>
      <c r="D70" s="343"/>
      <c r="E70" s="343"/>
      <c r="F70" s="343"/>
      <c r="G70" s="343"/>
      <c r="H70" s="343"/>
      <c r="I70" s="343"/>
      <c r="J70" s="343"/>
      <c r="K70" s="642"/>
      <c r="L70" s="642"/>
      <c r="M70" s="642"/>
      <c r="N70" s="343" t="s">
        <v>44</v>
      </c>
      <c r="O70" s="343"/>
      <c r="P70" s="343"/>
      <c r="Q70" s="343"/>
      <c r="R70" s="343"/>
      <c r="S70" s="343"/>
      <c r="T70" s="343"/>
      <c r="U70" s="343"/>
      <c r="V70" s="343"/>
      <c r="W70" s="343"/>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346"/>
      <c r="J73" s="641"/>
      <c r="K73" s="641"/>
      <c r="L73" s="641"/>
      <c r="M73" s="641"/>
      <c r="N73" s="641"/>
      <c r="O73" s="641"/>
      <c r="P73" s="641"/>
      <c r="Q73" s="57"/>
      <c r="R73" s="57"/>
      <c r="S73" s="57"/>
      <c r="T73" s="57"/>
      <c r="U73" s="57"/>
      <c r="V73" s="57"/>
      <c r="W73" s="57"/>
      <c r="X73" s="46"/>
    </row>
    <row r="74" spans="1:24" ht="16.5">
      <c r="A74" s="33"/>
      <c r="B74" s="52"/>
      <c r="C74" s="57"/>
      <c r="D74" s="58"/>
      <c r="E74" s="58"/>
      <c r="F74" s="58"/>
      <c r="G74" s="58"/>
      <c r="H74" s="58"/>
      <c r="I74" s="343" t="s">
        <v>45</v>
      </c>
      <c r="J74" s="643"/>
      <c r="K74" s="643"/>
      <c r="L74" s="643"/>
      <c r="M74" s="643"/>
      <c r="N74" s="643"/>
      <c r="O74" s="643"/>
      <c r="P74" s="643"/>
      <c r="Q74" s="57"/>
      <c r="R74" s="57"/>
      <c r="S74" s="57"/>
      <c r="T74" s="57"/>
      <c r="U74" s="57"/>
      <c r="V74" s="57"/>
      <c r="W74" s="57"/>
      <c r="X74" s="46"/>
    </row>
    <row r="75" spans="1:24">
      <c r="A75" s="33"/>
      <c r="B75" s="52"/>
      <c r="C75" s="52"/>
      <c r="D75" s="52"/>
      <c r="E75" s="52"/>
      <c r="F75" s="59"/>
      <c r="G75" s="59"/>
      <c r="H75" s="59"/>
      <c r="I75" s="59"/>
      <c r="J75" s="59"/>
      <c r="K75" s="59"/>
      <c r="L75" s="59"/>
      <c r="M75" s="59"/>
      <c r="N75" s="59"/>
      <c r="O75" s="59"/>
      <c r="P75" s="60"/>
      <c r="Q75" s="52"/>
      <c r="R75" s="52"/>
      <c r="S75" s="52"/>
      <c r="T75" s="53"/>
      <c r="U75" s="53"/>
      <c r="V75" s="53"/>
      <c r="W75" s="53"/>
      <c r="X75" s="46"/>
    </row>
    <row r="76" spans="1:24">
      <c r="A76" s="33"/>
      <c r="B76" s="344" t="s">
        <v>46</v>
      </c>
      <c r="C76" s="344"/>
      <c r="D76" s="344"/>
      <c r="E76" s="344"/>
      <c r="F76" s="344"/>
      <c r="G76" s="344"/>
      <c r="H76" s="344"/>
      <c r="I76" s="344"/>
      <c r="J76" s="344"/>
      <c r="K76" s="344"/>
      <c r="L76" s="344"/>
      <c r="M76" s="344"/>
      <c r="N76" s="344"/>
      <c r="O76" s="61"/>
      <c r="P76" s="31"/>
      <c r="Q76" s="31" t="s">
        <v>47</v>
      </c>
      <c r="R76" s="31" t="s">
        <v>48</v>
      </c>
      <c r="S76" s="31"/>
      <c r="T76" s="31"/>
      <c r="U76" s="31"/>
      <c r="V76" s="31"/>
      <c r="W76" s="31"/>
      <c r="X76" s="32"/>
    </row>
    <row r="77" spans="1:24">
      <c r="A77" s="62"/>
      <c r="B77" s="63" t="s">
        <v>49</v>
      </c>
      <c r="C77" s="64"/>
      <c r="D77" s="64"/>
      <c r="E77" s="64"/>
      <c r="F77" s="63" t="s">
        <v>50</v>
      </c>
      <c r="G77" s="65"/>
      <c r="H77" s="345"/>
      <c r="I77" s="345"/>
      <c r="J77" s="345"/>
      <c r="K77" s="345"/>
      <c r="L77" s="345"/>
      <c r="M77" s="345"/>
      <c r="N77" s="345"/>
      <c r="O77" s="345"/>
      <c r="P77" s="63"/>
      <c r="Q77" s="63"/>
      <c r="R77" s="63" t="s">
        <v>51</v>
      </c>
      <c r="S77" s="63"/>
      <c r="T77" s="63"/>
      <c r="U77" s="63"/>
      <c r="V77" s="63"/>
      <c r="W77" s="63"/>
      <c r="X77" s="66"/>
    </row>
  </sheetData>
  <mergeCells count="159">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B36:W36"/>
    <mergeCell ref="B38:I38"/>
    <mergeCell ref="J38:K38"/>
    <mergeCell ref="L38:P38"/>
    <mergeCell ref="Q38:S38"/>
    <mergeCell ref="T38:W38"/>
    <mergeCell ref="B33:I33"/>
    <mergeCell ref="J33:K33"/>
    <mergeCell ref="L33:P33"/>
    <mergeCell ref="Q33:S33"/>
    <mergeCell ref="T33:W33"/>
    <mergeCell ref="Q34:S34"/>
    <mergeCell ref="T34:W34"/>
    <mergeCell ref="B39:I39"/>
    <mergeCell ref="J39:K39"/>
    <mergeCell ref="L39:P39"/>
    <mergeCell ref="Q39:S39"/>
    <mergeCell ref="T39:W39"/>
    <mergeCell ref="B40:I40"/>
    <mergeCell ref="J40:K40"/>
    <mergeCell ref="L40:P40"/>
    <mergeCell ref="Q40:S40"/>
    <mergeCell ref="T40:W40"/>
    <mergeCell ref="B41:I41"/>
    <mergeCell ref="J41:K41"/>
    <mergeCell ref="L41:P41"/>
    <mergeCell ref="Q41:S41"/>
    <mergeCell ref="T41:W41"/>
    <mergeCell ref="B42:I42"/>
    <mergeCell ref="J42:K42"/>
    <mergeCell ref="L42:P42"/>
    <mergeCell ref="Q42:S42"/>
    <mergeCell ref="T42:W42"/>
    <mergeCell ref="B48:G48"/>
    <mergeCell ref="H48:I48"/>
    <mergeCell ref="J48:K48"/>
    <mergeCell ref="L48:P48"/>
    <mergeCell ref="Q48:S48"/>
    <mergeCell ref="T48:W48"/>
    <mergeCell ref="Q43:S43"/>
    <mergeCell ref="T43:W43"/>
    <mergeCell ref="B45:W45"/>
    <mergeCell ref="B47:G47"/>
    <mergeCell ref="H47:I47"/>
    <mergeCell ref="J47:K47"/>
    <mergeCell ref="L47:P47"/>
    <mergeCell ref="Q47:S47"/>
    <mergeCell ref="T47:W47"/>
    <mergeCell ref="B50:G50"/>
    <mergeCell ref="H50:I50"/>
    <mergeCell ref="J50:K50"/>
    <mergeCell ref="L50:P50"/>
    <mergeCell ref="Q50:S50"/>
    <mergeCell ref="T50:W50"/>
    <mergeCell ref="B49:G49"/>
    <mergeCell ref="H49:I49"/>
    <mergeCell ref="J49:K49"/>
    <mergeCell ref="L49:P49"/>
    <mergeCell ref="Q49:S49"/>
    <mergeCell ref="T49:W49"/>
    <mergeCell ref="Q51:S51"/>
    <mergeCell ref="T51:W51"/>
    <mergeCell ref="B53:W53"/>
    <mergeCell ref="B55:G55"/>
    <mergeCell ref="H55:I55"/>
    <mergeCell ref="J55:K55"/>
    <mergeCell ref="L55:P55"/>
    <mergeCell ref="Q55:S55"/>
    <mergeCell ref="T55:W55"/>
    <mergeCell ref="B57:G57"/>
    <mergeCell ref="H57:I57"/>
    <mergeCell ref="J57:K57"/>
    <mergeCell ref="L57:P57"/>
    <mergeCell ref="Q57:S57"/>
    <mergeCell ref="T57:W57"/>
    <mergeCell ref="B56:G56"/>
    <mergeCell ref="H56:I56"/>
    <mergeCell ref="J56:K56"/>
    <mergeCell ref="L56:P56"/>
    <mergeCell ref="Q56:S56"/>
    <mergeCell ref="T56:W56"/>
    <mergeCell ref="Q59:S59"/>
    <mergeCell ref="T59:W59"/>
    <mergeCell ref="B60:G60"/>
    <mergeCell ref="H60:I60"/>
    <mergeCell ref="J60:K60"/>
    <mergeCell ref="L60:P60"/>
    <mergeCell ref="Q60:S60"/>
    <mergeCell ref="T60:W60"/>
    <mergeCell ref="B58:G58"/>
    <mergeCell ref="H58:I58"/>
    <mergeCell ref="J58:K58"/>
    <mergeCell ref="L58:P58"/>
    <mergeCell ref="Q58:S58"/>
    <mergeCell ref="T58:W58"/>
    <mergeCell ref="Q62:S62"/>
    <mergeCell ref="T62:W62"/>
    <mergeCell ref="Q64:S64"/>
    <mergeCell ref="T64:W64"/>
    <mergeCell ref="T65:W65"/>
    <mergeCell ref="Q66:S66"/>
    <mergeCell ref="T66:W66"/>
    <mergeCell ref="B61:G61"/>
    <mergeCell ref="H61:I61"/>
    <mergeCell ref="J61:K61"/>
    <mergeCell ref="L61:P61"/>
    <mergeCell ref="Q61:S61"/>
    <mergeCell ref="T61:W61"/>
    <mergeCell ref="I74:P74"/>
    <mergeCell ref="B76:N76"/>
    <mergeCell ref="H77:O77"/>
    <mergeCell ref="C69:J69"/>
    <mergeCell ref="K69:M70"/>
    <mergeCell ref="N69:V69"/>
    <mergeCell ref="C70:J70"/>
    <mergeCell ref="N70:W70"/>
    <mergeCell ref="I73:P73"/>
  </mergeCells>
  <conditionalFormatting sqref="B12:W17">
    <cfRule type="expression" dxfId="41" priority="1" stopIfTrue="1">
      <formula>#REF!=0</formula>
    </cfRule>
  </conditionalFormatting>
  <dataValidations count="32">
    <dataValidation allowBlank="1" showInputMessage="1" showErrorMessage="1" prompt="Escriba el precio unitario del material  que se analiza" sqref="Q39:S42" xr:uid="{00000000-0002-0000-1A00-000000000000}"/>
    <dataValidation allowBlank="1" showInputMessage="1" showErrorMessage="1" prompt="Escriba la cantidad de material que se analiza" sqref="L39:P42" xr:uid="{00000000-0002-0000-1A00-000001000000}"/>
    <dataValidation allowBlank="1" showInputMessage="1" showErrorMessage="1" prompt="Escriba la unidad de medida en que se mide el material" sqref="J39:K42" xr:uid="{00000000-0002-0000-1A00-000002000000}"/>
    <dataValidation allowBlank="1" showInputMessage="1" showErrorMessage="1" prompt="Escriba una breve descripción de los materiales que analiza" sqref="B39:I42" xr:uid="{00000000-0002-0000-1A00-000003000000}"/>
    <dataValidation allowBlank="1" showInputMessage="1" showErrorMessage="1" prompt="Escriba el rendimiento del equipo que analiza" sqref="Q33" xr:uid="{00000000-0002-0000-1A00-000004000000}"/>
    <dataValidation allowBlank="1" showInputMessage="1" showErrorMessage="1" prompt="Escriba la Tarifa por hora del equipo que analiza" sqref="L33" xr:uid="{00000000-0002-0000-1A00-000005000000}"/>
    <dataValidation allowBlank="1" showInputMessage="1" showErrorMessage="1" prompt="Escriba una breve descripción del equipo que analiza" sqref="B33" xr:uid="{00000000-0002-0000-1A00-000006000000}"/>
    <dataValidation allowBlank="1" showInputMessage="1" showErrorMessage="1" prompt="Escriba el nombre completo  del interventor" sqref="H77:O77" xr:uid="{00000000-0002-0000-1A00-000007000000}"/>
    <dataValidation allowBlank="1" showInputMessage="1" showErrorMessage="1" prompt="Escriba el valor Unitario de cada trabajador relacionado" sqref="T60:W61 T56:W58" xr:uid="{00000000-0002-0000-1A00-000008000000}"/>
    <dataValidation allowBlank="1" showInputMessage="1" showErrorMessage="1" prompt="Escriba el rendimiento de cada trabajador relacionado" sqref="Q60:S61 Q56:S58" xr:uid="{00000000-0002-0000-1A00-000009000000}"/>
    <dataValidation allowBlank="1" showInputMessage="1" showErrorMessage="1" prompt="Escriba el valor del jornal total de cada trabajador relacionado" sqref="L60:P61 L56:P58" xr:uid="{00000000-0002-0000-1A00-00000A000000}"/>
    <dataValidation allowBlank="1" showInputMessage="1" showErrorMessage="1" prompt="Escriba el valor de las prestaciones por cada trabajador" sqref="J60:K61 J56:K58" xr:uid="{00000000-0002-0000-1A00-00000B000000}"/>
    <dataValidation allowBlank="1" showInputMessage="1" showErrorMessage="1" prompt="Escriba el valor del jornal por cada trabajador" sqref="H60:I61 H56:I58" xr:uid="{00000000-0002-0000-1A00-00000C000000}"/>
    <dataValidation allowBlank="1" showInputMessage="1" showErrorMessage="1" prompt="Escriba el valor unitario del transporte relacionado" sqref="T48:W50" xr:uid="{00000000-0002-0000-1A00-00000D000000}"/>
    <dataValidation allowBlank="1" showInputMessage="1" showErrorMessage="1" prompt="Escriba la tarifa del transporte relacionado" sqref="Q48:S50" xr:uid="{00000000-0002-0000-1A00-00000E000000}"/>
    <dataValidation allowBlank="1" showInputMessage="1" showErrorMessage="1" prompt="Esciba los m2 o Toneladas por Km equivalentes para el transporte relacionado" sqref="L48:P50" xr:uid="{00000000-0002-0000-1A00-00000F000000}"/>
    <dataValidation allowBlank="1" showInputMessage="1" showErrorMessage="1" prompt="Escriba la distancia que recorre el transporte relacionado" sqref="J48:K50" xr:uid="{00000000-0002-0000-1A00-000010000000}"/>
    <dataValidation allowBlank="1" showInputMessage="1" showErrorMessage="1" prompt="Escriba el peso o la cantidad de volument que transporta" sqref="H48:I50" xr:uid="{00000000-0002-0000-1A00-000011000000}"/>
    <dataValidation allowBlank="1" showInputMessage="1" showErrorMessage="1" prompt="Escriba el precio unitario del material que se analiza" sqref="T39:W42" xr:uid="{00000000-0002-0000-1A00-000012000000}"/>
    <dataValidation allowBlank="1" showInputMessage="1" showErrorMessage="1" prompt="Escriba el valor unitario del equipo que analiza" sqref="T33:W33" xr:uid="{00000000-0002-0000-1A00-000013000000}"/>
    <dataValidation allowBlank="1" showInputMessage="1" showErrorMessage="1" prompt="Escriba los trabajadores cuyo precio va a analizarce" sqref="B60:G61 B56:G58" xr:uid="{00000000-0002-0000-1A00-000014000000}"/>
    <dataValidation allowBlank="1" showInputMessage="1" showErrorMessage="1" prompt="Escriba la clase de material que transporta el material que se analiza" sqref="B48:G50" xr:uid="{00000000-0002-0000-1A00-000015000000}"/>
    <dataValidation allowBlank="1" showInputMessage="1" showErrorMessage="1" prompt="Escriba la Cantidad de cada item relacionado" sqref="T26 T29:W29" xr:uid="{00000000-0002-0000-1A00-000016000000}"/>
    <dataValidation allowBlank="1" showInputMessage="1" showErrorMessage="1" prompt="Escriba la unidad de medida en que se encuentra el item relacionado" sqref="Q26 Q29:S29" xr:uid="{00000000-0002-0000-1A00-000017000000}"/>
    <dataValidation allowBlank="1" showInputMessage="1" showErrorMessage="1" prompt="Escriba una breve descripción del item relacionado" sqref="D26 D29:P29" xr:uid="{00000000-0002-0000-1A00-000018000000}"/>
    <dataValidation allowBlank="1" showInputMessage="1" showErrorMessage="1" prompt="Escriba el item relacionado en la propuesta" sqref="B26 B29:C29" xr:uid="{00000000-0002-0000-1A00-000019000000}"/>
    <dataValidation allowBlank="1" showInputMessage="1" showErrorMessage="1" promptTitle="Coordinador        " prompt="Escriba el nombre _x000a_o razón social del _x000a_funcionario designado_x000a_para ser el Coordinador_x000a_del Contrato" sqref="F23:W23" xr:uid="{00000000-0002-0000-1A00-00001A000000}"/>
    <dataValidation allowBlank="1" showInputMessage="1" showErrorMessage="1" promptTitle="Interventor               " prompt="Escriba el nombre _x000a_o razón social del _x000a_Interventor" sqref="F21:W21" xr:uid="{00000000-0002-0000-1A00-00001B000000}"/>
    <dataValidation allowBlank="1" showInputMessage="1" showErrorMessage="1" promptTitle="Contratista" prompt="Escriba el nombre o _x000a_razón social del _x000a_Contratista" sqref="F19:W19" xr:uid="{00000000-0002-0000-1A00-00001C000000}"/>
    <dataValidation allowBlank="1" showInputMessage="1" showErrorMessage="1" promptTitle="Contrato No." prompt="Escriba en este espacio el número de contrato suscrito" sqref="H8:L8" xr:uid="{00000000-0002-0000-1A00-00001D000000}"/>
    <dataValidation allowBlank="1" showInputMessage="1" showErrorMessage="1" prompt="Escriba el año de suscripción del contrato." sqref="O8:Q8" xr:uid="{00000000-0002-0000-1A00-00001E000000}"/>
    <dataValidation allowBlank="1" showInputMessage="1" showErrorMessage="1" promptTitle="Objeto del Contrato" prompt="Escriba claramente el objeto del contrato de ejecución suscrito" sqref="B12:W17" xr:uid="{00000000-0002-0000-1A00-00001F000000}"/>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X77"/>
  <sheetViews>
    <sheetView workbookViewId="0">
      <selection activeCell="F20" sqref="F20:W20"/>
    </sheetView>
  </sheetViews>
  <sheetFormatPr defaultColWidth="11.42578125" defaultRowHeight="15"/>
  <cols>
    <col min="1" max="8" width="5.85546875" customWidth="1"/>
    <col min="9" max="9" width="9.85546875" customWidth="1"/>
    <col min="10" max="18" width="5.85546875" customWidth="1"/>
    <col min="19" max="19" width="9.28515625" customWidth="1"/>
    <col min="20" max="24" width="5.85546875" customWidth="1"/>
  </cols>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13"/>
      <c r="C12" s="413"/>
      <c r="D12" s="413"/>
      <c r="E12" s="413"/>
      <c r="F12" s="413"/>
      <c r="G12" s="413"/>
      <c r="H12" s="413"/>
      <c r="I12" s="413"/>
      <c r="J12" s="413"/>
      <c r="K12" s="413"/>
      <c r="L12" s="413"/>
      <c r="M12" s="413"/>
      <c r="N12" s="413"/>
      <c r="O12" s="413"/>
      <c r="P12" s="413"/>
      <c r="Q12" s="413"/>
      <c r="R12" s="413"/>
      <c r="S12" s="413"/>
      <c r="T12" s="413"/>
      <c r="U12" s="413"/>
      <c r="V12" s="413"/>
      <c r="W12" s="413"/>
      <c r="X12" s="36"/>
    </row>
    <row r="13" spans="1:24">
      <c r="A13" s="35"/>
      <c r="B13" s="413"/>
      <c r="C13" s="413"/>
      <c r="D13" s="413"/>
      <c r="E13" s="413"/>
      <c r="F13" s="413"/>
      <c r="G13" s="413"/>
      <c r="H13" s="413"/>
      <c r="I13" s="413"/>
      <c r="J13" s="413"/>
      <c r="K13" s="413"/>
      <c r="L13" s="413"/>
      <c r="M13" s="413"/>
      <c r="N13" s="413"/>
      <c r="O13" s="413"/>
      <c r="P13" s="413"/>
      <c r="Q13" s="413"/>
      <c r="R13" s="413"/>
      <c r="S13" s="413"/>
      <c r="T13" s="413"/>
      <c r="U13" s="413"/>
      <c r="V13" s="413"/>
      <c r="W13" s="413"/>
      <c r="X13" s="36"/>
    </row>
    <row r="14" spans="1:24">
      <c r="A14" s="35"/>
      <c r="B14" s="413"/>
      <c r="C14" s="413"/>
      <c r="D14" s="413"/>
      <c r="E14" s="413"/>
      <c r="F14" s="413"/>
      <c r="G14" s="413"/>
      <c r="H14" s="413"/>
      <c r="I14" s="413"/>
      <c r="J14" s="413"/>
      <c r="K14" s="413"/>
      <c r="L14" s="413"/>
      <c r="M14" s="413"/>
      <c r="N14" s="413"/>
      <c r="O14" s="413"/>
      <c r="P14" s="413"/>
      <c r="Q14" s="413"/>
      <c r="R14" s="413"/>
      <c r="S14" s="413"/>
      <c r="T14" s="413"/>
      <c r="U14" s="413"/>
      <c r="V14" s="413"/>
      <c r="W14" s="413"/>
      <c r="X14" s="36"/>
    </row>
    <row r="15" spans="1:24">
      <c r="A15" s="35"/>
      <c r="B15" s="413"/>
      <c r="C15" s="413"/>
      <c r="D15" s="413"/>
      <c r="E15" s="413"/>
      <c r="F15" s="413"/>
      <c r="G15" s="413"/>
      <c r="H15" s="413"/>
      <c r="I15" s="413"/>
      <c r="J15" s="413"/>
      <c r="K15" s="413"/>
      <c r="L15" s="413"/>
      <c r="M15" s="413"/>
      <c r="N15" s="413"/>
      <c r="O15" s="413"/>
      <c r="P15" s="413"/>
      <c r="Q15" s="413"/>
      <c r="R15" s="413"/>
      <c r="S15" s="413"/>
      <c r="T15" s="413"/>
      <c r="U15" s="413"/>
      <c r="V15" s="413"/>
      <c r="W15" s="413"/>
      <c r="X15" s="36"/>
    </row>
    <row r="16" spans="1:24">
      <c r="A16" s="35"/>
      <c r="B16" s="413"/>
      <c r="C16" s="413"/>
      <c r="D16" s="413"/>
      <c r="E16" s="413"/>
      <c r="F16" s="413"/>
      <c r="G16" s="413"/>
      <c r="H16" s="413"/>
      <c r="I16" s="413"/>
      <c r="J16" s="413"/>
      <c r="K16" s="413"/>
      <c r="L16" s="413"/>
      <c r="M16" s="413"/>
      <c r="N16" s="413"/>
      <c r="O16" s="413"/>
      <c r="P16" s="413"/>
      <c r="Q16" s="413"/>
      <c r="R16" s="413"/>
      <c r="S16" s="413"/>
      <c r="T16" s="413"/>
      <c r="U16" s="413"/>
      <c r="V16" s="413"/>
      <c r="W16" s="413"/>
      <c r="X16" s="36"/>
    </row>
    <row r="17" spans="1:24">
      <c r="A17" s="35"/>
      <c r="B17" s="413"/>
      <c r="C17" s="413"/>
      <c r="D17" s="413"/>
      <c r="E17" s="413"/>
      <c r="F17" s="413"/>
      <c r="G17" s="413"/>
      <c r="H17" s="413"/>
      <c r="I17" s="413"/>
      <c r="J17" s="413"/>
      <c r="K17" s="413"/>
      <c r="L17" s="413"/>
      <c r="M17" s="413"/>
      <c r="N17" s="413"/>
      <c r="O17" s="413"/>
      <c r="P17" s="413"/>
      <c r="Q17" s="413"/>
      <c r="R17" s="413"/>
      <c r="S17" s="413"/>
      <c r="T17" s="413"/>
      <c r="U17" s="413"/>
      <c r="V17" s="413"/>
      <c r="W17" s="413"/>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398" t="s">
        <v>172</v>
      </c>
      <c r="C26" s="399"/>
      <c r="D26" s="404" t="s">
        <v>173</v>
      </c>
      <c r="E26" s="405"/>
      <c r="F26" s="405"/>
      <c r="G26" s="405"/>
      <c r="H26" s="405"/>
      <c r="I26" s="405"/>
      <c r="J26" s="405"/>
      <c r="K26" s="405"/>
      <c r="L26" s="405"/>
      <c r="M26" s="405"/>
      <c r="N26" s="405"/>
      <c r="O26" s="405"/>
      <c r="P26" s="406"/>
      <c r="Q26" s="278"/>
      <c r="R26" s="302"/>
      <c r="S26" s="279"/>
      <c r="T26" s="278"/>
      <c r="U26" s="302"/>
      <c r="V26" s="302"/>
      <c r="W26" s="279"/>
      <c r="X26" s="46"/>
    </row>
    <row r="27" spans="1:24">
      <c r="A27" s="33"/>
      <c r="B27" s="400"/>
      <c r="C27" s="401"/>
      <c r="D27" s="407"/>
      <c r="E27" s="408"/>
      <c r="F27" s="408"/>
      <c r="G27" s="408"/>
      <c r="H27" s="408"/>
      <c r="I27" s="408"/>
      <c r="J27" s="408"/>
      <c r="K27" s="408"/>
      <c r="L27" s="408"/>
      <c r="M27" s="408"/>
      <c r="N27" s="408"/>
      <c r="O27" s="408"/>
      <c r="P27" s="409"/>
      <c r="Q27" s="280"/>
      <c r="R27" s="303"/>
      <c r="S27" s="281"/>
      <c r="T27" s="280"/>
      <c r="U27" s="303"/>
      <c r="V27" s="303"/>
      <c r="W27" s="281"/>
      <c r="X27" s="46"/>
    </row>
    <row r="28" spans="1:24">
      <c r="A28" s="33"/>
      <c r="B28" s="402"/>
      <c r="C28" s="403"/>
      <c r="D28" s="410"/>
      <c r="E28" s="411"/>
      <c r="F28" s="411"/>
      <c r="G28" s="411"/>
      <c r="H28" s="411"/>
      <c r="I28" s="411"/>
      <c r="J28" s="411"/>
      <c r="K28" s="411"/>
      <c r="L28" s="411"/>
      <c r="M28" s="411"/>
      <c r="N28" s="411"/>
      <c r="O28" s="411"/>
      <c r="P28" s="412"/>
      <c r="Q28" s="282"/>
      <c r="R28" s="304"/>
      <c r="S28" s="283"/>
      <c r="T28" s="282"/>
      <c r="U28" s="304"/>
      <c r="V28" s="304"/>
      <c r="W28" s="283"/>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155</v>
      </c>
      <c r="C33" s="315"/>
      <c r="D33" s="315"/>
      <c r="E33" s="315"/>
      <c r="F33" s="315"/>
      <c r="G33" s="315"/>
      <c r="H33" s="315"/>
      <c r="I33" s="316"/>
      <c r="J33" s="317" t="s">
        <v>156</v>
      </c>
      <c r="K33" s="318"/>
      <c r="L33" s="321">
        <v>2000</v>
      </c>
      <c r="M33" s="322"/>
      <c r="N33" s="322"/>
      <c r="O33" s="322"/>
      <c r="P33" s="323"/>
      <c r="Q33" s="317">
        <v>4.1284999999999998</v>
      </c>
      <c r="R33" s="324"/>
      <c r="S33" s="318"/>
      <c r="T33" s="319">
        <f>+ROUND(L33*Q33,0)</f>
        <v>8257</v>
      </c>
      <c r="U33" s="319"/>
      <c r="V33" s="319"/>
      <c r="W33" s="319"/>
      <c r="X33" s="46"/>
    </row>
    <row r="34" spans="1:24" ht="16.5">
      <c r="A34" s="33"/>
      <c r="B34" s="49"/>
      <c r="C34" s="49"/>
      <c r="D34" s="49"/>
      <c r="E34" s="49"/>
      <c r="F34" s="49"/>
      <c r="G34" s="49"/>
      <c r="H34" s="49"/>
      <c r="I34" s="49"/>
      <c r="J34" s="49"/>
      <c r="K34" s="49"/>
      <c r="L34" s="49"/>
      <c r="M34" s="49"/>
      <c r="N34" s="49"/>
      <c r="O34" s="49"/>
      <c r="P34" s="49"/>
      <c r="Q34" s="310" t="s">
        <v>20</v>
      </c>
      <c r="R34" s="310"/>
      <c r="S34" s="310"/>
      <c r="T34" s="311">
        <f>+SUM(T33:W33)</f>
        <v>8257</v>
      </c>
      <c r="U34" s="312"/>
      <c r="V34" s="312"/>
      <c r="W34" s="313"/>
      <c r="X34" s="46"/>
    </row>
    <row r="35" spans="1:24" ht="15.75">
      <c r="A35" s="33"/>
      <c r="B35" s="50"/>
      <c r="C35" s="50"/>
      <c r="D35" s="50"/>
      <c r="E35" s="50"/>
      <c r="F35" s="50"/>
      <c r="G35" s="50"/>
      <c r="H35" s="50"/>
      <c r="I35" s="50"/>
      <c r="J35" s="50"/>
      <c r="K35" s="50"/>
      <c r="L35" s="50"/>
      <c r="M35" s="50"/>
      <c r="N35" s="50"/>
      <c r="O35" s="50"/>
      <c r="P35" s="50"/>
      <c r="Q35" s="50"/>
      <c r="R35" s="50"/>
      <c r="S35" s="50"/>
      <c r="T35" s="51"/>
      <c r="U35" s="51"/>
      <c r="V35" s="51"/>
      <c r="W35" s="51"/>
      <c r="X35" s="46"/>
    </row>
    <row r="36" spans="1:24" ht="16.5">
      <c r="A36" s="33"/>
      <c r="B36" s="305" t="s">
        <v>21</v>
      </c>
      <c r="C36" s="305"/>
      <c r="D36" s="305"/>
      <c r="E36" s="305"/>
      <c r="F36" s="305"/>
      <c r="G36" s="305"/>
      <c r="H36" s="305"/>
      <c r="I36" s="305"/>
      <c r="J36" s="305"/>
      <c r="K36" s="305"/>
      <c r="L36" s="305"/>
      <c r="M36" s="305"/>
      <c r="N36" s="305"/>
      <c r="O36" s="305"/>
      <c r="P36" s="305"/>
      <c r="Q36" s="305"/>
      <c r="R36" s="305"/>
      <c r="S36" s="305"/>
      <c r="T36" s="305"/>
      <c r="U36" s="305"/>
      <c r="V36" s="305"/>
      <c r="W36" s="305"/>
      <c r="X36" s="46"/>
    </row>
    <row r="37" spans="1:24" ht="15.75">
      <c r="A37" s="33"/>
      <c r="B37" s="47"/>
      <c r="C37" s="47"/>
      <c r="D37" s="47"/>
      <c r="E37" s="47"/>
      <c r="F37" s="47"/>
      <c r="G37" s="47"/>
      <c r="H37" s="47"/>
      <c r="I37" s="47"/>
      <c r="J37" s="47"/>
      <c r="K37" s="47"/>
      <c r="L37" s="47"/>
      <c r="M37" s="47"/>
      <c r="N37" s="47"/>
      <c r="O37" s="47"/>
      <c r="P37" s="47"/>
      <c r="Q37" s="47"/>
      <c r="R37" s="47"/>
      <c r="S37" s="47"/>
      <c r="T37" s="47"/>
      <c r="U37" s="47"/>
      <c r="V37" s="47"/>
      <c r="W37" s="47"/>
      <c r="X37" s="46"/>
    </row>
    <row r="38" spans="1:24" ht="16.5">
      <c r="A38" s="33"/>
      <c r="B38" s="309" t="s">
        <v>9</v>
      </c>
      <c r="C38" s="309"/>
      <c r="D38" s="309"/>
      <c r="E38" s="309"/>
      <c r="F38" s="309"/>
      <c r="G38" s="309"/>
      <c r="H38" s="309"/>
      <c r="I38" s="309"/>
      <c r="J38" s="309" t="s">
        <v>10</v>
      </c>
      <c r="K38" s="309"/>
      <c r="L38" s="309" t="s">
        <v>22</v>
      </c>
      <c r="M38" s="309"/>
      <c r="N38" s="309"/>
      <c r="O38" s="309"/>
      <c r="P38" s="309"/>
      <c r="Q38" s="309" t="s">
        <v>23</v>
      </c>
      <c r="R38" s="309"/>
      <c r="S38" s="309"/>
      <c r="T38" s="309" t="s">
        <v>24</v>
      </c>
      <c r="U38" s="309"/>
      <c r="V38" s="309"/>
      <c r="W38" s="309"/>
      <c r="X38" s="46"/>
    </row>
    <row r="39" spans="1:24" ht="15.75">
      <c r="A39" s="33"/>
      <c r="B39" s="314" t="s">
        <v>174</v>
      </c>
      <c r="C39" s="315"/>
      <c r="D39" s="315"/>
      <c r="E39" s="315"/>
      <c r="F39" s="315"/>
      <c r="G39" s="315"/>
      <c r="H39" s="315"/>
      <c r="I39" s="316"/>
      <c r="J39" s="320" t="s">
        <v>107</v>
      </c>
      <c r="K39" s="320"/>
      <c r="L39" s="320">
        <v>2</v>
      </c>
      <c r="M39" s="320"/>
      <c r="N39" s="320"/>
      <c r="O39" s="320"/>
      <c r="P39" s="320"/>
      <c r="Q39" s="320">
        <v>9000</v>
      </c>
      <c r="R39" s="320"/>
      <c r="S39" s="320"/>
      <c r="T39" s="328">
        <f>+ROUND(L39*Q39,0)</f>
        <v>18000</v>
      </c>
      <c r="U39" s="328"/>
      <c r="V39" s="328"/>
      <c r="W39" s="328"/>
      <c r="X39" s="46"/>
    </row>
    <row r="40" spans="1:24" ht="15.75">
      <c r="A40" s="33"/>
      <c r="B40" s="314" t="s">
        <v>158</v>
      </c>
      <c r="C40" s="315"/>
      <c r="D40" s="315"/>
      <c r="E40" s="315"/>
      <c r="F40" s="315"/>
      <c r="G40" s="315"/>
      <c r="H40" s="315"/>
      <c r="I40" s="316"/>
      <c r="J40" s="320" t="s">
        <v>159</v>
      </c>
      <c r="K40" s="320"/>
      <c r="L40" s="320">
        <v>1</v>
      </c>
      <c r="M40" s="320"/>
      <c r="N40" s="320"/>
      <c r="O40" s="320"/>
      <c r="P40" s="320"/>
      <c r="Q40" s="320">
        <v>9500</v>
      </c>
      <c r="R40" s="320"/>
      <c r="S40" s="320"/>
      <c r="T40" s="328">
        <f t="shared" ref="T40:T42" si="0">+ROUND(L40*Q40,0)</f>
        <v>9500</v>
      </c>
      <c r="U40" s="328"/>
      <c r="V40" s="328"/>
      <c r="W40" s="328"/>
      <c r="X40" s="46"/>
    </row>
    <row r="41" spans="1:24" ht="15.75">
      <c r="A41" s="33"/>
      <c r="B41" s="317" t="s">
        <v>160</v>
      </c>
      <c r="C41" s="324"/>
      <c r="D41" s="324"/>
      <c r="E41" s="324"/>
      <c r="F41" s="324"/>
      <c r="G41" s="324"/>
      <c r="H41" s="324"/>
      <c r="I41" s="318"/>
      <c r="J41" s="320" t="s">
        <v>161</v>
      </c>
      <c r="K41" s="320"/>
      <c r="L41" s="320">
        <v>2.1999999999999999E-2</v>
      </c>
      <c r="M41" s="320"/>
      <c r="N41" s="320"/>
      <c r="O41" s="320"/>
      <c r="P41" s="320"/>
      <c r="Q41" s="320">
        <v>40000</v>
      </c>
      <c r="R41" s="320"/>
      <c r="S41" s="320"/>
      <c r="T41" s="328">
        <f t="shared" si="0"/>
        <v>880</v>
      </c>
      <c r="U41" s="328"/>
      <c r="V41" s="328"/>
      <c r="W41" s="328"/>
      <c r="X41" s="46"/>
    </row>
    <row r="42" spans="1:24" ht="15.75">
      <c r="A42" s="33"/>
      <c r="B42" s="314" t="s">
        <v>162</v>
      </c>
      <c r="C42" s="315"/>
      <c r="D42" s="315"/>
      <c r="E42" s="315"/>
      <c r="F42" s="315"/>
      <c r="G42" s="315"/>
      <c r="H42" s="315"/>
      <c r="I42" s="316"/>
      <c r="J42" s="320" t="s">
        <v>163</v>
      </c>
      <c r="K42" s="320"/>
      <c r="L42" s="320">
        <v>2.1999999999999999E-2</v>
      </c>
      <c r="M42" s="320"/>
      <c r="N42" s="320"/>
      <c r="O42" s="320"/>
      <c r="P42" s="320"/>
      <c r="Q42" s="320">
        <v>75000</v>
      </c>
      <c r="R42" s="320"/>
      <c r="S42" s="320"/>
      <c r="T42" s="328">
        <f t="shared" si="0"/>
        <v>1650</v>
      </c>
      <c r="U42" s="328"/>
      <c r="V42" s="328"/>
      <c r="W42" s="328"/>
      <c r="X42" s="46"/>
    </row>
    <row r="43" spans="1:24" ht="16.5">
      <c r="A43" s="33"/>
      <c r="B43" s="49"/>
      <c r="C43" s="49"/>
      <c r="D43" s="49"/>
      <c r="E43" s="49"/>
      <c r="F43" s="49"/>
      <c r="G43" s="49"/>
      <c r="H43" s="49"/>
      <c r="I43" s="49"/>
      <c r="J43" s="49"/>
      <c r="K43" s="49"/>
      <c r="L43" s="49"/>
      <c r="M43" s="49"/>
      <c r="N43" s="49"/>
      <c r="O43" s="49"/>
      <c r="P43" s="49"/>
      <c r="Q43" s="310" t="s">
        <v>20</v>
      </c>
      <c r="R43" s="310"/>
      <c r="S43" s="310"/>
      <c r="T43" s="329">
        <f>SUM(T39:W42)</f>
        <v>30030</v>
      </c>
      <c r="U43" s="330"/>
      <c r="V43" s="330"/>
      <c r="W43" s="331"/>
      <c r="X43" s="46"/>
    </row>
    <row r="44" spans="1:24" ht="15.75">
      <c r="A44" s="33"/>
      <c r="B44" s="50"/>
      <c r="C44" s="50"/>
      <c r="D44" s="50"/>
      <c r="E44" s="50"/>
      <c r="F44" s="50"/>
      <c r="G44" s="50"/>
      <c r="H44" s="50"/>
      <c r="I44" s="50"/>
      <c r="J44" s="50"/>
      <c r="K44" s="50"/>
      <c r="L44" s="50"/>
      <c r="M44" s="50"/>
      <c r="N44" s="50"/>
      <c r="O44" s="50"/>
      <c r="P44" s="50"/>
      <c r="Q44" s="50"/>
      <c r="R44" s="50"/>
      <c r="S44" s="50"/>
      <c r="T44" s="51"/>
      <c r="U44" s="51"/>
      <c r="V44" s="51"/>
      <c r="W44" s="51"/>
      <c r="X44" s="46"/>
    </row>
    <row r="45" spans="1:24" ht="16.5">
      <c r="A45" s="33"/>
      <c r="B45" s="305" t="s">
        <v>26</v>
      </c>
      <c r="C45" s="305"/>
      <c r="D45" s="305"/>
      <c r="E45" s="305"/>
      <c r="F45" s="305"/>
      <c r="G45" s="305"/>
      <c r="H45" s="305"/>
      <c r="I45" s="305"/>
      <c r="J45" s="305"/>
      <c r="K45" s="305"/>
      <c r="L45" s="305"/>
      <c r="M45" s="305"/>
      <c r="N45" s="305"/>
      <c r="O45" s="305"/>
      <c r="P45" s="305"/>
      <c r="Q45" s="305"/>
      <c r="R45" s="305"/>
      <c r="S45" s="305"/>
      <c r="T45" s="305"/>
      <c r="U45" s="305"/>
      <c r="V45" s="305"/>
      <c r="W45" s="305"/>
      <c r="X45" s="46"/>
    </row>
    <row r="46" spans="1:24" ht="15.75">
      <c r="A46" s="33"/>
      <c r="B46" s="47"/>
      <c r="C46" s="47"/>
      <c r="D46" s="47"/>
      <c r="E46" s="47"/>
      <c r="F46" s="47"/>
      <c r="G46" s="47"/>
      <c r="H46" s="47"/>
      <c r="I46" s="47"/>
      <c r="J46" s="47"/>
      <c r="K46" s="47"/>
      <c r="L46" s="47"/>
      <c r="M46" s="47"/>
      <c r="N46" s="47"/>
      <c r="O46" s="47"/>
      <c r="P46" s="47"/>
      <c r="Q46" s="47"/>
      <c r="R46" s="47"/>
      <c r="S46" s="47"/>
      <c r="T46" s="47"/>
      <c r="U46" s="47"/>
      <c r="V46" s="47"/>
      <c r="W46" s="47"/>
      <c r="X46" s="46"/>
    </row>
    <row r="47" spans="1:24" ht="19.5">
      <c r="A47" s="33"/>
      <c r="B47" s="309" t="s">
        <v>27</v>
      </c>
      <c r="C47" s="309"/>
      <c r="D47" s="309"/>
      <c r="E47" s="309"/>
      <c r="F47" s="309"/>
      <c r="G47" s="309"/>
      <c r="H47" s="309" t="s">
        <v>28</v>
      </c>
      <c r="I47" s="309"/>
      <c r="J47" s="309" t="s">
        <v>29</v>
      </c>
      <c r="K47" s="309"/>
      <c r="L47" s="309" t="s">
        <v>30</v>
      </c>
      <c r="M47" s="309"/>
      <c r="N47" s="309"/>
      <c r="O47" s="309"/>
      <c r="P47" s="309"/>
      <c r="Q47" s="309" t="s">
        <v>16</v>
      </c>
      <c r="R47" s="309"/>
      <c r="S47" s="309"/>
      <c r="T47" s="309" t="s">
        <v>18</v>
      </c>
      <c r="U47" s="309"/>
      <c r="V47" s="309"/>
      <c r="W47" s="309"/>
      <c r="X47" s="46"/>
    </row>
    <row r="48" spans="1:24" ht="15.75">
      <c r="A48" s="33"/>
      <c r="B48" s="320" t="s">
        <v>61</v>
      </c>
      <c r="C48" s="320"/>
      <c r="D48" s="320"/>
      <c r="E48" s="320"/>
      <c r="F48" s="320"/>
      <c r="G48" s="320"/>
      <c r="H48" s="320"/>
      <c r="I48" s="320"/>
      <c r="J48" s="320">
        <v>15</v>
      </c>
      <c r="K48" s="320"/>
      <c r="L48" s="320">
        <v>0</v>
      </c>
      <c r="M48" s="320"/>
      <c r="N48" s="320"/>
      <c r="O48" s="320"/>
      <c r="P48" s="320"/>
      <c r="Q48" s="320">
        <v>35000</v>
      </c>
      <c r="R48" s="320"/>
      <c r="S48" s="320"/>
      <c r="T48" s="319">
        <f>+ROUND(L48*Q48,0)</f>
        <v>0</v>
      </c>
      <c r="U48" s="319"/>
      <c r="V48" s="319"/>
      <c r="W48" s="319"/>
      <c r="X48" s="46"/>
    </row>
    <row r="49" spans="1:24" ht="15.75">
      <c r="A49" s="33"/>
      <c r="B49" s="320"/>
      <c r="C49" s="320"/>
      <c r="D49" s="320"/>
      <c r="E49" s="320"/>
      <c r="F49" s="320"/>
      <c r="G49" s="320"/>
      <c r="H49" s="320"/>
      <c r="I49" s="320"/>
      <c r="J49" s="320"/>
      <c r="K49" s="320"/>
      <c r="L49" s="320"/>
      <c r="M49" s="320"/>
      <c r="N49" s="320"/>
      <c r="O49" s="320"/>
      <c r="P49" s="320"/>
      <c r="Q49" s="320"/>
      <c r="R49" s="320"/>
      <c r="S49" s="320"/>
      <c r="T49" s="319">
        <f t="shared" ref="T49:T50" si="1">+ROUND(L49*Q49,0)</f>
        <v>0</v>
      </c>
      <c r="U49" s="319"/>
      <c r="V49" s="319"/>
      <c r="W49" s="319"/>
      <c r="X49" s="46"/>
    </row>
    <row r="50" spans="1:24" ht="15.75">
      <c r="A50" s="33"/>
      <c r="B50" s="320"/>
      <c r="C50" s="320"/>
      <c r="D50" s="320"/>
      <c r="E50" s="320"/>
      <c r="F50" s="320"/>
      <c r="G50" s="320"/>
      <c r="H50" s="320"/>
      <c r="I50" s="320"/>
      <c r="J50" s="320"/>
      <c r="K50" s="320"/>
      <c r="L50" s="320"/>
      <c r="M50" s="320"/>
      <c r="N50" s="320"/>
      <c r="O50" s="320"/>
      <c r="P50" s="320"/>
      <c r="Q50" s="320"/>
      <c r="R50" s="320"/>
      <c r="S50" s="320"/>
      <c r="T50" s="319">
        <f t="shared" si="1"/>
        <v>0</v>
      </c>
      <c r="U50" s="319"/>
      <c r="V50" s="319"/>
      <c r="W50" s="319"/>
      <c r="X50" s="46"/>
    </row>
    <row r="51" spans="1:24" ht="16.5">
      <c r="A51" s="33"/>
      <c r="B51" s="49"/>
      <c r="C51" s="49"/>
      <c r="D51" s="49"/>
      <c r="E51" s="49"/>
      <c r="F51" s="49"/>
      <c r="G51" s="49"/>
      <c r="H51" s="49"/>
      <c r="I51" s="49"/>
      <c r="J51" s="49"/>
      <c r="K51" s="49"/>
      <c r="L51" s="49"/>
      <c r="M51" s="49"/>
      <c r="N51" s="49"/>
      <c r="O51" s="49"/>
      <c r="P51" s="49"/>
      <c r="Q51" s="310" t="s">
        <v>20</v>
      </c>
      <c r="R51" s="310"/>
      <c r="S51" s="310"/>
      <c r="T51" s="332">
        <f t="shared" ref="T51" si="2">SUM(T48:W50)</f>
        <v>0</v>
      </c>
      <c r="U51" s="333"/>
      <c r="V51" s="333"/>
      <c r="W51" s="334"/>
      <c r="X51" s="46"/>
    </row>
    <row r="52" spans="1:24" ht="15.75">
      <c r="A52" s="33"/>
      <c r="B52" s="50"/>
      <c r="C52" s="50"/>
      <c r="D52" s="50"/>
      <c r="E52" s="50"/>
      <c r="F52" s="50"/>
      <c r="G52" s="50"/>
      <c r="H52" s="50"/>
      <c r="I52" s="50"/>
      <c r="J52" s="50"/>
      <c r="K52" s="50"/>
      <c r="L52" s="50"/>
      <c r="M52" s="50"/>
      <c r="N52" s="50"/>
      <c r="O52" s="50"/>
      <c r="P52" s="50"/>
      <c r="Q52" s="50"/>
      <c r="R52" s="50"/>
      <c r="S52" s="50"/>
      <c r="T52" s="51"/>
      <c r="U52" s="51"/>
      <c r="V52" s="51"/>
      <c r="W52" s="51"/>
      <c r="X52" s="46"/>
    </row>
    <row r="53" spans="1:24" ht="16.5">
      <c r="A53" s="33"/>
      <c r="B53" s="305" t="s">
        <v>33</v>
      </c>
      <c r="C53" s="305"/>
      <c r="D53" s="305"/>
      <c r="E53" s="305"/>
      <c r="F53" s="305"/>
      <c r="G53" s="305"/>
      <c r="H53" s="305"/>
      <c r="I53" s="305"/>
      <c r="J53" s="305"/>
      <c r="K53" s="305"/>
      <c r="L53" s="305"/>
      <c r="M53" s="305"/>
      <c r="N53" s="305"/>
      <c r="O53" s="305"/>
      <c r="P53" s="305"/>
      <c r="Q53" s="305"/>
      <c r="R53" s="305"/>
      <c r="S53" s="305"/>
      <c r="T53" s="305"/>
      <c r="U53" s="305"/>
      <c r="V53" s="305"/>
      <c r="W53" s="305"/>
      <c r="X53" s="46"/>
    </row>
    <row r="54" spans="1:24" ht="15.75">
      <c r="A54" s="33"/>
      <c r="B54" s="47"/>
      <c r="C54" s="47"/>
      <c r="D54" s="47"/>
      <c r="E54" s="47"/>
      <c r="F54" s="47"/>
      <c r="G54" s="47"/>
      <c r="H54" s="47"/>
      <c r="I54" s="47"/>
      <c r="J54" s="47"/>
      <c r="K54" s="47"/>
      <c r="L54" s="47"/>
      <c r="M54" s="47"/>
      <c r="N54" s="47"/>
      <c r="O54" s="47"/>
      <c r="P54" s="47"/>
      <c r="Q54" s="47"/>
      <c r="R54" s="47"/>
      <c r="S54" s="47"/>
      <c r="T54" s="47"/>
      <c r="U54" s="47"/>
      <c r="V54" s="47"/>
      <c r="W54" s="47"/>
      <c r="X54" s="46"/>
    </row>
    <row r="55" spans="1:24" ht="16.5">
      <c r="A55" s="33"/>
      <c r="B55" s="309" t="s">
        <v>34</v>
      </c>
      <c r="C55" s="309"/>
      <c r="D55" s="309"/>
      <c r="E55" s="309"/>
      <c r="F55" s="309"/>
      <c r="G55" s="309"/>
      <c r="H55" s="309" t="s">
        <v>35</v>
      </c>
      <c r="I55" s="309"/>
      <c r="J55" s="309" t="s">
        <v>36</v>
      </c>
      <c r="K55" s="309"/>
      <c r="L55" s="309" t="s">
        <v>37</v>
      </c>
      <c r="M55" s="309"/>
      <c r="N55" s="309"/>
      <c r="O55" s="309"/>
      <c r="P55" s="309"/>
      <c r="Q55" s="309" t="s">
        <v>17</v>
      </c>
      <c r="R55" s="309"/>
      <c r="S55" s="309"/>
      <c r="T55" s="309" t="s">
        <v>18</v>
      </c>
      <c r="U55" s="309"/>
      <c r="V55" s="309"/>
      <c r="W55" s="309"/>
      <c r="X55" s="46"/>
    </row>
    <row r="56" spans="1:24" ht="15.75">
      <c r="A56" s="33"/>
      <c r="B56" s="320" t="s">
        <v>38</v>
      </c>
      <c r="C56" s="320"/>
      <c r="D56" s="320"/>
      <c r="E56" s="320"/>
      <c r="F56" s="320"/>
      <c r="G56" s="320"/>
      <c r="H56" s="320">
        <f>((1500000/30)+((1000000/30)*2))</f>
        <v>116666.66666666667</v>
      </c>
      <c r="I56" s="320"/>
      <c r="J56" s="335">
        <v>0.65</v>
      </c>
      <c r="K56" s="320"/>
      <c r="L56" s="320">
        <f>H56*1.65</f>
        <v>192500</v>
      </c>
      <c r="M56" s="320"/>
      <c r="N56" s="320"/>
      <c r="O56" s="320"/>
      <c r="P56" s="320"/>
      <c r="Q56" s="320">
        <v>0.13600000000000001</v>
      </c>
      <c r="R56" s="320"/>
      <c r="S56" s="320"/>
      <c r="T56" s="319">
        <f>Q56*L56</f>
        <v>26180.000000000004</v>
      </c>
      <c r="U56" s="319"/>
      <c r="V56" s="319"/>
      <c r="W56" s="319"/>
      <c r="X56" s="46"/>
    </row>
    <row r="57" spans="1:24" ht="15.75">
      <c r="A57" s="33"/>
      <c r="B57" s="320"/>
      <c r="C57" s="320"/>
      <c r="D57" s="320"/>
      <c r="E57" s="320"/>
      <c r="F57" s="320"/>
      <c r="G57" s="320"/>
      <c r="H57" s="320"/>
      <c r="I57" s="320"/>
      <c r="J57" s="320"/>
      <c r="K57" s="320"/>
      <c r="L57" s="320"/>
      <c r="M57" s="320"/>
      <c r="N57" s="320"/>
      <c r="O57" s="320"/>
      <c r="P57" s="320"/>
      <c r="Q57" s="320"/>
      <c r="R57" s="320"/>
      <c r="S57" s="320"/>
      <c r="T57" s="319"/>
      <c r="U57" s="319"/>
      <c r="V57" s="319"/>
      <c r="W57" s="319"/>
      <c r="X57" s="46"/>
    </row>
    <row r="58" spans="1:24" ht="15.75">
      <c r="A58" s="33"/>
      <c r="B58" s="320"/>
      <c r="C58" s="320"/>
      <c r="D58" s="320"/>
      <c r="E58" s="320"/>
      <c r="F58" s="320"/>
      <c r="G58" s="320"/>
      <c r="H58" s="320"/>
      <c r="I58" s="320"/>
      <c r="J58" s="320"/>
      <c r="K58" s="320"/>
      <c r="L58" s="320"/>
      <c r="M58" s="320"/>
      <c r="N58" s="320"/>
      <c r="O58" s="320"/>
      <c r="P58" s="320"/>
      <c r="Q58" s="320"/>
      <c r="R58" s="320"/>
      <c r="S58" s="320"/>
      <c r="T58" s="319"/>
      <c r="U58" s="319"/>
      <c r="V58" s="319"/>
      <c r="W58" s="319"/>
      <c r="X58" s="46"/>
    </row>
    <row r="59" spans="1:24" ht="16.5">
      <c r="A59" s="33"/>
      <c r="B59" s="49"/>
      <c r="C59" s="49"/>
      <c r="D59" s="49"/>
      <c r="E59" s="49"/>
      <c r="F59" s="49"/>
      <c r="G59" s="49"/>
      <c r="H59" s="49"/>
      <c r="I59" s="49"/>
      <c r="J59" s="49"/>
      <c r="K59" s="49"/>
      <c r="L59" s="49"/>
      <c r="M59" s="49"/>
      <c r="N59" s="49"/>
      <c r="O59" s="49"/>
      <c r="P59" s="49"/>
      <c r="Q59" s="310" t="s">
        <v>20</v>
      </c>
      <c r="R59" s="310"/>
      <c r="S59" s="310"/>
      <c r="T59" s="337">
        <f t="shared" ref="T59" si="3">SUM(T56:W58)</f>
        <v>26180.000000000004</v>
      </c>
      <c r="U59" s="338"/>
      <c r="V59" s="338"/>
      <c r="W59" s="339"/>
      <c r="X59" s="46"/>
    </row>
    <row r="60" spans="1:24" ht="15.75">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5.75">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ht="16.5">
      <c r="A62" s="33"/>
      <c r="B62" s="49"/>
      <c r="C62" s="49"/>
      <c r="D62" s="49"/>
      <c r="E62" s="49"/>
      <c r="F62" s="49"/>
      <c r="G62" s="49"/>
      <c r="H62" s="49"/>
      <c r="I62" s="49"/>
      <c r="J62" s="49"/>
      <c r="K62" s="49"/>
      <c r="L62" s="49"/>
      <c r="M62" s="49"/>
      <c r="N62" s="49"/>
      <c r="O62" s="49"/>
      <c r="P62" s="49"/>
      <c r="Q62" s="310" t="s">
        <v>20</v>
      </c>
      <c r="R62" s="310"/>
      <c r="S62" s="310"/>
      <c r="T62" s="337">
        <f t="shared" ref="T62" si="4">SUM(T59:W61)</f>
        <v>26180.000000000004</v>
      </c>
      <c r="U62" s="338"/>
      <c r="V62" s="338"/>
      <c r="W62" s="339"/>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33"/>
      <c r="B64" s="52"/>
      <c r="C64" s="52"/>
      <c r="D64" s="52"/>
      <c r="E64" s="52"/>
      <c r="F64" s="52"/>
      <c r="G64" s="52"/>
      <c r="H64" s="52"/>
      <c r="I64" s="52"/>
      <c r="J64" s="52"/>
      <c r="K64" s="52"/>
      <c r="L64" s="52"/>
      <c r="M64" s="52"/>
      <c r="N64" s="52"/>
      <c r="O64" s="52"/>
      <c r="P64" s="52"/>
      <c r="Q64" s="340" t="s">
        <v>39</v>
      </c>
      <c r="R64" s="340"/>
      <c r="S64" s="340"/>
      <c r="T64" s="341">
        <f>+T62+T51+T43+T34</f>
        <v>64467</v>
      </c>
      <c r="U64" s="341"/>
      <c r="V64" s="341"/>
      <c r="W64" s="341"/>
      <c r="X64" s="46"/>
    </row>
    <row r="65" spans="1:24">
      <c r="A65" s="33"/>
      <c r="B65" s="52"/>
      <c r="C65" s="52"/>
      <c r="D65" s="52"/>
      <c r="E65" s="52"/>
      <c r="F65" s="52"/>
      <c r="G65" s="52"/>
      <c r="H65" s="52"/>
      <c r="I65" s="52"/>
      <c r="J65" s="52"/>
      <c r="K65" s="52"/>
      <c r="L65" s="52"/>
      <c r="M65" s="52"/>
      <c r="N65" s="52"/>
      <c r="O65" s="52"/>
      <c r="P65" s="52"/>
      <c r="Q65" s="54" t="s">
        <v>40</v>
      </c>
      <c r="R65" s="55">
        <v>30</v>
      </c>
      <c r="S65" s="56" t="s">
        <v>41</v>
      </c>
      <c r="T65" s="341">
        <f>+ROUND(R65*(T64/100),0)</f>
        <v>19340</v>
      </c>
      <c r="U65" s="341"/>
      <c r="V65" s="341"/>
      <c r="W65" s="341"/>
      <c r="X65" s="46"/>
    </row>
    <row r="66" spans="1:24">
      <c r="A66" s="33"/>
      <c r="B66" s="52"/>
      <c r="C66" s="52"/>
      <c r="D66" s="52"/>
      <c r="E66" s="52"/>
      <c r="F66" s="52"/>
      <c r="G66" s="52"/>
      <c r="H66" s="52"/>
      <c r="I66" s="52"/>
      <c r="J66" s="52"/>
      <c r="K66" s="52"/>
      <c r="L66" s="52"/>
      <c r="M66" s="52"/>
      <c r="N66" s="52"/>
      <c r="O66" s="52"/>
      <c r="P66" s="52"/>
      <c r="Q66" s="342" t="s">
        <v>42</v>
      </c>
      <c r="R66" s="342"/>
      <c r="S66" s="342"/>
      <c r="T66" s="341">
        <f>+T65+T64</f>
        <v>83807</v>
      </c>
      <c r="U66" s="341"/>
      <c r="V66" s="341"/>
      <c r="W66" s="341"/>
      <c r="X66" s="46"/>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346"/>
      <c r="D69" s="641"/>
      <c r="E69" s="641"/>
      <c r="F69" s="641"/>
      <c r="G69" s="641"/>
      <c r="H69" s="641"/>
      <c r="I69" s="641"/>
      <c r="J69" s="641"/>
      <c r="K69" s="642"/>
      <c r="L69" s="642"/>
      <c r="M69" s="642"/>
      <c r="N69" s="347"/>
      <c r="O69" s="347"/>
      <c r="P69" s="347"/>
      <c r="Q69" s="347"/>
      <c r="R69" s="347"/>
      <c r="S69" s="347"/>
      <c r="T69" s="347"/>
      <c r="U69" s="347"/>
      <c r="V69" s="347"/>
      <c r="W69" s="67"/>
      <c r="X69" s="46"/>
    </row>
    <row r="70" spans="1:24" ht="16.5">
      <c r="A70" s="33"/>
      <c r="B70" s="52"/>
      <c r="C70" s="343" t="s">
        <v>43</v>
      </c>
      <c r="D70" s="343"/>
      <c r="E70" s="343"/>
      <c r="F70" s="343"/>
      <c r="G70" s="343"/>
      <c r="H70" s="343"/>
      <c r="I70" s="343"/>
      <c r="J70" s="343"/>
      <c r="K70" s="642"/>
      <c r="L70" s="642"/>
      <c r="M70" s="642"/>
      <c r="N70" s="343" t="s">
        <v>44</v>
      </c>
      <c r="O70" s="343"/>
      <c r="P70" s="343"/>
      <c r="Q70" s="343"/>
      <c r="R70" s="343"/>
      <c r="S70" s="343"/>
      <c r="T70" s="343"/>
      <c r="U70" s="343"/>
      <c r="V70" s="343"/>
      <c r="W70" s="343"/>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346"/>
      <c r="J73" s="641"/>
      <c r="K73" s="641"/>
      <c r="L73" s="641"/>
      <c r="M73" s="641"/>
      <c r="N73" s="641"/>
      <c r="O73" s="641"/>
      <c r="P73" s="641"/>
      <c r="Q73" s="57"/>
      <c r="R73" s="57"/>
      <c r="S73" s="57"/>
      <c r="T73" s="57"/>
      <c r="U73" s="57"/>
      <c r="V73" s="57"/>
      <c r="W73" s="57"/>
      <c r="X73" s="46"/>
    </row>
    <row r="74" spans="1:24" ht="16.5">
      <c r="A74" s="33"/>
      <c r="B74" s="52"/>
      <c r="C74" s="57"/>
      <c r="D74" s="58"/>
      <c r="E74" s="58"/>
      <c r="F74" s="58"/>
      <c r="G74" s="58"/>
      <c r="H74" s="58"/>
      <c r="I74" s="343" t="s">
        <v>45</v>
      </c>
      <c r="J74" s="643"/>
      <c r="K74" s="643"/>
      <c r="L74" s="643"/>
      <c r="M74" s="643"/>
      <c r="N74" s="643"/>
      <c r="O74" s="643"/>
      <c r="P74" s="643"/>
      <c r="Q74" s="57"/>
      <c r="R74" s="57"/>
      <c r="S74" s="57"/>
      <c r="T74" s="57"/>
      <c r="U74" s="57"/>
      <c r="V74" s="57"/>
      <c r="W74" s="57"/>
      <c r="X74" s="46"/>
    </row>
    <row r="75" spans="1:24">
      <c r="A75" s="33"/>
      <c r="B75" s="52"/>
      <c r="C75" s="52"/>
      <c r="D75" s="52"/>
      <c r="E75" s="52"/>
      <c r="F75" s="59"/>
      <c r="G75" s="59"/>
      <c r="H75" s="59"/>
      <c r="I75" s="59"/>
      <c r="J75" s="59"/>
      <c r="K75" s="59"/>
      <c r="L75" s="59"/>
      <c r="M75" s="59"/>
      <c r="N75" s="59"/>
      <c r="O75" s="59"/>
      <c r="P75" s="60"/>
      <c r="Q75" s="52"/>
      <c r="R75" s="52"/>
      <c r="S75" s="52"/>
      <c r="T75" s="53"/>
      <c r="U75" s="53"/>
      <c r="V75" s="53"/>
      <c r="W75" s="53"/>
      <c r="X75" s="46"/>
    </row>
    <row r="76" spans="1:24">
      <c r="A76" s="33"/>
      <c r="B76" s="344" t="s">
        <v>46</v>
      </c>
      <c r="C76" s="344"/>
      <c r="D76" s="344"/>
      <c r="E76" s="344"/>
      <c r="F76" s="344"/>
      <c r="G76" s="344"/>
      <c r="H76" s="344"/>
      <c r="I76" s="344"/>
      <c r="J76" s="344"/>
      <c r="K76" s="344"/>
      <c r="L76" s="344"/>
      <c r="M76" s="344"/>
      <c r="N76" s="344"/>
      <c r="O76" s="61"/>
      <c r="P76" s="31"/>
      <c r="Q76" s="31" t="s">
        <v>47</v>
      </c>
      <c r="R76" s="31" t="s">
        <v>48</v>
      </c>
      <c r="S76" s="31"/>
      <c r="T76" s="31"/>
      <c r="U76" s="31"/>
      <c r="V76" s="31"/>
      <c r="W76" s="31"/>
      <c r="X76" s="32"/>
    </row>
    <row r="77" spans="1:24">
      <c r="A77" s="62"/>
      <c r="B77" s="63" t="s">
        <v>49</v>
      </c>
      <c r="C77" s="64"/>
      <c r="D77" s="64"/>
      <c r="E77" s="64"/>
      <c r="F77" s="63" t="s">
        <v>50</v>
      </c>
      <c r="G77" s="65"/>
      <c r="H77" s="345"/>
      <c r="I77" s="345"/>
      <c r="J77" s="345"/>
      <c r="K77" s="345"/>
      <c r="L77" s="345"/>
      <c r="M77" s="345"/>
      <c r="N77" s="345"/>
      <c r="O77" s="345"/>
      <c r="P77" s="63"/>
      <c r="Q77" s="63"/>
      <c r="R77" s="63" t="s">
        <v>51</v>
      </c>
      <c r="S77" s="63"/>
      <c r="T77" s="63"/>
      <c r="U77" s="63"/>
      <c r="V77" s="63"/>
      <c r="W77" s="63"/>
      <c r="X77" s="66"/>
    </row>
  </sheetData>
  <mergeCells count="159">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B36:W36"/>
    <mergeCell ref="B38:I38"/>
    <mergeCell ref="J38:K38"/>
    <mergeCell ref="L38:P38"/>
    <mergeCell ref="Q38:S38"/>
    <mergeCell ref="T38:W38"/>
    <mergeCell ref="B33:I33"/>
    <mergeCell ref="J33:K33"/>
    <mergeCell ref="L33:P33"/>
    <mergeCell ref="Q33:S33"/>
    <mergeCell ref="T33:W33"/>
    <mergeCell ref="Q34:S34"/>
    <mergeCell ref="T34:W34"/>
    <mergeCell ref="B39:I39"/>
    <mergeCell ref="J39:K39"/>
    <mergeCell ref="L39:P39"/>
    <mergeCell ref="Q39:S39"/>
    <mergeCell ref="T39:W39"/>
    <mergeCell ref="B40:I40"/>
    <mergeCell ref="J40:K40"/>
    <mergeCell ref="L40:P40"/>
    <mergeCell ref="Q40:S40"/>
    <mergeCell ref="T40:W40"/>
    <mergeCell ref="B41:I41"/>
    <mergeCell ref="J41:K41"/>
    <mergeCell ref="L41:P41"/>
    <mergeCell ref="Q41:S41"/>
    <mergeCell ref="T41:W41"/>
    <mergeCell ref="B42:I42"/>
    <mergeCell ref="J42:K42"/>
    <mergeCell ref="L42:P42"/>
    <mergeCell ref="Q42:S42"/>
    <mergeCell ref="T42:W42"/>
    <mergeCell ref="B48:G48"/>
    <mergeCell ref="H48:I48"/>
    <mergeCell ref="J48:K48"/>
    <mergeCell ref="L48:P48"/>
    <mergeCell ref="Q48:S48"/>
    <mergeCell ref="T48:W48"/>
    <mergeCell ref="Q43:S43"/>
    <mergeCell ref="T43:W43"/>
    <mergeCell ref="B45:W45"/>
    <mergeCell ref="B47:G47"/>
    <mergeCell ref="H47:I47"/>
    <mergeCell ref="J47:K47"/>
    <mergeCell ref="L47:P47"/>
    <mergeCell ref="Q47:S47"/>
    <mergeCell ref="T47:W47"/>
    <mergeCell ref="B50:G50"/>
    <mergeCell ref="H50:I50"/>
    <mergeCell ref="J50:K50"/>
    <mergeCell ref="L50:P50"/>
    <mergeCell ref="Q50:S50"/>
    <mergeCell ref="T50:W50"/>
    <mergeCell ref="B49:G49"/>
    <mergeCell ref="H49:I49"/>
    <mergeCell ref="J49:K49"/>
    <mergeCell ref="L49:P49"/>
    <mergeCell ref="Q49:S49"/>
    <mergeCell ref="T49:W49"/>
    <mergeCell ref="Q51:S51"/>
    <mergeCell ref="T51:W51"/>
    <mergeCell ref="B53:W53"/>
    <mergeCell ref="B55:G55"/>
    <mergeCell ref="H55:I55"/>
    <mergeCell ref="J55:K55"/>
    <mergeCell ref="L55:P55"/>
    <mergeCell ref="Q55:S55"/>
    <mergeCell ref="T55:W55"/>
    <mergeCell ref="B57:G57"/>
    <mergeCell ref="H57:I57"/>
    <mergeCell ref="J57:K57"/>
    <mergeCell ref="L57:P57"/>
    <mergeCell ref="Q57:S57"/>
    <mergeCell ref="T57:W57"/>
    <mergeCell ref="B56:G56"/>
    <mergeCell ref="H56:I56"/>
    <mergeCell ref="J56:K56"/>
    <mergeCell ref="L56:P56"/>
    <mergeCell ref="Q56:S56"/>
    <mergeCell ref="T56:W56"/>
    <mergeCell ref="Q59:S59"/>
    <mergeCell ref="T59:W59"/>
    <mergeCell ref="B60:G60"/>
    <mergeCell ref="H60:I60"/>
    <mergeCell ref="J60:K60"/>
    <mergeCell ref="L60:P60"/>
    <mergeCell ref="Q60:S60"/>
    <mergeCell ref="T60:W60"/>
    <mergeCell ref="B58:G58"/>
    <mergeCell ref="H58:I58"/>
    <mergeCell ref="J58:K58"/>
    <mergeCell ref="L58:P58"/>
    <mergeCell ref="Q58:S58"/>
    <mergeCell ref="T58:W58"/>
    <mergeCell ref="Q62:S62"/>
    <mergeCell ref="T62:W62"/>
    <mergeCell ref="Q64:S64"/>
    <mergeCell ref="T64:W64"/>
    <mergeCell ref="T65:W65"/>
    <mergeCell ref="Q66:S66"/>
    <mergeCell ref="T66:W66"/>
    <mergeCell ref="B61:G61"/>
    <mergeCell ref="H61:I61"/>
    <mergeCell ref="J61:K61"/>
    <mergeCell ref="L61:P61"/>
    <mergeCell ref="Q61:S61"/>
    <mergeCell ref="T61:W61"/>
    <mergeCell ref="I74:P74"/>
    <mergeCell ref="B76:N76"/>
    <mergeCell ref="H77:O77"/>
    <mergeCell ref="C69:J69"/>
    <mergeCell ref="K69:M70"/>
    <mergeCell ref="N69:V69"/>
    <mergeCell ref="C70:J70"/>
    <mergeCell ref="N70:W70"/>
    <mergeCell ref="I73:P73"/>
  </mergeCells>
  <conditionalFormatting sqref="B12:W17">
    <cfRule type="expression" dxfId="40" priority="1" stopIfTrue="1">
      <formula>#REF!=0</formula>
    </cfRule>
  </conditionalFormatting>
  <dataValidations count="32">
    <dataValidation allowBlank="1" showInputMessage="1" showErrorMessage="1" prompt="Escriba el precio unitario del material  que se analiza" sqref="Q39:S42" xr:uid="{00000000-0002-0000-1B00-000000000000}"/>
    <dataValidation allowBlank="1" showInputMessage="1" showErrorMessage="1" prompt="Escriba la cantidad de material que se analiza" sqref="L39:P42" xr:uid="{00000000-0002-0000-1B00-000001000000}"/>
    <dataValidation allowBlank="1" showInputMessage="1" showErrorMessage="1" prompt="Escriba la unidad de medida en que se mide el material" sqref="J39:K42" xr:uid="{00000000-0002-0000-1B00-000002000000}"/>
    <dataValidation allowBlank="1" showInputMessage="1" showErrorMessage="1" prompt="Escriba una breve descripción de los materiales que analiza" sqref="B39:I42" xr:uid="{00000000-0002-0000-1B00-000003000000}"/>
    <dataValidation allowBlank="1" showInputMessage="1" showErrorMessage="1" prompt="Escriba el rendimiento del equipo que analiza" sqref="Q33" xr:uid="{00000000-0002-0000-1B00-000004000000}"/>
    <dataValidation allowBlank="1" showInputMessage="1" showErrorMessage="1" prompt="Escriba la Tarifa por hora del equipo que analiza" sqref="L33" xr:uid="{00000000-0002-0000-1B00-000005000000}"/>
    <dataValidation allowBlank="1" showInputMessage="1" showErrorMessage="1" prompt="Escriba una breve descripción del equipo que analiza" sqref="B33" xr:uid="{00000000-0002-0000-1B00-000006000000}"/>
    <dataValidation allowBlank="1" showInputMessage="1" showErrorMessage="1" prompt="Escriba el nombre completo  del interventor" sqref="H77:O77" xr:uid="{00000000-0002-0000-1B00-000007000000}"/>
    <dataValidation allowBlank="1" showInputMessage="1" showErrorMessage="1" prompt="Escriba el valor Unitario de cada trabajador relacionado" sqref="T56:W58 T60:W61" xr:uid="{00000000-0002-0000-1B00-000008000000}"/>
    <dataValidation allowBlank="1" showInputMessage="1" showErrorMessage="1" prompt="Escriba el rendimiento de cada trabajador relacionado" sqref="Q56:S58 Q60:S61" xr:uid="{00000000-0002-0000-1B00-000009000000}"/>
    <dataValidation allowBlank="1" showInputMessage="1" showErrorMessage="1" prompt="Escriba el valor del jornal total de cada trabajador relacionado" sqref="L56:P58 L60:P61" xr:uid="{00000000-0002-0000-1B00-00000A000000}"/>
    <dataValidation allowBlank="1" showInputMessage="1" showErrorMessage="1" prompt="Escriba el valor de las prestaciones por cada trabajador" sqref="J56:K58 J60:K61" xr:uid="{00000000-0002-0000-1B00-00000B000000}"/>
    <dataValidation allowBlank="1" showInputMessage="1" showErrorMessage="1" prompt="Escriba el valor del jornal por cada trabajador" sqref="H56:I58 H60:I61" xr:uid="{00000000-0002-0000-1B00-00000C000000}"/>
    <dataValidation allowBlank="1" showInputMessage="1" showErrorMessage="1" prompt="Escriba el valor unitario del transporte relacionado" sqref="T48:W50" xr:uid="{00000000-0002-0000-1B00-00000D000000}"/>
    <dataValidation allowBlank="1" showInputMessage="1" showErrorMessage="1" prompt="Escriba la tarifa del transporte relacionado" sqref="Q48:S50" xr:uid="{00000000-0002-0000-1B00-00000E000000}"/>
    <dataValidation allowBlank="1" showInputMessage="1" showErrorMessage="1" prompt="Esciba los m2 o Toneladas por Km equivalentes para el transporte relacionado" sqref="L48:P50" xr:uid="{00000000-0002-0000-1B00-00000F000000}"/>
    <dataValidation allowBlank="1" showInputMessage="1" showErrorMessage="1" prompt="Escriba la distancia que recorre el transporte relacionado" sqref="J48:K50" xr:uid="{00000000-0002-0000-1B00-000010000000}"/>
    <dataValidation allowBlank="1" showInputMessage="1" showErrorMessage="1" prompt="Escriba el peso o la cantidad de volument que transporta" sqref="H48:I50" xr:uid="{00000000-0002-0000-1B00-000011000000}"/>
    <dataValidation allowBlank="1" showInputMessage="1" showErrorMessage="1" prompt="Escriba el precio unitario del material que se analiza" sqref="T39:W42" xr:uid="{00000000-0002-0000-1B00-000012000000}"/>
    <dataValidation allowBlank="1" showInputMessage="1" showErrorMessage="1" prompt="Escriba el valor unitario del equipo que analiza" sqref="T33:W33" xr:uid="{00000000-0002-0000-1B00-000013000000}"/>
    <dataValidation allowBlank="1" showInputMessage="1" showErrorMessage="1" prompt="Escriba los trabajadores cuyo precio va a analizarce" sqref="B56:G58 B60:G61" xr:uid="{00000000-0002-0000-1B00-000014000000}"/>
    <dataValidation allowBlank="1" showInputMessage="1" showErrorMessage="1" prompt="Escriba la clase de material que transporta el material que se analiza" sqref="B48:G50" xr:uid="{00000000-0002-0000-1B00-000015000000}"/>
    <dataValidation allowBlank="1" showInputMessage="1" showErrorMessage="1" prompt="Escriba la Cantidad de cada item relacionado" sqref="T26 T29:W29" xr:uid="{00000000-0002-0000-1B00-000016000000}"/>
    <dataValidation allowBlank="1" showInputMessage="1" showErrorMessage="1" prompt="Escriba la unidad de medida en que se encuentra el item relacionado" sqref="Q26 Q29:S29" xr:uid="{00000000-0002-0000-1B00-000017000000}"/>
    <dataValidation allowBlank="1" showInputMessage="1" showErrorMessage="1" prompt="Escriba una breve descripción del item relacionado" sqref="D26 D29:P29" xr:uid="{00000000-0002-0000-1B00-000018000000}"/>
    <dataValidation allowBlank="1" showInputMessage="1" showErrorMessage="1" prompt="Escriba el item relacionado en la propuesta" sqref="B26 B29:C29" xr:uid="{00000000-0002-0000-1B00-000019000000}"/>
    <dataValidation allowBlank="1" showInputMessage="1" showErrorMessage="1" promptTitle="Coordinador        " prompt="Escriba el nombre _x000a_o razón social del _x000a_funcionario designado_x000a_para ser el Coordinador_x000a_del Contrato" sqref="F23:W23" xr:uid="{00000000-0002-0000-1B00-00001A000000}"/>
    <dataValidation allowBlank="1" showInputMessage="1" showErrorMessage="1" promptTitle="Interventor               " prompt="Escriba el nombre _x000a_o razón social del _x000a_Interventor" sqref="F21:W21" xr:uid="{00000000-0002-0000-1B00-00001B000000}"/>
    <dataValidation allowBlank="1" showInputMessage="1" showErrorMessage="1" promptTitle="Contratista" prompt="Escriba el nombre o _x000a_razón social del _x000a_Contratista" sqref="F19:W19" xr:uid="{00000000-0002-0000-1B00-00001C000000}"/>
    <dataValidation allowBlank="1" showInputMessage="1" showErrorMessage="1" promptTitle="Contrato No." prompt="Escriba en este espacio el número de contrato suscrito" sqref="H8:L8" xr:uid="{00000000-0002-0000-1B00-00001D000000}"/>
    <dataValidation allowBlank="1" showInputMessage="1" showErrorMessage="1" prompt="Escriba el año de suscripción del contrato." sqref="O8:Q8" xr:uid="{00000000-0002-0000-1B00-00001E000000}"/>
    <dataValidation allowBlank="1" showInputMessage="1" showErrorMessage="1" promptTitle="Objeto del Contrato" prompt="Escriba claramente el objeto del contrato de ejecución suscrito" sqref="B12:W17" xr:uid="{00000000-0002-0000-1B00-00001F000000}"/>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X77"/>
  <sheetViews>
    <sheetView topLeftCell="A28" workbookViewId="0">
      <selection sqref="A1:X77"/>
    </sheetView>
  </sheetViews>
  <sheetFormatPr defaultColWidth="11.42578125" defaultRowHeight="15"/>
  <cols>
    <col min="1" max="8" width="5.85546875" customWidth="1"/>
    <col min="9" max="9" width="9.85546875" customWidth="1"/>
    <col min="10" max="18" width="5.85546875" customWidth="1"/>
    <col min="19" max="19" width="9.28515625" customWidth="1"/>
    <col min="20" max="24" width="5.85546875" customWidth="1"/>
  </cols>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13"/>
      <c r="C12" s="413"/>
      <c r="D12" s="413"/>
      <c r="E12" s="413"/>
      <c r="F12" s="413"/>
      <c r="G12" s="413"/>
      <c r="H12" s="413"/>
      <c r="I12" s="413"/>
      <c r="J12" s="413"/>
      <c r="K12" s="413"/>
      <c r="L12" s="413"/>
      <c r="M12" s="413"/>
      <c r="N12" s="413"/>
      <c r="O12" s="413"/>
      <c r="P12" s="413"/>
      <c r="Q12" s="413"/>
      <c r="R12" s="413"/>
      <c r="S12" s="413"/>
      <c r="T12" s="413"/>
      <c r="U12" s="413"/>
      <c r="V12" s="413"/>
      <c r="W12" s="413"/>
      <c r="X12" s="36"/>
    </row>
    <row r="13" spans="1:24">
      <c r="A13" s="35"/>
      <c r="B13" s="413"/>
      <c r="C13" s="413"/>
      <c r="D13" s="413"/>
      <c r="E13" s="413"/>
      <c r="F13" s="413"/>
      <c r="G13" s="413"/>
      <c r="H13" s="413"/>
      <c r="I13" s="413"/>
      <c r="J13" s="413"/>
      <c r="K13" s="413"/>
      <c r="L13" s="413"/>
      <c r="M13" s="413"/>
      <c r="N13" s="413"/>
      <c r="O13" s="413"/>
      <c r="P13" s="413"/>
      <c r="Q13" s="413"/>
      <c r="R13" s="413"/>
      <c r="S13" s="413"/>
      <c r="T13" s="413"/>
      <c r="U13" s="413"/>
      <c r="V13" s="413"/>
      <c r="W13" s="413"/>
      <c r="X13" s="36"/>
    </row>
    <row r="14" spans="1:24">
      <c r="A14" s="35"/>
      <c r="B14" s="413"/>
      <c r="C14" s="413"/>
      <c r="D14" s="413"/>
      <c r="E14" s="413"/>
      <c r="F14" s="413"/>
      <c r="G14" s="413"/>
      <c r="H14" s="413"/>
      <c r="I14" s="413"/>
      <c r="J14" s="413"/>
      <c r="K14" s="413"/>
      <c r="L14" s="413"/>
      <c r="M14" s="413"/>
      <c r="N14" s="413"/>
      <c r="O14" s="413"/>
      <c r="P14" s="413"/>
      <c r="Q14" s="413"/>
      <c r="R14" s="413"/>
      <c r="S14" s="413"/>
      <c r="T14" s="413"/>
      <c r="U14" s="413"/>
      <c r="V14" s="413"/>
      <c r="W14" s="413"/>
      <c r="X14" s="36"/>
    </row>
    <row r="15" spans="1:24">
      <c r="A15" s="35"/>
      <c r="B15" s="413"/>
      <c r="C15" s="413"/>
      <c r="D15" s="413"/>
      <c r="E15" s="413"/>
      <c r="F15" s="413"/>
      <c r="G15" s="413"/>
      <c r="H15" s="413"/>
      <c r="I15" s="413"/>
      <c r="J15" s="413"/>
      <c r="K15" s="413"/>
      <c r="L15" s="413"/>
      <c r="M15" s="413"/>
      <c r="N15" s="413"/>
      <c r="O15" s="413"/>
      <c r="P15" s="413"/>
      <c r="Q15" s="413"/>
      <c r="R15" s="413"/>
      <c r="S15" s="413"/>
      <c r="T15" s="413"/>
      <c r="U15" s="413"/>
      <c r="V15" s="413"/>
      <c r="W15" s="413"/>
      <c r="X15" s="36"/>
    </row>
    <row r="16" spans="1:24">
      <c r="A16" s="35"/>
      <c r="B16" s="413"/>
      <c r="C16" s="413"/>
      <c r="D16" s="413"/>
      <c r="E16" s="413"/>
      <c r="F16" s="413"/>
      <c r="G16" s="413"/>
      <c r="H16" s="413"/>
      <c r="I16" s="413"/>
      <c r="J16" s="413"/>
      <c r="K16" s="413"/>
      <c r="L16" s="413"/>
      <c r="M16" s="413"/>
      <c r="N16" s="413"/>
      <c r="O16" s="413"/>
      <c r="P16" s="413"/>
      <c r="Q16" s="413"/>
      <c r="R16" s="413"/>
      <c r="S16" s="413"/>
      <c r="T16" s="413"/>
      <c r="U16" s="413"/>
      <c r="V16" s="413"/>
      <c r="W16" s="413"/>
      <c r="X16" s="36"/>
    </row>
    <row r="17" spans="1:24">
      <c r="A17" s="35"/>
      <c r="B17" s="413"/>
      <c r="C17" s="413"/>
      <c r="D17" s="413"/>
      <c r="E17" s="413"/>
      <c r="F17" s="413"/>
      <c r="G17" s="413"/>
      <c r="H17" s="413"/>
      <c r="I17" s="413"/>
      <c r="J17" s="413"/>
      <c r="K17" s="413"/>
      <c r="L17" s="413"/>
      <c r="M17" s="413"/>
      <c r="N17" s="413"/>
      <c r="O17" s="413"/>
      <c r="P17" s="413"/>
      <c r="Q17" s="413"/>
      <c r="R17" s="413"/>
      <c r="S17" s="413"/>
      <c r="T17" s="413"/>
      <c r="U17" s="413"/>
      <c r="V17" s="413"/>
      <c r="W17" s="413"/>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398" t="s">
        <v>175</v>
      </c>
      <c r="C26" s="399"/>
      <c r="D26" s="404" t="s">
        <v>176</v>
      </c>
      <c r="E26" s="405"/>
      <c r="F26" s="405"/>
      <c r="G26" s="405"/>
      <c r="H26" s="405"/>
      <c r="I26" s="405"/>
      <c r="J26" s="405"/>
      <c r="K26" s="405"/>
      <c r="L26" s="405"/>
      <c r="M26" s="405"/>
      <c r="N26" s="405"/>
      <c r="O26" s="405"/>
      <c r="P26" s="406"/>
      <c r="Q26" s="278"/>
      <c r="R26" s="302"/>
      <c r="S26" s="279"/>
      <c r="T26" s="278"/>
      <c r="U26" s="302"/>
      <c r="V26" s="302"/>
      <c r="W26" s="279"/>
      <c r="X26" s="46"/>
    </row>
    <row r="27" spans="1:24">
      <c r="A27" s="33"/>
      <c r="B27" s="400"/>
      <c r="C27" s="401"/>
      <c r="D27" s="407"/>
      <c r="E27" s="408"/>
      <c r="F27" s="408"/>
      <c r="G27" s="408"/>
      <c r="H27" s="408"/>
      <c r="I27" s="408"/>
      <c r="J27" s="408"/>
      <c r="K27" s="408"/>
      <c r="L27" s="408"/>
      <c r="M27" s="408"/>
      <c r="N27" s="408"/>
      <c r="O27" s="408"/>
      <c r="P27" s="409"/>
      <c r="Q27" s="280"/>
      <c r="R27" s="303"/>
      <c r="S27" s="281"/>
      <c r="T27" s="280"/>
      <c r="U27" s="303"/>
      <c r="V27" s="303"/>
      <c r="W27" s="281"/>
      <c r="X27" s="46"/>
    </row>
    <row r="28" spans="1:24">
      <c r="A28" s="33"/>
      <c r="B28" s="402"/>
      <c r="C28" s="403"/>
      <c r="D28" s="410"/>
      <c r="E28" s="411"/>
      <c r="F28" s="411"/>
      <c r="G28" s="411"/>
      <c r="H28" s="411"/>
      <c r="I28" s="411"/>
      <c r="J28" s="411"/>
      <c r="K28" s="411"/>
      <c r="L28" s="411"/>
      <c r="M28" s="411"/>
      <c r="N28" s="411"/>
      <c r="O28" s="411"/>
      <c r="P28" s="412"/>
      <c r="Q28" s="282"/>
      <c r="R28" s="304"/>
      <c r="S28" s="283"/>
      <c r="T28" s="282"/>
      <c r="U28" s="304"/>
      <c r="V28" s="304"/>
      <c r="W28" s="283"/>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155</v>
      </c>
      <c r="C33" s="315"/>
      <c r="D33" s="315"/>
      <c r="E33" s="315"/>
      <c r="F33" s="315"/>
      <c r="G33" s="315"/>
      <c r="H33" s="315"/>
      <c r="I33" s="316"/>
      <c r="J33" s="317" t="s">
        <v>156</v>
      </c>
      <c r="K33" s="318"/>
      <c r="L33" s="321">
        <v>2000</v>
      </c>
      <c r="M33" s="322"/>
      <c r="N33" s="322"/>
      <c r="O33" s="322"/>
      <c r="P33" s="323"/>
      <c r="Q33" s="317">
        <v>2.0175000000000001</v>
      </c>
      <c r="R33" s="324"/>
      <c r="S33" s="318"/>
      <c r="T33" s="321">
        <f>+ROUND(L33*Q33,0)</f>
        <v>4035</v>
      </c>
      <c r="U33" s="322"/>
      <c r="V33" s="322"/>
      <c r="W33" s="323"/>
      <c r="X33" s="46"/>
    </row>
    <row r="34" spans="1:24" ht="16.5">
      <c r="A34" s="33"/>
      <c r="B34" s="49"/>
      <c r="C34" s="49"/>
      <c r="D34" s="49"/>
      <c r="E34" s="49"/>
      <c r="F34" s="49"/>
      <c r="G34" s="49"/>
      <c r="H34" s="49"/>
      <c r="I34" s="49"/>
      <c r="J34" s="49"/>
      <c r="K34" s="49"/>
      <c r="L34" s="49"/>
      <c r="M34" s="49"/>
      <c r="N34" s="49"/>
      <c r="O34" s="49"/>
      <c r="P34" s="49"/>
      <c r="Q34" s="414" t="s">
        <v>20</v>
      </c>
      <c r="R34" s="414"/>
      <c r="S34" s="415"/>
      <c r="T34" s="429">
        <f>+SUM(T33:W33)</f>
        <v>4035</v>
      </c>
      <c r="U34" s="430"/>
      <c r="V34" s="430"/>
      <c r="W34" s="431"/>
      <c r="X34" s="46"/>
    </row>
    <row r="35" spans="1:24" ht="15.75">
      <c r="A35" s="33"/>
      <c r="B35" s="50"/>
      <c r="C35" s="50"/>
      <c r="D35" s="50"/>
      <c r="E35" s="50"/>
      <c r="F35" s="50"/>
      <c r="G35" s="50"/>
      <c r="H35" s="50"/>
      <c r="I35" s="50"/>
      <c r="J35" s="50"/>
      <c r="K35" s="50"/>
      <c r="L35" s="50"/>
      <c r="M35" s="50"/>
      <c r="N35" s="50"/>
      <c r="O35" s="50"/>
      <c r="P35" s="50"/>
      <c r="Q35" s="50"/>
      <c r="R35" s="50"/>
      <c r="S35" s="50"/>
      <c r="T35" s="51"/>
      <c r="U35" s="51"/>
      <c r="V35" s="51"/>
      <c r="W35" s="51"/>
      <c r="X35" s="46"/>
    </row>
    <row r="36" spans="1:24" ht="16.5">
      <c r="A36" s="33"/>
      <c r="B36" s="305" t="s">
        <v>21</v>
      </c>
      <c r="C36" s="305"/>
      <c r="D36" s="305"/>
      <c r="E36" s="305"/>
      <c r="F36" s="305"/>
      <c r="G36" s="305"/>
      <c r="H36" s="305"/>
      <c r="I36" s="305"/>
      <c r="J36" s="305"/>
      <c r="K36" s="305"/>
      <c r="L36" s="305"/>
      <c r="M36" s="305"/>
      <c r="N36" s="305"/>
      <c r="O36" s="305"/>
      <c r="P36" s="305"/>
      <c r="Q36" s="305"/>
      <c r="R36" s="305"/>
      <c r="S36" s="305"/>
      <c r="T36" s="305"/>
      <c r="U36" s="305"/>
      <c r="V36" s="305"/>
      <c r="W36" s="305"/>
      <c r="X36" s="46"/>
    </row>
    <row r="37" spans="1:24" ht="15.75">
      <c r="A37" s="33"/>
      <c r="B37" s="47"/>
      <c r="C37" s="47"/>
      <c r="D37" s="47"/>
      <c r="E37" s="47"/>
      <c r="F37" s="47"/>
      <c r="G37" s="47"/>
      <c r="H37" s="47"/>
      <c r="I37" s="47"/>
      <c r="J37" s="47"/>
      <c r="K37" s="47"/>
      <c r="L37" s="47"/>
      <c r="M37" s="47"/>
      <c r="N37" s="47"/>
      <c r="O37" s="47"/>
      <c r="P37" s="47"/>
      <c r="Q37" s="47"/>
      <c r="R37" s="47"/>
      <c r="S37" s="47"/>
      <c r="T37" s="47"/>
      <c r="U37" s="47"/>
      <c r="V37" s="47"/>
      <c r="W37" s="47"/>
      <c r="X37" s="46"/>
    </row>
    <row r="38" spans="1:24" ht="16.5">
      <c r="A38" s="33"/>
      <c r="B38" s="306" t="s">
        <v>9</v>
      </c>
      <c r="C38" s="307"/>
      <c r="D38" s="307"/>
      <c r="E38" s="307"/>
      <c r="F38" s="307"/>
      <c r="G38" s="307"/>
      <c r="H38" s="307"/>
      <c r="I38" s="308"/>
      <c r="J38" s="306" t="s">
        <v>10</v>
      </c>
      <c r="K38" s="308"/>
      <c r="L38" s="306" t="s">
        <v>22</v>
      </c>
      <c r="M38" s="307"/>
      <c r="N38" s="307"/>
      <c r="O38" s="307"/>
      <c r="P38" s="308"/>
      <c r="Q38" s="306" t="s">
        <v>23</v>
      </c>
      <c r="R38" s="307"/>
      <c r="S38" s="308"/>
      <c r="T38" s="306" t="s">
        <v>24</v>
      </c>
      <c r="U38" s="307"/>
      <c r="V38" s="307"/>
      <c r="W38" s="308"/>
      <c r="X38" s="46"/>
    </row>
    <row r="39" spans="1:24" ht="15.75">
      <c r="A39" s="33"/>
      <c r="B39" s="314" t="s">
        <v>174</v>
      </c>
      <c r="C39" s="315"/>
      <c r="D39" s="315"/>
      <c r="E39" s="315"/>
      <c r="F39" s="315"/>
      <c r="G39" s="315"/>
      <c r="H39" s="315"/>
      <c r="I39" s="316"/>
      <c r="J39" s="317" t="s">
        <v>107</v>
      </c>
      <c r="K39" s="318"/>
      <c r="L39" s="317">
        <v>1</v>
      </c>
      <c r="M39" s="324"/>
      <c r="N39" s="324"/>
      <c r="O39" s="324"/>
      <c r="P39" s="318"/>
      <c r="Q39" s="317">
        <v>9000</v>
      </c>
      <c r="R39" s="324"/>
      <c r="S39" s="318"/>
      <c r="T39" s="325">
        <f>+ROUND(L39*Q39,0)</f>
        <v>9000</v>
      </c>
      <c r="U39" s="326"/>
      <c r="V39" s="326"/>
      <c r="W39" s="327"/>
      <c r="X39" s="46"/>
    </row>
    <row r="40" spans="1:24" ht="15.75">
      <c r="A40" s="33"/>
      <c r="B40" s="314" t="s">
        <v>158</v>
      </c>
      <c r="C40" s="315"/>
      <c r="D40" s="315"/>
      <c r="E40" s="315"/>
      <c r="F40" s="315"/>
      <c r="G40" s="315"/>
      <c r="H40" s="315"/>
      <c r="I40" s="316"/>
      <c r="J40" s="317" t="s">
        <v>159</v>
      </c>
      <c r="K40" s="318"/>
      <c r="L40" s="317">
        <v>1</v>
      </c>
      <c r="M40" s="324"/>
      <c r="N40" s="324"/>
      <c r="O40" s="324"/>
      <c r="P40" s="318"/>
      <c r="Q40" s="317">
        <v>9500</v>
      </c>
      <c r="R40" s="324"/>
      <c r="S40" s="318"/>
      <c r="T40" s="325">
        <f t="shared" ref="T40:T42" si="0">+ROUND(L40*Q40,0)</f>
        <v>9500</v>
      </c>
      <c r="U40" s="326"/>
      <c r="V40" s="326"/>
      <c r="W40" s="327"/>
      <c r="X40" s="46"/>
    </row>
    <row r="41" spans="1:24" ht="15.75">
      <c r="A41" s="33"/>
      <c r="B41" s="317" t="s">
        <v>160</v>
      </c>
      <c r="C41" s="324"/>
      <c r="D41" s="324"/>
      <c r="E41" s="324"/>
      <c r="F41" s="324"/>
      <c r="G41" s="324"/>
      <c r="H41" s="324"/>
      <c r="I41" s="318"/>
      <c r="J41" s="317" t="s">
        <v>161</v>
      </c>
      <c r="K41" s="318"/>
      <c r="L41" s="317">
        <v>1.0999999999999999E-2</v>
      </c>
      <c r="M41" s="324"/>
      <c r="N41" s="324"/>
      <c r="O41" s="324"/>
      <c r="P41" s="318"/>
      <c r="Q41" s="317">
        <v>40000</v>
      </c>
      <c r="R41" s="324"/>
      <c r="S41" s="318"/>
      <c r="T41" s="325">
        <f t="shared" si="0"/>
        <v>440</v>
      </c>
      <c r="U41" s="326"/>
      <c r="V41" s="326"/>
      <c r="W41" s="327"/>
      <c r="X41" s="46"/>
    </row>
    <row r="42" spans="1:24" ht="15.75">
      <c r="A42" s="33"/>
      <c r="B42" s="314" t="s">
        <v>162</v>
      </c>
      <c r="C42" s="315"/>
      <c r="D42" s="315"/>
      <c r="E42" s="315"/>
      <c r="F42" s="315"/>
      <c r="G42" s="315"/>
      <c r="H42" s="315"/>
      <c r="I42" s="316"/>
      <c r="J42" s="317" t="s">
        <v>163</v>
      </c>
      <c r="K42" s="318"/>
      <c r="L42" s="317">
        <v>1.0999999999999999E-2</v>
      </c>
      <c r="M42" s="324"/>
      <c r="N42" s="324"/>
      <c r="O42" s="324"/>
      <c r="P42" s="318"/>
      <c r="Q42" s="317">
        <v>75000</v>
      </c>
      <c r="R42" s="324"/>
      <c r="S42" s="318"/>
      <c r="T42" s="325">
        <f t="shared" si="0"/>
        <v>825</v>
      </c>
      <c r="U42" s="326"/>
      <c r="V42" s="326"/>
      <c r="W42" s="327"/>
      <c r="X42" s="46"/>
    </row>
    <row r="43" spans="1:24" ht="16.5">
      <c r="A43" s="33"/>
      <c r="B43" s="49"/>
      <c r="C43" s="49"/>
      <c r="D43" s="49"/>
      <c r="E43" s="49"/>
      <c r="F43" s="49"/>
      <c r="G43" s="49"/>
      <c r="H43" s="49"/>
      <c r="I43" s="49"/>
      <c r="J43" s="49"/>
      <c r="K43" s="49"/>
      <c r="L43" s="49"/>
      <c r="M43" s="49"/>
      <c r="N43" s="49"/>
      <c r="O43" s="49"/>
      <c r="P43" s="49"/>
      <c r="Q43" s="414" t="s">
        <v>20</v>
      </c>
      <c r="R43" s="414"/>
      <c r="S43" s="415"/>
      <c r="T43" s="426">
        <f>SUM(T39:W42)</f>
        <v>19765</v>
      </c>
      <c r="U43" s="427"/>
      <c r="V43" s="427"/>
      <c r="W43" s="428"/>
      <c r="X43" s="46"/>
    </row>
    <row r="44" spans="1:24" ht="15.75">
      <c r="A44" s="33"/>
      <c r="B44" s="50"/>
      <c r="C44" s="50"/>
      <c r="D44" s="50"/>
      <c r="E44" s="50"/>
      <c r="F44" s="50"/>
      <c r="G44" s="50"/>
      <c r="H44" s="50"/>
      <c r="I44" s="50"/>
      <c r="J44" s="50"/>
      <c r="K44" s="50"/>
      <c r="L44" s="50"/>
      <c r="M44" s="50"/>
      <c r="N44" s="50"/>
      <c r="O44" s="50"/>
      <c r="P44" s="50"/>
      <c r="Q44" s="50"/>
      <c r="R44" s="50"/>
      <c r="S44" s="50"/>
      <c r="T44" s="51"/>
      <c r="U44" s="51"/>
      <c r="V44" s="51"/>
      <c r="W44" s="51"/>
      <c r="X44" s="46"/>
    </row>
    <row r="45" spans="1:24" ht="16.5">
      <c r="A45" s="33"/>
      <c r="B45" s="305" t="s">
        <v>26</v>
      </c>
      <c r="C45" s="305"/>
      <c r="D45" s="305"/>
      <c r="E45" s="305"/>
      <c r="F45" s="305"/>
      <c r="G45" s="305"/>
      <c r="H45" s="305"/>
      <c r="I45" s="305"/>
      <c r="J45" s="305"/>
      <c r="K45" s="305"/>
      <c r="L45" s="305"/>
      <c r="M45" s="305"/>
      <c r="N45" s="305"/>
      <c r="O45" s="305"/>
      <c r="P45" s="305"/>
      <c r="Q45" s="305"/>
      <c r="R45" s="305"/>
      <c r="S45" s="305"/>
      <c r="T45" s="305"/>
      <c r="U45" s="305"/>
      <c r="V45" s="305"/>
      <c r="W45" s="305"/>
      <c r="X45" s="46"/>
    </row>
    <row r="46" spans="1:24" ht="15.75">
      <c r="A46" s="33"/>
      <c r="B46" s="47"/>
      <c r="C46" s="47"/>
      <c r="D46" s="47"/>
      <c r="E46" s="47"/>
      <c r="F46" s="47"/>
      <c r="G46" s="47"/>
      <c r="H46" s="47"/>
      <c r="I46" s="47"/>
      <c r="J46" s="47"/>
      <c r="K46" s="47"/>
      <c r="L46" s="47"/>
      <c r="M46" s="47"/>
      <c r="N46" s="47"/>
      <c r="O46" s="47"/>
      <c r="P46" s="47"/>
      <c r="Q46" s="47"/>
      <c r="R46" s="47"/>
      <c r="S46" s="47"/>
      <c r="T46" s="47"/>
      <c r="U46" s="47"/>
      <c r="V46" s="47"/>
      <c r="W46" s="47"/>
      <c r="X46" s="46"/>
    </row>
    <row r="47" spans="1:24" ht="19.5">
      <c r="A47" s="33"/>
      <c r="B47" s="306" t="s">
        <v>27</v>
      </c>
      <c r="C47" s="307"/>
      <c r="D47" s="307"/>
      <c r="E47" s="307"/>
      <c r="F47" s="307"/>
      <c r="G47" s="308"/>
      <c r="H47" s="306" t="s">
        <v>28</v>
      </c>
      <c r="I47" s="308"/>
      <c r="J47" s="306" t="s">
        <v>29</v>
      </c>
      <c r="K47" s="308"/>
      <c r="L47" s="306" t="s">
        <v>30</v>
      </c>
      <c r="M47" s="307"/>
      <c r="N47" s="307"/>
      <c r="O47" s="307"/>
      <c r="P47" s="308"/>
      <c r="Q47" s="306" t="s">
        <v>16</v>
      </c>
      <c r="R47" s="307"/>
      <c r="S47" s="308"/>
      <c r="T47" s="306" t="s">
        <v>18</v>
      </c>
      <c r="U47" s="307"/>
      <c r="V47" s="307"/>
      <c r="W47" s="308"/>
      <c r="X47" s="46"/>
    </row>
    <row r="48" spans="1:24" ht="15.75">
      <c r="A48" s="33"/>
      <c r="B48" s="317" t="s">
        <v>61</v>
      </c>
      <c r="C48" s="324"/>
      <c r="D48" s="324"/>
      <c r="E48" s="324"/>
      <c r="F48" s="324"/>
      <c r="G48" s="318"/>
      <c r="H48" s="317"/>
      <c r="I48" s="318"/>
      <c r="J48" s="317">
        <v>15</v>
      </c>
      <c r="K48" s="318"/>
      <c r="L48" s="317">
        <v>0</v>
      </c>
      <c r="M48" s="324"/>
      <c r="N48" s="324"/>
      <c r="O48" s="324"/>
      <c r="P48" s="318"/>
      <c r="Q48" s="317">
        <v>35000</v>
      </c>
      <c r="R48" s="324"/>
      <c r="S48" s="318"/>
      <c r="T48" s="321">
        <f>+ROUND(L48*Q48,0)</f>
        <v>0</v>
      </c>
      <c r="U48" s="322"/>
      <c r="V48" s="322"/>
      <c r="W48" s="323"/>
      <c r="X48" s="46"/>
    </row>
    <row r="49" spans="1:24" ht="15.75">
      <c r="A49" s="33"/>
      <c r="B49" s="317"/>
      <c r="C49" s="324"/>
      <c r="D49" s="324"/>
      <c r="E49" s="324"/>
      <c r="F49" s="324"/>
      <c r="G49" s="318"/>
      <c r="H49" s="317"/>
      <c r="I49" s="318"/>
      <c r="J49" s="317"/>
      <c r="K49" s="318"/>
      <c r="L49" s="317"/>
      <c r="M49" s="324"/>
      <c r="N49" s="324"/>
      <c r="O49" s="324"/>
      <c r="P49" s="318"/>
      <c r="Q49" s="317"/>
      <c r="R49" s="324"/>
      <c r="S49" s="318"/>
      <c r="T49" s="321">
        <f t="shared" ref="T49:T50" si="1">+ROUND(L49*Q49,0)</f>
        <v>0</v>
      </c>
      <c r="U49" s="322"/>
      <c r="V49" s="322"/>
      <c r="W49" s="323"/>
      <c r="X49" s="46"/>
    </row>
    <row r="50" spans="1:24" ht="15.75">
      <c r="A50" s="33"/>
      <c r="B50" s="317"/>
      <c r="C50" s="324"/>
      <c r="D50" s="324"/>
      <c r="E50" s="324"/>
      <c r="F50" s="324"/>
      <c r="G50" s="318"/>
      <c r="H50" s="317"/>
      <c r="I50" s="318"/>
      <c r="J50" s="317"/>
      <c r="K50" s="318"/>
      <c r="L50" s="317"/>
      <c r="M50" s="324"/>
      <c r="N50" s="324"/>
      <c r="O50" s="324"/>
      <c r="P50" s="318"/>
      <c r="Q50" s="317"/>
      <c r="R50" s="324"/>
      <c r="S50" s="318"/>
      <c r="T50" s="321">
        <f t="shared" si="1"/>
        <v>0</v>
      </c>
      <c r="U50" s="322"/>
      <c r="V50" s="322"/>
      <c r="W50" s="323"/>
      <c r="X50" s="46"/>
    </row>
    <row r="51" spans="1:24" ht="16.5">
      <c r="A51" s="33"/>
      <c r="B51" s="49"/>
      <c r="C51" s="49"/>
      <c r="D51" s="49"/>
      <c r="E51" s="49"/>
      <c r="F51" s="49"/>
      <c r="G51" s="49"/>
      <c r="H51" s="49"/>
      <c r="I51" s="49"/>
      <c r="J51" s="49"/>
      <c r="K51" s="49"/>
      <c r="L51" s="49"/>
      <c r="M51" s="49"/>
      <c r="N51" s="49"/>
      <c r="O51" s="49"/>
      <c r="P51" s="49"/>
      <c r="Q51" s="414" t="s">
        <v>20</v>
      </c>
      <c r="R51" s="414"/>
      <c r="S51" s="415"/>
      <c r="T51" s="423">
        <f t="shared" ref="T51" si="2">SUM(T48:W50)</f>
        <v>0</v>
      </c>
      <c r="U51" s="424"/>
      <c r="V51" s="424"/>
      <c r="W51" s="425"/>
      <c r="X51" s="46"/>
    </row>
    <row r="52" spans="1:24" ht="15.75">
      <c r="A52" s="33"/>
      <c r="B52" s="50"/>
      <c r="C52" s="50"/>
      <c r="D52" s="50"/>
      <c r="E52" s="50"/>
      <c r="F52" s="50"/>
      <c r="G52" s="50"/>
      <c r="H52" s="50"/>
      <c r="I52" s="50"/>
      <c r="J52" s="50"/>
      <c r="K52" s="50"/>
      <c r="L52" s="50"/>
      <c r="M52" s="50"/>
      <c r="N52" s="50"/>
      <c r="O52" s="50"/>
      <c r="P52" s="50"/>
      <c r="Q52" s="50"/>
      <c r="R52" s="50"/>
      <c r="S52" s="50"/>
      <c r="T52" s="51"/>
      <c r="U52" s="51"/>
      <c r="V52" s="51"/>
      <c r="W52" s="51"/>
      <c r="X52" s="46"/>
    </row>
    <row r="53" spans="1:24" ht="16.5">
      <c r="A53" s="33"/>
      <c r="B53" s="305" t="s">
        <v>33</v>
      </c>
      <c r="C53" s="305"/>
      <c r="D53" s="305"/>
      <c r="E53" s="305"/>
      <c r="F53" s="305"/>
      <c r="G53" s="305"/>
      <c r="H53" s="305"/>
      <c r="I53" s="305"/>
      <c r="J53" s="305"/>
      <c r="K53" s="305"/>
      <c r="L53" s="305"/>
      <c r="M53" s="305"/>
      <c r="N53" s="305"/>
      <c r="O53" s="305"/>
      <c r="P53" s="305"/>
      <c r="Q53" s="305"/>
      <c r="R53" s="305"/>
      <c r="S53" s="305"/>
      <c r="T53" s="305"/>
      <c r="U53" s="305"/>
      <c r="V53" s="305"/>
      <c r="W53" s="305"/>
      <c r="X53" s="46"/>
    </row>
    <row r="54" spans="1:24" ht="15.75">
      <c r="A54" s="33"/>
      <c r="B54" s="47"/>
      <c r="C54" s="47"/>
      <c r="D54" s="47"/>
      <c r="E54" s="47"/>
      <c r="F54" s="47"/>
      <c r="G54" s="47"/>
      <c r="H54" s="47"/>
      <c r="I54" s="47"/>
      <c r="J54" s="47"/>
      <c r="K54" s="47"/>
      <c r="L54" s="47"/>
      <c r="M54" s="47"/>
      <c r="N54" s="47"/>
      <c r="O54" s="47"/>
      <c r="P54" s="47"/>
      <c r="Q54" s="47"/>
      <c r="R54" s="47"/>
      <c r="S54" s="47"/>
      <c r="T54" s="47"/>
      <c r="U54" s="47"/>
      <c r="V54" s="47"/>
      <c r="W54" s="47"/>
      <c r="X54" s="46"/>
    </row>
    <row r="55" spans="1:24" ht="16.5">
      <c r="A55" s="33"/>
      <c r="B55" s="306" t="s">
        <v>34</v>
      </c>
      <c r="C55" s="307"/>
      <c r="D55" s="307"/>
      <c r="E55" s="307"/>
      <c r="F55" s="307"/>
      <c r="G55" s="308"/>
      <c r="H55" s="306" t="s">
        <v>35</v>
      </c>
      <c r="I55" s="308"/>
      <c r="J55" s="306" t="s">
        <v>36</v>
      </c>
      <c r="K55" s="308"/>
      <c r="L55" s="306" t="s">
        <v>37</v>
      </c>
      <c r="M55" s="307"/>
      <c r="N55" s="307"/>
      <c r="O55" s="307"/>
      <c r="P55" s="308"/>
      <c r="Q55" s="306" t="s">
        <v>17</v>
      </c>
      <c r="R55" s="307"/>
      <c r="S55" s="308"/>
      <c r="T55" s="306" t="s">
        <v>18</v>
      </c>
      <c r="U55" s="307"/>
      <c r="V55" s="307"/>
      <c r="W55" s="308"/>
      <c r="X55" s="46"/>
    </row>
    <row r="56" spans="1:24" ht="15.75">
      <c r="A56" s="33"/>
      <c r="B56" s="317" t="s">
        <v>38</v>
      </c>
      <c r="C56" s="324"/>
      <c r="D56" s="324"/>
      <c r="E56" s="324"/>
      <c r="F56" s="324"/>
      <c r="G56" s="318"/>
      <c r="H56" s="317">
        <f>((1500000/30)+((1000000/30)*2))</f>
        <v>116666.66666666667</v>
      </c>
      <c r="I56" s="318"/>
      <c r="J56" s="421">
        <v>0.65</v>
      </c>
      <c r="K56" s="422"/>
      <c r="L56" s="317">
        <f>H56*1.65</f>
        <v>192500</v>
      </c>
      <c r="M56" s="324"/>
      <c r="N56" s="324"/>
      <c r="O56" s="324"/>
      <c r="P56" s="318"/>
      <c r="Q56" s="317">
        <v>1.3599999999999999E-2</v>
      </c>
      <c r="R56" s="324"/>
      <c r="S56" s="318"/>
      <c r="T56" s="321">
        <f>Q56*L56</f>
        <v>2618</v>
      </c>
      <c r="U56" s="322"/>
      <c r="V56" s="322"/>
      <c r="W56" s="323"/>
      <c r="X56" s="46"/>
    </row>
    <row r="57" spans="1:24" ht="15.75">
      <c r="A57" s="33"/>
      <c r="B57" s="317"/>
      <c r="C57" s="324"/>
      <c r="D57" s="324"/>
      <c r="E57" s="324"/>
      <c r="F57" s="324"/>
      <c r="G57" s="318"/>
      <c r="H57" s="317"/>
      <c r="I57" s="318"/>
      <c r="J57" s="317"/>
      <c r="K57" s="318"/>
      <c r="L57" s="317"/>
      <c r="M57" s="324"/>
      <c r="N57" s="324"/>
      <c r="O57" s="324"/>
      <c r="P57" s="318"/>
      <c r="Q57" s="317"/>
      <c r="R57" s="324"/>
      <c r="S57" s="318"/>
      <c r="T57" s="321"/>
      <c r="U57" s="322"/>
      <c r="V57" s="322"/>
      <c r="W57" s="323"/>
      <c r="X57" s="46"/>
    </row>
    <row r="58" spans="1:24" ht="15.75">
      <c r="A58" s="33"/>
      <c r="B58" s="317"/>
      <c r="C58" s="324"/>
      <c r="D58" s="324"/>
      <c r="E58" s="324"/>
      <c r="F58" s="324"/>
      <c r="G58" s="318"/>
      <c r="H58" s="317"/>
      <c r="I58" s="318"/>
      <c r="J58" s="317"/>
      <c r="K58" s="318"/>
      <c r="L58" s="317"/>
      <c r="M58" s="324"/>
      <c r="N58" s="324"/>
      <c r="O58" s="324"/>
      <c r="P58" s="318"/>
      <c r="Q58" s="317"/>
      <c r="R58" s="324"/>
      <c r="S58" s="318"/>
      <c r="T58" s="321"/>
      <c r="U58" s="322"/>
      <c r="V58" s="322"/>
      <c r="W58" s="323"/>
      <c r="X58" s="46"/>
    </row>
    <row r="59" spans="1:24" ht="16.5">
      <c r="A59" s="33"/>
      <c r="B59" s="49"/>
      <c r="C59" s="49"/>
      <c r="D59" s="49"/>
      <c r="E59" s="49"/>
      <c r="F59" s="49"/>
      <c r="G59" s="49"/>
      <c r="H59" s="49"/>
      <c r="I59" s="49"/>
      <c r="J59" s="49"/>
      <c r="K59" s="49"/>
      <c r="L59" s="49"/>
      <c r="M59" s="49"/>
      <c r="N59" s="49"/>
      <c r="O59" s="49"/>
      <c r="P59" s="49"/>
      <c r="Q59" s="419" t="s">
        <v>20</v>
      </c>
      <c r="R59" s="419"/>
      <c r="S59" s="420"/>
      <c r="T59" s="416">
        <f t="shared" ref="T59" si="3">SUM(T56:W58)</f>
        <v>2618</v>
      </c>
      <c r="U59" s="417"/>
      <c r="V59" s="417"/>
      <c r="W59" s="418"/>
      <c r="X59" s="46"/>
    </row>
    <row r="60" spans="1:24" ht="15.75">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5.75">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ht="16.5">
      <c r="A62" s="33"/>
      <c r="B62" s="49"/>
      <c r="C62" s="49"/>
      <c r="D62" s="49"/>
      <c r="E62" s="49"/>
      <c r="F62" s="49"/>
      <c r="G62" s="49"/>
      <c r="H62" s="49"/>
      <c r="I62" s="49"/>
      <c r="J62" s="49"/>
      <c r="K62" s="49"/>
      <c r="L62" s="49"/>
      <c r="M62" s="49"/>
      <c r="N62" s="49"/>
      <c r="O62" s="49"/>
      <c r="P62" s="49"/>
      <c r="Q62" s="310" t="s">
        <v>20</v>
      </c>
      <c r="R62" s="310"/>
      <c r="S62" s="310"/>
      <c r="T62" s="337">
        <f t="shared" ref="T62" si="4">SUM(T59:W61)</f>
        <v>2618</v>
      </c>
      <c r="U62" s="338"/>
      <c r="V62" s="338"/>
      <c r="W62" s="339"/>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33"/>
      <c r="B64" s="52"/>
      <c r="C64" s="52"/>
      <c r="D64" s="52"/>
      <c r="E64" s="52"/>
      <c r="F64" s="52"/>
      <c r="G64" s="52"/>
      <c r="H64" s="52"/>
      <c r="I64" s="52"/>
      <c r="J64" s="52"/>
      <c r="K64" s="52"/>
      <c r="L64" s="52"/>
      <c r="M64" s="52"/>
      <c r="N64" s="52"/>
      <c r="O64" s="52"/>
      <c r="P64" s="52"/>
      <c r="Q64" s="340" t="s">
        <v>39</v>
      </c>
      <c r="R64" s="340"/>
      <c r="S64" s="340"/>
      <c r="T64" s="341">
        <f>+T62+T51+T43+T34</f>
        <v>26418</v>
      </c>
      <c r="U64" s="341"/>
      <c r="V64" s="341"/>
      <c r="W64" s="341"/>
      <c r="X64" s="46"/>
    </row>
    <row r="65" spans="1:24">
      <c r="A65" s="33"/>
      <c r="B65" s="52"/>
      <c r="C65" s="52"/>
      <c r="D65" s="52"/>
      <c r="E65" s="52"/>
      <c r="F65" s="52"/>
      <c r="G65" s="52"/>
      <c r="H65" s="52"/>
      <c r="I65" s="52"/>
      <c r="J65" s="52"/>
      <c r="K65" s="52"/>
      <c r="L65" s="52"/>
      <c r="M65" s="52"/>
      <c r="N65" s="52"/>
      <c r="O65" s="52"/>
      <c r="P65" s="52"/>
      <c r="Q65" s="54" t="s">
        <v>40</v>
      </c>
      <c r="R65" s="55">
        <v>30</v>
      </c>
      <c r="S65" s="56" t="s">
        <v>41</v>
      </c>
      <c r="T65" s="341">
        <f>+ROUND(R65*(T64/100),0)</f>
        <v>7925</v>
      </c>
      <c r="U65" s="341"/>
      <c r="V65" s="341"/>
      <c r="W65" s="341"/>
      <c r="X65" s="46"/>
    </row>
    <row r="66" spans="1:24">
      <c r="A66" s="33"/>
      <c r="B66" s="52"/>
      <c r="C66" s="52"/>
      <c r="D66" s="52"/>
      <c r="E66" s="52"/>
      <c r="F66" s="52"/>
      <c r="G66" s="52"/>
      <c r="H66" s="52"/>
      <c r="I66" s="52"/>
      <c r="J66" s="52"/>
      <c r="K66" s="52"/>
      <c r="L66" s="52"/>
      <c r="M66" s="52"/>
      <c r="N66" s="52"/>
      <c r="O66" s="52"/>
      <c r="P66" s="52"/>
      <c r="Q66" s="342" t="s">
        <v>42</v>
      </c>
      <c r="R66" s="342"/>
      <c r="S66" s="342"/>
      <c r="T66" s="341">
        <f>+T65+T64</f>
        <v>34343</v>
      </c>
      <c r="U66" s="341"/>
      <c r="V66" s="341"/>
      <c r="W66" s="341"/>
      <c r="X66" s="46"/>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346"/>
      <c r="D69" s="641"/>
      <c r="E69" s="641"/>
      <c r="F69" s="641"/>
      <c r="G69" s="641"/>
      <c r="H69" s="641"/>
      <c r="I69" s="641"/>
      <c r="J69" s="641"/>
      <c r="K69" s="642"/>
      <c r="L69" s="642"/>
      <c r="M69" s="642"/>
      <c r="N69" s="347"/>
      <c r="O69" s="347"/>
      <c r="P69" s="347"/>
      <c r="Q69" s="347"/>
      <c r="R69" s="347"/>
      <c r="S69" s="347"/>
      <c r="T69" s="347"/>
      <c r="U69" s="347"/>
      <c r="V69" s="347"/>
      <c r="W69" s="67"/>
      <c r="X69" s="46"/>
    </row>
    <row r="70" spans="1:24" ht="16.5">
      <c r="A70" s="33"/>
      <c r="B70" s="52"/>
      <c r="C70" s="343" t="s">
        <v>43</v>
      </c>
      <c r="D70" s="343"/>
      <c r="E70" s="343"/>
      <c r="F70" s="343"/>
      <c r="G70" s="343"/>
      <c r="H70" s="343"/>
      <c r="I70" s="343"/>
      <c r="J70" s="343"/>
      <c r="K70" s="642"/>
      <c r="L70" s="642"/>
      <c r="M70" s="642"/>
      <c r="N70" s="343" t="s">
        <v>44</v>
      </c>
      <c r="O70" s="343"/>
      <c r="P70" s="343"/>
      <c r="Q70" s="343"/>
      <c r="R70" s="343"/>
      <c r="S70" s="343"/>
      <c r="T70" s="343"/>
      <c r="U70" s="343"/>
      <c r="V70" s="343"/>
      <c r="W70" s="343"/>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346"/>
      <c r="J73" s="641"/>
      <c r="K73" s="641"/>
      <c r="L73" s="641"/>
      <c r="M73" s="641"/>
      <c r="N73" s="641"/>
      <c r="O73" s="641"/>
      <c r="P73" s="641"/>
      <c r="Q73" s="57"/>
      <c r="R73" s="57"/>
      <c r="S73" s="57"/>
      <c r="T73" s="57"/>
      <c r="U73" s="57"/>
      <c r="V73" s="57"/>
      <c r="W73" s="57"/>
      <c r="X73" s="46"/>
    </row>
    <row r="74" spans="1:24" ht="16.5">
      <c r="A74" s="33"/>
      <c r="B74" s="52"/>
      <c r="C74" s="57"/>
      <c r="D74" s="58"/>
      <c r="E74" s="58"/>
      <c r="F74" s="58"/>
      <c r="G74" s="58"/>
      <c r="H74" s="58"/>
      <c r="I74" s="343" t="s">
        <v>45</v>
      </c>
      <c r="J74" s="643"/>
      <c r="K74" s="643"/>
      <c r="L74" s="643"/>
      <c r="M74" s="643"/>
      <c r="N74" s="643"/>
      <c r="O74" s="643"/>
      <c r="P74" s="643"/>
      <c r="Q74" s="57"/>
      <c r="R74" s="57"/>
      <c r="S74" s="57"/>
      <c r="T74" s="57"/>
      <c r="U74" s="57"/>
      <c r="V74" s="57"/>
      <c r="W74" s="57"/>
      <c r="X74" s="46"/>
    </row>
    <row r="75" spans="1:24">
      <c r="A75" s="33"/>
      <c r="B75" s="52"/>
      <c r="C75" s="52"/>
      <c r="D75" s="52"/>
      <c r="E75" s="52"/>
      <c r="F75" s="59"/>
      <c r="G75" s="59"/>
      <c r="H75" s="59"/>
      <c r="I75" s="59"/>
      <c r="J75" s="59"/>
      <c r="K75" s="59"/>
      <c r="L75" s="59"/>
      <c r="M75" s="59"/>
      <c r="N75" s="59"/>
      <c r="O75" s="59"/>
      <c r="P75" s="60"/>
      <c r="Q75" s="52"/>
      <c r="R75" s="52"/>
      <c r="S75" s="52"/>
      <c r="T75" s="53"/>
      <c r="U75" s="53"/>
      <c r="V75" s="53"/>
      <c r="W75" s="53"/>
      <c r="X75" s="46"/>
    </row>
    <row r="76" spans="1:24">
      <c r="A76" s="33"/>
      <c r="B76" s="344" t="s">
        <v>46</v>
      </c>
      <c r="C76" s="344"/>
      <c r="D76" s="344"/>
      <c r="E76" s="344"/>
      <c r="F76" s="344"/>
      <c r="G76" s="344"/>
      <c r="H76" s="344"/>
      <c r="I76" s="344"/>
      <c r="J76" s="344"/>
      <c r="K76" s="344"/>
      <c r="L76" s="344"/>
      <c r="M76" s="344"/>
      <c r="N76" s="344"/>
      <c r="O76" s="61"/>
      <c r="P76" s="31"/>
      <c r="Q76" s="31" t="s">
        <v>47</v>
      </c>
      <c r="R76" s="31" t="s">
        <v>48</v>
      </c>
      <c r="S76" s="31"/>
      <c r="T76" s="31"/>
      <c r="U76" s="31"/>
      <c r="V76" s="31"/>
      <c r="W76" s="31"/>
      <c r="X76" s="32"/>
    </row>
    <row r="77" spans="1:24">
      <c r="A77" s="62"/>
      <c r="B77" s="63" t="s">
        <v>49</v>
      </c>
      <c r="C77" s="64"/>
      <c r="D77" s="64"/>
      <c r="E77" s="64"/>
      <c r="F77" s="63" t="s">
        <v>50</v>
      </c>
      <c r="G77" s="65"/>
      <c r="H77" s="345"/>
      <c r="I77" s="345"/>
      <c r="J77" s="345"/>
      <c r="K77" s="345"/>
      <c r="L77" s="345"/>
      <c r="M77" s="345"/>
      <c r="N77" s="345"/>
      <c r="O77" s="345"/>
      <c r="P77" s="63"/>
      <c r="Q77" s="63"/>
      <c r="R77" s="63" t="s">
        <v>51</v>
      </c>
      <c r="S77" s="63"/>
      <c r="T77" s="63"/>
      <c r="U77" s="63"/>
      <c r="V77" s="63"/>
      <c r="W77" s="63"/>
      <c r="X77" s="66"/>
    </row>
  </sheetData>
  <mergeCells count="159">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B36:W36"/>
    <mergeCell ref="B38:I38"/>
    <mergeCell ref="J38:K38"/>
    <mergeCell ref="L38:P38"/>
    <mergeCell ref="Q38:S38"/>
    <mergeCell ref="T38:W38"/>
    <mergeCell ref="B33:I33"/>
    <mergeCell ref="J33:K33"/>
    <mergeCell ref="L33:P33"/>
    <mergeCell ref="Q33:S33"/>
    <mergeCell ref="T33:W33"/>
    <mergeCell ref="Q34:S34"/>
    <mergeCell ref="T34:W34"/>
    <mergeCell ref="B39:I39"/>
    <mergeCell ref="J39:K39"/>
    <mergeCell ref="L39:P39"/>
    <mergeCell ref="Q39:S39"/>
    <mergeCell ref="T39:W39"/>
    <mergeCell ref="B40:I40"/>
    <mergeCell ref="J40:K40"/>
    <mergeCell ref="L40:P40"/>
    <mergeCell ref="Q40:S40"/>
    <mergeCell ref="T40:W40"/>
    <mergeCell ref="B41:I41"/>
    <mergeCell ref="J41:K41"/>
    <mergeCell ref="L41:P41"/>
    <mergeCell ref="Q41:S41"/>
    <mergeCell ref="T41:W41"/>
    <mergeCell ref="B42:I42"/>
    <mergeCell ref="J42:K42"/>
    <mergeCell ref="L42:P42"/>
    <mergeCell ref="Q42:S42"/>
    <mergeCell ref="T42:W42"/>
    <mergeCell ref="B48:G48"/>
    <mergeCell ref="H48:I48"/>
    <mergeCell ref="J48:K48"/>
    <mergeCell ref="L48:P48"/>
    <mergeCell ref="Q48:S48"/>
    <mergeCell ref="T48:W48"/>
    <mergeCell ref="Q43:S43"/>
    <mergeCell ref="T43:W43"/>
    <mergeCell ref="B45:W45"/>
    <mergeCell ref="B47:G47"/>
    <mergeCell ref="H47:I47"/>
    <mergeCell ref="J47:K47"/>
    <mergeCell ref="L47:P47"/>
    <mergeCell ref="Q47:S47"/>
    <mergeCell ref="T47:W47"/>
    <mergeCell ref="B50:G50"/>
    <mergeCell ref="H50:I50"/>
    <mergeCell ref="J50:K50"/>
    <mergeCell ref="L50:P50"/>
    <mergeCell ref="Q50:S50"/>
    <mergeCell ref="T50:W50"/>
    <mergeCell ref="B49:G49"/>
    <mergeCell ref="H49:I49"/>
    <mergeCell ref="J49:K49"/>
    <mergeCell ref="L49:P49"/>
    <mergeCell ref="Q49:S49"/>
    <mergeCell ref="T49:W49"/>
    <mergeCell ref="Q51:S51"/>
    <mergeCell ref="T51:W51"/>
    <mergeCell ref="B53:W53"/>
    <mergeCell ref="B55:G55"/>
    <mergeCell ref="H55:I55"/>
    <mergeCell ref="J55:K55"/>
    <mergeCell ref="L55:P55"/>
    <mergeCell ref="Q55:S55"/>
    <mergeCell ref="T55:W55"/>
    <mergeCell ref="B57:G57"/>
    <mergeCell ref="H57:I57"/>
    <mergeCell ref="J57:K57"/>
    <mergeCell ref="L57:P57"/>
    <mergeCell ref="Q57:S57"/>
    <mergeCell ref="T57:W57"/>
    <mergeCell ref="B56:G56"/>
    <mergeCell ref="H56:I56"/>
    <mergeCell ref="J56:K56"/>
    <mergeCell ref="L56:P56"/>
    <mergeCell ref="Q56:S56"/>
    <mergeCell ref="T56:W56"/>
    <mergeCell ref="Q59:S59"/>
    <mergeCell ref="T59:W59"/>
    <mergeCell ref="B60:G60"/>
    <mergeCell ref="H60:I60"/>
    <mergeCell ref="J60:K60"/>
    <mergeCell ref="L60:P60"/>
    <mergeCell ref="Q60:S60"/>
    <mergeCell ref="T60:W60"/>
    <mergeCell ref="B58:G58"/>
    <mergeCell ref="H58:I58"/>
    <mergeCell ref="J58:K58"/>
    <mergeCell ref="L58:P58"/>
    <mergeCell ref="Q58:S58"/>
    <mergeCell ref="T58:W58"/>
    <mergeCell ref="Q62:S62"/>
    <mergeCell ref="T62:W62"/>
    <mergeCell ref="Q64:S64"/>
    <mergeCell ref="T64:W64"/>
    <mergeCell ref="T65:W65"/>
    <mergeCell ref="Q66:S66"/>
    <mergeCell ref="T66:W66"/>
    <mergeCell ref="B61:G61"/>
    <mergeCell ref="H61:I61"/>
    <mergeCell ref="J61:K61"/>
    <mergeCell ref="L61:P61"/>
    <mergeCell ref="Q61:S61"/>
    <mergeCell ref="T61:W61"/>
    <mergeCell ref="I74:P74"/>
    <mergeCell ref="B76:N76"/>
    <mergeCell ref="H77:O77"/>
    <mergeCell ref="C69:J69"/>
    <mergeCell ref="K69:M70"/>
    <mergeCell ref="N69:V69"/>
    <mergeCell ref="C70:J70"/>
    <mergeCell ref="N70:W70"/>
    <mergeCell ref="I73:P73"/>
  </mergeCells>
  <conditionalFormatting sqref="B12:W17">
    <cfRule type="expression" dxfId="39" priority="1" stopIfTrue="1">
      <formula>#REF!=0</formula>
    </cfRule>
  </conditionalFormatting>
  <dataValidations count="32">
    <dataValidation allowBlank="1" showInputMessage="1" showErrorMessage="1" prompt="Escriba el precio unitario del material  que se analiza" sqref="Q39:S42" xr:uid="{00000000-0002-0000-1C00-000000000000}"/>
    <dataValidation allowBlank="1" showInputMessage="1" showErrorMessage="1" prompt="Escriba la cantidad de material que se analiza" sqref="L39:P42" xr:uid="{00000000-0002-0000-1C00-000001000000}"/>
    <dataValidation allowBlank="1" showInputMessage="1" showErrorMessage="1" prompt="Escriba la unidad de medida en que se mide el material" sqref="J39:K42" xr:uid="{00000000-0002-0000-1C00-000002000000}"/>
    <dataValidation allowBlank="1" showInputMessage="1" showErrorMessage="1" prompt="Escriba una breve descripción de los materiales que analiza" sqref="B39:I42" xr:uid="{00000000-0002-0000-1C00-000003000000}"/>
    <dataValidation allowBlank="1" showInputMessage="1" showErrorMessage="1" prompt="Escriba el rendimiento del equipo que analiza" sqref="Q33" xr:uid="{00000000-0002-0000-1C00-000004000000}"/>
    <dataValidation allowBlank="1" showInputMessage="1" showErrorMessage="1" prompt="Escriba la Tarifa por hora del equipo que analiza" sqref="L33" xr:uid="{00000000-0002-0000-1C00-000005000000}"/>
    <dataValidation allowBlank="1" showInputMessage="1" showErrorMessage="1" prompt="Escriba una breve descripción del equipo que analiza" sqref="B33" xr:uid="{00000000-0002-0000-1C00-000006000000}"/>
    <dataValidation allowBlank="1" showInputMessage="1" showErrorMessage="1" prompt="Escriba el nombre completo  del interventor" sqref="H77:O77" xr:uid="{00000000-0002-0000-1C00-000007000000}"/>
    <dataValidation allowBlank="1" showInputMessage="1" showErrorMessage="1" prompt="Escriba el valor Unitario de cada trabajador relacionado" sqref="T60:W61 T56:W58" xr:uid="{00000000-0002-0000-1C00-000008000000}"/>
    <dataValidation allowBlank="1" showInputMessage="1" showErrorMessage="1" prompt="Escriba el rendimiento de cada trabajador relacionado" sqref="Q60:S61 Q56:S58" xr:uid="{00000000-0002-0000-1C00-000009000000}"/>
    <dataValidation allowBlank="1" showInputMessage="1" showErrorMessage="1" prompt="Escriba el valor del jornal total de cada trabajador relacionado" sqref="L60:P61 L56:P58" xr:uid="{00000000-0002-0000-1C00-00000A000000}"/>
    <dataValidation allowBlank="1" showInputMessage="1" showErrorMessage="1" prompt="Escriba el valor de las prestaciones por cada trabajador" sqref="J60:K61 J56:K58" xr:uid="{00000000-0002-0000-1C00-00000B000000}"/>
    <dataValidation allowBlank="1" showInputMessage="1" showErrorMessage="1" prompt="Escriba el valor del jornal por cada trabajador" sqref="H60:I61 H56:I58" xr:uid="{00000000-0002-0000-1C00-00000C000000}"/>
    <dataValidation allowBlank="1" showInputMessage="1" showErrorMessage="1" prompt="Escriba el valor unitario del transporte relacionado" sqref="T48:W50" xr:uid="{00000000-0002-0000-1C00-00000D000000}"/>
    <dataValidation allowBlank="1" showInputMessage="1" showErrorMessage="1" prompt="Escriba la tarifa del transporte relacionado" sqref="Q48:S50" xr:uid="{00000000-0002-0000-1C00-00000E000000}"/>
    <dataValidation allowBlank="1" showInputMessage="1" showErrorMessage="1" prompt="Esciba los m2 o Toneladas por Km equivalentes para el transporte relacionado" sqref="L48:P50" xr:uid="{00000000-0002-0000-1C00-00000F000000}"/>
    <dataValidation allowBlank="1" showInputMessage="1" showErrorMessage="1" prompt="Escriba la distancia que recorre el transporte relacionado" sqref="J48:K50" xr:uid="{00000000-0002-0000-1C00-000010000000}"/>
    <dataValidation allowBlank="1" showInputMessage="1" showErrorMessage="1" prompt="Escriba el peso o la cantidad de volument que transporta" sqref="H48:I50" xr:uid="{00000000-0002-0000-1C00-000011000000}"/>
    <dataValidation allowBlank="1" showInputMessage="1" showErrorMessage="1" prompt="Escriba el precio unitario del material que se analiza" sqref="T39:W42" xr:uid="{00000000-0002-0000-1C00-000012000000}"/>
    <dataValidation allowBlank="1" showInputMessage="1" showErrorMessage="1" prompt="Escriba el valor unitario del equipo que analiza" sqref="T33:W33" xr:uid="{00000000-0002-0000-1C00-000013000000}"/>
    <dataValidation allowBlank="1" showInputMessage="1" showErrorMessage="1" prompt="Escriba los trabajadores cuyo precio va a analizarce" sqref="B60:G61 B56:G58" xr:uid="{00000000-0002-0000-1C00-000014000000}"/>
    <dataValidation allowBlank="1" showInputMessage="1" showErrorMessage="1" prompt="Escriba la clase de material que transporta el material que se analiza" sqref="B48:G50" xr:uid="{00000000-0002-0000-1C00-000015000000}"/>
    <dataValidation allowBlank="1" showInputMessage="1" showErrorMessage="1" prompt="Escriba la Cantidad de cada item relacionado" sqref="T26 T29:W29" xr:uid="{00000000-0002-0000-1C00-000016000000}"/>
    <dataValidation allowBlank="1" showInputMessage="1" showErrorMessage="1" prompt="Escriba la unidad de medida en que se encuentra el item relacionado" sqref="Q26 Q29:S29" xr:uid="{00000000-0002-0000-1C00-000017000000}"/>
    <dataValidation allowBlank="1" showInputMessage="1" showErrorMessage="1" prompt="Escriba una breve descripción del item relacionado" sqref="D26 D29:P29" xr:uid="{00000000-0002-0000-1C00-000018000000}"/>
    <dataValidation allowBlank="1" showInputMessage="1" showErrorMessage="1" prompt="Escriba el item relacionado en la propuesta" sqref="B26 B29:C29" xr:uid="{00000000-0002-0000-1C00-000019000000}"/>
    <dataValidation allowBlank="1" showInputMessage="1" showErrorMessage="1" promptTitle="Coordinador        " prompt="Escriba el nombre _x000a_o razón social del _x000a_funcionario designado_x000a_para ser el Coordinador_x000a_del Contrato" sqref="F23:W23" xr:uid="{00000000-0002-0000-1C00-00001A000000}"/>
    <dataValidation allowBlank="1" showInputMessage="1" showErrorMessage="1" promptTitle="Interventor               " prompt="Escriba el nombre _x000a_o razón social del _x000a_Interventor" sqref="F21:W21" xr:uid="{00000000-0002-0000-1C00-00001B000000}"/>
    <dataValidation allowBlank="1" showInputMessage="1" showErrorMessage="1" promptTitle="Contratista" prompt="Escriba el nombre o _x000a_razón social del _x000a_Contratista" sqref="F19:W19" xr:uid="{00000000-0002-0000-1C00-00001C000000}"/>
    <dataValidation allowBlank="1" showInputMessage="1" showErrorMessage="1" promptTitle="Contrato No." prompt="Escriba en este espacio el número de contrato suscrito" sqref="H8:L8" xr:uid="{00000000-0002-0000-1C00-00001D000000}"/>
    <dataValidation allowBlank="1" showInputMessage="1" showErrorMessage="1" prompt="Escriba el año de suscripción del contrato." sqref="O8:Q8" xr:uid="{00000000-0002-0000-1C00-00001E000000}"/>
    <dataValidation allowBlank="1" showInputMessage="1" showErrorMessage="1" promptTitle="Objeto del Contrato" prompt="Escriba claramente el objeto del contrato de ejecución suscrito" sqref="B12:W17" xr:uid="{00000000-0002-0000-1C00-00001F000000}"/>
  </dataValidation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X76"/>
  <sheetViews>
    <sheetView workbookViewId="0">
      <selection sqref="A1:X76"/>
    </sheetView>
  </sheetViews>
  <sheetFormatPr defaultColWidth="11.42578125" defaultRowHeight="15"/>
  <cols>
    <col min="1" max="8" width="5.85546875" customWidth="1"/>
    <col min="9" max="9" width="9.85546875" customWidth="1"/>
    <col min="10" max="18" width="5.85546875" customWidth="1"/>
    <col min="19" max="19" width="9.28515625" customWidth="1"/>
    <col min="20" max="24" width="5.85546875" customWidth="1"/>
  </cols>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13"/>
      <c r="C12" s="413"/>
      <c r="D12" s="413"/>
      <c r="E12" s="413"/>
      <c r="F12" s="413"/>
      <c r="G12" s="413"/>
      <c r="H12" s="413"/>
      <c r="I12" s="413"/>
      <c r="J12" s="413"/>
      <c r="K12" s="413"/>
      <c r="L12" s="413"/>
      <c r="M12" s="413"/>
      <c r="N12" s="413"/>
      <c r="O12" s="413"/>
      <c r="P12" s="413"/>
      <c r="Q12" s="413"/>
      <c r="R12" s="413"/>
      <c r="S12" s="413"/>
      <c r="T12" s="413"/>
      <c r="U12" s="413"/>
      <c r="V12" s="413"/>
      <c r="W12" s="413"/>
      <c r="X12" s="36"/>
    </row>
    <row r="13" spans="1:24">
      <c r="A13" s="35"/>
      <c r="B13" s="413"/>
      <c r="C13" s="413"/>
      <c r="D13" s="413"/>
      <c r="E13" s="413"/>
      <c r="F13" s="413"/>
      <c r="G13" s="413"/>
      <c r="H13" s="413"/>
      <c r="I13" s="413"/>
      <c r="J13" s="413"/>
      <c r="K13" s="413"/>
      <c r="L13" s="413"/>
      <c r="M13" s="413"/>
      <c r="N13" s="413"/>
      <c r="O13" s="413"/>
      <c r="P13" s="413"/>
      <c r="Q13" s="413"/>
      <c r="R13" s="413"/>
      <c r="S13" s="413"/>
      <c r="T13" s="413"/>
      <c r="U13" s="413"/>
      <c r="V13" s="413"/>
      <c r="W13" s="413"/>
      <c r="X13" s="36"/>
    </row>
    <row r="14" spans="1:24">
      <c r="A14" s="35"/>
      <c r="B14" s="413"/>
      <c r="C14" s="413"/>
      <c r="D14" s="413"/>
      <c r="E14" s="413"/>
      <c r="F14" s="413"/>
      <c r="G14" s="413"/>
      <c r="H14" s="413"/>
      <c r="I14" s="413"/>
      <c r="J14" s="413"/>
      <c r="K14" s="413"/>
      <c r="L14" s="413"/>
      <c r="M14" s="413"/>
      <c r="N14" s="413"/>
      <c r="O14" s="413"/>
      <c r="P14" s="413"/>
      <c r="Q14" s="413"/>
      <c r="R14" s="413"/>
      <c r="S14" s="413"/>
      <c r="T14" s="413"/>
      <c r="U14" s="413"/>
      <c r="V14" s="413"/>
      <c r="W14" s="413"/>
      <c r="X14" s="36"/>
    </row>
    <row r="15" spans="1:24">
      <c r="A15" s="35"/>
      <c r="B15" s="413"/>
      <c r="C15" s="413"/>
      <c r="D15" s="413"/>
      <c r="E15" s="413"/>
      <c r="F15" s="413"/>
      <c r="G15" s="413"/>
      <c r="H15" s="413"/>
      <c r="I15" s="413"/>
      <c r="J15" s="413"/>
      <c r="K15" s="413"/>
      <c r="L15" s="413"/>
      <c r="M15" s="413"/>
      <c r="N15" s="413"/>
      <c r="O15" s="413"/>
      <c r="P15" s="413"/>
      <c r="Q15" s="413"/>
      <c r="R15" s="413"/>
      <c r="S15" s="413"/>
      <c r="T15" s="413"/>
      <c r="U15" s="413"/>
      <c r="V15" s="413"/>
      <c r="W15" s="413"/>
      <c r="X15" s="36"/>
    </row>
    <row r="16" spans="1:24">
      <c r="A16" s="35"/>
      <c r="B16" s="413"/>
      <c r="C16" s="413"/>
      <c r="D16" s="413"/>
      <c r="E16" s="413"/>
      <c r="F16" s="413"/>
      <c r="G16" s="413"/>
      <c r="H16" s="413"/>
      <c r="I16" s="413"/>
      <c r="J16" s="413"/>
      <c r="K16" s="413"/>
      <c r="L16" s="413"/>
      <c r="M16" s="413"/>
      <c r="N16" s="413"/>
      <c r="O16" s="413"/>
      <c r="P16" s="413"/>
      <c r="Q16" s="413"/>
      <c r="R16" s="413"/>
      <c r="S16" s="413"/>
      <c r="T16" s="413"/>
      <c r="U16" s="413"/>
      <c r="V16" s="413"/>
      <c r="W16" s="413"/>
      <c r="X16" s="36"/>
    </row>
    <row r="17" spans="1:24">
      <c r="A17" s="35"/>
      <c r="B17" s="413"/>
      <c r="C17" s="413"/>
      <c r="D17" s="413"/>
      <c r="E17" s="413"/>
      <c r="F17" s="413"/>
      <c r="G17" s="413"/>
      <c r="H17" s="413"/>
      <c r="I17" s="413"/>
      <c r="J17" s="413"/>
      <c r="K17" s="413"/>
      <c r="L17" s="413"/>
      <c r="M17" s="413"/>
      <c r="N17" s="413"/>
      <c r="O17" s="413"/>
      <c r="P17" s="413"/>
      <c r="Q17" s="413"/>
      <c r="R17" s="413"/>
      <c r="S17" s="413"/>
      <c r="T17" s="413"/>
      <c r="U17" s="413"/>
      <c r="V17" s="413"/>
      <c r="W17" s="413"/>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398" t="s">
        <v>177</v>
      </c>
      <c r="C26" s="399"/>
      <c r="D26" s="404" t="s">
        <v>178</v>
      </c>
      <c r="E26" s="405"/>
      <c r="F26" s="405"/>
      <c r="G26" s="405"/>
      <c r="H26" s="405"/>
      <c r="I26" s="405"/>
      <c r="J26" s="405"/>
      <c r="K26" s="405"/>
      <c r="L26" s="405"/>
      <c r="M26" s="405"/>
      <c r="N26" s="405"/>
      <c r="O26" s="405"/>
      <c r="P26" s="406"/>
      <c r="Q26" s="278"/>
      <c r="R26" s="302"/>
      <c r="S26" s="279"/>
      <c r="T26" s="278"/>
      <c r="U26" s="302"/>
      <c r="V26" s="302"/>
      <c r="W26" s="279"/>
      <c r="X26" s="46"/>
    </row>
    <row r="27" spans="1:24">
      <c r="A27" s="33"/>
      <c r="B27" s="400"/>
      <c r="C27" s="401"/>
      <c r="D27" s="407"/>
      <c r="E27" s="408"/>
      <c r="F27" s="408"/>
      <c r="G27" s="408"/>
      <c r="H27" s="408"/>
      <c r="I27" s="408"/>
      <c r="J27" s="408"/>
      <c r="K27" s="408"/>
      <c r="L27" s="408"/>
      <c r="M27" s="408"/>
      <c r="N27" s="408"/>
      <c r="O27" s="408"/>
      <c r="P27" s="409"/>
      <c r="Q27" s="280"/>
      <c r="R27" s="303"/>
      <c r="S27" s="281"/>
      <c r="T27" s="280"/>
      <c r="U27" s="303"/>
      <c r="V27" s="303"/>
      <c r="W27" s="281"/>
      <c r="X27" s="46"/>
    </row>
    <row r="28" spans="1:24">
      <c r="A28" s="33"/>
      <c r="B28" s="402"/>
      <c r="C28" s="403"/>
      <c r="D28" s="410"/>
      <c r="E28" s="411"/>
      <c r="F28" s="411"/>
      <c r="G28" s="411"/>
      <c r="H28" s="411"/>
      <c r="I28" s="411"/>
      <c r="J28" s="411"/>
      <c r="K28" s="411"/>
      <c r="L28" s="411"/>
      <c r="M28" s="411"/>
      <c r="N28" s="411"/>
      <c r="O28" s="411"/>
      <c r="P28" s="412"/>
      <c r="Q28" s="282"/>
      <c r="R28" s="304"/>
      <c r="S28" s="283"/>
      <c r="T28" s="282"/>
      <c r="U28" s="304"/>
      <c r="V28" s="304"/>
      <c r="W28" s="283"/>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155</v>
      </c>
      <c r="C33" s="315"/>
      <c r="D33" s="315"/>
      <c r="E33" s="315"/>
      <c r="F33" s="315"/>
      <c r="G33" s="315"/>
      <c r="H33" s="315"/>
      <c r="I33" s="316"/>
      <c r="J33" s="317" t="s">
        <v>156</v>
      </c>
      <c r="K33" s="318"/>
      <c r="L33" s="321">
        <v>2000</v>
      </c>
      <c r="M33" s="322"/>
      <c r="N33" s="322"/>
      <c r="O33" s="322"/>
      <c r="P33" s="323"/>
      <c r="Q33" s="317">
        <v>4.1284999999999998</v>
      </c>
      <c r="R33" s="324"/>
      <c r="S33" s="318"/>
      <c r="T33" s="319">
        <f>+ROUND(L33*Q33,0)</f>
        <v>8257</v>
      </c>
      <c r="U33" s="319"/>
      <c r="V33" s="319"/>
      <c r="W33" s="319"/>
      <c r="X33" s="46"/>
    </row>
    <row r="34" spans="1:24" ht="16.5">
      <c r="A34" s="33"/>
      <c r="B34" s="49"/>
      <c r="C34" s="49"/>
      <c r="D34" s="49"/>
      <c r="E34" s="49"/>
      <c r="F34" s="49"/>
      <c r="G34" s="49"/>
      <c r="H34" s="49"/>
      <c r="I34" s="49"/>
      <c r="J34" s="49"/>
      <c r="K34" s="49"/>
      <c r="L34" s="49"/>
      <c r="M34" s="49"/>
      <c r="N34" s="49"/>
      <c r="O34" s="49"/>
      <c r="P34" s="49"/>
      <c r="Q34" s="310" t="s">
        <v>20</v>
      </c>
      <c r="R34" s="310"/>
      <c r="S34" s="310"/>
      <c r="T34" s="311">
        <f>+SUM(T33:W33)</f>
        <v>8257</v>
      </c>
      <c r="U34" s="312"/>
      <c r="V34" s="312"/>
      <c r="W34" s="313"/>
      <c r="X34" s="46"/>
    </row>
    <row r="35" spans="1:24" ht="15.75">
      <c r="A35" s="33"/>
      <c r="B35" s="50"/>
      <c r="C35" s="50"/>
      <c r="D35" s="50"/>
      <c r="E35" s="50"/>
      <c r="F35" s="50"/>
      <c r="G35" s="50"/>
      <c r="H35" s="50"/>
      <c r="I35" s="50"/>
      <c r="J35" s="50"/>
      <c r="K35" s="50"/>
      <c r="L35" s="50"/>
      <c r="M35" s="50"/>
      <c r="N35" s="50"/>
      <c r="O35" s="50"/>
      <c r="P35" s="50"/>
      <c r="Q35" s="50"/>
      <c r="R35" s="50"/>
      <c r="S35" s="50"/>
      <c r="T35" s="51"/>
      <c r="U35" s="51"/>
      <c r="V35" s="51"/>
      <c r="W35" s="51"/>
      <c r="X35" s="46"/>
    </row>
    <row r="36" spans="1:24" ht="16.5">
      <c r="A36" s="33"/>
      <c r="B36" s="305" t="s">
        <v>21</v>
      </c>
      <c r="C36" s="305"/>
      <c r="D36" s="305"/>
      <c r="E36" s="305"/>
      <c r="F36" s="305"/>
      <c r="G36" s="305"/>
      <c r="H36" s="305"/>
      <c r="I36" s="305"/>
      <c r="J36" s="305"/>
      <c r="K36" s="305"/>
      <c r="L36" s="305"/>
      <c r="M36" s="305"/>
      <c r="N36" s="305"/>
      <c r="O36" s="305"/>
      <c r="P36" s="305"/>
      <c r="Q36" s="305"/>
      <c r="R36" s="305"/>
      <c r="S36" s="305"/>
      <c r="T36" s="305"/>
      <c r="U36" s="305"/>
      <c r="V36" s="305"/>
      <c r="W36" s="305"/>
      <c r="X36" s="46"/>
    </row>
    <row r="37" spans="1:24" ht="15.75">
      <c r="A37" s="33"/>
      <c r="B37" s="47"/>
      <c r="C37" s="47"/>
      <c r="D37" s="47"/>
      <c r="E37" s="47"/>
      <c r="F37" s="47"/>
      <c r="G37" s="47"/>
      <c r="H37" s="47"/>
      <c r="I37" s="47"/>
      <c r="J37" s="47"/>
      <c r="K37" s="47"/>
      <c r="L37" s="47"/>
      <c r="M37" s="47"/>
      <c r="N37" s="47"/>
      <c r="O37" s="47"/>
      <c r="P37" s="47"/>
      <c r="Q37" s="47"/>
      <c r="R37" s="47"/>
      <c r="S37" s="47"/>
      <c r="T37" s="47"/>
      <c r="U37" s="47"/>
      <c r="V37" s="47"/>
      <c r="W37" s="47"/>
      <c r="X37" s="46"/>
    </row>
    <row r="38" spans="1:24" ht="16.5">
      <c r="A38" s="33"/>
      <c r="B38" s="309" t="s">
        <v>9</v>
      </c>
      <c r="C38" s="309"/>
      <c r="D38" s="309"/>
      <c r="E38" s="309"/>
      <c r="F38" s="309"/>
      <c r="G38" s="309"/>
      <c r="H38" s="309"/>
      <c r="I38" s="309"/>
      <c r="J38" s="309" t="s">
        <v>10</v>
      </c>
      <c r="K38" s="309"/>
      <c r="L38" s="309" t="s">
        <v>22</v>
      </c>
      <c r="M38" s="309"/>
      <c r="N38" s="309"/>
      <c r="O38" s="309"/>
      <c r="P38" s="309"/>
      <c r="Q38" s="309" t="s">
        <v>23</v>
      </c>
      <c r="R38" s="309"/>
      <c r="S38" s="309"/>
      <c r="T38" s="309" t="s">
        <v>24</v>
      </c>
      <c r="U38" s="309"/>
      <c r="V38" s="309"/>
      <c r="W38" s="309"/>
      <c r="X38" s="46"/>
    </row>
    <row r="39" spans="1:24" ht="15.75">
      <c r="A39" s="33"/>
      <c r="B39" s="314" t="s">
        <v>179</v>
      </c>
      <c r="C39" s="315"/>
      <c r="D39" s="315"/>
      <c r="E39" s="315"/>
      <c r="F39" s="315"/>
      <c r="G39" s="315"/>
      <c r="H39" s="315"/>
      <c r="I39" s="316"/>
      <c r="J39" s="320" t="s">
        <v>107</v>
      </c>
      <c r="K39" s="320"/>
      <c r="L39" s="320">
        <v>2</v>
      </c>
      <c r="M39" s="320"/>
      <c r="N39" s="320"/>
      <c r="O39" s="320"/>
      <c r="P39" s="320"/>
      <c r="Q39" s="320">
        <v>13461</v>
      </c>
      <c r="R39" s="320"/>
      <c r="S39" s="320"/>
      <c r="T39" s="328">
        <f>+ROUND(L39*Q39,0)</f>
        <v>26922</v>
      </c>
      <c r="U39" s="328"/>
      <c r="V39" s="328"/>
      <c r="W39" s="328"/>
      <c r="X39" s="46"/>
    </row>
    <row r="40" spans="1:24" ht="15.75">
      <c r="A40" s="33"/>
      <c r="B40" s="314" t="s">
        <v>158</v>
      </c>
      <c r="C40" s="315"/>
      <c r="D40" s="315"/>
      <c r="E40" s="315"/>
      <c r="F40" s="315"/>
      <c r="G40" s="315"/>
      <c r="H40" s="315"/>
      <c r="I40" s="316"/>
      <c r="J40" s="320" t="s">
        <v>159</v>
      </c>
      <c r="K40" s="320"/>
      <c r="L40" s="320">
        <v>1</v>
      </c>
      <c r="M40" s="320"/>
      <c r="N40" s="320"/>
      <c r="O40" s="320"/>
      <c r="P40" s="320"/>
      <c r="Q40" s="320">
        <v>15500</v>
      </c>
      <c r="R40" s="320"/>
      <c r="S40" s="320"/>
      <c r="T40" s="328">
        <f t="shared" ref="T40:T42" si="0">+ROUND(L40*Q40,0)</f>
        <v>15500</v>
      </c>
      <c r="U40" s="328"/>
      <c r="V40" s="328"/>
      <c r="W40" s="328"/>
      <c r="X40" s="46"/>
    </row>
    <row r="41" spans="1:24" ht="15.75">
      <c r="A41" s="33"/>
      <c r="B41" s="317" t="s">
        <v>160</v>
      </c>
      <c r="C41" s="324"/>
      <c r="D41" s="324"/>
      <c r="E41" s="324"/>
      <c r="F41" s="324"/>
      <c r="G41" s="324"/>
      <c r="H41" s="324"/>
      <c r="I41" s="318"/>
      <c r="J41" s="320" t="s">
        <v>161</v>
      </c>
      <c r="K41" s="320"/>
      <c r="L41" s="320">
        <v>2.1999999999999999E-2</v>
      </c>
      <c r="M41" s="320"/>
      <c r="N41" s="320"/>
      <c r="O41" s="320"/>
      <c r="P41" s="320"/>
      <c r="Q41" s="320">
        <v>40000</v>
      </c>
      <c r="R41" s="320"/>
      <c r="S41" s="320"/>
      <c r="T41" s="328">
        <f t="shared" si="0"/>
        <v>880</v>
      </c>
      <c r="U41" s="328"/>
      <c r="V41" s="328"/>
      <c r="W41" s="328"/>
      <c r="X41" s="46"/>
    </row>
    <row r="42" spans="1:24" ht="15.75">
      <c r="A42" s="33"/>
      <c r="B42" s="314" t="s">
        <v>162</v>
      </c>
      <c r="C42" s="315"/>
      <c r="D42" s="315"/>
      <c r="E42" s="315"/>
      <c r="F42" s="315"/>
      <c r="G42" s="315"/>
      <c r="H42" s="315"/>
      <c r="I42" s="316"/>
      <c r="J42" s="320" t="s">
        <v>163</v>
      </c>
      <c r="K42" s="320"/>
      <c r="L42" s="320">
        <v>2.1999999999999999E-2</v>
      </c>
      <c r="M42" s="320"/>
      <c r="N42" s="320"/>
      <c r="O42" s="320"/>
      <c r="P42" s="320"/>
      <c r="Q42" s="320">
        <v>75000</v>
      </c>
      <c r="R42" s="320"/>
      <c r="S42" s="320"/>
      <c r="T42" s="328">
        <f t="shared" si="0"/>
        <v>1650</v>
      </c>
      <c r="U42" s="328"/>
      <c r="V42" s="328"/>
      <c r="W42" s="328"/>
      <c r="X42" s="46"/>
    </row>
    <row r="43" spans="1:24" ht="16.5">
      <c r="A43" s="33"/>
      <c r="B43" s="49"/>
      <c r="C43" s="49"/>
      <c r="D43" s="49"/>
      <c r="E43" s="49"/>
      <c r="F43" s="49"/>
      <c r="G43" s="49"/>
      <c r="H43" s="49"/>
      <c r="I43" s="49"/>
      <c r="J43" s="49"/>
      <c r="K43" s="49"/>
      <c r="L43" s="49"/>
      <c r="M43" s="49"/>
      <c r="N43" s="49"/>
      <c r="O43" s="49"/>
      <c r="P43" s="49"/>
      <c r="Q43" s="310" t="s">
        <v>20</v>
      </c>
      <c r="R43" s="310"/>
      <c r="S43" s="310"/>
      <c r="T43" s="329">
        <f>SUM(T39:W42)</f>
        <v>44952</v>
      </c>
      <c r="U43" s="330"/>
      <c r="V43" s="330"/>
      <c r="W43" s="331"/>
      <c r="X43" s="46"/>
    </row>
    <row r="44" spans="1:24" ht="15.75">
      <c r="A44" s="33"/>
      <c r="B44" s="50"/>
      <c r="C44" s="50"/>
      <c r="D44" s="50"/>
      <c r="E44" s="50"/>
      <c r="F44" s="50"/>
      <c r="G44" s="50"/>
      <c r="H44" s="50"/>
      <c r="I44" s="50"/>
      <c r="J44" s="50"/>
      <c r="K44" s="50"/>
      <c r="L44" s="50"/>
      <c r="M44" s="50"/>
      <c r="N44" s="50"/>
      <c r="O44" s="50"/>
      <c r="P44" s="50"/>
      <c r="Q44" s="50"/>
      <c r="R44" s="50"/>
      <c r="S44" s="50"/>
      <c r="T44" s="51"/>
      <c r="U44" s="51"/>
      <c r="V44" s="51"/>
      <c r="W44" s="51"/>
      <c r="X44" s="46"/>
    </row>
    <row r="45" spans="1:24" ht="16.5">
      <c r="A45" s="33"/>
      <c r="B45" s="305" t="s">
        <v>26</v>
      </c>
      <c r="C45" s="305"/>
      <c r="D45" s="305"/>
      <c r="E45" s="305"/>
      <c r="F45" s="305"/>
      <c r="G45" s="305"/>
      <c r="H45" s="305"/>
      <c r="I45" s="305"/>
      <c r="J45" s="305"/>
      <c r="K45" s="305"/>
      <c r="L45" s="305"/>
      <c r="M45" s="305"/>
      <c r="N45" s="305"/>
      <c r="O45" s="305"/>
      <c r="P45" s="305"/>
      <c r="Q45" s="305"/>
      <c r="R45" s="305"/>
      <c r="S45" s="305"/>
      <c r="T45" s="305"/>
      <c r="U45" s="305"/>
      <c r="V45" s="305"/>
      <c r="W45" s="305"/>
      <c r="X45" s="46"/>
    </row>
    <row r="46" spans="1:24" ht="15.75">
      <c r="A46" s="33"/>
      <c r="B46" s="47"/>
      <c r="C46" s="47"/>
      <c r="D46" s="47"/>
      <c r="E46" s="47"/>
      <c r="F46" s="47"/>
      <c r="G46" s="47"/>
      <c r="H46" s="47"/>
      <c r="I46" s="47"/>
      <c r="J46" s="47"/>
      <c r="K46" s="47"/>
      <c r="L46" s="47"/>
      <c r="M46" s="47"/>
      <c r="N46" s="47"/>
      <c r="O46" s="47"/>
      <c r="P46" s="47"/>
      <c r="Q46" s="47"/>
      <c r="R46" s="47"/>
      <c r="S46" s="47"/>
      <c r="T46" s="47"/>
      <c r="U46" s="47"/>
      <c r="V46" s="47"/>
      <c r="W46" s="47"/>
      <c r="X46" s="46"/>
    </row>
    <row r="47" spans="1:24" ht="19.5">
      <c r="A47" s="33"/>
      <c r="B47" s="309" t="s">
        <v>27</v>
      </c>
      <c r="C47" s="309"/>
      <c r="D47" s="309"/>
      <c r="E47" s="309"/>
      <c r="F47" s="309"/>
      <c r="G47" s="309"/>
      <c r="H47" s="309" t="s">
        <v>28</v>
      </c>
      <c r="I47" s="309"/>
      <c r="J47" s="309" t="s">
        <v>29</v>
      </c>
      <c r="K47" s="309"/>
      <c r="L47" s="309" t="s">
        <v>30</v>
      </c>
      <c r="M47" s="309"/>
      <c r="N47" s="309"/>
      <c r="O47" s="309"/>
      <c r="P47" s="309"/>
      <c r="Q47" s="309" t="s">
        <v>16</v>
      </c>
      <c r="R47" s="309"/>
      <c r="S47" s="309"/>
      <c r="T47" s="309" t="s">
        <v>18</v>
      </c>
      <c r="U47" s="309"/>
      <c r="V47" s="309"/>
      <c r="W47" s="309"/>
      <c r="X47" s="46"/>
    </row>
    <row r="48" spans="1:24" ht="15.75">
      <c r="A48" s="33"/>
      <c r="B48" s="320" t="s">
        <v>61</v>
      </c>
      <c r="C48" s="320"/>
      <c r="D48" s="320"/>
      <c r="E48" s="320"/>
      <c r="F48" s="320"/>
      <c r="G48" s="320"/>
      <c r="H48" s="320"/>
      <c r="I48" s="320"/>
      <c r="J48" s="320">
        <v>15</v>
      </c>
      <c r="K48" s="320"/>
      <c r="L48" s="320">
        <v>0</v>
      </c>
      <c r="M48" s="320"/>
      <c r="N48" s="320"/>
      <c r="O48" s="320"/>
      <c r="P48" s="320"/>
      <c r="Q48" s="320">
        <v>35000</v>
      </c>
      <c r="R48" s="320"/>
      <c r="S48" s="320"/>
      <c r="T48" s="319">
        <f>+ROUND(L48*Q48,0)</f>
        <v>0</v>
      </c>
      <c r="U48" s="319"/>
      <c r="V48" s="319"/>
      <c r="W48" s="319"/>
      <c r="X48" s="46"/>
    </row>
    <row r="49" spans="1:24" ht="15.75">
      <c r="A49" s="33"/>
      <c r="B49" s="320"/>
      <c r="C49" s="320"/>
      <c r="D49" s="320"/>
      <c r="E49" s="320"/>
      <c r="F49" s="320"/>
      <c r="G49" s="320"/>
      <c r="H49" s="320"/>
      <c r="I49" s="320"/>
      <c r="J49" s="320"/>
      <c r="K49" s="320"/>
      <c r="L49" s="320"/>
      <c r="M49" s="320"/>
      <c r="N49" s="320"/>
      <c r="O49" s="320"/>
      <c r="P49" s="320"/>
      <c r="Q49" s="320"/>
      <c r="R49" s="320"/>
      <c r="S49" s="320"/>
      <c r="T49" s="319">
        <f t="shared" ref="T49:T50" si="1">+ROUND(L49*Q49,0)</f>
        <v>0</v>
      </c>
      <c r="U49" s="319"/>
      <c r="V49" s="319"/>
      <c r="W49" s="319"/>
      <c r="X49" s="46"/>
    </row>
    <row r="50" spans="1:24" ht="15.75">
      <c r="A50" s="33"/>
      <c r="B50" s="320"/>
      <c r="C50" s="320"/>
      <c r="D50" s="320"/>
      <c r="E50" s="320"/>
      <c r="F50" s="320"/>
      <c r="G50" s="320"/>
      <c r="H50" s="320"/>
      <c r="I50" s="320"/>
      <c r="J50" s="320"/>
      <c r="K50" s="320"/>
      <c r="L50" s="320"/>
      <c r="M50" s="320"/>
      <c r="N50" s="320"/>
      <c r="O50" s="320"/>
      <c r="P50" s="320"/>
      <c r="Q50" s="320"/>
      <c r="R50" s="320"/>
      <c r="S50" s="320"/>
      <c r="T50" s="319">
        <f t="shared" si="1"/>
        <v>0</v>
      </c>
      <c r="U50" s="319"/>
      <c r="V50" s="319"/>
      <c r="W50" s="319"/>
      <c r="X50" s="46"/>
    </row>
    <row r="51" spans="1:24" ht="16.5">
      <c r="A51" s="33"/>
      <c r="B51" s="49"/>
      <c r="C51" s="49"/>
      <c r="D51" s="49"/>
      <c r="E51" s="49"/>
      <c r="F51" s="49"/>
      <c r="G51" s="49"/>
      <c r="H51" s="49"/>
      <c r="I51" s="49"/>
      <c r="J51" s="49"/>
      <c r="K51" s="49"/>
      <c r="L51" s="49"/>
      <c r="M51" s="49"/>
      <c r="N51" s="49"/>
      <c r="O51" s="49"/>
      <c r="P51" s="49"/>
      <c r="Q51" s="310" t="s">
        <v>20</v>
      </c>
      <c r="R51" s="310"/>
      <c r="S51" s="310"/>
      <c r="T51" s="332">
        <f t="shared" ref="T51" si="2">SUM(T48:W50)</f>
        <v>0</v>
      </c>
      <c r="U51" s="333"/>
      <c r="V51" s="333"/>
      <c r="W51" s="334"/>
      <c r="X51" s="46"/>
    </row>
    <row r="52" spans="1:24" ht="15.75">
      <c r="A52" s="33"/>
      <c r="B52" s="50"/>
      <c r="C52" s="50"/>
      <c r="D52" s="50"/>
      <c r="E52" s="50"/>
      <c r="F52" s="50"/>
      <c r="G52" s="50"/>
      <c r="H52" s="50"/>
      <c r="I52" s="50"/>
      <c r="J52" s="50"/>
      <c r="K52" s="50"/>
      <c r="L52" s="50"/>
      <c r="M52" s="50"/>
      <c r="N52" s="50"/>
      <c r="O52" s="50"/>
      <c r="P52" s="50"/>
      <c r="Q52" s="50"/>
      <c r="R52" s="50"/>
      <c r="S52" s="50"/>
      <c r="T52" s="51"/>
      <c r="U52" s="51"/>
      <c r="V52" s="51"/>
      <c r="W52" s="51"/>
      <c r="X52" s="46"/>
    </row>
    <row r="53" spans="1:24" ht="16.5">
      <c r="A53" s="33"/>
      <c r="B53" s="305" t="s">
        <v>33</v>
      </c>
      <c r="C53" s="305"/>
      <c r="D53" s="305"/>
      <c r="E53" s="305"/>
      <c r="F53" s="305"/>
      <c r="G53" s="305"/>
      <c r="H53" s="305"/>
      <c r="I53" s="305"/>
      <c r="J53" s="305"/>
      <c r="K53" s="305"/>
      <c r="L53" s="305"/>
      <c r="M53" s="305"/>
      <c r="N53" s="305"/>
      <c r="O53" s="305"/>
      <c r="P53" s="305"/>
      <c r="Q53" s="305"/>
      <c r="R53" s="305"/>
      <c r="S53" s="305"/>
      <c r="T53" s="305"/>
      <c r="U53" s="305"/>
      <c r="V53" s="305"/>
      <c r="W53" s="305"/>
      <c r="X53" s="46"/>
    </row>
    <row r="54" spans="1:24" ht="15.75">
      <c r="A54" s="33"/>
      <c r="B54" s="47"/>
      <c r="C54" s="47"/>
      <c r="D54" s="47"/>
      <c r="E54" s="47"/>
      <c r="F54" s="47"/>
      <c r="G54" s="47"/>
      <c r="H54" s="47"/>
      <c r="I54" s="47"/>
      <c r="J54" s="47"/>
      <c r="K54" s="47"/>
      <c r="L54" s="47"/>
      <c r="M54" s="47"/>
      <c r="N54" s="47"/>
      <c r="O54" s="47"/>
      <c r="P54" s="47"/>
      <c r="Q54" s="47"/>
      <c r="R54" s="47"/>
      <c r="S54" s="47"/>
      <c r="T54" s="47"/>
      <c r="U54" s="47"/>
      <c r="V54" s="47"/>
      <c r="W54" s="47"/>
      <c r="X54" s="46"/>
    </row>
    <row r="55" spans="1:24" ht="16.5">
      <c r="A55" s="33"/>
      <c r="B55" s="309" t="s">
        <v>34</v>
      </c>
      <c r="C55" s="309"/>
      <c r="D55" s="309"/>
      <c r="E55" s="309"/>
      <c r="F55" s="309"/>
      <c r="G55" s="309"/>
      <c r="H55" s="309" t="s">
        <v>35</v>
      </c>
      <c r="I55" s="309"/>
      <c r="J55" s="309" t="s">
        <v>36</v>
      </c>
      <c r="K55" s="309"/>
      <c r="L55" s="309" t="s">
        <v>37</v>
      </c>
      <c r="M55" s="309"/>
      <c r="N55" s="309"/>
      <c r="O55" s="309"/>
      <c r="P55" s="309"/>
      <c r="Q55" s="309" t="s">
        <v>17</v>
      </c>
      <c r="R55" s="309"/>
      <c r="S55" s="309"/>
      <c r="T55" s="309" t="s">
        <v>18</v>
      </c>
      <c r="U55" s="309"/>
      <c r="V55" s="309"/>
      <c r="W55" s="309"/>
      <c r="X55" s="46"/>
    </row>
    <row r="56" spans="1:24" ht="15.75">
      <c r="A56" s="33"/>
      <c r="B56" s="320" t="s">
        <v>38</v>
      </c>
      <c r="C56" s="320"/>
      <c r="D56" s="320"/>
      <c r="E56" s="320"/>
      <c r="F56" s="320"/>
      <c r="G56" s="320"/>
      <c r="H56" s="320">
        <f>((1500000/30)+((1000000/30)*2))</f>
        <v>116666.66666666667</v>
      </c>
      <c r="I56" s="320"/>
      <c r="J56" s="335">
        <v>0.65</v>
      </c>
      <c r="K56" s="320"/>
      <c r="L56" s="320">
        <f>H56*1.65</f>
        <v>192500</v>
      </c>
      <c r="M56" s="320"/>
      <c r="N56" s="320"/>
      <c r="O56" s="320"/>
      <c r="P56" s="320"/>
      <c r="Q56" s="320">
        <v>0.16</v>
      </c>
      <c r="R56" s="320"/>
      <c r="S56" s="320"/>
      <c r="T56" s="319">
        <f>Q56*L56</f>
        <v>30800</v>
      </c>
      <c r="U56" s="319"/>
      <c r="V56" s="319"/>
      <c r="W56" s="319"/>
      <c r="X56" s="46"/>
    </row>
    <row r="57" spans="1:24" ht="15.75">
      <c r="A57" s="33"/>
      <c r="B57" s="320"/>
      <c r="C57" s="320"/>
      <c r="D57" s="320"/>
      <c r="E57" s="320"/>
      <c r="F57" s="320"/>
      <c r="G57" s="320"/>
      <c r="H57" s="320"/>
      <c r="I57" s="320"/>
      <c r="J57" s="320"/>
      <c r="K57" s="320"/>
      <c r="L57" s="320"/>
      <c r="M57" s="320"/>
      <c r="N57" s="320"/>
      <c r="O57" s="320"/>
      <c r="P57" s="320"/>
      <c r="Q57" s="320"/>
      <c r="R57" s="320"/>
      <c r="S57" s="320"/>
      <c r="T57" s="319"/>
      <c r="U57" s="319"/>
      <c r="V57" s="319"/>
      <c r="W57" s="319"/>
      <c r="X57" s="46"/>
    </row>
    <row r="58" spans="1:24" ht="15.75">
      <c r="A58" s="33"/>
      <c r="B58" s="320"/>
      <c r="C58" s="320"/>
      <c r="D58" s="320"/>
      <c r="E58" s="320"/>
      <c r="F58" s="320"/>
      <c r="G58" s="320"/>
      <c r="H58" s="320"/>
      <c r="I58" s="320"/>
      <c r="J58" s="320"/>
      <c r="K58" s="320"/>
      <c r="L58" s="320"/>
      <c r="M58" s="320"/>
      <c r="N58" s="320"/>
      <c r="O58" s="320"/>
      <c r="P58" s="320"/>
      <c r="Q58" s="320"/>
      <c r="R58" s="320"/>
      <c r="S58" s="320"/>
      <c r="T58" s="319"/>
      <c r="U58" s="319"/>
      <c r="V58" s="319"/>
      <c r="W58" s="319"/>
      <c r="X58" s="46"/>
    </row>
    <row r="59" spans="1:24" ht="16.5">
      <c r="A59" s="33"/>
      <c r="B59" s="49"/>
      <c r="C59" s="49"/>
      <c r="D59" s="49"/>
      <c r="E59" s="49"/>
      <c r="F59" s="49"/>
      <c r="G59" s="49"/>
      <c r="H59" s="49"/>
      <c r="I59" s="49"/>
      <c r="J59" s="49"/>
      <c r="K59" s="49"/>
      <c r="L59" s="49"/>
      <c r="M59" s="49"/>
      <c r="N59" s="49"/>
      <c r="O59" s="49"/>
      <c r="P59" s="49"/>
      <c r="Q59" s="310" t="s">
        <v>20</v>
      </c>
      <c r="R59" s="310"/>
      <c r="S59" s="310"/>
      <c r="T59" s="337">
        <f t="shared" ref="T59" si="3">SUM(T56:W58)</f>
        <v>30800</v>
      </c>
      <c r="U59" s="338"/>
      <c r="V59" s="338"/>
      <c r="W59" s="339"/>
      <c r="X59" s="46"/>
    </row>
    <row r="60" spans="1:24" ht="15.75">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5.75">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ht="16.5">
      <c r="A62" s="33"/>
      <c r="B62" s="49"/>
      <c r="C62" s="49"/>
      <c r="D62" s="49"/>
      <c r="E62" s="49"/>
      <c r="F62" s="49"/>
      <c r="G62" s="49"/>
      <c r="H62" s="49"/>
      <c r="I62" s="49"/>
      <c r="J62" s="49"/>
      <c r="K62" s="49"/>
      <c r="L62" s="49"/>
      <c r="M62" s="49"/>
      <c r="N62" s="49"/>
      <c r="O62" s="49"/>
      <c r="P62" s="49"/>
      <c r="Q62" s="310" t="s">
        <v>20</v>
      </c>
      <c r="R62" s="310"/>
      <c r="S62" s="310"/>
      <c r="T62" s="337">
        <f t="shared" ref="T62" si="4">SUM(T59:W61)</f>
        <v>30800</v>
      </c>
      <c r="U62" s="338"/>
      <c r="V62" s="338"/>
      <c r="W62" s="339"/>
      <c r="X62" s="46"/>
    </row>
    <row r="63" spans="1:24">
      <c r="A63" s="33"/>
      <c r="B63" s="52"/>
      <c r="C63" s="52"/>
      <c r="D63" s="52"/>
      <c r="E63" s="52"/>
      <c r="F63" s="52"/>
      <c r="G63" s="52"/>
      <c r="H63" s="52"/>
      <c r="I63" s="52"/>
      <c r="J63" s="52"/>
      <c r="K63" s="52"/>
      <c r="L63" s="52"/>
      <c r="M63" s="52"/>
      <c r="N63" s="52"/>
      <c r="O63" s="52"/>
      <c r="P63" s="52"/>
      <c r="Q63" s="340" t="s">
        <v>39</v>
      </c>
      <c r="R63" s="340"/>
      <c r="S63" s="340"/>
      <c r="T63" s="341">
        <f>+T62+T51+T43+T34</f>
        <v>84009</v>
      </c>
      <c r="U63" s="341"/>
      <c r="V63" s="341"/>
      <c r="W63" s="341"/>
      <c r="X63" s="46"/>
    </row>
    <row r="64" spans="1:24">
      <c r="A64" s="33"/>
      <c r="B64" s="52"/>
      <c r="C64" s="52"/>
      <c r="D64" s="52"/>
      <c r="E64" s="52"/>
      <c r="F64" s="52"/>
      <c r="G64" s="52"/>
      <c r="H64" s="52"/>
      <c r="I64" s="52"/>
      <c r="J64" s="52"/>
      <c r="K64" s="52"/>
      <c r="L64" s="52"/>
      <c r="M64" s="52"/>
      <c r="N64" s="52"/>
      <c r="O64" s="52"/>
      <c r="P64" s="52"/>
      <c r="Q64" s="54" t="s">
        <v>40</v>
      </c>
      <c r="R64" s="55">
        <v>30</v>
      </c>
      <c r="S64" s="56" t="s">
        <v>41</v>
      </c>
      <c r="T64" s="341">
        <f>+ROUND(R64*(T63/100),0)</f>
        <v>25203</v>
      </c>
      <c r="U64" s="341"/>
      <c r="V64" s="341"/>
      <c r="W64" s="341"/>
      <c r="X64" s="46"/>
    </row>
    <row r="65" spans="1:24">
      <c r="A65" s="33"/>
      <c r="B65" s="52"/>
      <c r="C65" s="52"/>
      <c r="D65" s="52"/>
      <c r="E65" s="52"/>
      <c r="F65" s="52"/>
      <c r="G65" s="52"/>
      <c r="H65" s="52"/>
      <c r="I65" s="52"/>
      <c r="J65" s="52"/>
      <c r="K65" s="52"/>
      <c r="L65" s="52"/>
      <c r="M65" s="52"/>
      <c r="N65" s="52"/>
      <c r="O65" s="52"/>
      <c r="P65" s="52"/>
      <c r="Q65" s="342" t="s">
        <v>42</v>
      </c>
      <c r="R65" s="342"/>
      <c r="S65" s="342"/>
      <c r="T65" s="341">
        <f>+T64+T63</f>
        <v>109212</v>
      </c>
      <c r="U65" s="341"/>
      <c r="V65" s="341"/>
      <c r="W65" s="341"/>
      <c r="X65" s="46"/>
    </row>
    <row r="66" spans="1:24">
      <c r="A66" s="33"/>
      <c r="B66" s="52"/>
      <c r="C66" s="52"/>
      <c r="D66" s="52"/>
      <c r="E66" s="52"/>
      <c r="F66" s="52"/>
      <c r="G66" s="52"/>
      <c r="H66" s="52"/>
      <c r="I66" s="52"/>
      <c r="J66" s="52"/>
      <c r="K66" s="52"/>
      <c r="L66" s="52"/>
      <c r="M66" s="52"/>
      <c r="N66" s="52"/>
      <c r="O66" s="52"/>
      <c r="P66" s="52"/>
      <c r="Q66" s="52"/>
      <c r="R66" s="52"/>
      <c r="S66" s="52"/>
      <c r="T66" s="53"/>
      <c r="U66" s="53"/>
      <c r="V66" s="53"/>
      <c r="W66" s="53"/>
      <c r="X66" s="46"/>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346"/>
      <c r="D68" s="641"/>
      <c r="E68" s="641"/>
      <c r="F68" s="641"/>
      <c r="G68" s="641"/>
      <c r="H68" s="641"/>
      <c r="I68" s="641"/>
      <c r="J68" s="641"/>
      <c r="K68" s="642"/>
      <c r="L68" s="642"/>
      <c r="M68" s="642"/>
      <c r="N68" s="347"/>
      <c r="O68" s="347"/>
      <c r="P68" s="347"/>
      <c r="Q68" s="347"/>
      <c r="R68" s="347"/>
      <c r="S68" s="347"/>
      <c r="T68" s="347"/>
      <c r="U68" s="347"/>
      <c r="V68" s="347"/>
      <c r="W68" s="67"/>
      <c r="X68" s="46"/>
    </row>
    <row r="69" spans="1:24" ht="16.5">
      <c r="A69" s="33"/>
      <c r="B69" s="52"/>
      <c r="C69" s="343" t="s">
        <v>43</v>
      </c>
      <c r="D69" s="343"/>
      <c r="E69" s="343"/>
      <c r="F69" s="343"/>
      <c r="G69" s="343"/>
      <c r="H69" s="343"/>
      <c r="I69" s="343"/>
      <c r="J69" s="343"/>
      <c r="K69" s="642"/>
      <c r="L69" s="642"/>
      <c r="M69" s="642"/>
      <c r="N69" s="343" t="s">
        <v>44</v>
      </c>
      <c r="O69" s="343"/>
      <c r="P69" s="343"/>
      <c r="Q69" s="343"/>
      <c r="R69" s="343"/>
      <c r="S69" s="343"/>
      <c r="T69" s="343"/>
      <c r="U69" s="343"/>
      <c r="V69" s="343"/>
      <c r="W69" s="343"/>
      <c r="X69" s="46"/>
    </row>
    <row r="70" spans="1:24">
      <c r="A70" s="33"/>
      <c r="B70" s="52"/>
      <c r="C70" s="57"/>
      <c r="D70" s="58"/>
      <c r="E70" s="58"/>
      <c r="F70" s="58"/>
      <c r="G70" s="58"/>
      <c r="H70" s="58"/>
      <c r="I70" s="58"/>
      <c r="J70" s="58"/>
      <c r="K70" s="58"/>
      <c r="L70" s="58"/>
      <c r="M70" s="58"/>
      <c r="N70" s="57"/>
      <c r="O70" s="57"/>
      <c r="P70" s="57"/>
      <c r="Q70" s="57"/>
      <c r="R70" s="57"/>
      <c r="S70" s="57"/>
      <c r="T70" s="57"/>
      <c r="U70" s="57"/>
      <c r="V70" s="57"/>
      <c r="W70" s="57"/>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346"/>
      <c r="J72" s="641"/>
      <c r="K72" s="641"/>
      <c r="L72" s="641"/>
      <c r="M72" s="641"/>
      <c r="N72" s="641"/>
      <c r="O72" s="641"/>
      <c r="P72" s="641"/>
      <c r="Q72" s="57"/>
      <c r="R72" s="57"/>
      <c r="S72" s="57"/>
      <c r="T72" s="57"/>
      <c r="U72" s="57"/>
      <c r="V72" s="57"/>
      <c r="W72" s="57"/>
      <c r="X72" s="46"/>
    </row>
    <row r="73" spans="1:24" ht="16.5">
      <c r="A73" s="33"/>
      <c r="B73" s="52"/>
      <c r="C73" s="57"/>
      <c r="D73" s="58"/>
      <c r="E73" s="58"/>
      <c r="F73" s="58"/>
      <c r="G73" s="58"/>
      <c r="H73" s="58"/>
      <c r="I73" s="343" t="s">
        <v>45</v>
      </c>
      <c r="J73" s="643"/>
      <c r="K73" s="643"/>
      <c r="L73" s="643"/>
      <c r="M73" s="643"/>
      <c r="N73" s="643"/>
      <c r="O73" s="643"/>
      <c r="P73" s="643"/>
      <c r="Q73" s="57"/>
      <c r="R73" s="57"/>
      <c r="S73" s="57"/>
      <c r="T73" s="57"/>
      <c r="U73" s="57"/>
      <c r="V73" s="57"/>
      <c r="W73" s="57"/>
      <c r="X73" s="46"/>
    </row>
    <row r="74" spans="1:24">
      <c r="A74" s="33"/>
      <c r="B74" s="52"/>
      <c r="C74" s="52"/>
      <c r="D74" s="52"/>
      <c r="E74" s="52"/>
      <c r="F74" s="59"/>
      <c r="G74" s="59"/>
      <c r="H74" s="59"/>
      <c r="I74" s="59"/>
      <c r="J74" s="59"/>
      <c r="K74" s="59"/>
      <c r="L74" s="59"/>
      <c r="M74" s="59"/>
      <c r="N74" s="59"/>
      <c r="O74" s="59"/>
      <c r="P74" s="60"/>
      <c r="Q74" s="52"/>
      <c r="R74" s="52"/>
      <c r="S74" s="52"/>
      <c r="T74" s="53"/>
      <c r="U74" s="53"/>
      <c r="V74" s="53"/>
      <c r="W74" s="53"/>
      <c r="X74" s="46"/>
    </row>
    <row r="75" spans="1:24">
      <c r="A75" s="33"/>
      <c r="B75" s="344" t="s">
        <v>46</v>
      </c>
      <c r="C75" s="344"/>
      <c r="D75" s="344"/>
      <c r="E75" s="344"/>
      <c r="F75" s="344"/>
      <c r="G75" s="344"/>
      <c r="H75" s="344"/>
      <c r="I75" s="344"/>
      <c r="J75" s="344"/>
      <c r="K75" s="344"/>
      <c r="L75" s="344"/>
      <c r="M75" s="344"/>
      <c r="N75" s="344"/>
      <c r="O75" s="61"/>
      <c r="P75" s="31"/>
      <c r="Q75" s="31" t="s">
        <v>47</v>
      </c>
      <c r="R75" s="31" t="s">
        <v>48</v>
      </c>
      <c r="S75" s="31"/>
      <c r="T75" s="31"/>
      <c r="U75" s="31"/>
      <c r="V75" s="31"/>
      <c r="W75" s="31"/>
      <c r="X75" s="32"/>
    </row>
    <row r="76" spans="1:24">
      <c r="A76" s="62"/>
      <c r="B76" s="63" t="s">
        <v>49</v>
      </c>
      <c r="C76" s="64"/>
      <c r="D76" s="64"/>
      <c r="E76" s="64"/>
      <c r="F76" s="63" t="s">
        <v>50</v>
      </c>
      <c r="G76" s="65"/>
      <c r="H76" s="345"/>
      <c r="I76" s="345"/>
      <c r="J76" s="345"/>
      <c r="K76" s="345"/>
      <c r="L76" s="345"/>
      <c r="M76" s="345"/>
      <c r="N76" s="345"/>
      <c r="O76" s="345"/>
      <c r="P76" s="63"/>
      <c r="Q76" s="63"/>
      <c r="R76" s="63" t="s">
        <v>51</v>
      </c>
      <c r="S76" s="63"/>
      <c r="T76" s="63"/>
      <c r="U76" s="63"/>
      <c r="V76" s="63"/>
      <c r="W76" s="63"/>
      <c r="X76" s="66"/>
    </row>
  </sheetData>
  <mergeCells count="159">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B36:W36"/>
    <mergeCell ref="B38:I38"/>
    <mergeCell ref="J38:K38"/>
    <mergeCell ref="L38:P38"/>
    <mergeCell ref="Q38:S38"/>
    <mergeCell ref="T38:W38"/>
    <mergeCell ref="B33:I33"/>
    <mergeCell ref="J33:K33"/>
    <mergeCell ref="L33:P33"/>
    <mergeCell ref="Q33:S33"/>
    <mergeCell ref="T33:W33"/>
    <mergeCell ref="Q34:S34"/>
    <mergeCell ref="T34:W34"/>
    <mergeCell ref="B39:I39"/>
    <mergeCell ref="J39:K39"/>
    <mergeCell ref="L39:P39"/>
    <mergeCell ref="Q39:S39"/>
    <mergeCell ref="T39:W39"/>
    <mergeCell ref="B40:I40"/>
    <mergeCell ref="J40:K40"/>
    <mergeCell ref="L40:P40"/>
    <mergeCell ref="Q40:S40"/>
    <mergeCell ref="T40:W40"/>
    <mergeCell ref="B41:I41"/>
    <mergeCell ref="J41:K41"/>
    <mergeCell ref="L41:P41"/>
    <mergeCell ref="Q41:S41"/>
    <mergeCell ref="T41:W41"/>
    <mergeCell ref="B42:I42"/>
    <mergeCell ref="J42:K42"/>
    <mergeCell ref="L42:P42"/>
    <mergeCell ref="Q42:S42"/>
    <mergeCell ref="T42:W42"/>
    <mergeCell ref="B48:G48"/>
    <mergeCell ref="H48:I48"/>
    <mergeCell ref="J48:K48"/>
    <mergeCell ref="L48:P48"/>
    <mergeCell ref="Q48:S48"/>
    <mergeCell ref="T48:W48"/>
    <mergeCell ref="Q43:S43"/>
    <mergeCell ref="T43:W43"/>
    <mergeCell ref="B45:W45"/>
    <mergeCell ref="B47:G47"/>
    <mergeCell ref="H47:I47"/>
    <mergeCell ref="J47:K47"/>
    <mergeCell ref="L47:P47"/>
    <mergeCell ref="Q47:S47"/>
    <mergeCell ref="T47:W47"/>
    <mergeCell ref="B50:G50"/>
    <mergeCell ref="H50:I50"/>
    <mergeCell ref="J50:K50"/>
    <mergeCell ref="L50:P50"/>
    <mergeCell ref="Q50:S50"/>
    <mergeCell ref="T50:W50"/>
    <mergeCell ref="B49:G49"/>
    <mergeCell ref="H49:I49"/>
    <mergeCell ref="J49:K49"/>
    <mergeCell ref="L49:P49"/>
    <mergeCell ref="Q49:S49"/>
    <mergeCell ref="T49:W49"/>
    <mergeCell ref="Q51:S51"/>
    <mergeCell ref="T51:W51"/>
    <mergeCell ref="B53:W53"/>
    <mergeCell ref="B55:G55"/>
    <mergeCell ref="H55:I55"/>
    <mergeCell ref="J55:K55"/>
    <mergeCell ref="L55:P55"/>
    <mergeCell ref="Q55:S55"/>
    <mergeCell ref="T55:W55"/>
    <mergeCell ref="B57:G57"/>
    <mergeCell ref="H57:I57"/>
    <mergeCell ref="J57:K57"/>
    <mergeCell ref="L57:P57"/>
    <mergeCell ref="Q57:S57"/>
    <mergeCell ref="T57:W57"/>
    <mergeCell ref="B56:G56"/>
    <mergeCell ref="H56:I56"/>
    <mergeCell ref="J56:K56"/>
    <mergeCell ref="L56:P56"/>
    <mergeCell ref="Q56:S56"/>
    <mergeCell ref="T56:W56"/>
    <mergeCell ref="Q59:S59"/>
    <mergeCell ref="T59:W59"/>
    <mergeCell ref="B60:G60"/>
    <mergeCell ref="H60:I60"/>
    <mergeCell ref="J60:K60"/>
    <mergeCell ref="L60:P60"/>
    <mergeCell ref="Q60:S60"/>
    <mergeCell ref="T60:W60"/>
    <mergeCell ref="B58:G58"/>
    <mergeCell ref="H58:I58"/>
    <mergeCell ref="J58:K58"/>
    <mergeCell ref="L58:P58"/>
    <mergeCell ref="Q58:S58"/>
    <mergeCell ref="T58:W58"/>
    <mergeCell ref="Q62:S62"/>
    <mergeCell ref="T62:W62"/>
    <mergeCell ref="Q63:S63"/>
    <mergeCell ref="T63:W63"/>
    <mergeCell ref="T64:W64"/>
    <mergeCell ref="Q65:S65"/>
    <mergeCell ref="T65:W65"/>
    <mergeCell ref="B61:G61"/>
    <mergeCell ref="H61:I61"/>
    <mergeCell ref="J61:K61"/>
    <mergeCell ref="L61:P61"/>
    <mergeCell ref="Q61:S61"/>
    <mergeCell ref="T61:W61"/>
    <mergeCell ref="I73:P73"/>
    <mergeCell ref="B75:N75"/>
    <mergeCell ref="H76:O76"/>
    <mergeCell ref="C68:J68"/>
    <mergeCell ref="K68:M69"/>
    <mergeCell ref="N68:V68"/>
    <mergeCell ref="C69:J69"/>
    <mergeCell ref="N69:W69"/>
    <mergeCell ref="I72:P72"/>
  </mergeCells>
  <conditionalFormatting sqref="B12:W17">
    <cfRule type="expression" dxfId="38" priority="1" stopIfTrue="1">
      <formula>#REF!=0</formula>
    </cfRule>
  </conditionalFormatting>
  <dataValidations count="32">
    <dataValidation allowBlank="1" showInputMessage="1" showErrorMessage="1" prompt="Escriba el precio unitario del material  que se analiza" sqref="Q39:S42" xr:uid="{00000000-0002-0000-1D00-000000000000}"/>
    <dataValidation allowBlank="1" showInputMessage="1" showErrorMessage="1" prompt="Escriba la cantidad de material que se analiza" sqref="L39:P42" xr:uid="{00000000-0002-0000-1D00-000001000000}"/>
    <dataValidation allowBlank="1" showInputMessage="1" showErrorMessage="1" prompt="Escriba la unidad de medida en que se mide el material" sqref="J39:K42" xr:uid="{00000000-0002-0000-1D00-000002000000}"/>
    <dataValidation allowBlank="1" showInputMessage="1" showErrorMessage="1" prompt="Escriba una breve descripción de los materiales que analiza" sqref="B39:I42" xr:uid="{00000000-0002-0000-1D00-000003000000}"/>
    <dataValidation allowBlank="1" showInputMessage="1" showErrorMessage="1" prompt="Escriba el rendimiento del equipo que analiza" sqref="Q33" xr:uid="{00000000-0002-0000-1D00-000004000000}"/>
    <dataValidation allowBlank="1" showInputMessage="1" showErrorMessage="1" prompt="Escriba la Tarifa por hora del equipo que analiza" sqref="L33" xr:uid="{00000000-0002-0000-1D00-000005000000}"/>
    <dataValidation allowBlank="1" showInputMessage="1" showErrorMessage="1" prompt="Escriba una breve descripción del equipo que analiza" sqref="B33" xr:uid="{00000000-0002-0000-1D00-000006000000}"/>
    <dataValidation allowBlank="1" showInputMessage="1" showErrorMessage="1" prompt="Escriba el nombre completo  del interventor" sqref="H76:O76" xr:uid="{00000000-0002-0000-1D00-000007000000}"/>
    <dataValidation allowBlank="1" showInputMessage="1" showErrorMessage="1" prompt="Escriba el valor Unitario de cada trabajador relacionado" sqref="T60:W61 T56:W58" xr:uid="{00000000-0002-0000-1D00-000008000000}"/>
    <dataValidation allowBlank="1" showInputMessage="1" showErrorMessage="1" prompt="Escriba el rendimiento de cada trabajador relacionado" sqref="Q60:S61 Q56:S58" xr:uid="{00000000-0002-0000-1D00-000009000000}"/>
    <dataValidation allowBlank="1" showInputMessage="1" showErrorMessage="1" prompt="Escriba el valor del jornal total de cada trabajador relacionado" sqref="L60:P61 L56:P58" xr:uid="{00000000-0002-0000-1D00-00000A000000}"/>
    <dataValidation allowBlank="1" showInputMessage="1" showErrorMessage="1" prompt="Escriba el valor de las prestaciones por cada trabajador" sqref="J60:K61 J56:K58" xr:uid="{00000000-0002-0000-1D00-00000B000000}"/>
    <dataValidation allowBlank="1" showInputMessage="1" showErrorMessage="1" prompt="Escriba el valor del jornal por cada trabajador" sqref="H60:I61 H56:I58" xr:uid="{00000000-0002-0000-1D00-00000C000000}"/>
    <dataValidation allowBlank="1" showInputMessage="1" showErrorMessage="1" prompt="Escriba el valor unitario del transporte relacionado" sqref="T48:W50" xr:uid="{00000000-0002-0000-1D00-00000D000000}"/>
    <dataValidation allowBlank="1" showInputMessage="1" showErrorMessage="1" prompt="Escriba la tarifa del transporte relacionado" sqref="Q48:S50" xr:uid="{00000000-0002-0000-1D00-00000E000000}"/>
    <dataValidation allowBlank="1" showInputMessage="1" showErrorMessage="1" prompt="Esciba los m2 o Toneladas por Km equivalentes para el transporte relacionado" sqref="L48:P50" xr:uid="{00000000-0002-0000-1D00-00000F000000}"/>
    <dataValidation allowBlank="1" showInputMessage="1" showErrorMessage="1" prompt="Escriba la distancia que recorre el transporte relacionado" sqref="J48:K50" xr:uid="{00000000-0002-0000-1D00-000010000000}"/>
    <dataValidation allowBlank="1" showInputMessage="1" showErrorMessage="1" prompt="Escriba el peso o la cantidad de volument que transporta" sqref="H48:I50" xr:uid="{00000000-0002-0000-1D00-000011000000}"/>
    <dataValidation allowBlank="1" showInputMessage="1" showErrorMessage="1" prompt="Escriba el precio unitario del material que se analiza" sqref="T39:W42" xr:uid="{00000000-0002-0000-1D00-000012000000}"/>
    <dataValidation allowBlank="1" showInputMessage="1" showErrorMessage="1" prompt="Escriba el valor unitario del equipo que analiza" sqref="T33:W33" xr:uid="{00000000-0002-0000-1D00-000013000000}"/>
    <dataValidation allowBlank="1" showInputMessage="1" showErrorMessage="1" prompt="Escriba los trabajadores cuyo precio va a analizarce" sqref="B60:G61 B56:G58" xr:uid="{00000000-0002-0000-1D00-000014000000}"/>
    <dataValidation allowBlank="1" showInputMessage="1" showErrorMessage="1" prompt="Escriba la clase de material que transporta el material que se analiza" sqref="B48:G50" xr:uid="{00000000-0002-0000-1D00-000015000000}"/>
    <dataValidation allowBlank="1" showInputMessage="1" showErrorMessage="1" prompt="Escriba la Cantidad de cada item relacionado" sqref="T26 T29:W29" xr:uid="{00000000-0002-0000-1D00-000016000000}"/>
    <dataValidation allowBlank="1" showInputMessage="1" showErrorMessage="1" prompt="Escriba la unidad de medida en que se encuentra el item relacionado" sqref="Q26 Q29:S29" xr:uid="{00000000-0002-0000-1D00-000017000000}"/>
    <dataValidation allowBlank="1" showInputMessage="1" showErrorMessage="1" prompt="Escriba una breve descripción del item relacionado" sqref="D26 D29:P29" xr:uid="{00000000-0002-0000-1D00-000018000000}"/>
    <dataValidation allowBlank="1" showInputMessage="1" showErrorMessage="1" prompt="Escriba el item relacionado en la propuesta" sqref="B26 B29:C29" xr:uid="{00000000-0002-0000-1D00-000019000000}"/>
    <dataValidation allowBlank="1" showInputMessage="1" showErrorMessage="1" promptTitle="Coordinador        " prompt="Escriba el nombre _x000a_o razón social del _x000a_funcionario designado_x000a_para ser el Coordinador_x000a_del Contrato" sqref="F23:W23" xr:uid="{00000000-0002-0000-1D00-00001A000000}"/>
    <dataValidation allowBlank="1" showInputMessage="1" showErrorMessage="1" promptTitle="Interventor               " prompt="Escriba el nombre _x000a_o razón social del _x000a_Interventor" sqref="F21:W21" xr:uid="{00000000-0002-0000-1D00-00001B000000}"/>
    <dataValidation allowBlank="1" showInputMessage="1" showErrorMessage="1" promptTitle="Contratista" prompt="Escriba el nombre o _x000a_razón social del _x000a_Contratista" sqref="F19:W19" xr:uid="{00000000-0002-0000-1D00-00001C000000}"/>
    <dataValidation allowBlank="1" showInputMessage="1" showErrorMessage="1" promptTitle="Contrato No." prompt="Escriba en este espacio el número de contrato suscrito" sqref="H8:L8" xr:uid="{00000000-0002-0000-1D00-00001D000000}"/>
    <dataValidation allowBlank="1" showInputMessage="1" showErrorMessage="1" prompt="Escriba el año de suscripción del contrato." sqref="O8:Q8" xr:uid="{00000000-0002-0000-1D00-00001E000000}"/>
    <dataValidation allowBlank="1" showInputMessage="1" showErrorMessage="1" promptTitle="Objeto del Contrato" prompt="Escriba claramente el objeto del contrato de ejecución suscrito" sqref="B12:W17" xr:uid="{00000000-0002-0000-1D00-00001F000000}"/>
  </dataValidation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X77"/>
  <sheetViews>
    <sheetView topLeftCell="A37" workbookViewId="0">
      <selection activeCell="Y19" sqref="Y19"/>
    </sheetView>
  </sheetViews>
  <sheetFormatPr defaultColWidth="11.42578125" defaultRowHeight="15"/>
  <cols>
    <col min="1" max="8" width="5.85546875" customWidth="1"/>
    <col min="9" max="9" width="9.85546875" customWidth="1"/>
    <col min="10" max="18" width="5.85546875" customWidth="1"/>
    <col min="19" max="19" width="9.28515625" customWidth="1"/>
    <col min="20" max="24" width="5.85546875" customWidth="1"/>
  </cols>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13"/>
      <c r="C12" s="413"/>
      <c r="D12" s="413"/>
      <c r="E12" s="413"/>
      <c r="F12" s="413"/>
      <c r="G12" s="413"/>
      <c r="H12" s="413"/>
      <c r="I12" s="413"/>
      <c r="J12" s="413"/>
      <c r="K12" s="413"/>
      <c r="L12" s="413"/>
      <c r="M12" s="413"/>
      <c r="N12" s="413"/>
      <c r="O12" s="413"/>
      <c r="P12" s="413"/>
      <c r="Q12" s="413"/>
      <c r="R12" s="413"/>
      <c r="S12" s="413"/>
      <c r="T12" s="413"/>
      <c r="U12" s="413"/>
      <c r="V12" s="413"/>
      <c r="W12" s="413"/>
      <c r="X12" s="36"/>
    </row>
    <row r="13" spans="1:24">
      <c r="A13" s="35"/>
      <c r="B13" s="413"/>
      <c r="C13" s="413"/>
      <c r="D13" s="413"/>
      <c r="E13" s="413"/>
      <c r="F13" s="413"/>
      <c r="G13" s="413"/>
      <c r="H13" s="413"/>
      <c r="I13" s="413"/>
      <c r="J13" s="413"/>
      <c r="K13" s="413"/>
      <c r="L13" s="413"/>
      <c r="M13" s="413"/>
      <c r="N13" s="413"/>
      <c r="O13" s="413"/>
      <c r="P13" s="413"/>
      <c r="Q13" s="413"/>
      <c r="R13" s="413"/>
      <c r="S13" s="413"/>
      <c r="T13" s="413"/>
      <c r="U13" s="413"/>
      <c r="V13" s="413"/>
      <c r="W13" s="413"/>
      <c r="X13" s="36"/>
    </row>
    <row r="14" spans="1:24">
      <c r="A14" s="35"/>
      <c r="B14" s="413"/>
      <c r="C14" s="413"/>
      <c r="D14" s="413"/>
      <c r="E14" s="413"/>
      <c r="F14" s="413"/>
      <c r="G14" s="413"/>
      <c r="H14" s="413"/>
      <c r="I14" s="413"/>
      <c r="J14" s="413"/>
      <c r="K14" s="413"/>
      <c r="L14" s="413"/>
      <c r="M14" s="413"/>
      <c r="N14" s="413"/>
      <c r="O14" s="413"/>
      <c r="P14" s="413"/>
      <c r="Q14" s="413"/>
      <c r="R14" s="413"/>
      <c r="S14" s="413"/>
      <c r="T14" s="413"/>
      <c r="U14" s="413"/>
      <c r="V14" s="413"/>
      <c r="W14" s="413"/>
      <c r="X14" s="36"/>
    </row>
    <row r="15" spans="1:24">
      <c r="A15" s="35"/>
      <c r="B15" s="413"/>
      <c r="C15" s="413"/>
      <c r="D15" s="413"/>
      <c r="E15" s="413"/>
      <c r="F15" s="413"/>
      <c r="G15" s="413"/>
      <c r="H15" s="413"/>
      <c r="I15" s="413"/>
      <c r="J15" s="413"/>
      <c r="K15" s="413"/>
      <c r="L15" s="413"/>
      <c r="M15" s="413"/>
      <c r="N15" s="413"/>
      <c r="O15" s="413"/>
      <c r="P15" s="413"/>
      <c r="Q15" s="413"/>
      <c r="R15" s="413"/>
      <c r="S15" s="413"/>
      <c r="T15" s="413"/>
      <c r="U15" s="413"/>
      <c r="V15" s="413"/>
      <c r="W15" s="413"/>
      <c r="X15" s="36"/>
    </row>
    <row r="16" spans="1:24">
      <c r="A16" s="35"/>
      <c r="B16" s="413"/>
      <c r="C16" s="413"/>
      <c r="D16" s="413"/>
      <c r="E16" s="413"/>
      <c r="F16" s="413"/>
      <c r="G16" s="413"/>
      <c r="H16" s="413"/>
      <c r="I16" s="413"/>
      <c r="J16" s="413"/>
      <c r="K16" s="413"/>
      <c r="L16" s="413"/>
      <c r="M16" s="413"/>
      <c r="N16" s="413"/>
      <c r="O16" s="413"/>
      <c r="P16" s="413"/>
      <c r="Q16" s="413"/>
      <c r="R16" s="413"/>
      <c r="S16" s="413"/>
      <c r="T16" s="413"/>
      <c r="U16" s="413"/>
      <c r="V16" s="413"/>
      <c r="W16" s="413"/>
      <c r="X16" s="36"/>
    </row>
    <row r="17" spans="1:24">
      <c r="A17" s="35"/>
      <c r="B17" s="413"/>
      <c r="C17" s="413"/>
      <c r="D17" s="413"/>
      <c r="E17" s="413"/>
      <c r="F17" s="413"/>
      <c r="G17" s="413"/>
      <c r="H17" s="413"/>
      <c r="I17" s="413"/>
      <c r="J17" s="413"/>
      <c r="K17" s="413"/>
      <c r="L17" s="413"/>
      <c r="M17" s="413"/>
      <c r="N17" s="413"/>
      <c r="O17" s="413"/>
      <c r="P17" s="413"/>
      <c r="Q17" s="413"/>
      <c r="R17" s="413"/>
      <c r="S17" s="413"/>
      <c r="T17" s="413"/>
      <c r="U17" s="413"/>
      <c r="V17" s="413"/>
      <c r="W17" s="413"/>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398" t="s">
        <v>180</v>
      </c>
      <c r="C26" s="399"/>
      <c r="D26" s="404" t="s">
        <v>181</v>
      </c>
      <c r="E26" s="405"/>
      <c r="F26" s="405"/>
      <c r="G26" s="405"/>
      <c r="H26" s="405"/>
      <c r="I26" s="405"/>
      <c r="J26" s="405"/>
      <c r="K26" s="405"/>
      <c r="L26" s="405"/>
      <c r="M26" s="405"/>
      <c r="N26" s="405"/>
      <c r="O26" s="405"/>
      <c r="P26" s="406"/>
      <c r="Q26" s="278"/>
      <c r="R26" s="302"/>
      <c r="S26" s="279"/>
      <c r="T26" s="278"/>
      <c r="U26" s="302"/>
      <c r="V26" s="302"/>
      <c r="W26" s="279"/>
      <c r="X26" s="46"/>
    </row>
    <row r="27" spans="1:24">
      <c r="A27" s="33"/>
      <c r="B27" s="400"/>
      <c r="C27" s="401"/>
      <c r="D27" s="407"/>
      <c r="E27" s="408"/>
      <c r="F27" s="408"/>
      <c r="G27" s="408"/>
      <c r="H27" s="408"/>
      <c r="I27" s="408"/>
      <c r="J27" s="408"/>
      <c r="K27" s="408"/>
      <c r="L27" s="408"/>
      <c r="M27" s="408"/>
      <c r="N27" s="408"/>
      <c r="O27" s="408"/>
      <c r="P27" s="409"/>
      <c r="Q27" s="280"/>
      <c r="R27" s="303"/>
      <c r="S27" s="281"/>
      <c r="T27" s="280"/>
      <c r="U27" s="303"/>
      <c r="V27" s="303"/>
      <c r="W27" s="281"/>
      <c r="X27" s="46"/>
    </row>
    <row r="28" spans="1:24">
      <c r="A28" s="33"/>
      <c r="B28" s="402"/>
      <c r="C28" s="403"/>
      <c r="D28" s="410"/>
      <c r="E28" s="411"/>
      <c r="F28" s="411"/>
      <c r="G28" s="411"/>
      <c r="H28" s="411"/>
      <c r="I28" s="411"/>
      <c r="J28" s="411"/>
      <c r="K28" s="411"/>
      <c r="L28" s="411"/>
      <c r="M28" s="411"/>
      <c r="N28" s="411"/>
      <c r="O28" s="411"/>
      <c r="P28" s="412"/>
      <c r="Q28" s="282"/>
      <c r="R28" s="304"/>
      <c r="S28" s="283"/>
      <c r="T28" s="282"/>
      <c r="U28" s="304"/>
      <c r="V28" s="304"/>
      <c r="W28" s="283"/>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155</v>
      </c>
      <c r="C33" s="315"/>
      <c r="D33" s="315"/>
      <c r="E33" s="315"/>
      <c r="F33" s="315"/>
      <c r="G33" s="315"/>
      <c r="H33" s="315"/>
      <c r="I33" s="316"/>
      <c r="J33" s="317" t="s">
        <v>156</v>
      </c>
      <c r="K33" s="318"/>
      <c r="L33" s="321">
        <v>2000</v>
      </c>
      <c r="M33" s="322"/>
      <c r="N33" s="322"/>
      <c r="O33" s="322"/>
      <c r="P33" s="323"/>
      <c r="Q33" s="317">
        <v>2.0150000000000001</v>
      </c>
      <c r="R33" s="324"/>
      <c r="S33" s="318"/>
      <c r="T33" s="319">
        <f>+ROUND(L33*Q33,0)</f>
        <v>4030</v>
      </c>
      <c r="U33" s="319"/>
      <c r="V33" s="319"/>
      <c r="W33" s="319"/>
      <c r="X33" s="46"/>
    </row>
    <row r="34" spans="1:24" ht="16.5">
      <c r="A34" s="33"/>
      <c r="B34" s="49"/>
      <c r="C34" s="49"/>
      <c r="D34" s="49"/>
      <c r="E34" s="49"/>
      <c r="F34" s="49"/>
      <c r="G34" s="49"/>
      <c r="H34" s="49"/>
      <c r="I34" s="49"/>
      <c r="J34" s="49"/>
      <c r="K34" s="49"/>
      <c r="L34" s="49"/>
      <c r="M34" s="49"/>
      <c r="N34" s="49"/>
      <c r="O34" s="49"/>
      <c r="P34" s="49"/>
      <c r="Q34" s="310" t="s">
        <v>20</v>
      </c>
      <c r="R34" s="310"/>
      <c r="S34" s="310"/>
      <c r="T34" s="311">
        <f>+SUM(T33:W33)</f>
        <v>4030</v>
      </c>
      <c r="U34" s="312"/>
      <c r="V34" s="312"/>
      <c r="W34" s="313"/>
      <c r="X34" s="46"/>
    </row>
    <row r="35" spans="1:24" ht="15.75">
      <c r="A35" s="33"/>
      <c r="B35" s="50"/>
      <c r="C35" s="50"/>
      <c r="D35" s="50"/>
      <c r="E35" s="50"/>
      <c r="F35" s="50"/>
      <c r="G35" s="50"/>
      <c r="H35" s="50"/>
      <c r="I35" s="50"/>
      <c r="J35" s="50"/>
      <c r="K35" s="50"/>
      <c r="L35" s="50"/>
      <c r="M35" s="50"/>
      <c r="N35" s="50"/>
      <c r="O35" s="50"/>
      <c r="P35" s="50"/>
      <c r="Q35" s="50"/>
      <c r="R35" s="50"/>
      <c r="S35" s="50"/>
      <c r="T35" s="51"/>
      <c r="U35" s="51"/>
      <c r="V35" s="51"/>
      <c r="W35" s="51"/>
      <c r="X35" s="46"/>
    </row>
    <row r="36" spans="1:24" ht="16.5">
      <c r="A36" s="33"/>
      <c r="B36" s="305" t="s">
        <v>21</v>
      </c>
      <c r="C36" s="305"/>
      <c r="D36" s="305"/>
      <c r="E36" s="305"/>
      <c r="F36" s="305"/>
      <c r="G36" s="305"/>
      <c r="H36" s="305"/>
      <c r="I36" s="305"/>
      <c r="J36" s="305"/>
      <c r="K36" s="305"/>
      <c r="L36" s="305"/>
      <c r="M36" s="305"/>
      <c r="N36" s="305"/>
      <c r="O36" s="305"/>
      <c r="P36" s="305"/>
      <c r="Q36" s="305"/>
      <c r="R36" s="305"/>
      <c r="S36" s="305"/>
      <c r="T36" s="305"/>
      <c r="U36" s="305"/>
      <c r="V36" s="305"/>
      <c r="W36" s="305"/>
      <c r="X36" s="46"/>
    </row>
    <row r="37" spans="1:24" ht="15.75">
      <c r="A37" s="33"/>
      <c r="B37" s="47"/>
      <c r="C37" s="47"/>
      <c r="D37" s="47"/>
      <c r="E37" s="47"/>
      <c r="F37" s="47"/>
      <c r="G37" s="47"/>
      <c r="H37" s="47"/>
      <c r="I37" s="47"/>
      <c r="J37" s="47"/>
      <c r="K37" s="47"/>
      <c r="L37" s="47"/>
      <c r="M37" s="47"/>
      <c r="N37" s="47"/>
      <c r="O37" s="47"/>
      <c r="P37" s="47"/>
      <c r="Q37" s="47"/>
      <c r="R37" s="47"/>
      <c r="S37" s="47"/>
      <c r="T37" s="47"/>
      <c r="U37" s="47"/>
      <c r="V37" s="47"/>
      <c r="W37" s="47"/>
      <c r="X37" s="46"/>
    </row>
    <row r="38" spans="1:24" ht="16.5">
      <c r="A38" s="33"/>
      <c r="B38" s="309" t="s">
        <v>9</v>
      </c>
      <c r="C38" s="309"/>
      <c r="D38" s="309"/>
      <c r="E38" s="309"/>
      <c r="F38" s="309"/>
      <c r="G38" s="309"/>
      <c r="H38" s="309"/>
      <c r="I38" s="309"/>
      <c r="J38" s="309" t="s">
        <v>10</v>
      </c>
      <c r="K38" s="309"/>
      <c r="L38" s="309" t="s">
        <v>22</v>
      </c>
      <c r="M38" s="309"/>
      <c r="N38" s="309"/>
      <c r="O38" s="309"/>
      <c r="P38" s="309"/>
      <c r="Q38" s="309" t="s">
        <v>23</v>
      </c>
      <c r="R38" s="309"/>
      <c r="S38" s="309"/>
      <c r="T38" s="309" t="s">
        <v>24</v>
      </c>
      <c r="U38" s="309"/>
      <c r="V38" s="309"/>
      <c r="W38" s="309"/>
      <c r="X38" s="46"/>
    </row>
    <row r="39" spans="1:24" ht="15.75">
      <c r="A39" s="33"/>
      <c r="B39" s="314" t="s">
        <v>179</v>
      </c>
      <c r="C39" s="315"/>
      <c r="D39" s="315"/>
      <c r="E39" s="315"/>
      <c r="F39" s="315"/>
      <c r="G39" s="315"/>
      <c r="H39" s="315"/>
      <c r="I39" s="316"/>
      <c r="J39" s="320" t="s">
        <v>107</v>
      </c>
      <c r="K39" s="320"/>
      <c r="L39" s="320">
        <v>1</v>
      </c>
      <c r="M39" s="320"/>
      <c r="N39" s="320"/>
      <c r="O39" s="320"/>
      <c r="P39" s="320"/>
      <c r="Q39" s="320">
        <v>13461</v>
      </c>
      <c r="R39" s="320"/>
      <c r="S39" s="320"/>
      <c r="T39" s="328">
        <f>+ROUND(L39*Q39,0)</f>
        <v>13461</v>
      </c>
      <c r="U39" s="328"/>
      <c r="V39" s="328"/>
      <c r="W39" s="328"/>
      <c r="X39" s="46"/>
    </row>
    <row r="40" spans="1:24" ht="15.75">
      <c r="A40" s="33"/>
      <c r="B40" s="314" t="s">
        <v>158</v>
      </c>
      <c r="C40" s="315"/>
      <c r="D40" s="315"/>
      <c r="E40" s="315"/>
      <c r="F40" s="315"/>
      <c r="G40" s="315"/>
      <c r="H40" s="315"/>
      <c r="I40" s="316"/>
      <c r="J40" s="320" t="s">
        <v>159</v>
      </c>
      <c r="K40" s="320"/>
      <c r="L40" s="320">
        <v>1</v>
      </c>
      <c r="M40" s="320"/>
      <c r="N40" s="320"/>
      <c r="O40" s="320"/>
      <c r="P40" s="320"/>
      <c r="Q40" s="320">
        <v>12887</v>
      </c>
      <c r="R40" s="320"/>
      <c r="S40" s="320"/>
      <c r="T40" s="328">
        <f t="shared" ref="T40:T42" si="0">+ROUND(L40*Q40,0)</f>
        <v>12887</v>
      </c>
      <c r="U40" s="328"/>
      <c r="V40" s="328"/>
      <c r="W40" s="328"/>
      <c r="X40" s="46"/>
    </row>
    <row r="41" spans="1:24" ht="15.75">
      <c r="A41" s="33"/>
      <c r="B41" s="317" t="s">
        <v>160</v>
      </c>
      <c r="C41" s="324"/>
      <c r="D41" s="324"/>
      <c r="E41" s="324"/>
      <c r="F41" s="324"/>
      <c r="G41" s="324"/>
      <c r="H41" s="324"/>
      <c r="I41" s="318"/>
      <c r="J41" s="320" t="s">
        <v>161</v>
      </c>
      <c r="K41" s="320"/>
      <c r="L41" s="320">
        <v>1.0999999999999999E-2</v>
      </c>
      <c r="M41" s="320"/>
      <c r="N41" s="320"/>
      <c r="O41" s="320"/>
      <c r="P41" s="320"/>
      <c r="Q41" s="320">
        <v>40000</v>
      </c>
      <c r="R41" s="320"/>
      <c r="S41" s="320"/>
      <c r="T41" s="328">
        <f t="shared" si="0"/>
        <v>440</v>
      </c>
      <c r="U41" s="328"/>
      <c r="V41" s="328"/>
      <c r="W41" s="328"/>
      <c r="X41" s="46"/>
    </row>
    <row r="42" spans="1:24" ht="15.75">
      <c r="A42" s="33"/>
      <c r="B42" s="314" t="s">
        <v>162</v>
      </c>
      <c r="C42" s="315"/>
      <c r="D42" s="315"/>
      <c r="E42" s="315"/>
      <c r="F42" s="315"/>
      <c r="G42" s="315"/>
      <c r="H42" s="315"/>
      <c r="I42" s="316"/>
      <c r="J42" s="320" t="s">
        <v>163</v>
      </c>
      <c r="K42" s="320"/>
      <c r="L42" s="320">
        <v>1.0999999999999999E-2</v>
      </c>
      <c r="M42" s="320"/>
      <c r="N42" s="320"/>
      <c r="O42" s="320"/>
      <c r="P42" s="320"/>
      <c r="Q42" s="320">
        <v>75000</v>
      </c>
      <c r="R42" s="320"/>
      <c r="S42" s="320"/>
      <c r="T42" s="328">
        <f t="shared" si="0"/>
        <v>825</v>
      </c>
      <c r="U42" s="328"/>
      <c r="V42" s="328"/>
      <c r="W42" s="328"/>
      <c r="X42" s="46"/>
    </row>
    <row r="43" spans="1:24" ht="16.5">
      <c r="A43" s="33"/>
      <c r="B43" s="49"/>
      <c r="C43" s="49"/>
      <c r="D43" s="49"/>
      <c r="E43" s="49"/>
      <c r="F43" s="49"/>
      <c r="G43" s="49"/>
      <c r="H43" s="49"/>
      <c r="I43" s="49"/>
      <c r="J43" s="49"/>
      <c r="K43" s="49"/>
      <c r="L43" s="49"/>
      <c r="M43" s="49"/>
      <c r="N43" s="49"/>
      <c r="O43" s="49"/>
      <c r="P43" s="49"/>
      <c r="Q43" s="310" t="s">
        <v>20</v>
      </c>
      <c r="R43" s="310"/>
      <c r="S43" s="310"/>
      <c r="T43" s="329">
        <f>SUM(T39:W42)</f>
        <v>27613</v>
      </c>
      <c r="U43" s="330"/>
      <c r="V43" s="330"/>
      <c r="W43" s="331"/>
      <c r="X43" s="46"/>
    </row>
    <row r="44" spans="1:24" ht="15.75">
      <c r="A44" s="33"/>
      <c r="B44" s="50"/>
      <c r="C44" s="50"/>
      <c r="D44" s="50"/>
      <c r="E44" s="50"/>
      <c r="F44" s="50"/>
      <c r="G44" s="50"/>
      <c r="H44" s="50"/>
      <c r="I44" s="50"/>
      <c r="J44" s="50"/>
      <c r="K44" s="50"/>
      <c r="L44" s="50"/>
      <c r="M44" s="50"/>
      <c r="N44" s="50"/>
      <c r="O44" s="50"/>
      <c r="P44" s="50"/>
      <c r="Q44" s="50"/>
      <c r="R44" s="50"/>
      <c r="S44" s="50"/>
      <c r="T44" s="51"/>
      <c r="U44" s="51"/>
      <c r="V44" s="51"/>
      <c r="W44" s="51"/>
      <c r="X44" s="46"/>
    </row>
    <row r="45" spans="1:24" ht="16.5">
      <c r="A45" s="33"/>
      <c r="B45" s="305" t="s">
        <v>26</v>
      </c>
      <c r="C45" s="305"/>
      <c r="D45" s="305"/>
      <c r="E45" s="305"/>
      <c r="F45" s="305"/>
      <c r="G45" s="305"/>
      <c r="H45" s="305"/>
      <c r="I45" s="305"/>
      <c r="J45" s="305"/>
      <c r="K45" s="305"/>
      <c r="L45" s="305"/>
      <c r="M45" s="305"/>
      <c r="N45" s="305"/>
      <c r="O45" s="305"/>
      <c r="P45" s="305"/>
      <c r="Q45" s="305"/>
      <c r="R45" s="305"/>
      <c r="S45" s="305"/>
      <c r="T45" s="305"/>
      <c r="U45" s="305"/>
      <c r="V45" s="305"/>
      <c r="W45" s="305"/>
      <c r="X45" s="46"/>
    </row>
    <row r="46" spans="1:24" ht="15.75">
      <c r="A46" s="33"/>
      <c r="B46" s="47"/>
      <c r="C46" s="47"/>
      <c r="D46" s="47"/>
      <c r="E46" s="47"/>
      <c r="F46" s="47"/>
      <c r="G46" s="47"/>
      <c r="H46" s="47"/>
      <c r="I46" s="47"/>
      <c r="J46" s="47"/>
      <c r="K46" s="47"/>
      <c r="L46" s="47"/>
      <c r="M46" s="47"/>
      <c r="N46" s="47"/>
      <c r="O46" s="47"/>
      <c r="P46" s="47"/>
      <c r="Q46" s="47"/>
      <c r="R46" s="47"/>
      <c r="S46" s="47"/>
      <c r="T46" s="47"/>
      <c r="U46" s="47"/>
      <c r="V46" s="47"/>
      <c r="W46" s="47"/>
      <c r="X46" s="46"/>
    </row>
    <row r="47" spans="1:24" ht="19.5">
      <c r="A47" s="33"/>
      <c r="B47" s="309" t="s">
        <v>27</v>
      </c>
      <c r="C47" s="309"/>
      <c r="D47" s="309"/>
      <c r="E47" s="309"/>
      <c r="F47" s="309"/>
      <c r="G47" s="309"/>
      <c r="H47" s="309" t="s">
        <v>28</v>
      </c>
      <c r="I47" s="309"/>
      <c r="J47" s="309" t="s">
        <v>29</v>
      </c>
      <c r="K47" s="309"/>
      <c r="L47" s="309" t="s">
        <v>30</v>
      </c>
      <c r="M47" s="309"/>
      <c r="N47" s="309"/>
      <c r="O47" s="309"/>
      <c r="P47" s="309"/>
      <c r="Q47" s="309" t="s">
        <v>16</v>
      </c>
      <c r="R47" s="309"/>
      <c r="S47" s="309"/>
      <c r="T47" s="309" t="s">
        <v>18</v>
      </c>
      <c r="U47" s="309"/>
      <c r="V47" s="309"/>
      <c r="W47" s="309"/>
      <c r="X47" s="46"/>
    </row>
    <row r="48" spans="1:24" ht="15.75">
      <c r="A48" s="33"/>
      <c r="B48" s="320" t="s">
        <v>61</v>
      </c>
      <c r="C48" s="320"/>
      <c r="D48" s="320"/>
      <c r="E48" s="320"/>
      <c r="F48" s="320"/>
      <c r="G48" s="320"/>
      <c r="H48" s="320"/>
      <c r="I48" s="320"/>
      <c r="J48" s="320">
        <v>15</v>
      </c>
      <c r="K48" s="320"/>
      <c r="L48" s="320">
        <v>0</v>
      </c>
      <c r="M48" s="320"/>
      <c r="N48" s="320"/>
      <c r="O48" s="320"/>
      <c r="P48" s="320"/>
      <c r="Q48" s="320">
        <v>35000</v>
      </c>
      <c r="R48" s="320"/>
      <c r="S48" s="320"/>
      <c r="T48" s="319">
        <f>+ROUND(L48*Q48,0)</f>
        <v>0</v>
      </c>
      <c r="U48" s="319"/>
      <c r="V48" s="319"/>
      <c r="W48" s="319"/>
      <c r="X48" s="46"/>
    </row>
    <row r="49" spans="1:24" ht="15.75">
      <c r="A49" s="33"/>
      <c r="B49" s="320"/>
      <c r="C49" s="320"/>
      <c r="D49" s="320"/>
      <c r="E49" s="320"/>
      <c r="F49" s="320"/>
      <c r="G49" s="320"/>
      <c r="H49" s="320"/>
      <c r="I49" s="320"/>
      <c r="J49" s="320"/>
      <c r="K49" s="320"/>
      <c r="L49" s="320"/>
      <c r="M49" s="320"/>
      <c r="N49" s="320"/>
      <c r="O49" s="320"/>
      <c r="P49" s="320"/>
      <c r="Q49" s="320"/>
      <c r="R49" s="320"/>
      <c r="S49" s="320"/>
      <c r="T49" s="319">
        <f t="shared" ref="T49:T50" si="1">+ROUND(L49*Q49,0)</f>
        <v>0</v>
      </c>
      <c r="U49" s="319"/>
      <c r="V49" s="319"/>
      <c r="W49" s="319"/>
      <c r="X49" s="46"/>
    </row>
    <row r="50" spans="1:24" ht="15.75">
      <c r="A50" s="33"/>
      <c r="B50" s="320"/>
      <c r="C50" s="320"/>
      <c r="D50" s="320"/>
      <c r="E50" s="320"/>
      <c r="F50" s="320"/>
      <c r="G50" s="320"/>
      <c r="H50" s="320"/>
      <c r="I50" s="320"/>
      <c r="J50" s="320"/>
      <c r="K50" s="320"/>
      <c r="L50" s="320"/>
      <c r="M50" s="320"/>
      <c r="N50" s="320"/>
      <c r="O50" s="320"/>
      <c r="P50" s="320"/>
      <c r="Q50" s="320"/>
      <c r="R50" s="320"/>
      <c r="S50" s="320"/>
      <c r="T50" s="319">
        <f t="shared" si="1"/>
        <v>0</v>
      </c>
      <c r="U50" s="319"/>
      <c r="V50" s="319"/>
      <c r="W50" s="319"/>
      <c r="X50" s="46"/>
    </row>
    <row r="51" spans="1:24" ht="16.5">
      <c r="A51" s="33"/>
      <c r="B51" s="49"/>
      <c r="C51" s="49"/>
      <c r="D51" s="49"/>
      <c r="E51" s="49"/>
      <c r="F51" s="49"/>
      <c r="G51" s="49"/>
      <c r="H51" s="49"/>
      <c r="I51" s="49"/>
      <c r="J51" s="49"/>
      <c r="K51" s="49"/>
      <c r="L51" s="49"/>
      <c r="M51" s="49"/>
      <c r="N51" s="49"/>
      <c r="O51" s="49"/>
      <c r="P51" s="49"/>
      <c r="Q51" s="310" t="s">
        <v>20</v>
      </c>
      <c r="R51" s="310"/>
      <c r="S51" s="310"/>
      <c r="T51" s="332">
        <f t="shared" ref="T51" si="2">SUM(T48:W50)</f>
        <v>0</v>
      </c>
      <c r="U51" s="333"/>
      <c r="V51" s="333"/>
      <c r="W51" s="334"/>
      <c r="X51" s="46"/>
    </row>
    <row r="52" spans="1:24" ht="15.75">
      <c r="A52" s="33"/>
      <c r="B52" s="50"/>
      <c r="C52" s="50"/>
      <c r="D52" s="50"/>
      <c r="E52" s="50"/>
      <c r="F52" s="50"/>
      <c r="G52" s="50"/>
      <c r="H52" s="50"/>
      <c r="I52" s="50"/>
      <c r="J52" s="50"/>
      <c r="K52" s="50"/>
      <c r="L52" s="50"/>
      <c r="M52" s="50"/>
      <c r="N52" s="50"/>
      <c r="O52" s="50"/>
      <c r="P52" s="50"/>
      <c r="Q52" s="50"/>
      <c r="R52" s="50"/>
      <c r="S52" s="50"/>
      <c r="T52" s="51"/>
      <c r="U52" s="51"/>
      <c r="V52" s="51"/>
      <c r="W52" s="51"/>
      <c r="X52" s="46"/>
    </row>
    <row r="53" spans="1:24" ht="16.5">
      <c r="A53" s="33"/>
      <c r="B53" s="305" t="s">
        <v>33</v>
      </c>
      <c r="C53" s="305"/>
      <c r="D53" s="305"/>
      <c r="E53" s="305"/>
      <c r="F53" s="305"/>
      <c r="G53" s="305"/>
      <c r="H53" s="305"/>
      <c r="I53" s="305"/>
      <c r="J53" s="305"/>
      <c r="K53" s="305"/>
      <c r="L53" s="305"/>
      <c r="M53" s="305"/>
      <c r="N53" s="305"/>
      <c r="O53" s="305"/>
      <c r="P53" s="305"/>
      <c r="Q53" s="305"/>
      <c r="R53" s="305"/>
      <c r="S53" s="305"/>
      <c r="T53" s="305"/>
      <c r="U53" s="305"/>
      <c r="V53" s="305"/>
      <c r="W53" s="305"/>
      <c r="X53" s="46"/>
    </row>
    <row r="54" spans="1:24" ht="15.75">
      <c r="A54" s="33"/>
      <c r="B54" s="47"/>
      <c r="C54" s="47"/>
      <c r="D54" s="47"/>
      <c r="E54" s="47"/>
      <c r="F54" s="47"/>
      <c r="G54" s="47"/>
      <c r="H54" s="47"/>
      <c r="I54" s="47"/>
      <c r="J54" s="47"/>
      <c r="K54" s="47"/>
      <c r="L54" s="47"/>
      <c r="M54" s="47"/>
      <c r="N54" s="47"/>
      <c r="O54" s="47"/>
      <c r="P54" s="47"/>
      <c r="Q54" s="47"/>
      <c r="R54" s="47"/>
      <c r="S54" s="47"/>
      <c r="T54" s="47"/>
      <c r="U54" s="47"/>
      <c r="V54" s="47"/>
      <c r="W54" s="47"/>
      <c r="X54" s="46"/>
    </row>
    <row r="55" spans="1:24" ht="16.5">
      <c r="A55" s="33"/>
      <c r="B55" s="309" t="s">
        <v>34</v>
      </c>
      <c r="C55" s="309"/>
      <c r="D55" s="309"/>
      <c r="E55" s="309"/>
      <c r="F55" s="309"/>
      <c r="G55" s="309"/>
      <c r="H55" s="309" t="s">
        <v>35</v>
      </c>
      <c r="I55" s="309"/>
      <c r="J55" s="309" t="s">
        <v>36</v>
      </c>
      <c r="K55" s="309"/>
      <c r="L55" s="309" t="s">
        <v>37</v>
      </c>
      <c r="M55" s="309"/>
      <c r="N55" s="309"/>
      <c r="O55" s="309"/>
      <c r="P55" s="309"/>
      <c r="Q55" s="309" t="s">
        <v>17</v>
      </c>
      <c r="R55" s="309"/>
      <c r="S55" s="309"/>
      <c r="T55" s="309" t="s">
        <v>18</v>
      </c>
      <c r="U55" s="309"/>
      <c r="V55" s="309"/>
      <c r="W55" s="309"/>
      <c r="X55" s="46"/>
    </row>
    <row r="56" spans="1:24" ht="15.75">
      <c r="A56" s="33"/>
      <c r="B56" s="320" t="s">
        <v>38</v>
      </c>
      <c r="C56" s="320"/>
      <c r="D56" s="320"/>
      <c r="E56" s="320"/>
      <c r="F56" s="320"/>
      <c r="G56" s="320"/>
      <c r="H56" s="320">
        <f>((1500000/30)+((1000000/30)*2))</f>
        <v>116666.66666666667</v>
      </c>
      <c r="I56" s="320"/>
      <c r="J56" s="335">
        <v>0.65</v>
      </c>
      <c r="K56" s="320"/>
      <c r="L56" s="320">
        <f>H56*1.65</f>
        <v>192500</v>
      </c>
      <c r="M56" s="320"/>
      <c r="N56" s="320"/>
      <c r="O56" s="320"/>
      <c r="P56" s="320"/>
      <c r="Q56" s="320">
        <v>1.4E-2</v>
      </c>
      <c r="R56" s="320"/>
      <c r="S56" s="320"/>
      <c r="T56" s="319">
        <f>Q56*L56</f>
        <v>2695</v>
      </c>
      <c r="U56" s="319"/>
      <c r="V56" s="319"/>
      <c r="W56" s="319"/>
      <c r="X56" s="46"/>
    </row>
    <row r="57" spans="1:24" ht="15.75">
      <c r="A57" s="33"/>
      <c r="B57" s="320"/>
      <c r="C57" s="320"/>
      <c r="D57" s="320"/>
      <c r="E57" s="320"/>
      <c r="F57" s="320"/>
      <c r="G57" s="320"/>
      <c r="H57" s="320"/>
      <c r="I57" s="320"/>
      <c r="J57" s="320"/>
      <c r="K57" s="320"/>
      <c r="L57" s="320"/>
      <c r="M57" s="320"/>
      <c r="N57" s="320"/>
      <c r="O57" s="320"/>
      <c r="P57" s="320"/>
      <c r="Q57" s="320"/>
      <c r="R57" s="320"/>
      <c r="S57" s="320"/>
      <c r="T57" s="319"/>
      <c r="U57" s="319"/>
      <c r="V57" s="319"/>
      <c r="W57" s="319"/>
      <c r="X57" s="46"/>
    </row>
    <row r="58" spans="1:24" ht="15.75">
      <c r="A58" s="33"/>
      <c r="B58" s="320"/>
      <c r="C58" s="320"/>
      <c r="D58" s="320"/>
      <c r="E58" s="320"/>
      <c r="F58" s="320"/>
      <c r="G58" s="320"/>
      <c r="H58" s="320"/>
      <c r="I58" s="320"/>
      <c r="J58" s="320"/>
      <c r="K58" s="320"/>
      <c r="L58" s="320"/>
      <c r="M58" s="320"/>
      <c r="N58" s="320"/>
      <c r="O58" s="320"/>
      <c r="P58" s="320"/>
      <c r="Q58" s="320"/>
      <c r="R58" s="320"/>
      <c r="S58" s="320"/>
      <c r="T58" s="319"/>
      <c r="U58" s="319"/>
      <c r="V58" s="319"/>
      <c r="W58" s="319"/>
      <c r="X58" s="46"/>
    </row>
    <row r="59" spans="1:24" ht="16.5">
      <c r="A59" s="33"/>
      <c r="B59" s="49"/>
      <c r="C59" s="49"/>
      <c r="D59" s="49"/>
      <c r="E59" s="49"/>
      <c r="F59" s="49"/>
      <c r="G59" s="49"/>
      <c r="H59" s="49"/>
      <c r="I59" s="49"/>
      <c r="J59" s="49"/>
      <c r="K59" s="49"/>
      <c r="L59" s="49"/>
      <c r="M59" s="49"/>
      <c r="N59" s="49"/>
      <c r="O59" s="49"/>
      <c r="P59" s="49"/>
      <c r="Q59" s="310" t="s">
        <v>20</v>
      </c>
      <c r="R59" s="310"/>
      <c r="S59" s="310"/>
      <c r="T59" s="337">
        <f t="shared" ref="T59" si="3">SUM(T56:W58)</f>
        <v>2695</v>
      </c>
      <c r="U59" s="338"/>
      <c r="V59" s="338"/>
      <c r="W59" s="339"/>
      <c r="X59" s="46"/>
    </row>
    <row r="60" spans="1:24" ht="15.75">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5.75">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ht="16.5">
      <c r="A62" s="33"/>
      <c r="B62" s="49"/>
      <c r="C62" s="49"/>
      <c r="D62" s="49"/>
      <c r="E62" s="49"/>
      <c r="F62" s="49"/>
      <c r="G62" s="49"/>
      <c r="H62" s="49"/>
      <c r="I62" s="49"/>
      <c r="J62" s="49"/>
      <c r="K62" s="49"/>
      <c r="L62" s="49"/>
      <c r="M62" s="49"/>
      <c r="N62" s="49"/>
      <c r="O62" s="49"/>
      <c r="P62" s="49"/>
      <c r="Q62" s="310" t="s">
        <v>20</v>
      </c>
      <c r="R62" s="310"/>
      <c r="S62" s="310"/>
      <c r="T62" s="337">
        <f t="shared" ref="T62" si="4">SUM(T59:W61)</f>
        <v>2695</v>
      </c>
      <c r="U62" s="338"/>
      <c r="V62" s="338"/>
      <c r="W62" s="339"/>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33"/>
      <c r="B64" s="52"/>
      <c r="C64" s="52"/>
      <c r="D64" s="52"/>
      <c r="E64" s="52"/>
      <c r="F64" s="52"/>
      <c r="G64" s="52"/>
      <c r="H64" s="52"/>
      <c r="I64" s="52"/>
      <c r="J64" s="52"/>
      <c r="K64" s="52"/>
      <c r="L64" s="52"/>
      <c r="M64" s="52"/>
      <c r="N64" s="52"/>
      <c r="O64" s="52"/>
      <c r="P64" s="52"/>
      <c r="Q64" s="340" t="s">
        <v>39</v>
      </c>
      <c r="R64" s="340"/>
      <c r="S64" s="340"/>
      <c r="T64" s="341">
        <f>+T62+T51+T43+T34</f>
        <v>34338</v>
      </c>
      <c r="U64" s="341"/>
      <c r="V64" s="341"/>
      <c r="W64" s="341"/>
      <c r="X64" s="46"/>
    </row>
    <row r="65" spans="1:24">
      <c r="A65" s="33"/>
      <c r="B65" s="52"/>
      <c r="C65" s="52"/>
      <c r="D65" s="52"/>
      <c r="E65" s="52"/>
      <c r="F65" s="52"/>
      <c r="G65" s="52"/>
      <c r="H65" s="52"/>
      <c r="I65" s="52"/>
      <c r="J65" s="52"/>
      <c r="K65" s="52"/>
      <c r="L65" s="52"/>
      <c r="M65" s="52"/>
      <c r="N65" s="52"/>
      <c r="O65" s="52"/>
      <c r="P65" s="52"/>
      <c r="Q65" s="54" t="s">
        <v>40</v>
      </c>
      <c r="R65" s="55">
        <v>30</v>
      </c>
      <c r="S65" s="56" t="s">
        <v>41</v>
      </c>
      <c r="T65" s="341">
        <f>+ROUND(R65*(T64/100),0)</f>
        <v>10301</v>
      </c>
      <c r="U65" s="341"/>
      <c r="V65" s="341"/>
      <c r="W65" s="341"/>
      <c r="X65" s="46"/>
    </row>
    <row r="66" spans="1:24">
      <c r="A66" s="33"/>
      <c r="B66" s="52"/>
      <c r="C66" s="52"/>
      <c r="D66" s="52"/>
      <c r="E66" s="52"/>
      <c r="F66" s="52"/>
      <c r="G66" s="52"/>
      <c r="H66" s="52"/>
      <c r="I66" s="52"/>
      <c r="J66" s="52"/>
      <c r="K66" s="52"/>
      <c r="L66" s="52"/>
      <c r="M66" s="52"/>
      <c r="N66" s="52"/>
      <c r="O66" s="52"/>
      <c r="P66" s="52"/>
      <c r="Q66" s="342" t="s">
        <v>42</v>
      </c>
      <c r="R66" s="342"/>
      <c r="S66" s="342"/>
      <c r="T66" s="341">
        <f>+T65+T64</f>
        <v>44639</v>
      </c>
      <c r="U66" s="341"/>
      <c r="V66" s="341"/>
      <c r="W66" s="341"/>
      <c r="X66" s="46"/>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346"/>
      <c r="D69" s="641"/>
      <c r="E69" s="641"/>
      <c r="F69" s="641"/>
      <c r="G69" s="641"/>
      <c r="H69" s="641"/>
      <c r="I69" s="641"/>
      <c r="J69" s="641"/>
      <c r="K69" s="642"/>
      <c r="L69" s="642"/>
      <c r="M69" s="642"/>
      <c r="N69" s="347"/>
      <c r="O69" s="347"/>
      <c r="P69" s="347"/>
      <c r="Q69" s="347"/>
      <c r="R69" s="347"/>
      <c r="S69" s="347"/>
      <c r="T69" s="347"/>
      <c r="U69" s="347"/>
      <c r="V69" s="347"/>
      <c r="W69" s="67"/>
      <c r="X69" s="46"/>
    </row>
    <row r="70" spans="1:24" ht="16.5">
      <c r="A70" s="33"/>
      <c r="B70" s="52"/>
      <c r="C70" s="343" t="s">
        <v>43</v>
      </c>
      <c r="D70" s="343"/>
      <c r="E70" s="343"/>
      <c r="F70" s="343"/>
      <c r="G70" s="343"/>
      <c r="H70" s="343"/>
      <c r="I70" s="343"/>
      <c r="J70" s="343"/>
      <c r="K70" s="642"/>
      <c r="L70" s="642"/>
      <c r="M70" s="642"/>
      <c r="N70" s="343" t="s">
        <v>44</v>
      </c>
      <c r="O70" s="343"/>
      <c r="P70" s="343"/>
      <c r="Q70" s="343"/>
      <c r="R70" s="343"/>
      <c r="S70" s="343"/>
      <c r="T70" s="343"/>
      <c r="U70" s="343"/>
      <c r="V70" s="343"/>
      <c r="W70" s="343"/>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346"/>
      <c r="J73" s="641"/>
      <c r="K73" s="641"/>
      <c r="L73" s="641"/>
      <c r="M73" s="641"/>
      <c r="N73" s="641"/>
      <c r="O73" s="641"/>
      <c r="P73" s="641"/>
      <c r="Q73" s="57"/>
      <c r="R73" s="57"/>
      <c r="S73" s="57"/>
      <c r="T73" s="57"/>
      <c r="U73" s="57"/>
      <c r="V73" s="57"/>
      <c r="W73" s="57"/>
      <c r="X73" s="46"/>
    </row>
    <row r="74" spans="1:24" ht="16.5">
      <c r="A74" s="33"/>
      <c r="B74" s="52"/>
      <c r="C74" s="57"/>
      <c r="D74" s="58"/>
      <c r="E74" s="58"/>
      <c r="F74" s="58"/>
      <c r="G74" s="58"/>
      <c r="H74" s="58"/>
      <c r="I74" s="343" t="s">
        <v>45</v>
      </c>
      <c r="J74" s="643"/>
      <c r="K74" s="643"/>
      <c r="L74" s="643"/>
      <c r="M74" s="643"/>
      <c r="N74" s="643"/>
      <c r="O74" s="643"/>
      <c r="P74" s="643"/>
      <c r="Q74" s="57"/>
      <c r="R74" s="57"/>
      <c r="S74" s="57"/>
      <c r="T74" s="57"/>
      <c r="U74" s="57"/>
      <c r="V74" s="57"/>
      <c r="W74" s="57"/>
      <c r="X74" s="46"/>
    </row>
    <row r="75" spans="1:24">
      <c r="A75" s="33"/>
      <c r="B75" s="52"/>
      <c r="C75" s="52"/>
      <c r="D75" s="52"/>
      <c r="E75" s="52"/>
      <c r="F75" s="59"/>
      <c r="G75" s="59"/>
      <c r="H75" s="59"/>
      <c r="I75" s="59"/>
      <c r="J75" s="59"/>
      <c r="K75" s="59"/>
      <c r="L75" s="59"/>
      <c r="M75" s="59"/>
      <c r="N75" s="59"/>
      <c r="O75" s="59"/>
      <c r="P75" s="60"/>
      <c r="Q75" s="52"/>
      <c r="R75" s="52"/>
      <c r="S75" s="52"/>
      <c r="T75" s="53"/>
      <c r="U75" s="53"/>
      <c r="V75" s="53"/>
      <c r="W75" s="53"/>
      <c r="X75" s="46"/>
    </row>
    <row r="76" spans="1:24">
      <c r="A76" s="33"/>
      <c r="B76" s="344" t="s">
        <v>46</v>
      </c>
      <c r="C76" s="344"/>
      <c r="D76" s="344"/>
      <c r="E76" s="344"/>
      <c r="F76" s="344"/>
      <c r="G76" s="344"/>
      <c r="H76" s="344"/>
      <c r="I76" s="344"/>
      <c r="J76" s="344"/>
      <c r="K76" s="344"/>
      <c r="L76" s="344"/>
      <c r="M76" s="344"/>
      <c r="N76" s="344"/>
      <c r="O76" s="61"/>
      <c r="P76" s="31"/>
      <c r="Q76" s="31" t="s">
        <v>47</v>
      </c>
      <c r="R76" s="31" t="s">
        <v>48</v>
      </c>
      <c r="S76" s="31"/>
      <c r="T76" s="31"/>
      <c r="U76" s="31"/>
      <c r="V76" s="31"/>
      <c r="W76" s="31"/>
      <c r="X76" s="32"/>
    </row>
    <row r="77" spans="1:24">
      <c r="A77" s="62"/>
      <c r="B77" s="63" t="s">
        <v>49</v>
      </c>
      <c r="C77" s="64"/>
      <c r="D77" s="64"/>
      <c r="E77" s="64"/>
      <c r="F77" s="63" t="s">
        <v>50</v>
      </c>
      <c r="G77" s="65"/>
      <c r="H77" s="345"/>
      <c r="I77" s="345"/>
      <c r="J77" s="345"/>
      <c r="K77" s="345"/>
      <c r="L77" s="345"/>
      <c r="M77" s="345"/>
      <c r="N77" s="345"/>
      <c r="O77" s="345"/>
      <c r="P77" s="63"/>
      <c r="Q77" s="63"/>
      <c r="R77" s="63" t="s">
        <v>51</v>
      </c>
      <c r="S77" s="63"/>
      <c r="T77" s="63"/>
      <c r="U77" s="63"/>
      <c r="V77" s="63"/>
      <c r="W77" s="63"/>
      <c r="X77" s="66"/>
    </row>
  </sheetData>
  <mergeCells count="159">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B36:W36"/>
    <mergeCell ref="B38:I38"/>
    <mergeCell ref="J38:K38"/>
    <mergeCell ref="L38:P38"/>
    <mergeCell ref="Q38:S38"/>
    <mergeCell ref="T38:W38"/>
    <mergeCell ref="B33:I33"/>
    <mergeCell ref="J33:K33"/>
    <mergeCell ref="L33:P33"/>
    <mergeCell ref="Q33:S33"/>
    <mergeCell ref="T33:W33"/>
    <mergeCell ref="Q34:S34"/>
    <mergeCell ref="T34:W34"/>
    <mergeCell ref="B39:I39"/>
    <mergeCell ref="J39:K39"/>
    <mergeCell ref="L39:P39"/>
    <mergeCell ref="Q39:S39"/>
    <mergeCell ref="T39:W39"/>
    <mergeCell ref="B40:I40"/>
    <mergeCell ref="J40:K40"/>
    <mergeCell ref="L40:P40"/>
    <mergeCell ref="Q40:S40"/>
    <mergeCell ref="T40:W40"/>
    <mergeCell ref="B41:I41"/>
    <mergeCell ref="J41:K41"/>
    <mergeCell ref="L41:P41"/>
    <mergeCell ref="Q41:S41"/>
    <mergeCell ref="T41:W41"/>
    <mergeCell ref="B42:I42"/>
    <mergeCell ref="J42:K42"/>
    <mergeCell ref="L42:P42"/>
    <mergeCell ref="Q42:S42"/>
    <mergeCell ref="T42:W42"/>
    <mergeCell ref="B48:G48"/>
    <mergeCell ref="H48:I48"/>
    <mergeCell ref="J48:K48"/>
    <mergeCell ref="L48:P48"/>
    <mergeCell ref="Q48:S48"/>
    <mergeCell ref="T48:W48"/>
    <mergeCell ref="Q43:S43"/>
    <mergeCell ref="T43:W43"/>
    <mergeCell ref="B45:W45"/>
    <mergeCell ref="B47:G47"/>
    <mergeCell ref="H47:I47"/>
    <mergeCell ref="J47:K47"/>
    <mergeCell ref="L47:P47"/>
    <mergeCell ref="Q47:S47"/>
    <mergeCell ref="T47:W47"/>
    <mergeCell ref="B50:G50"/>
    <mergeCell ref="H50:I50"/>
    <mergeCell ref="J50:K50"/>
    <mergeCell ref="L50:P50"/>
    <mergeCell ref="Q50:S50"/>
    <mergeCell ref="T50:W50"/>
    <mergeCell ref="B49:G49"/>
    <mergeCell ref="H49:I49"/>
    <mergeCell ref="J49:K49"/>
    <mergeCell ref="L49:P49"/>
    <mergeCell ref="Q49:S49"/>
    <mergeCell ref="T49:W49"/>
    <mergeCell ref="Q51:S51"/>
    <mergeCell ref="T51:W51"/>
    <mergeCell ref="B53:W53"/>
    <mergeCell ref="B55:G55"/>
    <mergeCell ref="H55:I55"/>
    <mergeCell ref="J55:K55"/>
    <mergeCell ref="L55:P55"/>
    <mergeCell ref="Q55:S55"/>
    <mergeCell ref="T55:W55"/>
    <mergeCell ref="B57:G57"/>
    <mergeCell ref="H57:I57"/>
    <mergeCell ref="J57:K57"/>
    <mergeCell ref="L57:P57"/>
    <mergeCell ref="Q57:S57"/>
    <mergeCell ref="T57:W57"/>
    <mergeCell ref="B56:G56"/>
    <mergeCell ref="H56:I56"/>
    <mergeCell ref="J56:K56"/>
    <mergeCell ref="L56:P56"/>
    <mergeCell ref="Q56:S56"/>
    <mergeCell ref="T56:W56"/>
    <mergeCell ref="Q59:S59"/>
    <mergeCell ref="T59:W59"/>
    <mergeCell ref="B60:G60"/>
    <mergeCell ref="H60:I60"/>
    <mergeCell ref="J60:K60"/>
    <mergeCell ref="L60:P60"/>
    <mergeCell ref="Q60:S60"/>
    <mergeCell ref="T60:W60"/>
    <mergeCell ref="B58:G58"/>
    <mergeCell ref="H58:I58"/>
    <mergeCell ref="J58:K58"/>
    <mergeCell ref="L58:P58"/>
    <mergeCell ref="Q58:S58"/>
    <mergeCell ref="T58:W58"/>
    <mergeCell ref="Q62:S62"/>
    <mergeCell ref="T62:W62"/>
    <mergeCell ref="Q64:S64"/>
    <mergeCell ref="T64:W64"/>
    <mergeCell ref="T65:W65"/>
    <mergeCell ref="Q66:S66"/>
    <mergeCell ref="T66:W66"/>
    <mergeCell ref="B61:G61"/>
    <mergeCell ref="H61:I61"/>
    <mergeCell ref="J61:K61"/>
    <mergeCell ref="L61:P61"/>
    <mergeCell ref="Q61:S61"/>
    <mergeCell ref="T61:W61"/>
    <mergeCell ref="I74:P74"/>
    <mergeCell ref="B76:N76"/>
    <mergeCell ref="H77:O77"/>
    <mergeCell ref="C69:J69"/>
    <mergeCell ref="K69:M70"/>
    <mergeCell ref="N69:V69"/>
    <mergeCell ref="C70:J70"/>
    <mergeCell ref="N70:W70"/>
    <mergeCell ref="I73:P73"/>
  </mergeCells>
  <conditionalFormatting sqref="B12:W17">
    <cfRule type="expression" dxfId="37" priority="1" stopIfTrue="1">
      <formula>#REF!=0</formula>
    </cfRule>
  </conditionalFormatting>
  <dataValidations count="32">
    <dataValidation allowBlank="1" showInputMessage="1" showErrorMessage="1" prompt="Escriba el precio unitario del material  que se analiza" sqref="Q39:S42" xr:uid="{00000000-0002-0000-1E00-000000000000}"/>
    <dataValidation allowBlank="1" showInputMessage="1" showErrorMessage="1" prompt="Escriba la cantidad de material que se analiza" sqref="L39:P42" xr:uid="{00000000-0002-0000-1E00-000001000000}"/>
    <dataValidation allowBlank="1" showInputMessage="1" showErrorMessage="1" prompt="Escriba la unidad de medida en que se mide el material" sqref="J39:K42" xr:uid="{00000000-0002-0000-1E00-000002000000}"/>
    <dataValidation allowBlank="1" showInputMessage="1" showErrorMessage="1" prompt="Escriba una breve descripción de los materiales que analiza" sqref="B39:I42" xr:uid="{00000000-0002-0000-1E00-000003000000}"/>
    <dataValidation allowBlank="1" showInputMessage="1" showErrorMessage="1" prompt="Escriba el rendimiento del equipo que analiza" sqref="Q33" xr:uid="{00000000-0002-0000-1E00-000004000000}"/>
    <dataValidation allowBlank="1" showInputMessage="1" showErrorMessage="1" prompt="Escriba la Tarifa por hora del equipo que analiza" sqref="L33" xr:uid="{00000000-0002-0000-1E00-000005000000}"/>
    <dataValidation allowBlank="1" showInputMessage="1" showErrorMessage="1" prompt="Escriba una breve descripción del equipo que analiza" sqref="B33" xr:uid="{00000000-0002-0000-1E00-000006000000}"/>
    <dataValidation allowBlank="1" showInputMessage="1" showErrorMessage="1" prompt="Escriba el nombre completo  del interventor" sqref="H77:O77" xr:uid="{00000000-0002-0000-1E00-000007000000}"/>
    <dataValidation allowBlank="1" showInputMessage="1" showErrorMessage="1" prompt="Escriba el valor Unitario de cada trabajador relacionado" sqref="T56:W58 T60:W61" xr:uid="{00000000-0002-0000-1E00-000008000000}"/>
    <dataValidation allowBlank="1" showInputMessage="1" showErrorMessage="1" prompt="Escriba el rendimiento de cada trabajador relacionado" sqref="Q56:S58 Q60:S61" xr:uid="{00000000-0002-0000-1E00-000009000000}"/>
    <dataValidation allowBlank="1" showInputMessage="1" showErrorMessage="1" prompt="Escriba el valor del jornal total de cada trabajador relacionado" sqref="L56:P58 L60:P61" xr:uid="{00000000-0002-0000-1E00-00000A000000}"/>
    <dataValidation allowBlank="1" showInputMessage="1" showErrorMessage="1" prompt="Escriba el valor de las prestaciones por cada trabajador" sqref="J56:K58 J60:K61" xr:uid="{00000000-0002-0000-1E00-00000B000000}"/>
    <dataValidation allowBlank="1" showInputMessage="1" showErrorMessage="1" prompt="Escriba el valor del jornal por cada trabajador" sqref="H56:I58 H60:I61" xr:uid="{00000000-0002-0000-1E00-00000C000000}"/>
    <dataValidation allowBlank="1" showInputMessage="1" showErrorMessage="1" prompt="Escriba el valor unitario del transporte relacionado" sqref="T48:W50" xr:uid="{00000000-0002-0000-1E00-00000D000000}"/>
    <dataValidation allowBlank="1" showInputMessage="1" showErrorMessage="1" prompt="Escriba la tarifa del transporte relacionado" sqref="Q48:S50" xr:uid="{00000000-0002-0000-1E00-00000E000000}"/>
    <dataValidation allowBlank="1" showInputMessage="1" showErrorMessage="1" prompt="Esciba los m2 o Toneladas por Km equivalentes para el transporte relacionado" sqref="L48:P50" xr:uid="{00000000-0002-0000-1E00-00000F000000}"/>
    <dataValidation allowBlank="1" showInputMessage="1" showErrorMessage="1" prompt="Escriba la distancia que recorre el transporte relacionado" sqref="J48:K50" xr:uid="{00000000-0002-0000-1E00-000010000000}"/>
    <dataValidation allowBlank="1" showInputMessage="1" showErrorMessage="1" prompt="Escriba el peso o la cantidad de volument que transporta" sqref="H48:I50" xr:uid="{00000000-0002-0000-1E00-000011000000}"/>
    <dataValidation allowBlank="1" showInputMessage="1" showErrorMessage="1" prompt="Escriba el precio unitario del material que se analiza" sqref="T39:W42" xr:uid="{00000000-0002-0000-1E00-000012000000}"/>
    <dataValidation allowBlank="1" showInputMessage="1" showErrorMessage="1" prompt="Escriba el valor unitario del equipo que analiza" sqref="T33:W33" xr:uid="{00000000-0002-0000-1E00-000013000000}"/>
    <dataValidation allowBlank="1" showInputMessage="1" showErrorMessage="1" prompt="Escriba los trabajadores cuyo precio va a analizarce" sqref="B56:G58 B60:G61" xr:uid="{00000000-0002-0000-1E00-000014000000}"/>
    <dataValidation allowBlank="1" showInputMessage="1" showErrorMessage="1" prompt="Escriba la clase de material que transporta el material que se analiza" sqref="B48:G50" xr:uid="{00000000-0002-0000-1E00-000015000000}"/>
    <dataValidation allowBlank="1" showInputMessage="1" showErrorMessage="1" prompt="Escriba la Cantidad de cada item relacionado" sqref="T26 T29:W29" xr:uid="{00000000-0002-0000-1E00-000016000000}"/>
    <dataValidation allowBlank="1" showInputMessage="1" showErrorMessage="1" prompt="Escriba la unidad de medida en que se encuentra el item relacionado" sqref="Q26 Q29:S29" xr:uid="{00000000-0002-0000-1E00-000017000000}"/>
    <dataValidation allowBlank="1" showInputMessage="1" showErrorMessage="1" prompt="Escriba una breve descripción del item relacionado" sqref="D26 D29:P29" xr:uid="{00000000-0002-0000-1E00-000018000000}"/>
    <dataValidation allowBlank="1" showInputMessage="1" showErrorMessage="1" prompt="Escriba el item relacionado en la propuesta" sqref="B26 B29:C29" xr:uid="{00000000-0002-0000-1E00-000019000000}"/>
    <dataValidation allowBlank="1" showInputMessage="1" showErrorMessage="1" promptTitle="Coordinador        " prompt="Escriba el nombre _x000a_o razón social del _x000a_funcionario designado_x000a_para ser el Coordinador_x000a_del Contrato" sqref="F23:W23" xr:uid="{00000000-0002-0000-1E00-00001A000000}"/>
    <dataValidation allowBlank="1" showInputMessage="1" showErrorMessage="1" promptTitle="Interventor               " prompt="Escriba el nombre _x000a_o razón social del _x000a_Interventor" sqref="F21:W21" xr:uid="{00000000-0002-0000-1E00-00001B000000}"/>
    <dataValidation allowBlank="1" showInputMessage="1" showErrorMessage="1" promptTitle="Contratista" prompt="Escriba el nombre o _x000a_razón social del _x000a_Contratista" sqref="F19:W19" xr:uid="{00000000-0002-0000-1E00-00001C000000}"/>
    <dataValidation allowBlank="1" showInputMessage="1" showErrorMessage="1" promptTitle="Contrato No." prompt="Escriba en este espacio el número de contrato suscrito" sqref="H8:L8" xr:uid="{00000000-0002-0000-1E00-00001D000000}"/>
    <dataValidation allowBlank="1" showInputMessage="1" showErrorMessage="1" prompt="Escriba el año de suscripción del contrato." sqref="O8:Q8" xr:uid="{00000000-0002-0000-1E00-00001E000000}"/>
    <dataValidation allowBlank="1" showInputMessage="1" showErrorMessage="1" promptTitle="Objeto del Contrato" prompt="Escriba claramente el objeto del contrato de ejecución suscrito" sqref="B12:W17" xr:uid="{00000000-0002-0000-1E00-00001F000000}"/>
  </dataValidation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X77"/>
  <sheetViews>
    <sheetView workbookViewId="0">
      <selection sqref="A1:X77"/>
    </sheetView>
  </sheetViews>
  <sheetFormatPr defaultColWidth="11.42578125" defaultRowHeight="15"/>
  <cols>
    <col min="1" max="8" width="5.85546875" customWidth="1"/>
    <col min="9" max="9" width="9.85546875" customWidth="1"/>
    <col min="10" max="18" width="5.85546875" customWidth="1"/>
    <col min="19" max="19" width="9.28515625" customWidth="1"/>
    <col min="20" max="24" width="5.85546875" customWidth="1"/>
  </cols>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13"/>
      <c r="C12" s="413"/>
      <c r="D12" s="413"/>
      <c r="E12" s="413"/>
      <c r="F12" s="413"/>
      <c r="G12" s="413"/>
      <c r="H12" s="413"/>
      <c r="I12" s="413"/>
      <c r="J12" s="413"/>
      <c r="K12" s="413"/>
      <c r="L12" s="413"/>
      <c r="M12" s="413"/>
      <c r="N12" s="413"/>
      <c r="O12" s="413"/>
      <c r="P12" s="413"/>
      <c r="Q12" s="413"/>
      <c r="R12" s="413"/>
      <c r="S12" s="413"/>
      <c r="T12" s="413"/>
      <c r="U12" s="413"/>
      <c r="V12" s="413"/>
      <c r="W12" s="413"/>
      <c r="X12" s="36"/>
    </row>
    <row r="13" spans="1:24">
      <c r="A13" s="35"/>
      <c r="B13" s="413"/>
      <c r="C13" s="413"/>
      <c r="D13" s="413"/>
      <c r="E13" s="413"/>
      <c r="F13" s="413"/>
      <c r="G13" s="413"/>
      <c r="H13" s="413"/>
      <c r="I13" s="413"/>
      <c r="J13" s="413"/>
      <c r="K13" s="413"/>
      <c r="L13" s="413"/>
      <c r="M13" s="413"/>
      <c r="N13" s="413"/>
      <c r="O13" s="413"/>
      <c r="P13" s="413"/>
      <c r="Q13" s="413"/>
      <c r="R13" s="413"/>
      <c r="S13" s="413"/>
      <c r="T13" s="413"/>
      <c r="U13" s="413"/>
      <c r="V13" s="413"/>
      <c r="W13" s="413"/>
      <c r="X13" s="36"/>
    </row>
    <row r="14" spans="1:24">
      <c r="A14" s="35"/>
      <c r="B14" s="413"/>
      <c r="C14" s="413"/>
      <c r="D14" s="413"/>
      <c r="E14" s="413"/>
      <c r="F14" s="413"/>
      <c r="G14" s="413"/>
      <c r="H14" s="413"/>
      <c r="I14" s="413"/>
      <c r="J14" s="413"/>
      <c r="K14" s="413"/>
      <c r="L14" s="413"/>
      <c r="M14" s="413"/>
      <c r="N14" s="413"/>
      <c r="O14" s="413"/>
      <c r="P14" s="413"/>
      <c r="Q14" s="413"/>
      <c r="R14" s="413"/>
      <c r="S14" s="413"/>
      <c r="T14" s="413"/>
      <c r="U14" s="413"/>
      <c r="V14" s="413"/>
      <c r="W14" s="413"/>
      <c r="X14" s="36"/>
    </row>
    <row r="15" spans="1:24">
      <c r="A15" s="35"/>
      <c r="B15" s="413"/>
      <c r="C15" s="413"/>
      <c r="D15" s="413"/>
      <c r="E15" s="413"/>
      <c r="F15" s="413"/>
      <c r="G15" s="413"/>
      <c r="H15" s="413"/>
      <c r="I15" s="413"/>
      <c r="J15" s="413"/>
      <c r="K15" s="413"/>
      <c r="L15" s="413"/>
      <c r="M15" s="413"/>
      <c r="N15" s="413"/>
      <c r="O15" s="413"/>
      <c r="P15" s="413"/>
      <c r="Q15" s="413"/>
      <c r="R15" s="413"/>
      <c r="S15" s="413"/>
      <c r="T15" s="413"/>
      <c r="U15" s="413"/>
      <c r="V15" s="413"/>
      <c r="W15" s="413"/>
      <c r="X15" s="36"/>
    </row>
    <row r="16" spans="1:24">
      <c r="A16" s="35"/>
      <c r="B16" s="413"/>
      <c r="C16" s="413"/>
      <c r="D16" s="413"/>
      <c r="E16" s="413"/>
      <c r="F16" s="413"/>
      <c r="G16" s="413"/>
      <c r="H16" s="413"/>
      <c r="I16" s="413"/>
      <c r="J16" s="413"/>
      <c r="K16" s="413"/>
      <c r="L16" s="413"/>
      <c r="M16" s="413"/>
      <c r="N16" s="413"/>
      <c r="O16" s="413"/>
      <c r="P16" s="413"/>
      <c r="Q16" s="413"/>
      <c r="R16" s="413"/>
      <c r="S16" s="413"/>
      <c r="T16" s="413"/>
      <c r="U16" s="413"/>
      <c r="V16" s="413"/>
      <c r="W16" s="413"/>
      <c r="X16" s="36"/>
    </row>
    <row r="17" spans="1:24">
      <c r="A17" s="35"/>
      <c r="B17" s="413"/>
      <c r="C17" s="413"/>
      <c r="D17" s="413"/>
      <c r="E17" s="413"/>
      <c r="F17" s="413"/>
      <c r="G17" s="413"/>
      <c r="H17" s="413"/>
      <c r="I17" s="413"/>
      <c r="J17" s="413"/>
      <c r="K17" s="413"/>
      <c r="L17" s="413"/>
      <c r="M17" s="413"/>
      <c r="N17" s="413"/>
      <c r="O17" s="413"/>
      <c r="P17" s="413"/>
      <c r="Q17" s="413"/>
      <c r="R17" s="413"/>
      <c r="S17" s="413"/>
      <c r="T17" s="413"/>
      <c r="U17" s="413"/>
      <c r="V17" s="413"/>
      <c r="W17" s="413"/>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398" t="s">
        <v>182</v>
      </c>
      <c r="C26" s="399"/>
      <c r="D26" s="404" t="s">
        <v>183</v>
      </c>
      <c r="E26" s="405"/>
      <c r="F26" s="405"/>
      <c r="G26" s="405"/>
      <c r="H26" s="405"/>
      <c r="I26" s="405"/>
      <c r="J26" s="405"/>
      <c r="K26" s="405"/>
      <c r="L26" s="405"/>
      <c r="M26" s="405"/>
      <c r="N26" s="405"/>
      <c r="O26" s="405"/>
      <c r="P26" s="406"/>
      <c r="Q26" s="278"/>
      <c r="R26" s="302"/>
      <c r="S26" s="279"/>
      <c r="T26" s="278"/>
      <c r="U26" s="302"/>
      <c r="V26" s="302"/>
      <c r="W26" s="279"/>
      <c r="X26" s="46"/>
    </row>
    <row r="27" spans="1:24">
      <c r="A27" s="33"/>
      <c r="B27" s="400"/>
      <c r="C27" s="401"/>
      <c r="D27" s="407"/>
      <c r="E27" s="408"/>
      <c r="F27" s="408"/>
      <c r="G27" s="408"/>
      <c r="H27" s="408"/>
      <c r="I27" s="408"/>
      <c r="J27" s="408"/>
      <c r="K27" s="408"/>
      <c r="L27" s="408"/>
      <c r="M27" s="408"/>
      <c r="N27" s="408"/>
      <c r="O27" s="408"/>
      <c r="P27" s="409"/>
      <c r="Q27" s="280"/>
      <c r="R27" s="303"/>
      <c r="S27" s="281"/>
      <c r="T27" s="280"/>
      <c r="U27" s="303"/>
      <c r="V27" s="303"/>
      <c r="W27" s="281"/>
      <c r="X27" s="46"/>
    </row>
    <row r="28" spans="1:24">
      <c r="A28" s="33"/>
      <c r="B28" s="402"/>
      <c r="C28" s="403"/>
      <c r="D28" s="410"/>
      <c r="E28" s="411"/>
      <c r="F28" s="411"/>
      <c r="G28" s="411"/>
      <c r="H28" s="411"/>
      <c r="I28" s="411"/>
      <c r="J28" s="411"/>
      <c r="K28" s="411"/>
      <c r="L28" s="411"/>
      <c r="M28" s="411"/>
      <c r="N28" s="411"/>
      <c r="O28" s="411"/>
      <c r="P28" s="412"/>
      <c r="Q28" s="282"/>
      <c r="R28" s="304"/>
      <c r="S28" s="283"/>
      <c r="T28" s="282"/>
      <c r="U28" s="304"/>
      <c r="V28" s="304"/>
      <c r="W28" s="283"/>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155</v>
      </c>
      <c r="C33" s="315"/>
      <c r="D33" s="315"/>
      <c r="E33" s="315"/>
      <c r="F33" s="315"/>
      <c r="G33" s="315"/>
      <c r="H33" s="315"/>
      <c r="I33" s="316"/>
      <c r="J33" s="317" t="s">
        <v>156</v>
      </c>
      <c r="K33" s="318"/>
      <c r="L33" s="321">
        <v>2000</v>
      </c>
      <c r="M33" s="322"/>
      <c r="N33" s="322"/>
      <c r="O33" s="322"/>
      <c r="P33" s="323"/>
      <c r="Q33" s="317">
        <v>6.1</v>
      </c>
      <c r="R33" s="324"/>
      <c r="S33" s="318"/>
      <c r="T33" s="319">
        <f>+ROUND(L33*Q33,0)</f>
        <v>12200</v>
      </c>
      <c r="U33" s="319"/>
      <c r="V33" s="319"/>
      <c r="W33" s="319"/>
      <c r="X33" s="46"/>
    </row>
    <row r="34" spans="1:24" ht="16.5">
      <c r="A34" s="33"/>
      <c r="B34" s="49"/>
      <c r="C34" s="49"/>
      <c r="D34" s="49"/>
      <c r="E34" s="49"/>
      <c r="F34" s="49"/>
      <c r="G34" s="49"/>
      <c r="H34" s="49"/>
      <c r="I34" s="49"/>
      <c r="J34" s="49"/>
      <c r="K34" s="49"/>
      <c r="L34" s="49"/>
      <c r="M34" s="49"/>
      <c r="N34" s="49"/>
      <c r="O34" s="49"/>
      <c r="P34" s="49"/>
      <c r="Q34" s="310" t="s">
        <v>20</v>
      </c>
      <c r="R34" s="310"/>
      <c r="S34" s="310"/>
      <c r="T34" s="311">
        <f>+SUM(T33:W33)</f>
        <v>12200</v>
      </c>
      <c r="U34" s="312"/>
      <c r="V34" s="312"/>
      <c r="W34" s="313"/>
      <c r="X34" s="46"/>
    </row>
    <row r="35" spans="1:24" ht="15.75">
      <c r="A35" s="33"/>
      <c r="B35" s="50"/>
      <c r="C35" s="50"/>
      <c r="D35" s="50"/>
      <c r="E35" s="50"/>
      <c r="F35" s="50"/>
      <c r="G35" s="50"/>
      <c r="H35" s="50"/>
      <c r="I35" s="50"/>
      <c r="J35" s="50"/>
      <c r="K35" s="50"/>
      <c r="L35" s="50"/>
      <c r="M35" s="50"/>
      <c r="N35" s="50"/>
      <c r="O35" s="50"/>
      <c r="P35" s="50"/>
      <c r="Q35" s="50"/>
      <c r="R35" s="50"/>
      <c r="S35" s="50"/>
      <c r="T35" s="51"/>
      <c r="U35" s="51"/>
      <c r="V35" s="51"/>
      <c r="W35" s="51"/>
      <c r="X35" s="46"/>
    </row>
    <row r="36" spans="1:24" ht="16.5">
      <c r="A36" s="33"/>
      <c r="B36" s="305" t="s">
        <v>21</v>
      </c>
      <c r="C36" s="305"/>
      <c r="D36" s="305"/>
      <c r="E36" s="305"/>
      <c r="F36" s="305"/>
      <c r="G36" s="305"/>
      <c r="H36" s="305"/>
      <c r="I36" s="305"/>
      <c r="J36" s="305"/>
      <c r="K36" s="305"/>
      <c r="L36" s="305"/>
      <c r="M36" s="305"/>
      <c r="N36" s="305"/>
      <c r="O36" s="305"/>
      <c r="P36" s="305"/>
      <c r="Q36" s="305"/>
      <c r="R36" s="305"/>
      <c r="S36" s="305"/>
      <c r="T36" s="305"/>
      <c r="U36" s="305"/>
      <c r="V36" s="305"/>
      <c r="W36" s="305"/>
      <c r="X36" s="46"/>
    </row>
    <row r="37" spans="1:24" ht="15.75">
      <c r="A37" s="33"/>
      <c r="B37" s="47"/>
      <c r="C37" s="47"/>
      <c r="D37" s="47"/>
      <c r="E37" s="47"/>
      <c r="F37" s="47"/>
      <c r="G37" s="47"/>
      <c r="H37" s="47"/>
      <c r="I37" s="47"/>
      <c r="J37" s="47"/>
      <c r="K37" s="47"/>
      <c r="L37" s="47"/>
      <c r="M37" s="47"/>
      <c r="N37" s="47"/>
      <c r="O37" s="47"/>
      <c r="P37" s="47"/>
      <c r="Q37" s="47"/>
      <c r="R37" s="47"/>
      <c r="S37" s="47"/>
      <c r="T37" s="47"/>
      <c r="U37" s="47"/>
      <c r="V37" s="47"/>
      <c r="W37" s="47"/>
      <c r="X37" s="46"/>
    </row>
    <row r="38" spans="1:24" ht="16.5">
      <c r="A38" s="33"/>
      <c r="B38" s="309" t="s">
        <v>9</v>
      </c>
      <c r="C38" s="309"/>
      <c r="D38" s="309"/>
      <c r="E38" s="309"/>
      <c r="F38" s="309"/>
      <c r="G38" s="309"/>
      <c r="H38" s="309"/>
      <c r="I38" s="309"/>
      <c r="J38" s="309" t="s">
        <v>10</v>
      </c>
      <c r="K38" s="309"/>
      <c r="L38" s="309" t="s">
        <v>22</v>
      </c>
      <c r="M38" s="309"/>
      <c r="N38" s="309"/>
      <c r="O38" s="309"/>
      <c r="P38" s="309"/>
      <c r="Q38" s="309" t="s">
        <v>23</v>
      </c>
      <c r="R38" s="309"/>
      <c r="S38" s="309"/>
      <c r="T38" s="309" t="s">
        <v>24</v>
      </c>
      <c r="U38" s="309"/>
      <c r="V38" s="309"/>
      <c r="W38" s="309"/>
      <c r="X38" s="46"/>
    </row>
    <row r="39" spans="1:24" ht="15.75">
      <c r="A39" s="33"/>
      <c r="B39" s="314" t="s">
        <v>184</v>
      </c>
      <c r="C39" s="315"/>
      <c r="D39" s="315"/>
      <c r="E39" s="315"/>
      <c r="F39" s="315"/>
      <c r="G39" s="315"/>
      <c r="H39" s="315"/>
      <c r="I39" s="316"/>
      <c r="J39" s="320" t="s">
        <v>107</v>
      </c>
      <c r="K39" s="320"/>
      <c r="L39" s="320">
        <v>2</v>
      </c>
      <c r="M39" s="320"/>
      <c r="N39" s="320"/>
      <c r="O39" s="320"/>
      <c r="P39" s="320"/>
      <c r="Q39" s="320">
        <v>22000</v>
      </c>
      <c r="R39" s="320"/>
      <c r="S39" s="320"/>
      <c r="T39" s="328">
        <f>+ROUND(L39*Q39,0)</f>
        <v>44000</v>
      </c>
      <c r="U39" s="328"/>
      <c r="V39" s="328"/>
      <c r="W39" s="328"/>
      <c r="X39" s="46"/>
    </row>
    <row r="40" spans="1:24" ht="15.75">
      <c r="A40" s="33"/>
      <c r="B40" s="314" t="s">
        <v>158</v>
      </c>
      <c r="C40" s="315"/>
      <c r="D40" s="315"/>
      <c r="E40" s="315"/>
      <c r="F40" s="315"/>
      <c r="G40" s="315"/>
      <c r="H40" s="315"/>
      <c r="I40" s="316"/>
      <c r="J40" s="320" t="s">
        <v>159</v>
      </c>
      <c r="K40" s="320"/>
      <c r="L40" s="320">
        <v>1</v>
      </c>
      <c r="M40" s="320"/>
      <c r="N40" s="320"/>
      <c r="O40" s="320"/>
      <c r="P40" s="320"/>
      <c r="Q40" s="320">
        <v>18000</v>
      </c>
      <c r="R40" s="320"/>
      <c r="S40" s="320"/>
      <c r="T40" s="328">
        <f t="shared" ref="T40:T42" si="0">+ROUND(L40*Q40,0)</f>
        <v>18000</v>
      </c>
      <c r="U40" s="328"/>
      <c r="V40" s="328"/>
      <c r="W40" s="328"/>
      <c r="X40" s="46"/>
    </row>
    <row r="41" spans="1:24" ht="15.75">
      <c r="A41" s="33"/>
      <c r="B41" s="317" t="s">
        <v>160</v>
      </c>
      <c r="C41" s="324"/>
      <c r="D41" s="324"/>
      <c r="E41" s="324"/>
      <c r="F41" s="324"/>
      <c r="G41" s="324"/>
      <c r="H41" s="324"/>
      <c r="I41" s="318"/>
      <c r="J41" s="320" t="s">
        <v>161</v>
      </c>
      <c r="K41" s="320"/>
      <c r="L41" s="320">
        <v>6.1350000000000002E-2</v>
      </c>
      <c r="M41" s="320"/>
      <c r="N41" s="320"/>
      <c r="O41" s="320"/>
      <c r="P41" s="320"/>
      <c r="Q41" s="320">
        <v>40000</v>
      </c>
      <c r="R41" s="320"/>
      <c r="S41" s="320"/>
      <c r="T41" s="328">
        <f t="shared" si="0"/>
        <v>2454</v>
      </c>
      <c r="U41" s="328"/>
      <c r="V41" s="328"/>
      <c r="W41" s="328"/>
      <c r="X41" s="46"/>
    </row>
    <row r="42" spans="1:24" ht="15.75">
      <c r="A42" s="33"/>
      <c r="B42" s="314" t="s">
        <v>162</v>
      </c>
      <c r="C42" s="315"/>
      <c r="D42" s="315"/>
      <c r="E42" s="315"/>
      <c r="F42" s="315"/>
      <c r="G42" s="315"/>
      <c r="H42" s="315"/>
      <c r="I42" s="316"/>
      <c r="J42" s="320" t="s">
        <v>163</v>
      </c>
      <c r="K42" s="320"/>
      <c r="L42" s="320">
        <v>6.13E-2</v>
      </c>
      <c r="M42" s="320"/>
      <c r="N42" s="320"/>
      <c r="O42" s="320"/>
      <c r="P42" s="320"/>
      <c r="Q42" s="320">
        <v>75000</v>
      </c>
      <c r="R42" s="320"/>
      <c r="S42" s="320"/>
      <c r="T42" s="328">
        <f t="shared" si="0"/>
        <v>4598</v>
      </c>
      <c r="U42" s="328"/>
      <c r="V42" s="328"/>
      <c r="W42" s="328"/>
      <c r="X42" s="46"/>
    </row>
    <row r="43" spans="1:24" ht="16.5">
      <c r="A43" s="33"/>
      <c r="B43" s="49"/>
      <c r="C43" s="49"/>
      <c r="D43" s="49"/>
      <c r="E43" s="49"/>
      <c r="F43" s="49"/>
      <c r="G43" s="49"/>
      <c r="H43" s="49"/>
      <c r="I43" s="49"/>
      <c r="J43" s="49"/>
      <c r="K43" s="49"/>
      <c r="L43" s="49"/>
      <c r="M43" s="49"/>
      <c r="N43" s="49"/>
      <c r="O43" s="49"/>
      <c r="P43" s="49"/>
      <c r="Q43" s="310" t="s">
        <v>20</v>
      </c>
      <c r="R43" s="310"/>
      <c r="S43" s="310"/>
      <c r="T43" s="329">
        <f>SUM(T39:W42)</f>
        <v>69052</v>
      </c>
      <c r="U43" s="330"/>
      <c r="V43" s="330"/>
      <c r="W43" s="331"/>
      <c r="X43" s="46"/>
    </row>
    <row r="44" spans="1:24" ht="15.75">
      <c r="A44" s="33"/>
      <c r="B44" s="50"/>
      <c r="C44" s="50"/>
      <c r="D44" s="50"/>
      <c r="E44" s="50"/>
      <c r="F44" s="50"/>
      <c r="G44" s="50"/>
      <c r="H44" s="50"/>
      <c r="I44" s="50"/>
      <c r="J44" s="50"/>
      <c r="K44" s="50"/>
      <c r="L44" s="50"/>
      <c r="M44" s="50"/>
      <c r="N44" s="50"/>
      <c r="O44" s="50"/>
      <c r="P44" s="50"/>
      <c r="Q44" s="50"/>
      <c r="R44" s="50"/>
      <c r="S44" s="50"/>
      <c r="T44" s="51"/>
      <c r="U44" s="51"/>
      <c r="V44" s="51"/>
      <c r="W44" s="51"/>
      <c r="X44" s="46"/>
    </row>
    <row r="45" spans="1:24" ht="16.5">
      <c r="A45" s="33"/>
      <c r="B45" s="305" t="s">
        <v>26</v>
      </c>
      <c r="C45" s="305"/>
      <c r="D45" s="305"/>
      <c r="E45" s="305"/>
      <c r="F45" s="305"/>
      <c r="G45" s="305"/>
      <c r="H45" s="305"/>
      <c r="I45" s="305"/>
      <c r="J45" s="305"/>
      <c r="K45" s="305"/>
      <c r="L45" s="305"/>
      <c r="M45" s="305"/>
      <c r="N45" s="305"/>
      <c r="O45" s="305"/>
      <c r="P45" s="305"/>
      <c r="Q45" s="305"/>
      <c r="R45" s="305"/>
      <c r="S45" s="305"/>
      <c r="T45" s="305"/>
      <c r="U45" s="305"/>
      <c r="V45" s="305"/>
      <c r="W45" s="305"/>
      <c r="X45" s="46"/>
    </row>
    <row r="46" spans="1:24" ht="15.75">
      <c r="A46" s="33"/>
      <c r="B46" s="47"/>
      <c r="C46" s="47"/>
      <c r="D46" s="47"/>
      <c r="E46" s="47"/>
      <c r="F46" s="47"/>
      <c r="G46" s="47"/>
      <c r="H46" s="47"/>
      <c r="I46" s="47"/>
      <c r="J46" s="47"/>
      <c r="K46" s="47"/>
      <c r="L46" s="47"/>
      <c r="M46" s="47"/>
      <c r="N46" s="47"/>
      <c r="O46" s="47"/>
      <c r="P46" s="47"/>
      <c r="Q46" s="47"/>
      <c r="R46" s="47"/>
      <c r="S46" s="47"/>
      <c r="T46" s="47"/>
      <c r="U46" s="47"/>
      <c r="V46" s="47"/>
      <c r="W46" s="47"/>
      <c r="X46" s="46"/>
    </row>
    <row r="47" spans="1:24" ht="19.5">
      <c r="A47" s="33"/>
      <c r="B47" s="309" t="s">
        <v>27</v>
      </c>
      <c r="C47" s="309"/>
      <c r="D47" s="309"/>
      <c r="E47" s="309"/>
      <c r="F47" s="309"/>
      <c r="G47" s="309"/>
      <c r="H47" s="309" t="s">
        <v>28</v>
      </c>
      <c r="I47" s="309"/>
      <c r="J47" s="309" t="s">
        <v>29</v>
      </c>
      <c r="K47" s="309"/>
      <c r="L47" s="309" t="s">
        <v>30</v>
      </c>
      <c r="M47" s="309"/>
      <c r="N47" s="309"/>
      <c r="O47" s="309"/>
      <c r="P47" s="309"/>
      <c r="Q47" s="309" t="s">
        <v>16</v>
      </c>
      <c r="R47" s="309"/>
      <c r="S47" s="309"/>
      <c r="T47" s="309" t="s">
        <v>18</v>
      </c>
      <c r="U47" s="309"/>
      <c r="V47" s="309"/>
      <c r="W47" s="309"/>
      <c r="X47" s="46"/>
    </row>
    <row r="48" spans="1:24" ht="15.75">
      <c r="A48" s="33"/>
      <c r="B48" s="320" t="s">
        <v>61</v>
      </c>
      <c r="C48" s="320"/>
      <c r="D48" s="320"/>
      <c r="E48" s="320"/>
      <c r="F48" s="320"/>
      <c r="G48" s="320"/>
      <c r="H48" s="320"/>
      <c r="I48" s="320"/>
      <c r="J48" s="320">
        <v>15</v>
      </c>
      <c r="K48" s="320"/>
      <c r="L48" s="320">
        <v>0.5</v>
      </c>
      <c r="M48" s="320"/>
      <c r="N48" s="320"/>
      <c r="O48" s="320"/>
      <c r="P48" s="320"/>
      <c r="Q48" s="320">
        <v>35000</v>
      </c>
      <c r="R48" s="320"/>
      <c r="S48" s="320"/>
      <c r="T48" s="319">
        <f>+ROUND(L48*Q48,0)</f>
        <v>17500</v>
      </c>
      <c r="U48" s="319"/>
      <c r="V48" s="319"/>
      <c r="W48" s="319"/>
      <c r="X48" s="46"/>
    </row>
    <row r="49" spans="1:24" ht="15.75">
      <c r="A49" s="33"/>
      <c r="B49" s="320"/>
      <c r="C49" s="320"/>
      <c r="D49" s="320"/>
      <c r="E49" s="320"/>
      <c r="F49" s="320"/>
      <c r="G49" s="320"/>
      <c r="H49" s="320"/>
      <c r="I49" s="320"/>
      <c r="J49" s="320"/>
      <c r="K49" s="320"/>
      <c r="L49" s="320"/>
      <c r="M49" s="320"/>
      <c r="N49" s="320"/>
      <c r="O49" s="320"/>
      <c r="P49" s="320"/>
      <c r="Q49" s="320"/>
      <c r="R49" s="320"/>
      <c r="S49" s="320"/>
      <c r="T49" s="319">
        <f t="shared" ref="T49:T50" si="1">+ROUND(L49*Q49,0)</f>
        <v>0</v>
      </c>
      <c r="U49" s="319"/>
      <c r="V49" s="319"/>
      <c r="W49" s="319"/>
      <c r="X49" s="46"/>
    </row>
    <row r="50" spans="1:24" ht="15.75">
      <c r="A50" s="33"/>
      <c r="B50" s="320"/>
      <c r="C50" s="320"/>
      <c r="D50" s="320"/>
      <c r="E50" s="320"/>
      <c r="F50" s="320"/>
      <c r="G50" s="320"/>
      <c r="H50" s="320"/>
      <c r="I50" s="320"/>
      <c r="J50" s="320"/>
      <c r="K50" s="320"/>
      <c r="L50" s="320"/>
      <c r="M50" s="320"/>
      <c r="N50" s="320"/>
      <c r="O50" s="320"/>
      <c r="P50" s="320"/>
      <c r="Q50" s="320"/>
      <c r="R50" s="320"/>
      <c r="S50" s="320"/>
      <c r="T50" s="319">
        <f t="shared" si="1"/>
        <v>0</v>
      </c>
      <c r="U50" s="319"/>
      <c r="V50" s="319"/>
      <c r="W50" s="319"/>
      <c r="X50" s="46"/>
    </row>
    <row r="51" spans="1:24" ht="16.5">
      <c r="A51" s="33"/>
      <c r="B51" s="49"/>
      <c r="C51" s="49"/>
      <c r="D51" s="49"/>
      <c r="E51" s="49"/>
      <c r="F51" s="49"/>
      <c r="G51" s="49"/>
      <c r="H51" s="49"/>
      <c r="I51" s="49"/>
      <c r="J51" s="49"/>
      <c r="K51" s="49"/>
      <c r="L51" s="49"/>
      <c r="M51" s="49"/>
      <c r="N51" s="49"/>
      <c r="O51" s="49"/>
      <c r="P51" s="49"/>
      <c r="Q51" s="310" t="s">
        <v>20</v>
      </c>
      <c r="R51" s="310"/>
      <c r="S51" s="310"/>
      <c r="T51" s="332">
        <f t="shared" ref="T51" si="2">SUM(T48:W50)</f>
        <v>17500</v>
      </c>
      <c r="U51" s="333"/>
      <c r="V51" s="333"/>
      <c r="W51" s="334"/>
      <c r="X51" s="46"/>
    </row>
    <row r="52" spans="1:24" ht="15.75">
      <c r="A52" s="33"/>
      <c r="B52" s="50"/>
      <c r="C52" s="50"/>
      <c r="D52" s="50"/>
      <c r="E52" s="50"/>
      <c r="F52" s="50"/>
      <c r="G52" s="50"/>
      <c r="H52" s="50"/>
      <c r="I52" s="50"/>
      <c r="J52" s="50"/>
      <c r="K52" s="50"/>
      <c r="L52" s="50"/>
      <c r="M52" s="50"/>
      <c r="N52" s="50"/>
      <c r="O52" s="50"/>
      <c r="P52" s="50"/>
      <c r="Q52" s="50"/>
      <c r="R52" s="50"/>
      <c r="S52" s="50"/>
      <c r="T52" s="51"/>
      <c r="U52" s="51"/>
      <c r="V52" s="51"/>
      <c r="W52" s="51"/>
      <c r="X52" s="46"/>
    </row>
    <row r="53" spans="1:24" ht="16.5">
      <c r="A53" s="33"/>
      <c r="B53" s="305" t="s">
        <v>33</v>
      </c>
      <c r="C53" s="305"/>
      <c r="D53" s="305"/>
      <c r="E53" s="305"/>
      <c r="F53" s="305"/>
      <c r="G53" s="305"/>
      <c r="H53" s="305"/>
      <c r="I53" s="305"/>
      <c r="J53" s="305"/>
      <c r="K53" s="305"/>
      <c r="L53" s="305"/>
      <c r="M53" s="305"/>
      <c r="N53" s="305"/>
      <c r="O53" s="305"/>
      <c r="P53" s="305"/>
      <c r="Q53" s="305"/>
      <c r="R53" s="305"/>
      <c r="S53" s="305"/>
      <c r="T53" s="305"/>
      <c r="U53" s="305"/>
      <c r="V53" s="305"/>
      <c r="W53" s="305"/>
      <c r="X53" s="46"/>
    </row>
    <row r="54" spans="1:24" ht="15.75">
      <c r="A54" s="33"/>
      <c r="B54" s="47"/>
      <c r="C54" s="47"/>
      <c r="D54" s="47"/>
      <c r="E54" s="47"/>
      <c r="F54" s="47"/>
      <c r="G54" s="47"/>
      <c r="H54" s="47"/>
      <c r="I54" s="47"/>
      <c r="J54" s="47"/>
      <c r="K54" s="47"/>
      <c r="L54" s="47"/>
      <c r="M54" s="47"/>
      <c r="N54" s="47"/>
      <c r="O54" s="47"/>
      <c r="P54" s="47"/>
      <c r="Q54" s="47"/>
      <c r="R54" s="47"/>
      <c r="S54" s="47"/>
      <c r="T54" s="47"/>
      <c r="U54" s="47"/>
      <c r="V54" s="47"/>
      <c r="W54" s="47"/>
      <c r="X54" s="46"/>
    </row>
    <row r="55" spans="1:24" ht="16.5">
      <c r="A55" s="33"/>
      <c r="B55" s="309" t="s">
        <v>34</v>
      </c>
      <c r="C55" s="309"/>
      <c r="D55" s="309"/>
      <c r="E55" s="309"/>
      <c r="F55" s="309"/>
      <c r="G55" s="309"/>
      <c r="H55" s="309" t="s">
        <v>35</v>
      </c>
      <c r="I55" s="309"/>
      <c r="J55" s="309" t="s">
        <v>36</v>
      </c>
      <c r="K55" s="309"/>
      <c r="L55" s="309" t="s">
        <v>37</v>
      </c>
      <c r="M55" s="309"/>
      <c r="N55" s="309"/>
      <c r="O55" s="309"/>
      <c r="P55" s="309"/>
      <c r="Q55" s="309" t="s">
        <v>17</v>
      </c>
      <c r="R55" s="309"/>
      <c r="S55" s="309"/>
      <c r="T55" s="309" t="s">
        <v>18</v>
      </c>
      <c r="U55" s="309"/>
      <c r="V55" s="309"/>
      <c r="W55" s="309"/>
      <c r="X55" s="46"/>
    </row>
    <row r="56" spans="1:24" ht="15.75">
      <c r="A56" s="33"/>
      <c r="B56" s="320" t="s">
        <v>38</v>
      </c>
      <c r="C56" s="320"/>
      <c r="D56" s="320"/>
      <c r="E56" s="320"/>
      <c r="F56" s="320"/>
      <c r="G56" s="320"/>
      <c r="H56" s="320">
        <f>((1500000/30)+((1000000/30)*2))</f>
        <v>116666.66666666667</v>
      </c>
      <c r="I56" s="320"/>
      <c r="J56" s="335">
        <v>0.65</v>
      </c>
      <c r="K56" s="320"/>
      <c r="L56" s="320">
        <f>H56*1.65</f>
        <v>192500</v>
      </c>
      <c r="M56" s="320"/>
      <c r="N56" s="320"/>
      <c r="O56" s="320"/>
      <c r="P56" s="320"/>
      <c r="Q56" s="320">
        <v>0.33900000000000002</v>
      </c>
      <c r="R56" s="320"/>
      <c r="S56" s="320"/>
      <c r="T56" s="319">
        <f>Q56*L56</f>
        <v>65257.500000000007</v>
      </c>
      <c r="U56" s="319"/>
      <c r="V56" s="319"/>
      <c r="W56" s="319"/>
      <c r="X56" s="46"/>
    </row>
    <row r="57" spans="1:24" ht="15.75">
      <c r="A57" s="33"/>
      <c r="B57" s="320"/>
      <c r="C57" s="320"/>
      <c r="D57" s="320"/>
      <c r="E57" s="320"/>
      <c r="F57" s="320"/>
      <c r="G57" s="320"/>
      <c r="H57" s="320"/>
      <c r="I57" s="320"/>
      <c r="J57" s="320"/>
      <c r="K57" s="320"/>
      <c r="L57" s="320"/>
      <c r="M57" s="320"/>
      <c r="N57" s="320"/>
      <c r="O57" s="320"/>
      <c r="P57" s="320"/>
      <c r="Q57" s="320"/>
      <c r="R57" s="320"/>
      <c r="S57" s="320"/>
      <c r="T57" s="319"/>
      <c r="U57" s="319"/>
      <c r="V57" s="319"/>
      <c r="W57" s="319"/>
      <c r="X57" s="46"/>
    </row>
    <row r="58" spans="1:24" ht="15.75">
      <c r="A58" s="33"/>
      <c r="B58" s="320"/>
      <c r="C58" s="320"/>
      <c r="D58" s="320"/>
      <c r="E58" s="320"/>
      <c r="F58" s="320"/>
      <c r="G58" s="320"/>
      <c r="H58" s="320"/>
      <c r="I58" s="320"/>
      <c r="J58" s="320"/>
      <c r="K58" s="320"/>
      <c r="L58" s="320"/>
      <c r="M58" s="320"/>
      <c r="N58" s="320"/>
      <c r="O58" s="320"/>
      <c r="P58" s="320"/>
      <c r="Q58" s="320"/>
      <c r="R58" s="320"/>
      <c r="S58" s="320"/>
      <c r="T58" s="319"/>
      <c r="U58" s="319"/>
      <c r="V58" s="319"/>
      <c r="W58" s="319"/>
      <c r="X58" s="46"/>
    </row>
    <row r="59" spans="1:24" ht="16.5">
      <c r="A59" s="33"/>
      <c r="B59" s="49"/>
      <c r="C59" s="49"/>
      <c r="D59" s="49"/>
      <c r="E59" s="49"/>
      <c r="F59" s="49"/>
      <c r="G59" s="49"/>
      <c r="H59" s="49"/>
      <c r="I59" s="49"/>
      <c r="J59" s="49"/>
      <c r="K59" s="49"/>
      <c r="L59" s="49"/>
      <c r="M59" s="49"/>
      <c r="N59" s="49"/>
      <c r="O59" s="49"/>
      <c r="P59" s="49"/>
      <c r="Q59" s="310" t="s">
        <v>20</v>
      </c>
      <c r="R59" s="310"/>
      <c r="S59" s="310"/>
      <c r="T59" s="337">
        <f t="shared" ref="T59" si="3">SUM(T56:W58)</f>
        <v>65257.500000000007</v>
      </c>
      <c r="U59" s="338"/>
      <c r="V59" s="338"/>
      <c r="W59" s="339"/>
      <c r="X59" s="46"/>
    </row>
    <row r="60" spans="1:24" ht="15.75">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5.75">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ht="16.5">
      <c r="A62" s="33"/>
      <c r="B62" s="49"/>
      <c r="C62" s="49"/>
      <c r="D62" s="49"/>
      <c r="E62" s="49"/>
      <c r="F62" s="49"/>
      <c r="G62" s="49"/>
      <c r="H62" s="49"/>
      <c r="I62" s="49"/>
      <c r="J62" s="49"/>
      <c r="K62" s="49"/>
      <c r="L62" s="49"/>
      <c r="M62" s="49"/>
      <c r="N62" s="49"/>
      <c r="O62" s="49"/>
      <c r="P62" s="49"/>
      <c r="Q62" s="310" t="s">
        <v>20</v>
      </c>
      <c r="R62" s="310"/>
      <c r="S62" s="310"/>
      <c r="T62" s="337">
        <f t="shared" ref="T62" si="4">SUM(T59:W61)</f>
        <v>65257.500000000007</v>
      </c>
      <c r="U62" s="338"/>
      <c r="V62" s="338"/>
      <c r="W62" s="339"/>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33"/>
      <c r="B64" s="52"/>
      <c r="C64" s="52"/>
      <c r="D64" s="52"/>
      <c r="E64" s="52"/>
      <c r="F64" s="52"/>
      <c r="G64" s="52"/>
      <c r="H64" s="52"/>
      <c r="I64" s="52"/>
      <c r="J64" s="52"/>
      <c r="K64" s="52"/>
      <c r="L64" s="52"/>
      <c r="M64" s="52"/>
      <c r="N64" s="52"/>
      <c r="O64" s="52"/>
      <c r="P64" s="52"/>
      <c r="Q64" s="340" t="s">
        <v>39</v>
      </c>
      <c r="R64" s="340"/>
      <c r="S64" s="340"/>
      <c r="T64" s="341">
        <f>+T62+T51+T43+T34</f>
        <v>164009.5</v>
      </c>
      <c r="U64" s="341"/>
      <c r="V64" s="341"/>
      <c r="W64" s="341"/>
      <c r="X64" s="46"/>
    </row>
    <row r="65" spans="1:24">
      <c r="A65" s="33"/>
      <c r="B65" s="52"/>
      <c r="C65" s="52"/>
      <c r="D65" s="52"/>
      <c r="E65" s="52"/>
      <c r="F65" s="52"/>
      <c r="G65" s="52"/>
      <c r="H65" s="52"/>
      <c r="I65" s="52"/>
      <c r="J65" s="52"/>
      <c r="K65" s="52"/>
      <c r="L65" s="52"/>
      <c r="M65" s="52"/>
      <c r="N65" s="52"/>
      <c r="O65" s="52"/>
      <c r="P65" s="52"/>
      <c r="Q65" s="54" t="s">
        <v>40</v>
      </c>
      <c r="R65" s="55">
        <v>30</v>
      </c>
      <c r="S65" s="56" t="s">
        <v>41</v>
      </c>
      <c r="T65" s="341">
        <f>+ROUND(R65*(T64/100),0)</f>
        <v>49203</v>
      </c>
      <c r="U65" s="341"/>
      <c r="V65" s="341"/>
      <c r="W65" s="341"/>
      <c r="X65" s="46"/>
    </row>
    <row r="66" spans="1:24">
      <c r="A66" s="33"/>
      <c r="B66" s="52"/>
      <c r="C66" s="52"/>
      <c r="D66" s="52"/>
      <c r="E66" s="52"/>
      <c r="F66" s="52"/>
      <c r="G66" s="52"/>
      <c r="H66" s="52"/>
      <c r="I66" s="52"/>
      <c r="J66" s="52"/>
      <c r="K66" s="52"/>
      <c r="L66" s="52"/>
      <c r="M66" s="52"/>
      <c r="N66" s="52"/>
      <c r="O66" s="52"/>
      <c r="P66" s="52"/>
      <c r="Q66" s="342" t="s">
        <v>42</v>
      </c>
      <c r="R66" s="342"/>
      <c r="S66" s="342"/>
      <c r="T66" s="341">
        <f>+T65+T64</f>
        <v>213212.5</v>
      </c>
      <c r="U66" s="341"/>
      <c r="V66" s="341"/>
      <c r="W66" s="341"/>
      <c r="X66" s="46"/>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346"/>
      <c r="D69" s="641"/>
      <c r="E69" s="641"/>
      <c r="F69" s="641"/>
      <c r="G69" s="641"/>
      <c r="H69" s="641"/>
      <c r="I69" s="641"/>
      <c r="J69" s="641"/>
      <c r="K69" s="642"/>
      <c r="L69" s="642"/>
      <c r="M69" s="642"/>
      <c r="N69" s="347"/>
      <c r="O69" s="347"/>
      <c r="P69" s="347"/>
      <c r="Q69" s="347"/>
      <c r="R69" s="347"/>
      <c r="S69" s="347"/>
      <c r="T69" s="347"/>
      <c r="U69" s="347"/>
      <c r="V69" s="347"/>
      <c r="W69" s="67"/>
      <c r="X69" s="46"/>
    </row>
    <row r="70" spans="1:24" ht="16.5">
      <c r="A70" s="33"/>
      <c r="B70" s="52"/>
      <c r="C70" s="343" t="s">
        <v>43</v>
      </c>
      <c r="D70" s="343"/>
      <c r="E70" s="343"/>
      <c r="F70" s="343"/>
      <c r="G70" s="343"/>
      <c r="H70" s="343"/>
      <c r="I70" s="343"/>
      <c r="J70" s="343"/>
      <c r="K70" s="642"/>
      <c r="L70" s="642"/>
      <c r="M70" s="642"/>
      <c r="N70" s="343" t="s">
        <v>44</v>
      </c>
      <c r="O70" s="343"/>
      <c r="P70" s="343"/>
      <c r="Q70" s="343"/>
      <c r="R70" s="343"/>
      <c r="S70" s="343"/>
      <c r="T70" s="343"/>
      <c r="U70" s="343"/>
      <c r="V70" s="343"/>
      <c r="W70" s="343"/>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346"/>
      <c r="J73" s="641"/>
      <c r="K73" s="641"/>
      <c r="L73" s="641"/>
      <c r="M73" s="641"/>
      <c r="N73" s="641"/>
      <c r="O73" s="641"/>
      <c r="P73" s="641"/>
      <c r="Q73" s="57"/>
      <c r="R73" s="57"/>
      <c r="S73" s="57"/>
      <c r="T73" s="57"/>
      <c r="U73" s="57"/>
      <c r="V73" s="57"/>
      <c r="W73" s="57"/>
      <c r="X73" s="46"/>
    </row>
    <row r="74" spans="1:24" ht="16.5">
      <c r="A74" s="33"/>
      <c r="B74" s="52"/>
      <c r="C74" s="57"/>
      <c r="D74" s="58"/>
      <c r="E74" s="58"/>
      <c r="F74" s="58"/>
      <c r="G74" s="58"/>
      <c r="H74" s="58"/>
      <c r="I74" s="343" t="s">
        <v>45</v>
      </c>
      <c r="J74" s="643"/>
      <c r="K74" s="643"/>
      <c r="L74" s="643"/>
      <c r="M74" s="643"/>
      <c r="N74" s="643"/>
      <c r="O74" s="643"/>
      <c r="P74" s="643"/>
      <c r="Q74" s="57"/>
      <c r="R74" s="57"/>
      <c r="S74" s="57"/>
      <c r="T74" s="57"/>
      <c r="U74" s="57"/>
      <c r="V74" s="57"/>
      <c r="W74" s="57"/>
      <c r="X74" s="46"/>
    </row>
    <row r="75" spans="1:24">
      <c r="A75" s="33"/>
      <c r="B75" s="52"/>
      <c r="C75" s="52"/>
      <c r="D75" s="52"/>
      <c r="E75" s="52"/>
      <c r="F75" s="59"/>
      <c r="G75" s="59"/>
      <c r="H75" s="59"/>
      <c r="I75" s="59"/>
      <c r="J75" s="59"/>
      <c r="K75" s="59"/>
      <c r="L75" s="59"/>
      <c r="M75" s="59"/>
      <c r="N75" s="59"/>
      <c r="O75" s="59"/>
      <c r="P75" s="60"/>
      <c r="Q75" s="52"/>
      <c r="R75" s="52"/>
      <c r="S75" s="52"/>
      <c r="T75" s="53"/>
      <c r="U75" s="53"/>
      <c r="V75" s="53"/>
      <c r="W75" s="53"/>
      <c r="X75" s="46"/>
    </row>
    <row r="76" spans="1:24">
      <c r="A76" s="33"/>
      <c r="B76" s="344" t="s">
        <v>46</v>
      </c>
      <c r="C76" s="344"/>
      <c r="D76" s="344"/>
      <c r="E76" s="344"/>
      <c r="F76" s="344"/>
      <c r="G76" s="344"/>
      <c r="H76" s="344"/>
      <c r="I76" s="344"/>
      <c r="J76" s="344"/>
      <c r="K76" s="344"/>
      <c r="L76" s="344"/>
      <c r="M76" s="344"/>
      <c r="N76" s="344"/>
      <c r="O76" s="61"/>
      <c r="P76" s="31"/>
      <c r="Q76" s="31" t="s">
        <v>47</v>
      </c>
      <c r="R76" s="31" t="s">
        <v>48</v>
      </c>
      <c r="S76" s="31"/>
      <c r="T76" s="31"/>
      <c r="U76" s="31"/>
      <c r="V76" s="31"/>
      <c r="W76" s="31"/>
      <c r="X76" s="32"/>
    </row>
    <row r="77" spans="1:24">
      <c r="A77" s="62"/>
      <c r="B77" s="63" t="s">
        <v>49</v>
      </c>
      <c r="C77" s="64"/>
      <c r="D77" s="64"/>
      <c r="E77" s="64"/>
      <c r="F77" s="63" t="s">
        <v>50</v>
      </c>
      <c r="G77" s="65"/>
      <c r="H77" s="345"/>
      <c r="I77" s="345"/>
      <c r="J77" s="345"/>
      <c r="K77" s="345"/>
      <c r="L77" s="345"/>
      <c r="M77" s="345"/>
      <c r="N77" s="345"/>
      <c r="O77" s="345"/>
      <c r="P77" s="63"/>
      <c r="Q77" s="63"/>
      <c r="R77" s="63" t="s">
        <v>51</v>
      </c>
      <c r="S77" s="63"/>
      <c r="T77" s="63"/>
      <c r="U77" s="63"/>
      <c r="V77" s="63"/>
      <c r="W77" s="63"/>
      <c r="X77" s="66"/>
    </row>
  </sheetData>
  <mergeCells count="159">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B36:W36"/>
    <mergeCell ref="B38:I38"/>
    <mergeCell ref="J38:K38"/>
    <mergeCell ref="L38:P38"/>
    <mergeCell ref="Q38:S38"/>
    <mergeCell ref="T38:W38"/>
    <mergeCell ref="B33:I33"/>
    <mergeCell ref="J33:K33"/>
    <mergeCell ref="L33:P33"/>
    <mergeCell ref="Q33:S33"/>
    <mergeCell ref="T33:W33"/>
    <mergeCell ref="Q34:S34"/>
    <mergeCell ref="T34:W34"/>
    <mergeCell ref="B39:I39"/>
    <mergeCell ref="J39:K39"/>
    <mergeCell ref="L39:P39"/>
    <mergeCell ref="Q39:S39"/>
    <mergeCell ref="T39:W39"/>
    <mergeCell ref="B40:I40"/>
    <mergeCell ref="J40:K40"/>
    <mergeCell ref="L40:P40"/>
    <mergeCell ref="Q40:S40"/>
    <mergeCell ref="T40:W40"/>
    <mergeCell ref="B41:I41"/>
    <mergeCell ref="J41:K41"/>
    <mergeCell ref="L41:P41"/>
    <mergeCell ref="Q41:S41"/>
    <mergeCell ref="T41:W41"/>
    <mergeCell ref="B42:I42"/>
    <mergeCell ref="J42:K42"/>
    <mergeCell ref="L42:P42"/>
    <mergeCell ref="Q42:S42"/>
    <mergeCell ref="T42:W42"/>
    <mergeCell ref="B48:G48"/>
    <mergeCell ref="H48:I48"/>
    <mergeCell ref="J48:K48"/>
    <mergeCell ref="L48:P48"/>
    <mergeCell ref="Q48:S48"/>
    <mergeCell ref="T48:W48"/>
    <mergeCell ref="Q43:S43"/>
    <mergeCell ref="T43:W43"/>
    <mergeCell ref="B45:W45"/>
    <mergeCell ref="B47:G47"/>
    <mergeCell ref="H47:I47"/>
    <mergeCell ref="J47:K47"/>
    <mergeCell ref="L47:P47"/>
    <mergeCell ref="Q47:S47"/>
    <mergeCell ref="T47:W47"/>
    <mergeCell ref="B50:G50"/>
    <mergeCell ref="H50:I50"/>
    <mergeCell ref="J50:K50"/>
    <mergeCell ref="L50:P50"/>
    <mergeCell ref="Q50:S50"/>
    <mergeCell ref="T50:W50"/>
    <mergeCell ref="B49:G49"/>
    <mergeCell ref="H49:I49"/>
    <mergeCell ref="J49:K49"/>
    <mergeCell ref="L49:P49"/>
    <mergeCell ref="Q49:S49"/>
    <mergeCell ref="T49:W49"/>
    <mergeCell ref="Q51:S51"/>
    <mergeCell ref="T51:W51"/>
    <mergeCell ref="B53:W53"/>
    <mergeCell ref="B55:G55"/>
    <mergeCell ref="H55:I55"/>
    <mergeCell ref="J55:K55"/>
    <mergeCell ref="L55:P55"/>
    <mergeCell ref="Q55:S55"/>
    <mergeCell ref="T55:W55"/>
    <mergeCell ref="B57:G57"/>
    <mergeCell ref="H57:I57"/>
    <mergeCell ref="J57:K57"/>
    <mergeCell ref="L57:P57"/>
    <mergeCell ref="Q57:S57"/>
    <mergeCell ref="T57:W57"/>
    <mergeCell ref="B56:G56"/>
    <mergeCell ref="H56:I56"/>
    <mergeCell ref="J56:K56"/>
    <mergeCell ref="L56:P56"/>
    <mergeCell ref="Q56:S56"/>
    <mergeCell ref="T56:W56"/>
    <mergeCell ref="Q59:S59"/>
    <mergeCell ref="T59:W59"/>
    <mergeCell ref="B60:G60"/>
    <mergeCell ref="H60:I60"/>
    <mergeCell ref="J60:K60"/>
    <mergeCell ref="L60:P60"/>
    <mergeCell ref="Q60:S60"/>
    <mergeCell ref="T60:W60"/>
    <mergeCell ref="B58:G58"/>
    <mergeCell ref="H58:I58"/>
    <mergeCell ref="J58:K58"/>
    <mergeCell ref="L58:P58"/>
    <mergeCell ref="Q58:S58"/>
    <mergeCell ref="T58:W58"/>
    <mergeCell ref="Q62:S62"/>
    <mergeCell ref="T62:W62"/>
    <mergeCell ref="Q64:S64"/>
    <mergeCell ref="T64:W64"/>
    <mergeCell ref="T65:W65"/>
    <mergeCell ref="Q66:S66"/>
    <mergeCell ref="T66:W66"/>
    <mergeCell ref="B61:G61"/>
    <mergeCell ref="H61:I61"/>
    <mergeCell ref="J61:K61"/>
    <mergeCell ref="L61:P61"/>
    <mergeCell ref="Q61:S61"/>
    <mergeCell ref="T61:W61"/>
    <mergeCell ref="I74:P74"/>
    <mergeCell ref="B76:N76"/>
    <mergeCell ref="H77:O77"/>
    <mergeCell ref="C69:J69"/>
    <mergeCell ref="K69:M70"/>
    <mergeCell ref="N69:V69"/>
    <mergeCell ref="C70:J70"/>
    <mergeCell ref="N70:W70"/>
    <mergeCell ref="I73:P73"/>
  </mergeCells>
  <conditionalFormatting sqref="B12:W17">
    <cfRule type="expression" dxfId="36" priority="1" stopIfTrue="1">
      <formula>#REF!=0</formula>
    </cfRule>
  </conditionalFormatting>
  <dataValidations count="32">
    <dataValidation allowBlank="1" showInputMessage="1" showErrorMessage="1" prompt="Escriba el precio unitario del material  que se analiza" sqref="Q39:S42" xr:uid="{00000000-0002-0000-1F00-000000000000}"/>
    <dataValidation allowBlank="1" showInputMessage="1" showErrorMessage="1" prompt="Escriba la cantidad de material que se analiza" sqref="L39:P42" xr:uid="{00000000-0002-0000-1F00-000001000000}"/>
    <dataValidation allowBlank="1" showInputMessage="1" showErrorMessage="1" prompt="Escriba la unidad de medida en que se mide el material" sqref="J39:K42" xr:uid="{00000000-0002-0000-1F00-000002000000}"/>
    <dataValidation allowBlank="1" showInputMessage="1" showErrorMessage="1" prompt="Escriba una breve descripción de los materiales que analiza" sqref="B39:I42" xr:uid="{00000000-0002-0000-1F00-000003000000}"/>
    <dataValidation allowBlank="1" showInputMessage="1" showErrorMessage="1" prompt="Escriba el rendimiento del equipo que analiza" sqref="Q33" xr:uid="{00000000-0002-0000-1F00-000004000000}"/>
    <dataValidation allowBlank="1" showInputMessage="1" showErrorMessage="1" prompt="Escriba la Tarifa por hora del equipo que analiza" sqref="L33" xr:uid="{00000000-0002-0000-1F00-000005000000}"/>
    <dataValidation allowBlank="1" showInputMessage="1" showErrorMessage="1" prompt="Escriba una breve descripción del equipo que analiza" sqref="B33" xr:uid="{00000000-0002-0000-1F00-000006000000}"/>
    <dataValidation allowBlank="1" showInputMessage="1" showErrorMessage="1" prompt="Escriba el nombre completo  del interventor" sqref="H77:O77" xr:uid="{00000000-0002-0000-1F00-000007000000}"/>
    <dataValidation allowBlank="1" showInputMessage="1" showErrorMessage="1" prompt="Escriba el valor Unitario de cada trabajador relacionado" sqref="T60:W61 T56:W58" xr:uid="{00000000-0002-0000-1F00-000008000000}"/>
    <dataValidation allowBlank="1" showInputMessage="1" showErrorMessage="1" prompt="Escriba el rendimiento de cada trabajador relacionado" sqref="Q60:S61 Q56:S58" xr:uid="{00000000-0002-0000-1F00-000009000000}"/>
    <dataValidation allowBlank="1" showInputMessage="1" showErrorMessage="1" prompt="Escriba el valor del jornal total de cada trabajador relacionado" sqref="L60:P61 L56:P58" xr:uid="{00000000-0002-0000-1F00-00000A000000}"/>
    <dataValidation allowBlank="1" showInputMessage="1" showErrorMessage="1" prompt="Escriba el valor de las prestaciones por cada trabajador" sqref="J60:K61 J56:K58" xr:uid="{00000000-0002-0000-1F00-00000B000000}"/>
    <dataValidation allowBlank="1" showInputMessage="1" showErrorMessage="1" prompt="Escriba el valor del jornal por cada trabajador" sqref="H60:I61 H56:I58" xr:uid="{00000000-0002-0000-1F00-00000C000000}"/>
    <dataValidation allowBlank="1" showInputMessage="1" showErrorMessage="1" prompt="Escriba el valor unitario del transporte relacionado" sqref="T48:W50" xr:uid="{00000000-0002-0000-1F00-00000D000000}"/>
    <dataValidation allowBlank="1" showInputMessage="1" showErrorMessage="1" prompt="Escriba la tarifa del transporte relacionado" sqref="Q48:S50" xr:uid="{00000000-0002-0000-1F00-00000E000000}"/>
    <dataValidation allowBlank="1" showInputMessage="1" showErrorMessage="1" prompt="Esciba los m2 o Toneladas por Km equivalentes para el transporte relacionado" sqref="L48:P50" xr:uid="{00000000-0002-0000-1F00-00000F000000}"/>
    <dataValidation allowBlank="1" showInputMessage="1" showErrorMessage="1" prompt="Escriba la distancia que recorre el transporte relacionado" sqref="J48:K50" xr:uid="{00000000-0002-0000-1F00-000010000000}"/>
    <dataValidation allowBlank="1" showInputMessage="1" showErrorMessage="1" prompt="Escriba el peso o la cantidad de volument que transporta" sqref="H48:I50" xr:uid="{00000000-0002-0000-1F00-000011000000}"/>
    <dataValidation allowBlank="1" showInputMessage="1" showErrorMessage="1" prompt="Escriba el precio unitario del material que se analiza" sqref="T39:W42" xr:uid="{00000000-0002-0000-1F00-000012000000}"/>
    <dataValidation allowBlank="1" showInputMessage="1" showErrorMessage="1" prompt="Escriba el valor unitario del equipo que analiza" sqref="T33:W33" xr:uid="{00000000-0002-0000-1F00-000013000000}"/>
    <dataValidation allowBlank="1" showInputMessage="1" showErrorMessage="1" prompt="Escriba los trabajadores cuyo precio va a analizarce" sqref="B60:G61 B56:G58" xr:uid="{00000000-0002-0000-1F00-000014000000}"/>
    <dataValidation allowBlank="1" showInputMessage="1" showErrorMessage="1" prompt="Escriba la clase de material que transporta el material que se analiza" sqref="B48:G50" xr:uid="{00000000-0002-0000-1F00-000015000000}"/>
    <dataValidation allowBlank="1" showInputMessage="1" showErrorMessage="1" prompt="Escriba la Cantidad de cada item relacionado" sqref="T26 T29:W29" xr:uid="{00000000-0002-0000-1F00-000016000000}"/>
    <dataValidation allowBlank="1" showInputMessage="1" showErrorMessage="1" prompt="Escriba la unidad de medida en que se encuentra el item relacionado" sqref="Q26 Q29:S29" xr:uid="{00000000-0002-0000-1F00-000017000000}"/>
    <dataValidation allowBlank="1" showInputMessage="1" showErrorMessage="1" prompt="Escriba una breve descripción del item relacionado" sqref="D26 D29:P29" xr:uid="{00000000-0002-0000-1F00-000018000000}"/>
    <dataValidation allowBlank="1" showInputMessage="1" showErrorMessage="1" prompt="Escriba el item relacionado en la propuesta" sqref="B26 B29:C29" xr:uid="{00000000-0002-0000-1F00-000019000000}"/>
    <dataValidation allowBlank="1" showInputMessage="1" showErrorMessage="1" promptTitle="Coordinador        " prompt="Escriba el nombre _x000a_o razón social del _x000a_funcionario designado_x000a_para ser el Coordinador_x000a_del Contrato" sqref="F23:W23" xr:uid="{00000000-0002-0000-1F00-00001A000000}"/>
    <dataValidation allowBlank="1" showInputMessage="1" showErrorMessage="1" promptTitle="Interventor               " prompt="Escriba el nombre _x000a_o razón social del _x000a_Interventor" sqref="F21:W21" xr:uid="{00000000-0002-0000-1F00-00001B000000}"/>
    <dataValidation allowBlank="1" showInputMessage="1" showErrorMessage="1" promptTitle="Contratista" prompt="Escriba el nombre o _x000a_razón social del _x000a_Contratista" sqref="F19:W19" xr:uid="{00000000-0002-0000-1F00-00001C000000}"/>
    <dataValidation allowBlank="1" showInputMessage="1" showErrorMessage="1" promptTitle="Contrato No." prompt="Escriba en este espacio el número de contrato suscrito" sqref="H8:L8" xr:uid="{00000000-0002-0000-1F00-00001D000000}"/>
    <dataValidation allowBlank="1" showInputMessage="1" showErrorMessage="1" prompt="Escriba el año de suscripción del contrato." sqref="O8:Q8" xr:uid="{00000000-0002-0000-1F00-00001E000000}"/>
    <dataValidation allowBlank="1" showInputMessage="1" showErrorMessage="1" promptTitle="Objeto del Contrato" prompt="Escriba claramente el objeto del contrato de ejecución suscrito" sqref="B12:W17" xr:uid="{00000000-0002-0000-1F00-00001F000000}"/>
  </dataValidation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X72"/>
  <sheetViews>
    <sheetView workbookViewId="0">
      <selection sqref="A1:X72"/>
    </sheetView>
  </sheetViews>
  <sheetFormatPr defaultColWidth="11.42578125" defaultRowHeight="15"/>
  <cols>
    <col min="1" max="8" width="5.85546875" customWidth="1"/>
    <col min="9" max="9" width="9.85546875" customWidth="1"/>
    <col min="10" max="18" width="5.85546875" customWidth="1"/>
    <col min="19" max="19" width="9.28515625" customWidth="1"/>
    <col min="20" max="24" width="5.85546875" customWidth="1"/>
  </cols>
  <sheetData>
    <row r="1" spans="1:24">
      <c r="A1" s="163"/>
      <c r="B1" s="164"/>
      <c r="C1" s="164"/>
      <c r="D1" s="164"/>
      <c r="E1" s="164"/>
      <c r="F1" s="164"/>
      <c r="G1" s="164"/>
      <c r="H1" s="165"/>
      <c r="I1" s="165"/>
      <c r="J1" s="165"/>
      <c r="K1" s="165"/>
      <c r="L1" s="165"/>
      <c r="M1" s="165"/>
      <c r="N1" s="165"/>
      <c r="O1" s="165"/>
      <c r="P1" s="165"/>
      <c r="Q1" s="165"/>
      <c r="R1" s="165"/>
      <c r="S1" s="165"/>
      <c r="T1" s="166"/>
      <c r="U1" s="166"/>
      <c r="V1" s="166"/>
      <c r="W1" s="166"/>
      <c r="X1" s="167"/>
    </row>
    <row r="2" spans="1:24" ht="18">
      <c r="A2" s="33"/>
      <c r="B2" s="271" t="s">
        <v>0</v>
      </c>
      <c r="C2" s="271"/>
      <c r="D2" s="271"/>
      <c r="E2" s="271"/>
      <c r="F2" s="271"/>
      <c r="G2" s="271"/>
      <c r="H2" s="271"/>
      <c r="I2" s="271"/>
      <c r="J2" s="271"/>
      <c r="K2" s="271"/>
      <c r="L2" s="271"/>
      <c r="M2" s="271"/>
      <c r="N2" s="271"/>
      <c r="O2" s="271"/>
      <c r="P2" s="271"/>
      <c r="Q2" s="271"/>
      <c r="R2" s="271"/>
      <c r="S2" s="271"/>
      <c r="T2" s="271"/>
      <c r="U2" s="271"/>
      <c r="V2" s="271"/>
      <c r="W2" s="271"/>
      <c r="X2" s="34"/>
    </row>
    <row r="3" spans="1:24" ht="18">
      <c r="A3" s="35"/>
      <c r="C3" s="68"/>
      <c r="D3" s="68"/>
      <c r="E3" s="68"/>
      <c r="F3" s="68"/>
      <c r="G3" s="68"/>
      <c r="H3" s="272"/>
      <c r="I3" s="272"/>
      <c r="J3" s="272"/>
      <c r="K3" s="272"/>
      <c r="L3" s="272"/>
      <c r="O3" s="273"/>
      <c r="P3" s="273"/>
      <c r="Q3" s="273"/>
      <c r="R3" s="274"/>
      <c r="S3" s="274"/>
      <c r="T3" s="274"/>
      <c r="U3" s="274"/>
      <c r="V3" s="274"/>
      <c r="W3" s="274"/>
      <c r="X3" s="36"/>
    </row>
    <row r="4" spans="1:24" ht="16.5">
      <c r="A4" s="37"/>
      <c r="B4" s="38" t="s">
        <v>1</v>
      </c>
      <c r="C4" s="38"/>
      <c r="D4" s="38"/>
      <c r="E4" s="38"/>
      <c r="F4" s="275"/>
      <c r="G4" s="275"/>
      <c r="H4" s="275"/>
      <c r="I4" s="275"/>
      <c r="J4" s="38" t="s">
        <v>2</v>
      </c>
      <c r="K4" s="276"/>
      <c r="L4" s="276"/>
      <c r="M4" s="39"/>
      <c r="N4" s="38"/>
      <c r="O4" s="40"/>
      <c r="P4" s="40"/>
      <c r="Q4" s="40"/>
      <c r="R4" s="40"/>
      <c r="S4" s="40"/>
      <c r="T4" s="40"/>
      <c r="U4" s="40"/>
      <c r="V4" s="40"/>
      <c r="W4" s="40"/>
      <c r="X4" s="41"/>
    </row>
    <row r="5" spans="1:24">
      <c r="A5" s="35"/>
      <c r="B5" s="42"/>
      <c r="C5" s="42"/>
      <c r="D5" s="42"/>
      <c r="E5" s="42"/>
      <c r="F5" s="42"/>
      <c r="G5" s="42"/>
      <c r="H5" s="43"/>
      <c r="I5" s="43"/>
      <c r="J5" s="43"/>
      <c r="K5" s="43"/>
      <c r="L5" s="43"/>
      <c r="M5" s="44"/>
      <c r="N5" s="44"/>
      <c r="O5" s="43"/>
      <c r="P5" s="43"/>
      <c r="Q5" s="43"/>
      <c r="R5" s="69"/>
      <c r="S5" s="69"/>
      <c r="T5" s="69"/>
      <c r="U5" s="69"/>
      <c r="V5" s="69"/>
      <c r="W5" s="69"/>
      <c r="X5" s="36"/>
    </row>
    <row r="6" spans="1:24" ht="18">
      <c r="A6" s="35"/>
      <c r="B6" s="265" t="s">
        <v>3</v>
      </c>
      <c r="C6" s="265"/>
      <c r="D6" s="265"/>
      <c r="E6" s="265"/>
      <c r="F6" s="265"/>
      <c r="G6" s="265"/>
      <c r="H6" s="265"/>
      <c r="I6" s="265"/>
      <c r="J6" s="265"/>
      <c r="K6" s="265"/>
      <c r="L6" s="265"/>
      <c r="M6" s="265"/>
      <c r="N6" s="265"/>
      <c r="O6" s="265"/>
      <c r="P6" s="265"/>
      <c r="Q6" s="265"/>
      <c r="R6" s="265"/>
      <c r="S6" s="265"/>
      <c r="T6" s="265"/>
      <c r="U6" s="265"/>
      <c r="V6" s="265"/>
      <c r="W6" s="265"/>
      <c r="X6" s="36"/>
    </row>
    <row r="7" spans="1:24">
      <c r="A7" s="35"/>
      <c r="B7" s="413"/>
      <c r="C7" s="413"/>
      <c r="D7" s="413"/>
      <c r="E7" s="413"/>
      <c r="F7" s="413"/>
      <c r="G7" s="413"/>
      <c r="H7" s="413"/>
      <c r="I7" s="413"/>
      <c r="J7" s="413"/>
      <c r="K7" s="413"/>
      <c r="L7" s="413"/>
      <c r="M7" s="413"/>
      <c r="N7" s="413"/>
      <c r="O7" s="413"/>
      <c r="P7" s="413"/>
      <c r="Q7" s="413"/>
      <c r="R7" s="413"/>
      <c r="S7" s="413"/>
      <c r="T7" s="413"/>
      <c r="U7" s="413"/>
      <c r="V7" s="413"/>
      <c r="W7" s="413"/>
      <c r="X7" s="36"/>
    </row>
    <row r="8" spans="1:24">
      <c r="A8" s="35"/>
      <c r="B8" s="413"/>
      <c r="C8" s="413"/>
      <c r="D8" s="413"/>
      <c r="E8" s="413"/>
      <c r="F8" s="413"/>
      <c r="G8" s="413"/>
      <c r="H8" s="413"/>
      <c r="I8" s="413"/>
      <c r="J8" s="413"/>
      <c r="K8" s="413"/>
      <c r="L8" s="413"/>
      <c r="M8" s="413"/>
      <c r="N8" s="413"/>
      <c r="O8" s="413"/>
      <c r="P8" s="413"/>
      <c r="Q8" s="413"/>
      <c r="R8" s="413"/>
      <c r="S8" s="413"/>
      <c r="T8" s="413"/>
      <c r="U8" s="413"/>
      <c r="V8" s="413"/>
      <c r="W8" s="413"/>
      <c r="X8" s="36"/>
    </row>
    <row r="9" spans="1:24">
      <c r="A9" s="35"/>
      <c r="B9" s="413"/>
      <c r="C9" s="413"/>
      <c r="D9" s="413"/>
      <c r="E9" s="413"/>
      <c r="F9" s="413"/>
      <c r="G9" s="413"/>
      <c r="H9" s="413"/>
      <c r="I9" s="413"/>
      <c r="J9" s="413"/>
      <c r="K9" s="413"/>
      <c r="L9" s="413"/>
      <c r="M9" s="413"/>
      <c r="N9" s="413"/>
      <c r="O9" s="413"/>
      <c r="P9" s="413"/>
      <c r="Q9" s="413"/>
      <c r="R9" s="413"/>
      <c r="S9" s="413"/>
      <c r="T9" s="413"/>
      <c r="U9" s="413"/>
      <c r="V9" s="413"/>
      <c r="W9" s="413"/>
      <c r="X9" s="36"/>
    </row>
    <row r="10" spans="1:24">
      <c r="A10" s="35"/>
      <c r="B10" s="413"/>
      <c r="C10" s="413"/>
      <c r="D10" s="413"/>
      <c r="E10" s="413"/>
      <c r="F10" s="413"/>
      <c r="G10" s="413"/>
      <c r="H10" s="413"/>
      <c r="I10" s="413"/>
      <c r="J10" s="413"/>
      <c r="K10" s="413"/>
      <c r="L10" s="413"/>
      <c r="M10" s="413"/>
      <c r="N10" s="413"/>
      <c r="O10" s="413"/>
      <c r="P10" s="413"/>
      <c r="Q10" s="413"/>
      <c r="R10" s="413"/>
      <c r="S10" s="413"/>
      <c r="T10" s="413"/>
      <c r="U10" s="413"/>
      <c r="V10" s="413"/>
      <c r="W10" s="413"/>
      <c r="X10" s="36"/>
    </row>
    <row r="11" spans="1:24">
      <c r="A11" s="35"/>
      <c r="B11" s="413"/>
      <c r="C11" s="413"/>
      <c r="D11" s="413"/>
      <c r="E11" s="413"/>
      <c r="F11" s="413"/>
      <c r="G11" s="413"/>
      <c r="H11" s="413"/>
      <c r="I11" s="413"/>
      <c r="J11" s="413"/>
      <c r="K11" s="413"/>
      <c r="L11" s="413"/>
      <c r="M11" s="413"/>
      <c r="N11" s="413"/>
      <c r="O11" s="413"/>
      <c r="P11" s="413"/>
      <c r="Q11" s="413"/>
      <c r="R11" s="413"/>
      <c r="S11" s="413"/>
      <c r="T11" s="413"/>
      <c r="U11" s="413"/>
      <c r="V11" s="413"/>
      <c r="W11" s="413"/>
      <c r="X11" s="36"/>
    </row>
    <row r="12" spans="1:24">
      <c r="A12" s="35"/>
      <c r="B12" s="413"/>
      <c r="C12" s="413"/>
      <c r="D12" s="413"/>
      <c r="E12" s="413"/>
      <c r="F12" s="413"/>
      <c r="G12" s="413"/>
      <c r="H12" s="413"/>
      <c r="I12" s="413"/>
      <c r="J12" s="413"/>
      <c r="K12" s="413"/>
      <c r="L12" s="413"/>
      <c r="M12" s="413"/>
      <c r="N12" s="413"/>
      <c r="O12" s="413"/>
      <c r="P12" s="413"/>
      <c r="Q12" s="413"/>
      <c r="R12" s="413"/>
      <c r="S12" s="413"/>
      <c r="T12" s="413"/>
      <c r="U12" s="413"/>
      <c r="V12" s="413"/>
      <c r="W12" s="413"/>
      <c r="X12" s="36"/>
    </row>
    <row r="13" spans="1:24">
      <c r="A13" s="35"/>
      <c r="B13" s="267"/>
      <c r="C13" s="267"/>
      <c r="D13" s="267"/>
      <c r="E13" s="267"/>
      <c r="F13" s="267"/>
      <c r="G13" s="267"/>
      <c r="H13" s="267"/>
      <c r="I13" s="267"/>
      <c r="J13" s="267"/>
      <c r="K13" s="267"/>
      <c r="L13" s="267"/>
      <c r="M13" s="267"/>
      <c r="N13" s="267"/>
      <c r="O13" s="267"/>
      <c r="P13" s="267"/>
      <c r="Q13" s="267"/>
      <c r="R13" s="267"/>
      <c r="S13" s="267"/>
      <c r="T13" s="267"/>
      <c r="U13" s="267"/>
      <c r="V13" s="267"/>
      <c r="W13" s="267"/>
      <c r="X13" s="36"/>
    </row>
    <row r="14" spans="1:24" ht="18">
      <c r="A14" s="35"/>
      <c r="B14" s="268" t="s">
        <v>5</v>
      </c>
      <c r="C14" s="268"/>
      <c r="D14" s="268"/>
      <c r="E14" s="268"/>
      <c r="F14" s="269"/>
      <c r="G14" s="269"/>
      <c r="H14" s="269"/>
      <c r="I14" s="269"/>
      <c r="J14" s="269"/>
      <c r="K14" s="269"/>
      <c r="L14" s="269"/>
      <c r="M14" s="269"/>
      <c r="N14" s="269"/>
      <c r="O14" s="269"/>
      <c r="P14" s="269"/>
      <c r="Q14" s="269"/>
      <c r="R14" s="269"/>
      <c r="S14" s="269"/>
      <c r="T14" s="269"/>
      <c r="U14" s="269"/>
      <c r="V14" s="269"/>
      <c r="W14" s="269"/>
      <c r="X14" s="36"/>
    </row>
    <row r="15" spans="1:24">
      <c r="A15" s="35"/>
      <c r="B15" s="45"/>
      <c r="C15" s="45"/>
      <c r="D15" s="45"/>
      <c r="E15" s="45"/>
      <c r="F15" s="270"/>
      <c r="G15" s="270"/>
      <c r="H15" s="270"/>
      <c r="I15" s="270"/>
      <c r="J15" s="270"/>
      <c r="K15" s="270"/>
      <c r="L15" s="270"/>
      <c r="M15" s="270"/>
      <c r="N15" s="270"/>
      <c r="O15" s="270"/>
      <c r="P15" s="270"/>
      <c r="Q15" s="270"/>
      <c r="R15" s="270"/>
      <c r="S15" s="270"/>
      <c r="T15" s="270"/>
      <c r="U15" s="270"/>
      <c r="V15" s="270"/>
      <c r="W15" s="270"/>
      <c r="X15" s="36"/>
    </row>
    <row r="16" spans="1:24" ht="18">
      <c r="A16" s="35"/>
      <c r="B16" s="268" t="s">
        <v>6</v>
      </c>
      <c r="C16" s="268"/>
      <c r="D16" s="268"/>
      <c r="E16" s="268"/>
      <c r="F16" s="269"/>
      <c r="G16" s="269"/>
      <c r="H16" s="269"/>
      <c r="I16" s="269"/>
      <c r="J16" s="269"/>
      <c r="K16" s="269"/>
      <c r="L16" s="269"/>
      <c r="M16" s="269"/>
      <c r="N16" s="269"/>
      <c r="O16" s="269"/>
      <c r="P16" s="269"/>
      <c r="Q16" s="269"/>
      <c r="R16" s="269"/>
      <c r="S16" s="269"/>
      <c r="T16" s="269"/>
      <c r="U16" s="269"/>
      <c r="V16" s="269"/>
      <c r="W16" s="269"/>
      <c r="X16" s="36"/>
    </row>
    <row r="17" spans="1:24">
      <c r="A17" s="35"/>
      <c r="B17" s="45"/>
      <c r="C17" s="45"/>
      <c r="D17" s="45"/>
      <c r="E17" s="45"/>
      <c r="F17" s="270"/>
      <c r="G17" s="270"/>
      <c r="H17" s="270"/>
      <c r="I17" s="270"/>
      <c r="J17" s="270"/>
      <c r="K17" s="270"/>
      <c r="L17" s="270"/>
      <c r="M17" s="270"/>
      <c r="N17" s="270"/>
      <c r="O17" s="270"/>
      <c r="P17" s="270"/>
      <c r="Q17" s="270"/>
      <c r="R17" s="270"/>
      <c r="S17" s="270"/>
      <c r="T17" s="270"/>
      <c r="U17" s="270"/>
      <c r="V17" s="270"/>
      <c r="W17" s="270"/>
      <c r="X17" s="36"/>
    </row>
    <row r="18" spans="1:24" ht="18">
      <c r="A18" s="35"/>
      <c r="B18" s="268" t="s">
        <v>7</v>
      </c>
      <c r="C18" s="268"/>
      <c r="D18" s="268"/>
      <c r="E18" s="268"/>
      <c r="F18" s="269"/>
      <c r="G18" s="269"/>
      <c r="H18" s="269"/>
      <c r="I18" s="269"/>
      <c r="J18" s="269"/>
      <c r="K18" s="269"/>
      <c r="L18" s="269"/>
      <c r="M18" s="269"/>
      <c r="N18" s="269"/>
      <c r="O18" s="269"/>
      <c r="P18" s="269"/>
      <c r="Q18" s="269"/>
      <c r="R18" s="269"/>
      <c r="S18" s="269"/>
      <c r="T18" s="269"/>
      <c r="U18" s="269"/>
      <c r="V18" s="269"/>
      <c r="W18" s="269"/>
      <c r="X18" s="36"/>
    </row>
    <row r="19" spans="1:24">
      <c r="A19" s="35"/>
      <c r="B19" s="69"/>
      <c r="C19" s="69"/>
      <c r="D19" s="69"/>
      <c r="E19" s="69"/>
      <c r="F19" s="270"/>
      <c r="G19" s="270"/>
      <c r="H19" s="270"/>
      <c r="I19" s="270"/>
      <c r="J19" s="270"/>
      <c r="K19" s="270"/>
      <c r="L19" s="270"/>
      <c r="M19" s="270"/>
      <c r="N19" s="270"/>
      <c r="O19" s="270"/>
      <c r="P19" s="270"/>
      <c r="Q19" s="270"/>
      <c r="R19" s="270"/>
      <c r="S19" s="270"/>
      <c r="T19" s="270"/>
      <c r="U19" s="270"/>
      <c r="V19" s="270"/>
      <c r="W19" s="270"/>
      <c r="X19" s="36"/>
    </row>
    <row r="20" spans="1:24" ht="16.5">
      <c r="A20" s="33"/>
      <c r="B20" s="277" t="s">
        <v>8</v>
      </c>
      <c r="C20" s="277"/>
      <c r="D20" s="277" t="s">
        <v>9</v>
      </c>
      <c r="E20" s="277"/>
      <c r="F20" s="277"/>
      <c r="G20" s="277"/>
      <c r="H20" s="277"/>
      <c r="I20" s="277"/>
      <c r="J20" s="277"/>
      <c r="K20" s="277"/>
      <c r="L20" s="277"/>
      <c r="M20" s="277"/>
      <c r="N20" s="277"/>
      <c r="O20" s="277"/>
      <c r="P20" s="277"/>
      <c r="Q20" s="277" t="s">
        <v>10</v>
      </c>
      <c r="R20" s="277"/>
      <c r="S20" s="277"/>
      <c r="T20" s="277" t="s">
        <v>11</v>
      </c>
      <c r="U20" s="277"/>
      <c r="V20" s="277"/>
      <c r="W20" s="277"/>
      <c r="X20" s="46"/>
    </row>
    <row r="21" spans="1:24">
      <c r="A21" s="33"/>
      <c r="B21" s="398" t="s">
        <v>185</v>
      </c>
      <c r="C21" s="399"/>
      <c r="D21" s="404" t="s">
        <v>186</v>
      </c>
      <c r="E21" s="405"/>
      <c r="F21" s="405"/>
      <c r="G21" s="405"/>
      <c r="H21" s="405"/>
      <c r="I21" s="405"/>
      <c r="J21" s="405"/>
      <c r="K21" s="405"/>
      <c r="L21" s="405"/>
      <c r="M21" s="405"/>
      <c r="N21" s="405"/>
      <c r="O21" s="405"/>
      <c r="P21" s="406"/>
      <c r="Q21" s="278"/>
      <c r="R21" s="302"/>
      <c r="S21" s="279"/>
      <c r="T21" s="278"/>
      <c r="U21" s="302"/>
      <c r="V21" s="302"/>
      <c r="W21" s="279"/>
      <c r="X21" s="46"/>
    </row>
    <row r="22" spans="1:24">
      <c r="A22" s="33"/>
      <c r="B22" s="400"/>
      <c r="C22" s="401"/>
      <c r="D22" s="407"/>
      <c r="E22" s="408"/>
      <c r="F22" s="408"/>
      <c r="G22" s="408"/>
      <c r="H22" s="408"/>
      <c r="I22" s="408"/>
      <c r="J22" s="408"/>
      <c r="K22" s="408"/>
      <c r="L22" s="408"/>
      <c r="M22" s="408"/>
      <c r="N22" s="408"/>
      <c r="O22" s="408"/>
      <c r="P22" s="409"/>
      <c r="Q22" s="280"/>
      <c r="R22" s="303"/>
      <c r="S22" s="281"/>
      <c r="T22" s="280"/>
      <c r="U22" s="303"/>
      <c r="V22" s="303"/>
      <c r="W22" s="281"/>
      <c r="X22" s="46"/>
    </row>
    <row r="23" spans="1:24">
      <c r="A23" s="33"/>
      <c r="B23" s="402"/>
      <c r="C23" s="403"/>
      <c r="D23" s="410"/>
      <c r="E23" s="411"/>
      <c r="F23" s="411"/>
      <c r="G23" s="411"/>
      <c r="H23" s="411"/>
      <c r="I23" s="411"/>
      <c r="J23" s="411"/>
      <c r="K23" s="411"/>
      <c r="L23" s="411"/>
      <c r="M23" s="411"/>
      <c r="N23" s="411"/>
      <c r="O23" s="411"/>
      <c r="P23" s="412"/>
      <c r="Q23" s="282"/>
      <c r="R23" s="304"/>
      <c r="S23" s="283"/>
      <c r="T23" s="282"/>
      <c r="U23" s="304"/>
      <c r="V23" s="304"/>
      <c r="W23" s="283"/>
      <c r="X23" s="46"/>
    </row>
    <row r="24" spans="1:24" ht="15.75">
      <c r="A24" s="33"/>
      <c r="B24" s="303"/>
      <c r="C24" s="303"/>
      <c r="D24" s="303"/>
      <c r="E24" s="303"/>
      <c r="F24" s="303"/>
      <c r="G24" s="303"/>
      <c r="H24" s="303"/>
      <c r="I24" s="303"/>
      <c r="J24" s="303"/>
      <c r="K24" s="303"/>
      <c r="L24" s="303"/>
      <c r="M24" s="303"/>
      <c r="N24" s="303"/>
      <c r="O24" s="303"/>
      <c r="P24" s="303"/>
      <c r="Q24" s="303"/>
      <c r="R24" s="303"/>
      <c r="S24" s="303"/>
      <c r="T24" s="303"/>
      <c r="U24" s="303"/>
      <c r="V24" s="303"/>
      <c r="W24" s="303"/>
      <c r="X24" s="46"/>
    </row>
    <row r="25" spans="1:24" ht="16.5">
      <c r="A25" s="33"/>
      <c r="B25" s="305" t="s">
        <v>14</v>
      </c>
      <c r="C25" s="305"/>
      <c r="D25" s="305"/>
      <c r="E25" s="305"/>
      <c r="F25" s="305"/>
      <c r="G25" s="305"/>
      <c r="H25" s="305"/>
      <c r="I25" s="305"/>
      <c r="J25" s="305"/>
      <c r="K25" s="305"/>
      <c r="L25" s="305"/>
      <c r="M25" s="305"/>
      <c r="N25" s="305"/>
      <c r="O25" s="305"/>
      <c r="P25" s="305"/>
      <c r="Q25" s="305"/>
      <c r="R25" s="305"/>
      <c r="S25" s="305"/>
      <c r="T25" s="305"/>
      <c r="U25" s="305"/>
      <c r="V25" s="305"/>
      <c r="W25" s="305"/>
      <c r="X25" s="46"/>
    </row>
    <row r="26" spans="1:24" ht="15.75">
      <c r="A26" s="33"/>
      <c r="B26" s="47"/>
      <c r="C26" s="47"/>
      <c r="D26" s="47"/>
      <c r="E26" s="47"/>
      <c r="F26" s="47"/>
      <c r="G26" s="47"/>
      <c r="H26" s="47"/>
      <c r="I26" s="47"/>
      <c r="J26" s="47"/>
      <c r="K26" s="47"/>
      <c r="L26" s="47"/>
      <c r="M26" s="47"/>
      <c r="N26" s="47"/>
      <c r="O26" s="47"/>
      <c r="P26" s="47"/>
      <c r="Q26" s="47"/>
      <c r="R26" s="47"/>
      <c r="S26" s="47"/>
      <c r="T26" s="47"/>
      <c r="U26" s="47"/>
      <c r="V26" s="47"/>
      <c r="W26" s="47"/>
      <c r="X26" s="46"/>
    </row>
    <row r="27" spans="1:24" ht="16.5">
      <c r="A27" s="48"/>
      <c r="B27" s="306" t="s">
        <v>9</v>
      </c>
      <c r="C27" s="307"/>
      <c r="D27" s="307"/>
      <c r="E27" s="307"/>
      <c r="F27" s="307"/>
      <c r="G27" s="307"/>
      <c r="H27" s="307"/>
      <c r="I27" s="307"/>
      <c r="J27" s="306" t="s">
        <v>15</v>
      </c>
      <c r="K27" s="308"/>
      <c r="L27" s="309" t="s">
        <v>16</v>
      </c>
      <c r="M27" s="309"/>
      <c r="N27" s="309"/>
      <c r="O27" s="309"/>
      <c r="P27" s="309"/>
      <c r="Q27" s="309" t="s">
        <v>17</v>
      </c>
      <c r="R27" s="309"/>
      <c r="S27" s="309"/>
      <c r="T27" s="309" t="s">
        <v>18</v>
      </c>
      <c r="U27" s="309"/>
      <c r="V27" s="309"/>
      <c r="W27" s="309"/>
      <c r="X27" s="46"/>
    </row>
    <row r="28" spans="1:24" ht="15.75">
      <c r="A28" s="33"/>
      <c r="B28" s="314" t="s">
        <v>155</v>
      </c>
      <c r="C28" s="315"/>
      <c r="D28" s="315"/>
      <c r="E28" s="315"/>
      <c r="F28" s="315"/>
      <c r="G28" s="315"/>
      <c r="H28" s="315"/>
      <c r="I28" s="316"/>
      <c r="J28" s="317" t="s">
        <v>156</v>
      </c>
      <c r="K28" s="318"/>
      <c r="L28" s="321">
        <v>2000</v>
      </c>
      <c r="M28" s="322"/>
      <c r="N28" s="322"/>
      <c r="O28" s="322"/>
      <c r="P28" s="323"/>
      <c r="Q28" s="317">
        <v>2.0150000000000001</v>
      </c>
      <c r="R28" s="324"/>
      <c r="S28" s="318"/>
      <c r="T28" s="319">
        <f>+ROUND(L28*Q28,0)</f>
        <v>4030</v>
      </c>
      <c r="U28" s="319"/>
      <c r="V28" s="319"/>
      <c r="W28" s="319"/>
      <c r="X28" s="46"/>
    </row>
    <row r="29" spans="1:24" ht="16.5">
      <c r="A29" s="33"/>
      <c r="B29" s="49"/>
      <c r="C29" s="49"/>
      <c r="D29" s="49"/>
      <c r="E29" s="49"/>
      <c r="F29" s="49"/>
      <c r="G29" s="49"/>
      <c r="H29" s="49"/>
      <c r="I29" s="49"/>
      <c r="J29" s="49"/>
      <c r="K29" s="49"/>
      <c r="L29" s="49"/>
      <c r="M29" s="49"/>
      <c r="N29" s="49"/>
      <c r="O29" s="49"/>
      <c r="P29" s="49"/>
      <c r="Q29" s="310" t="s">
        <v>20</v>
      </c>
      <c r="R29" s="310"/>
      <c r="S29" s="310"/>
      <c r="T29" s="311">
        <f>+SUM(T28:W28)</f>
        <v>4030</v>
      </c>
      <c r="U29" s="312"/>
      <c r="V29" s="312"/>
      <c r="W29" s="313"/>
      <c r="X29" s="46"/>
    </row>
    <row r="30" spans="1:24" ht="15.75">
      <c r="A30" s="33"/>
      <c r="B30" s="50"/>
      <c r="C30" s="50"/>
      <c r="D30" s="50"/>
      <c r="E30" s="50"/>
      <c r="F30" s="50"/>
      <c r="G30" s="50"/>
      <c r="H30" s="50"/>
      <c r="I30" s="50"/>
      <c r="J30" s="50"/>
      <c r="K30" s="50"/>
      <c r="L30" s="50"/>
      <c r="M30" s="50"/>
      <c r="N30" s="50"/>
      <c r="O30" s="50"/>
      <c r="P30" s="50"/>
      <c r="Q30" s="50"/>
      <c r="R30" s="50"/>
      <c r="S30" s="50"/>
      <c r="T30" s="51"/>
      <c r="U30" s="51"/>
      <c r="V30" s="51"/>
      <c r="W30" s="51"/>
      <c r="X30" s="46"/>
    </row>
    <row r="31" spans="1:24" ht="16.5">
      <c r="A31" s="33"/>
      <c r="B31" s="305" t="s">
        <v>21</v>
      </c>
      <c r="C31" s="305"/>
      <c r="D31" s="305"/>
      <c r="E31" s="305"/>
      <c r="F31" s="305"/>
      <c r="G31" s="305"/>
      <c r="H31" s="305"/>
      <c r="I31" s="305"/>
      <c r="J31" s="305"/>
      <c r="K31" s="305"/>
      <c r="L31" s="305"/>
      <c r="M31" s="305"/>
      <c r="N31" s="305"/>
      <c r="O31" s="305"/>
      <c r="P31" s="305"/>
      <c r="Q31" s="305"/>
      <c r="R31" s="305"/>
      <c r="S31" s="305"/>
      <c r="T31" s="305"/>
      <c r="U31" s="305"/>
      <c r="V31" s="305"/>
      <c r="W31" s="305"/>
      <c r="X31" s="46"/>
    </row>
    <row r="32" spans="1:24" ht="15.75">
      <c r="A32" s="33"/>
      <c r="B32" s="47"/>
      <c r="C32" s="47"/>
      <c r="D32" s="47"/>
      <c r="E32" s="47"/>
      <c r="F32" s="47"/>
      <c r="G32" s="47"/>
      <c r="H32" s="47"/>
      <c r="I32" s="47"/>
      <c r="J32" s="47"/>
      <c r="K32" s="47"/>
      <c r="L32" s="47"/>
      <c r="M32" s="47"/>
      <c r="N32" s="47"/>
      <c r="O32" s="47"/>
      <c r="P32" s="47"/>
      <c r="Q32" s="47"/>
      <c r="R32" s="47"/>
      <c r="S32" s="47"/>
      <c r="T32" s="47"/>
      <c r="U32" s="47"/>
      <c r="V32" s="47"/>
      <c r="W32" s="47"/>
      <c r="X32" s="46"/>
    </row>
    <row r="33" spans="1:24" ht="16.5">
      <c r="A33" s="33"/>
      <c r="B33" s="309" t="s">
        <v>9</v>
      </c>
      <c r="C33" s="309"/>
      <c r="D33" s="309"/>
      <c r="E33" s="309"/>
      <c r="F33" s="309"/>
      <c r="G33" s="309"/>
      <c r="H33" s="309"/>
      <c r="I33" s="309"/>
      <c r="J33" s="309" t="s">
        <v>10</v>
      </c>
      <c r="K33" s="309"/>
      <c r="L33" s="309" t="s">
        <v>22</v>
      </c>
      <c r="M33" s="309"/>
      <c r="N33" s="309"/>
      <c r="O33" s="309"/>
      <c r="P33" s="309"/>
      <c r="Q33" s="309" t="s">
        <v>23</v>
      </c>
      <c r="R33" s="309"/>
      <c r="S33" s="309"/>
      <c r="T33" s="309" t="s">
        <v>24</v>
      </c>
      <c r="U33" s="309"/>
      <c r="V33" s="309"/>
      <c r="W33" s="309"/>
      <c r="X33" s="46"/>
    </row>
    <row r="34" spans="1:24" ht="15.75">
      <c r="A34" s="33"/>
      <c r="B34" s="314" t="s">
        <v>184</v>
      </c>
      <c r="C34" s="315"/>
      <c r="D34" s="315"/>
      <c r="E34" s="315"/>
      <c r="F34" s="315"/>
      <c r="G34" s="315"/>
      <c r="H34" s="315"/>
      <c r="I34" s="316"/>
      <c r="J34" s="320" t="s">
        <v>107</v>
      </c>
      <c r="K34" s="320"/>
      <c r="L34" s="320">
        <v>1</v>
      </c>
      <c r="M34" s="320"/>
      <c r="N34" s="320"/>
      <c r="O34" s="320"/>
      <c r="P34" s="320"/>
      <c r="Q34" s="320">
        <v>22000</v>
      </c>
      <c r="R34" s="320"/>
      <c r="S34" s="320"/>
      <c r="T34" s="328">
        <f>+ROUND(L34*Q34,0)</f>
        <v>22000</v>
      </c>
      <c r="U34" s="328"/>
      <c r="V34" s="328"/>
      <c r="W34" s="328"/>
      <c r="X34" s="46"/>
    </row>
    <row r="35" spans="1:24" ht="15.75">
      <c r="A35" s="33"/>
      <c r="B35" s="314" t="s">
        <v>158</v>
      </c>
      <c r="C35" s="315"/>
      <c r="D35" s="315"/>
      <c r="E35" s="315"/>
      <c r="F35" s="315"/>
      <c r="G35" s="315"/>
      <c r="H35" s="315"/>
      <c r="I35" s="316"/>
      <c r="J35" s="320" t="s">
        <v>159</v>
      </c>
      <c r="K35" s="320"/>
      <c r="L35" s="320">
        <v>1</v>
      </c>
      <c r="M35" s="320"/>
      <c r="N35" s="320"/>
      <c r="O35" s="320"/>
      <c r="P35" s="320"/>
      <c r="Q35" s="320">
        <v>18000</v>
      </c>
      <c r="R35" s="320"/>
      <c r="S35" s="320"/>
      <c r="T35" s="328">
        <f t="shared" ref="T35:T37" si="0">+ROUND(L35*Q35,0)</f>
        <v>18000</v>
      </c>
      <c r="U35" s="328"/>
      <c r="V35" s="328"/>
      <c r="W35" s="328"/>
      <c r="X35" s="46"/>
    </row>
    <row r="36" spans="1:24" ht="15.75">
      <c r="A36" s="33"/>
      <c r="B36" s="317" t="s">
        <v>160</v>
      </c>
      <c r="C36" s="324"/>
      <c r="D36" s="324"/>
      <c r="E36" s="324"/>
      <c r="F36" s="324"/>
      <c r="G36" s="324"/>
      <c r="H36" s="324"/>
      <c r="I36" s="318"/>
      <c r="J36" s="320" t="s">
        <v>161</v>
      </c>
      <c r="K36" s="320"/>
      <c r="L36" s="320">
        <v>2.1999999999999999E-2</v>
      </c>
      <c r="M36" s="320"/>
      <c r="N36" s="320"/>
      <c r="O36" s="320"/>
      <c r="P36" s="320"/>
      <c r="Q36" s="320">
        <v>40000</v>
      </c>
      <c r="R36" s="320"/>
      <c r="S36" s="320"/>
      <c r="T36" s="328">
        <f t="shared" si="0"/>
        <v>880</v>
      </c>
      <c r="U36" s="328"/>
      <c r="V36" s="328"/>
      <c r="W36" s="328"/>
      <c r="X36" s="46"/>
    </row>
    <row r="37" spans="1:24" ht="15.75">
      <c r="A37" s="33"/>
      <c r="B37" s="314" t="s">
        <v>162</v>
      </c>
      <c r="C37" s="315"/>
      <c r="D37" s="315"/>
      <c r="E37" s="315"/>
      <c r="F37" s="315"/>
      <c r="G37" s="315"/>
      <c r="H37" s="315"/>
      <c r="I37" s="316"/>
      <c r="J37" s="320" t="s">
        <v>163</v>
      </c>
      <c r="K37" s="320"/>
      <c r="L37" s="320">
        <v>2.1999999999999999E-2</v>
      </c>
      <c r="M37" s="320"/>
      <c r="N37" s="320"/>
      <c r="O37" s="320"/>
      <c r="P37" s="320"/>
      <c r="Q37" s="320">
        <v>75000</v>
      </c>
      <c r="R37" s="320"/>
      <c r="S37" s="320"/>
      <c r="T37" s="328">
        <f t="shared" si="0"/>
        <v>1650</v>
      </c>
      <c r="U37" s="328"/>
      <c r="V37" s="328"/>
      <c r="W37" s="328"/>
      <c r="X37" s="46"/>
    </row>
    <row r="38" spans="1:24" ht="16.5">
      <c r="A38" s="33"/>
      <c r="B38" s="49"/>
      <c r="C38" s="49"/>
      <c r="D38" s="49"/>
      <c r="E38" s="49"/>
      <c r="F38" s="49"/>
      <c r="G38" s="49"/>
      <c r="H38" s="49"/>
      <c r="I38" s="49"/>
      <c r="J38" s="49"/>
      <c r="K38" s="49"/>
      <c r="L38" s="49"/>
      <c r="M38" s="49"/>
      <c r="N38" s="49"/>
      <c r="O38" s="49"/>
      <c r="P38" s="49"/>
      <c r="Q38" s="310" t="s">
        <v>20</v>
      </c>
      <c r="R38" s="310"/>
      <c r="S38" s="310"/>
      <c r="T38" s="329">
        <f>SUM(T34:W37)</f>
        <v>42530</v>
      </c>
      <c r="U38" s="330"/>
      <c r="V38" s="330"/>
      <c r="W38" s="331"/>
      <c r="X38" s="46"/>
    </row>
    <row r="39" spans="1:24" ht="15.75">
      <c r="A39" s="33"/>
      <c r="B39" s="50"/>
      <c r="C39" s="50"/>
      <c r="D39" s="50"/>
      <c r="E39" s="50"/>
      <c r="F39" s="50"/>
      <c r="G39" s="50"/>
      <c r="H39" s="50"/>
      <c r="I39" s="50"/>
      <c r="J39" s="50"/>
      <c r="K39" s="50"/>
      <c r="L39" s="50"/>
      <c r="M39" s="50"/>
      <c r="N39" s="50"/>
      <c r="O39" s="50"/>
      <c r="P39" s="50"/>
      <c r="Q39" s="50"/>
      <c r="R39" s="50"/>
      <c r="S39" s="50"/>
      <c r="T39" s="51"/>
      <c r="U39" s="51"/>
      <c r="V39" s="51"/>
      <c r="W39" s="51"/>
      <c r="X39" s="46"/>
    </row>
    <row r="40" spans="1:24" ht="16.5">
      <c r="A40" s="33"/>
      <c r="B40" s="305" t="s">
        <v>26</v>
      </c>
      <c r="C40" s="305"/>
      <c r="D40" s="305"/>
      <c r="E40" s="305"/>
      <c r="F40" s="305"/>
      <c r="G40" s="305"/>
      <c r="H40" s="305"/>
      <c r="I40" s="305"/>
      <c r="J40" s="305"/>
      <c r="K40" s="305"/>
      <c r="L40" s="305"/>
      <c r="M40" s="305"/>
      <c r="N40" s="305"/>
      <c r="O40" s="305"/>
      <c r="P40" s="305"/>
      <c r="Q40" s="305"/>
      <c r="R40" s="305"/>
      <c r="S40" s="305"/>
      <c r="T40" s="305"/>
      <c r="U40" s="305"/>
      <c r="V40" s="305"/>
      <c r="W40" s="305"/>
      <c r="X40" s="46"/>
    </row>
    <row r="41" spans="1:24" ht="15.75">
      <c r="A41" s="33"/>
      <c r="B41" s="47"/>
      <c r="C41" s="47"/>
      <c r="D41" s="47"/>
      <c r="E41" s="47"/>
      <c r="F41" s="47"/>
      <c r="G41" s="47"/>
      <c r="H41" s="47"/>
      <c r="I41" s="47"/>
      <c r="J41" s="47"/>
      <c r="K41" s="47"/>
      <c r="L41" s="47"/>
      <c r="M41" s="47"/>
      <c r="N41" s="47"/>
      <c r="O41" s="47"/>
      <c r="P41" s="47"/>
      <c r="Q41" s="47"/>
      <c r="R41" s="47"/>
      <c r="S41" s="47"/>
      <c r="T41" s="47"/>
      <c r="U41" s="47"/>
      <c r="V41" s="47"/>
      <c r="W41" s="47"/>
      <c r="X41" s="46"/>
    </row>
    <row r="42" spans="1:24" ht="19.5">
      <c r="A42" s="33"/>
      <c r="B42" s="309" t="s">
        <v>27</v>
      </c>
      <c r="C42" s="309"/>
      <c r="D42" s="309"/>
      <c r="E42" s="309"/>
      <c r="F42" s="309"/>
      <c r="G42" s="309"/>
      <c r="H42" s="309" t="s">
        <v>28</v>
      </c>
      <c r="I42" s="309"/>
      <c r="J42" s="309" t="s">
        <v>29</v>
      </c>
      <c r="K42" s="309"/>
      <c r="L42" s="309" t="s">
        <v>30</v>
      </c>
      <c r="M42" s="309"/>
      <c r="N42" s="309"/>
      <c r="O42" s="309"/>
      <c r="P42" s="309"/>
      <c r="Q42" s="309" t="s">
        <v>16</v>
      </c>
      <c r="R42" s="309"/>
      <c r="S42" s="309"/>
      <c r="T42" s="309" t="s">
        <v>18</v>
      </c>
      <c r="U42" s="309"/>
      <c r="V42" s="309"/>
      <c r="W42" s="309"/>
      <c r="X42" s="46"/>
    </row>
    <row r="43" spans="1:24" ht="15.75">
      <c r="A43" s="33"/>
      <c r="B43" s="320" t="s">
        <v>61</v>
      </c>
      <c r="C43" s="320"/>
      <c r="D43" s="320"/>
      <c r="E43" s="320"/>
      <c r="F43" s="320"/>
      <c r="G43" s="320"/>
      <c r="H43" s="320"/>
      <c r="I43" s="320"/>
      <c r="J43" s="320">
        <v>15</v>
      </c>
      <c r="K43" s="320"/>
      <c r="L43" s="320">
        <v>6.5019999999999994E-2</v>
      </c>
      <c r="M43" s="320"/>
      <c r="N43" s="320"/>
      <c r="O43" s="320"/>
      <c r="P43" s="320"/>
      <c r="Q43" s="320">
        <v>35000</v>
      </c>
      <c r="R43" s="320"/>
      <c r="S43" s="320"/>
      <c r="T43" s="319">
        <f>+ROUND(L43*Q43,0)</f>
        <v>2276</v>
      </c>
      <c r="U43" s="319"/>
      <c r="V43" s="319"/>
      <c r="W43" s="319"/>
      <c r="X43" s="46"/>
    </row>
    <row r="44" spans="1:24" ht="15.75">
      <c r="A44" s="33"/>
      <c r="B44" s="320"/>
      <c r="C44" s="320"/>
      <c r="D44" s="320"/>
      <c r="E44" s="320"/>
      <c r="F44" s="320"/>
      <c r="G44" s="320"/>
      <c r="H44" s="320"/>
      <c r="I44" s="320"/>
      <c r="J44" s="320"/>
      <c r="K44" s="320"/>
      <c r="L44" s="320"/>
      <c r="M44" s="320"/>
      <c r="N44" s="320"/>
      <c r="O44" s="320"/>
      <c r="P44" s="320"/>
      <c r="Q44" s="320"/>
      <c r="R44" s="320"/>
      <c r="S44" s="320"/>
      <c r="T44" s="319">
        <f t="shared" ref="T44:T45" si="1">+ROUND(L44*Q44,0)</f>
        <v>0</v>
      </c>
      <c r="U44" s="319"/>
      <c r="V44" s="319"/>
      <c r="W44" s="319"/>
      <c r="X44" s="46"/>
    </row>
    <row r="45" spans="1:24" ht="15.75">
      <c r="A45" s="33"/>
      <c r="B45" s="320"/>
      <c r="C45" s="320"/>
      <c r="D45" s="320"/>
      <c r="E45" s="320"/>
      <c r="F45" s="320"/>
      <c r="G45" s="320"/>
      <c r="H45" s="320"/>
      <c r="I45" s="320"/>
      <c r="J45" s="320"/>
      <c r="K45" s="320"/>
      <c r="L45" s="320"/>
      <c r="M45" s="320"/>
      <c r="N45" s="320"/>
      <c r="O45" s="320"/>
      <c r="P45" s="320"/>
      <c r="Q45" s="320"/>
      <c r="R45" s="320"/>
      <c r="S45" s="320"/>
      <c r="T45" s="319">
        <f t="shared" si="1"/>
        <v>0</v>
      </c>
      <c r="U45" s="319"/>
      <c r="V45" s="319"/>
      <c r="W45" s="319"/>
      <c r="X45" s="46"/>
    </row>
    <row r="46" spans="1:24" ht="16.5">
      <c r="A46" s="33"/>
      <c r="B46" s="49"/>
      <c r="C46" s="49"/>
      <c r="D46" s="49"/>
      <c r="E46" s="49"/>
      <c r="F46" s="49"/>
      <c r="G46" s="49"/>
      <c r="H46" s="49"/>
      <c r="I46" s="49"/>
      <c r="J46" s="49"/>
      <c r="K46" s="49"/>
      <c r="L46" s="49"/>
      <c r="M46" s="49"/>
      <c r="N46" s="49"/>
      <c r="O46" s="49"/>
      <c r="P46" s="49"/>
      <c r="Q46" s="310" t="s">
        <v>20</v>
      </c>
      <c r="R46" s="310"/>
      <c r="S46" s="310"/>
      <c r="T46" s="332">
        <f t="shared" ref="T46" si="2">SUM(T43:W45)</f>
        <v>2276</v>
      </c>
      <c r="U46" s="333"/>
      <c r="V46" s="333"/>
      <c r="W46" s="334"/>
      <c r="X46" s="46"/>
    </row>
    <row r="47" spans="1:24" ht="15.75">
      <c r="A47" s="33"/>
      <c r="B47" s="50"/>
      <c r="C47" s="50"/>
      <c r="D47" s="50"/>
      <c r="E47" s="50"/>
      <c r="F47" s="50"/>
      <c r="G47" s="50"/>
      <c r="H47" s="50"/>
      <c r="I47" s="50"/>
      <c r="J47" s="50"/>
      <c r="K47" s="50"/>
      <c r="L47" s="50"/>
      <c r="M47" s="50"/>
      <c r="N47" s="50"/>
      <c r="O47" s="50"/>
      <c r="P47" s="50"/>
      <c r="Q47" s="50"/>
      <c r="R47" s="50"/>
      <c r="S47" s="50"/>
      <c r="T47" s="51"/>
      <c r="U47" s="51"/>
      <c r="V47" s="51"/>
      <c r="W47" s="51"/>
      <c r="X47" s="46"/>
    </row>
    <row r="48" spans="1:24" ht="16.5">
      <c r="A48" s="33"/>
      <c r="B48" s="305" t="s">
        <v>33</v>
      </c>
      <c r="C48" s="305"/>
      <c r="D48" s="305"/>
      <c r="E48" s="305"/>
      <c r="F48" s="305"/>
      <c r="G48" s="305"/>
      <c r="H48" s="305"/>
      <c r="I48" s="305"/>
      <c r="J48" s="305"/>
      <c r="K48" s="305"/>
      <c r="L48" s="305"/>
      <c r="M48" s="305"/>
      <c r="N48" s="305"/>
      <c r="O48" s="305"/>
      <c r="P48" s="305"/>
      <c r="Q48" s="305"/>
      <c r="R48" s="305"/>
      <c r="S48" s="305"/>
      <c r="T48" s="305"/>
      <c r="U48" s="305"/>
      <c r="V48" s="305"/>
      <c r="W48" s="305"/>
      <c r="X48" s="46"/>
    </row>
    <row r="49" spans="1:24" ht="15.75">
      <c r="A49" s="33"/>
      <c r="B49" s="47"/>
      <c r="C49" s="47"/>
      <c r="D49" s="47"/>
      <c r="E49" s="47"/>
      <c r="F49" s="47"/>
      <c r="G49" s="47"/>
      <c r="H49" s="47"/>
      <c r="I49" s="47"/>
      <c r="J49" s="47"/>
      <c r="K49" s="47"/>
      <c r="L49" s="47"/>
      <c r="M49" s="47"/>
      <c r="N49" s="47"/>
      <c r="O49" s="47"/>
      <c r="P49" s="47"/>
      <c r="Q49" s="47"/>
      <c r="R49" s="47"/>
      <c r="S49" s="47"/>
      <c r="T49" s="47"/>
      <c r="U49" s="47"/>
      <c r="V49" s="47"/>
      <c r="W49" s="47"/>
      <c r="X49" s="46"/>
    </row>
    <row r="50" spans="1:24" ht="16.5">
      <c r="A50" s="33"/>
      <c r="B50" s="309" t="s">
        <v>34</v>
      </c>
      <c r="C50" s="309"/>
      <c r="D50" s="309"/>
      <c r="E50" s="309"/>
      <c r="F50" s="309"/>
      <c r="G50" s="309"/>
      <c r="H50" s="309" t="s">
        <v>35</v>
      </c>
      <c r="I50" s="309"/>
      <c r="J50" s="309" t="s">
        <v>36</v>
      </c>
      <c r="K50" s="309"/>
      <c r="L50" s="309" t="s">
        <v>37</v>
      </c>
      <c r="M50" s="309"/>
      <c r="N50" s="309"/>
      <c r="O50" s="309"/>
      <c r="P50" s="309"/>
      <c r="Q50" s="309" t="s">
        <v>17</v>
      </c>
      <c r="R50" s="309"/>
      <c r="S50" s="309"/>
      <c r="T50" s="309" t="s">
        <v>18</v>
      </c>
      <c r="U50" s="309"/>
      <c r="V50" s="309"/>
      <c r="W50" s="309"/>
      <c r="X50" s="46"/>
    </row>
    <row r="51" spans="1:24" ht="15.75">
      <c r="A51" s="33"/>
      <c r="B51" s="320" t="s">
        <v>38</v>
      </c>
      <c r="C51" s="320"/>
      <c r="D51" s="320"/>
      <c r="E51" s="320"/>
      <c r="F51" s="320"/>
      <c r="G51" s="320"/>
      <c r="H51" s="320">
        <f>((1500000/30)+((1000000/30)*2))</f>
        <v>116666.66666666667</v>
      </c>
      <c r="I51" s="320"/>
      <c r="J51" s="335">
        <v>0.65</v>
      </c>
      <c r="K51" s="320"/>
      <c r="L51" s="320">
        <f>H51*1.65</f>
        <v>192500</v>
      </c>
      <c r="M51" s="320"/>
      <c r="N51" s="320"/>
      <c r="O51" s="320"/>
      <c r="P51" s="320"/>
      <c r="Q51" s="320">
        <v>2.7E-2</v>
      </c>
      <c r="R51" s="320"/>
      <c r="S51" s="320"/>
      <c r="T51" s="319">
        <f>Q51*L51</f>
        <v>5197.5</v>
      </c>
      <c r="U51" s="319"/>
      <c r="V51" s="319"/>
      <c r="W51" s="319"/>
      <c r="X51" s="46"/>
    </row>
    <row r="52" spans="1:24" ht="15.75">
      <c r="A52" s="33"/>
      <c r="B52" s="320"/>
      <c r="C52" s="320"/>
      <c r="D52" s="320"/>
      <c r="E52" s="320"/>
      <c r="F52" s="320"/>
      <c r="G52" s="320"/>
      <c r="H52" s="320"/>
      <c r="I52" s="320"/>
      <c r="J52" s="320"/>
      <c r="K52" s="320"/>
      <c r="L52" s="320"/>
      <c r="M52" s="320"/>
      <c r="N52" s="320"/>
      <c r="O52" s="320"/>
      <c r="P52" s="320"/>
      <c r="Q52" s="320"/>
      <c r="R52" s="320"/>
      <c r="S52" s="320"/>
      <c r="T52" s="319"/>
      <c r="U52" s="319"/>
      <c r="V52" s="319"/>
      <c r="W52" s="319"/>
      <c r="X52" s="46"/>
    </row>
    <row r="53" spans="1:24" ht="15.75">
      <c r="A53" s="33"/>
      <c r="B53" s="320"/>
      <c r="C53" s="320"/>
      <c r="D53" s="320"/>
      <c r="E53" s="320"/>
      <c r="F53" s="320"/>
      <c r="G53" s="320"/>
      <c r="H53" s="320"/>
      <c r="I53" s="320"/>
      <c r="J53" s="320"/>
      <c r="K53" s="320"/>
      <c r="L53" s="320"/>
      <c r="M53" s="320"/>
      <c r="N53" s="320"/>
      <c r="O53" s="320"/>
      <c r="P53" s="320"/>
      <c r="Q53" s="320"/>
      <c r="R53" s="320"/>
      <c r="S53" s="320"/>
      <c r="T53" s="319"/>
      <c r="U53" s="319"/>
      <c r="V53" s="319"/>
      <c r="W53" s="319"/>
      <c r="X53" s="46"/>
    </row>
    <row r="54" spans="1:24" ht="16.5">
      <c r="A54" s="33"/>
      <c r="B54" s="49"/>
      <c r="C54" s="49"/>
      <c r="D54" s="49"/>
      <c r="E54" s="49"/>
      <c r="F54" s="49"/>
      <c r="G54" s="49"/>
      <c r="H54" s="49"/>
      <c r="I54" s="49"/>
      <c r="J54" s="49"/>
      <c r="K54" s="49"/>
      <c r="L54" s="49"/>
      <c r="M54" s="49"/>
      <c r="N54" s="49"/>
      <c r="O54" s="49"/>
      <c r="P54" s="49"/>
      <c r="Q54" s="310" t="s">
        <v>20</v>
      </c>
      <c r="R54" s="310"/>
      <c r="S54" s="310"/>
      <c r="T54" s="337">
        <f t="shared" ref="T54" si="3">SUM(T51:W53)</f>
        <v>5197.5</v>
      </c>
      <c r="U54" s="338"/>
      <c r="V54" s="338"/>
      <c r="W54" s="339"/>
      <c r="X54" s="46"/>
    </row>
    <row r="55" spans="1:24" ht="15.75">
      <c r="A55" s="33"/>
      <c r="B55" s="320"/>
      <c r="C55" s="320"/>
      <c r="D55" s="320"/>
      <c r="E55" s="320"/>
      <c r="F55" s="320"/>
      <c r="G55" s="320"/>
      <c r="H55" s="320"/>
      <c r="I55" s="320"/>
      <c r="J55" s="320"/>
      <c r="K55" s="320"/>
      <c r="L55" s="320"/>
      <c r="M55" s="320"/>
      <c r="N55" s="320"/>
      <c r="O55" s="320"/>
      <c r="P55" s="320"/>
      <c r="Q55" s="320"/>
      <c r="R55" s="320"/>
      <c r="S55" s="320"/>
      <c r="T55" s="319"/>
      <c r="U55" s="319"/>
      <c r="V55" s="319"/>
      <c r="W55" s="319"/>
      <c r="X55" s="46"/>
    </row>
    <row r="56" spans="1:24" ht="15.75">
      <c r="A56" s="33"/>
      <c r="B56" s="320"/>
      <c r="C56" s="320"/>
      <c r="D56" s="320"/>
      <c r="E56" s="320"/>
      <c r="F56" s="320"/>
      <c r="G56" s="320"/>
      <c r="H56" s="320"/>
      <c r="I56" s="320"/>
      <c r="J56" s="320"/>
      <c r="K56" s="320"/>
      <c r="L56" s="320"/>
      <c r="M56" s="320"/>
      <c r="N56" s="320"/>
      <c r="O56" s="320"/>
      <c r="P56" s="320"/>
      <c r="Q56" s="320"/>
      <c r="R56" s="320"/>
      <c r="S56" s="320"/>
      <c r="T56" s="319"/>
      <c r="U56" s="319"/>
      <c r="V56" s="319"/>
      <c r="W56" s="319"/>
      <c r="X56" s="46"/>
    </row>
    <row r="57" spans="1:24" ht="16.5">
      <c r="A57" s="33"/>
      <c r="B57" s="49"/>
      <c r="C57" s="49"/>
      <c r="D57" s="49"/>
      <c r="E57" s="49"/>
      <c r="F57" s="49"/>
      <c r="G57" s="49"/>
      <c r="H57" s="49"/>
      <c r="I57" s="49"/>
      <c r="J57" s="49"/>
      <c r="K57" s="49"/>
      <c r="L57" s="49"/>
      <c r="M57" s="49"/>
      <c r="N57" s="49"/>
      <c r="O57" s="49"/>
      <c r="P57" s="49"/>
      <c r="Q57" s="310" t="s">
        <v>20</v>
      </c>
      <c r="R57" s="310"/>
      <c r="S57" s="310"/>
      <c r="T57" s="337">
        <f t="shared" ref="T57" si="4">SUM(T54:W56)</f>
        <v>5197.5</v>
      </c>
      <c r="U57" s="338"/>
      <c r="V57" s="338"/>
      <c r="W57" s="339"/>
      <c r="X57" s="46"/>
    </row>
    <row r="58" spans="1:24">
      <c r="A58" s="33"/>
      <c r="B58" s="52"/>
      <c r="C58" s="52"/>
      <c r="D58" s="52"/>
      <c r="E58" s="52"/>
      <c r="F58" s="52"/>
      <c r="G58" s="52"/>
      <c r="H58" s="52"/>
      <c r="I58" s="52"/>
      <c r="J58" s="52"/>
      <c r="K58" s="52"/>
      <c r="L58" s="52"/>
      <c r="M58" s="52"/>
      <c r="N58" s="52"/>
      <c r="O58" s="52"/>
      <c r="P58" s="52"/>
      <c r="Q58" s="52"/>
      <c r="R58" s="52"/>
      <c r="S58" s="52"/>
      <c r="T58" s="53"/>
      <c r="U58" s="53"/>
      <c r="V58" s="53"/>
      <c r="W58" s="53"/>
      <c r="X58" s="46"/>
    </row>
    <row r="59" spans="1:24">
      <c r="A59" s="33"/>
      <c r="B59" s="52"/>
      <c r="C59" s="52"/>
      <c r="D59" s="52"/>
      <c r="E59" s="52"/>
      <c r="F59" s="52"/>
      <c r="G59" s="52"/>
      <c r="H59" s="52"/>
      <c r="I59" s="52"/>
      <c r="J59" s="52"/>
      <c r="K59" s="52"/>
      <c r="L59" s="52"/>
      <c r="M59" s="52"/>
      <c r="N59" s="52"/>
      <c r="O59" s="52"/>
      <c r="P59" s="52"/>
      <c r="Q59" s="340" t="s">
        <v>39</v>
      </c>
      <c r="R59" s="340"/>
      <c r="S59" s="340"/>
      <c r="T59" s="341">
        <f>+T57+T46+T38+T29</f>
        <v>54033.5</v>
      </c>
      <c r="U59" s="341"/>
      <c r="V59" s="341"/>
      <c r="W59" s="341"/>
      <c r="X59" s="46"/>
    </row>
    <row r="60" spans="1:24">
      <c r="A60" s="33"/>
      <c r="B60" s="52"/>
      <c r="C60" s="52"/>
      <c r="D60" s="52"/>
      <c r="E60" s="52"/>
      <c r="F60" s="52"/>
      <c r="G60" s="52"/>
      <c r="H60" s="52"/>
      <c r="I60" s="52"/>
      <c r="J60" s="52"/>
      <c r="K60" s="52"/>
      <c r="L60" s="52"/>
      <c r="M60" s="52"/>
      <c r="N60" s="52"/>
      <c r="O60" s="52"/>
      <c r="P60" s="52"/>
      <c r="Q60" s="54" t="s">
        <v>40</v>
      </c>
      <c r="R60" s="55">
        <v>30</v>
      </c>
      <c r="S60" s="56" t="s">
        <v>41</v>
      </c>
      <c r="T60" s="341">
        <f>+ROUND(R60*(T59/100),0)</f>
        <v>16210</v>
      </c>
      <c r="U60" s="341"/>
      <c r="V60" s="341"/>
      <c r="W60" s="341"/>
      <c r="X60" s="46"/>
    </row>
    <row r="61" spans="1:24">
      <c r="A61" s="33"/>
      <c r="B61" s="52"/>
      <c r="C61" s="52"/>
      <c r="D61" s="52"/>
      <c r="E61" s="52"/>
      <c r="F61" s="52"/>
      <c r="G61" s="52"/>
      <c r="H61" s="52"/>
      <c r="I61" s="52"/>
      <c r="J61" s="52"/>
      <c r="K61" s="52"/>
      <c r="L61" s="52"/>
      <c r="M61" s="52"/>
      <c r="N61" s="52"/>
      <c r="O61" s="52"/>
      <c r="P61" s="52"/>
      <c r="Q61" s="342" t="s">
        <v>42</v>
      </c>
      <c r="R61" s="342"/>
      <c r="S61" s="342"/>
      <c r="T61" s="341">
        <f>+T60+T59</f>
        <v>70243.5</v>
      </c>
      <c r="U61" s="341"/>
      <c r="V61" s="341"/>
      <c r="W61" s="341"/>
      <c r="X61" s="46"/>
    </row>
    <row r="62" spans="1:24">
      <c r="A62" s="33"/>
      <c r="B62" s="52"/>
      <c r="C62" s="52"/>
      <c r="D62" s="52"/>
      <c r="E62" s="52"/>
      <c r="F62" s="52"/>
      <c r="G62" s="52"/>
      <c r="H62" s="52"/>
      <c r="I62" s="52"/>
      <c r="J62" s="52"/>
      <c r="K62" s="52"/>
      <c r="L62" s="52"/>
      <c r="M62" s="52"/>
      <c r="N62" s="52"/>
      <c r="O62" s="52"/>
      <c r="P62" s="52"/>
      <c r="Q62" s="52"/>
      <c r="R62" s="52"/>
      <c r="S62" s="52"/>
      <c r="T62" s="53"/>
      <c r="U62" s="53"/>
      <c r="V62" s="53"/>
      <c r="W62" s="53"/>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33"/>
      <c r="B64" s="52"/>
      <c r="C64" s="346"/>
      <c r="D64" s="641"/>
      <c r="E64" s="641"/>
      <c r="F64" s="641"/>
      <c r="G64" s="641"/>
      <c r="H64" s="641"/>
      <c r="I64" s="641"/>
      <c r="J64" s="641"/>
      <c r="K64" s="642"/>
      <c r="L64" s="642"/>
      <c r="M64" s="642"/>
      <c r="N64" s="347"/>
      <c r="O64" s="347"/>
      <c r="P64" s="347"/>
      <c r="Q64" s="347"/>
      <c r="R64" s="347"/>
      <c r="S64" s="347"/>
      <c r="T64" s="347"/>
      <c r="U64" s="347"/>
      <c r="V64" s="347"/>
      <c r="W64" s="67"/>
      <c r="X64" s="46"/>
    </row>
    <row r="65" spans="1:24" ht="16.5">
      <c r="A65" s="33"/>
      <c r="B65" s="52"/>
      <c r="C65" s="343" t="s">
        <v>43</v>
      </c>
      <c r="D65" s="343"/>
      <c r="E65" s="343"/>
      <c r="F65" s="343"/>
      <c r="G65" s="343"/>
      <c r="H65" s="343"/>
      <c r="I65" s="343"/>
      <c r="J65" s="343"/>
      <c r="K65" s="642"/>
      <c r="L65" s="642"/>
      <c r="M65" s="642"/>
      <c r="N65" s="343" t="s">
        <v>44</v>
      </c>
      <c r="O65" s="343"/>
      <c r="P65" s="343"/>
      <c r="Q65" s="343"/>
      <c r="R65" s="343"/>
      <c r="S65" s="343"/>
      <c r="T65" s="343"/>
      <c r="U65" s="343"/>
      <c r="V65" s="343"/>
      <c r="W65" s="343"/>
      <c r="X65" s="46"/>
    </row>
    <row r="66" spans="1:24">
      <c r="A66" s="33"/>
      <c r="B66" s="52"/>
      <c r="C66" s="57"/>
      <c r="D66" s="58"/>
      <c r="E66" s="58"/>
      <c r="F66" s="58"/>
      <c r="G66" s="58"/>
      <c r="H66" s="58"/>
      <c r="I66" s="58"/>
      <c r="J66" s="58"/>
      <c r="K66" s="58"/>
      <c r="L66" s="58"/>
      <c r="M66" s="58"/>
      <c r="N66" s="57"/>
      <c r="O66" s="57"/>
      <c r="P66" s="57"/>
      <c r="Q66" s="57"/>
      <c r="R66" s="57"/>
      <c r="S66" s="57"/>
      <c r="T66" s="57"/>
      <c r="U66" s="57"/>
      <c r="V66" s="57"/>
      <c r="W66" s="57"/>
      <c r="X66" s="46"/>
    </row>
    <row r="67" spans="1:24">
      <c r="A67" s="33"/>
      <c r="B67" s="52"/>
      <c r="C67" s="57"/>
      <c r="D67" s="58"/>
      <c r="E67" s="58"/>
      <c r="F67" s="58"/>
      <c r="G67" s="58"/>
      <c r="H67" s="58"/>
      <c r="I67" s="58"/>
      <c r="J67" s="58"/>
      <c r="K67" s="58"/>
      <c r="L67" s="58"/>
      <c r="M67" s="58"/>
      <c r="N67" s="57"/>
      <c r="O67" s="57"/>
      <c r="P67" s="57"/>
      <c r="Q67" s="57"/>
      <c r="R67" s="57"/>
      <c r="S67" s="57"/>
      <c r="T67" s="57"/>
      <c r="U67" s="57"/>
      <c r="V67" s="57"/>
      <c r="W67" s="57"/>
      <c r="X67" s="46"/>
    </row>
    <row r="68" spans="1:24">
      <c r="A68" s="33"/>
      <c r="B68" s="52"/>
      <c r="C68" s="57"/>
      <c r="D68" s="58"/>
      <c r="E68" s="58"/>
      <c r="F68" s="58"/>
      <c r="G68" s="58"/>
      <c r="H68" s="58"/>
      <c r="I68" s="346"/>
      <c r="J68" s="641"/>
      <c r="K68" s="641"/>
      <c r="L68" s="641"/>
      <c r="M68" s="641"/>
      <c r="N68" s="641"/>
      <c r="O68" s="641"/>
      <c r="P68" s="641"/>
      <c r="Q68" s="57"/>
      <c r="R68" s="57"/>
      <c r="S68" s="57"/>
      <c r="T68" s="57"/>
      <c r="U68" s="57"/>
      <c r="V68" s="57"/>
      <c r="W68" s="57"/>
      <c r="X68" s="46"/>
    </row>
    <row r="69" spans="1:24" ht="16.5">
      <c r="A69" s="33"/>
      <c r="B69" s="52"/>
      <c r="C69" s="57"/>
      <c r="D69" s="58"/>
      <c r="E69" s="58"/>
      <c r="F69" s="58"/>
      <c r="G69" s="58"/>
      <c r="H69" s="58"/>
      <c r="I69" s="343" t="s">
        <v>45</v>
      </c>
      <c r="J69" s="643"/>
      <c r="K69" s="643"/>
      <c r="L69" s="643"/>
      <c r="M69" s="643"/>
      <c r="N69" s="643"/>
      <c r="O69" s="643"/>
      <c r="P69" s="643"/>
      <c r="Q69" s="57"/>
      <c r="R69" s="57"/>
      <c r="S69" s="57"/>
      <c r="T69" s="57"/>
      <c r="U69" s="57"/>
      <c r="V69" s="57"/>
      <c r="W69" s="57"/>
      <c r="X69" s="46"/>
    </row>
    <row r="70" spans="1:24">
      <c r="A70" s="33"/>
      <c r="B70" s="52"/>
      <c r="C70" s="52"/>
      <c r="D70" s="52"/>
      <c r="E70" s="52"/>
      <c r="F70" s="59"/>
      <c r="G70" s="59"/>
      <c r="H70" s="59"/>
      <c r="I70" s="59"/>
      <c r="J70" s="59"/>
      <c r="K70" s="59"/>
      <c r="L70" s="59"/>
      <c r="M70" s="59"/>
      <c r="N70" s="59"/>
      <c r="O70" s="59"/>
      <c r="P70" s="60"/>
      <c r="Q70" s="52"/>
      <c r="R70" s="52"/>
      <c r="S70" s="52"/>
      <c r="T70" s="53"/>
      <c r="U70" s="53"/>
      <c r="V70" s="53"/>
      <c r="W70" s="53"/>
      <c r="X70" s="46"/>
    </row>
    <row r="71" spans="1:24">
      <c r="A71" s="33"/>
      <c r="B71" s="344" t="s">
        <v>46</v>
      </c>
      <c r="C71" s="344"/>
      <c r="D71" s="344"/>
      <c r="E71" s="344"/>
      <c r="F71" s="344"/>
      <c r="G71" s="344"/>
      <c r="H71" s="344"/>
      <c r="I71" s="344"/>
      <c r="J71" s="344"/>
      <c r="K71" s="344"/>
      <c r="L71" s="344"/>
      <c r="M71" s="344"/>
      <c r="N71" s="344"/>
      <c r="O71" s="61"/>
      <c r="P71" s="31"/>
      <c r="Q71" s="31" t="s">
        <v>47</v>
      </c>
      <c r="R71" s="31" t="s">
        <v>48</v>
      </c>
      <c r="S71" s="31"/>
      <c r="T71" s="31"/>
      <c r="U71" s="31"/>
      <c r="V71" s="31"/>
      <c r="W71" s="31"/>
      <c r="X71" s="32"/>
    </row>
    <row r="72" spans="1:24">
      <c r="A72" s="62"/>
      <c r="B72" s="63" t="s">
        <v>49</v>
      </c>
      <c r="C72" s="64"/>
      <c r="D72" s="64"/>
      <c r="E72" s="64"/>
      <c r="F72" s="63" t="s">
        <v>50</v>
      </c>
      <c r="G72" s="65"/>
      <c r="H72" s="345"/>
      <c r="I72" s="345"/>
      <c r="J72" s="345"/>
      <c r="K72" s="345"/>
      <c r="L72" s="345"/>
      <c r="M72" s="345"/>
      <c r="N72" s="345"/>
      <c r="O72" s="345"/>
      <c r="P72" s="63"/>
      <c r="Q72" s="63"/>
      <c r="R72" s="63" t="s">
        <v>51</v>
      </c>
      <c r="S72" s="63"/>
      <c r="T72" s="63"/>
      <c r="U72" s="63"/>
      <c r="V72" s="63"/>
      <c r="W72" s="63"/>
      <c r="X72" s="66"/>
    </row>
  </sheetData>
  <mergeCells count="153">
    <mergeCell ref="B6:W6"/>
    <mergeCell ref="B7:W12"/>
    <mergeCell ref="B13:W13"/>
    <mergeCell ref="B14:E14"/>
    <mergeCell ref="F14:W14"/>
    <mergeCell ref="F15:W15"/>
    <mergeCell ref="B2:W2"/>
    <mergeCell ref="H3:L3"/>
    <mergeCell ref="O3:Q3"/>
    <mergeCell ref="R3:W3"/>
    <mergeCell ref="F4:I4"/>
    <mergeCell ref="K4:L4"/>
    <mergeCell ref="B20:C20"/>
    <mergeCell ref="D20:P20"/>
    <mergeCell ref="Q20:S20"/>
    <mergeCell ref="T20:W20"/>
    <mergeCell ref="B21:C23"/>
    <mergeCell ref="D21:P23"/>
    <mergeCell ref="Q21:S23"/>
    <mergeCell ref="T21:W23"/>
    <mergeCell ref="B16:E16"/>
    <mergeCell ref="F16:W16"/>
    <mergeCell ref="F17:W17"/>
    <mergeCell ref="B18:E18"/>
    <mergeCell ref="F18:W18"/>
    <mergeCell ref="F19:W19"/>
    <mergeCell ref="B24:C24"/>
    <mergeCell ref="D24:P24"/>
    <mergeCell ref="Q24:S24"/>
    <mergeCell ref="T24:W24"/>
    <mergeCell ref="B25:W25"/>
    <mergeCell ref="B27:I27"/>
    <mergeCell ref="J27:K27"/>
    <mergeCell ref="L27:P27"/>
    <mergeCell ref="Q27:S27"/>
    <mergeCell ref="T27:W27"/>
    <mergeCell ref="B31:W31"/>
    <mergeCell ref="B33:I33"/>
    <mergeCell ref="J33:K33"/>
    <mergeCell ref="L33:P33"/>
    <mergeCell ref="Q33:S33"/>
    <mergeCell ref="T33:W33"/>
    <mergeCell ref="B28:I28"/>
    <mergeCell ref="J28:K28"/>
    <mergeCell ref="L28:P28"/>
    <mergeCell ref="Q28:S28"/>
    <mergeCell ref="T28:W28"/>
    <mergeCell ref="Q29:S29"/>
    <mergeCell ref="T29:W29"/>
    <mergeCell ref="B34:I34"/>
    <mergeCell ref="J34:K34"/>
    <mergeCell ref="L34:P34"/>
    <mergeCell ref="Q34:S34"/>
    <mergeCell ref="T34:W34"/>
    <mergeCell ref="B35:I35"/>
    <mergeCell ref="J35:K35"/>
    <mergeCell ref="L35:P35"/>
    <mergeCell ref="Q35:S35"/>
    <mergeCell ref="T35:W35"/>
    <mergeCell ref="B36:I36"/>
    <mergeCell ref="J36:K36"/>
    <mergeCell ref="L36:P36"/>
    <mergeCell ref="Q36:S36"/>
    <mergeCell ref="T36:W36"/>
    <mergeCell ref="B37:I37"/>
    <mergeCell ref="J37:K37"/>
    <mergeCell ref="L37:P37"/>
    <mergeCell ref="Q37:S37"/>
    <mergeCell ref="T37:W37"/>
    <mergeCell ref="B43:G43"/>
    <mergeCell ref="H43:I43"/>
    <mergeCell ref="J43:K43"/>
    <mergeCell ref="L43:P43"/>
    <mergeCell ref="Q43:S43"/>
    <mergeCell ref="T43:W43"/>
    <mergeCell ref="Q38:S38"/>
    <mergeCell ref="T38:W38"/>
    <mergeCell ref="B40:W40"/>
    <mergeCell ref="B42:G42"/>
    <mergeCell ref="H42:I42"/>
    <mergeCell ref="J42:K42"/>
    <mergeCell ref="L42:P42"/>
    <mergeCell ref="Q42:S42"/>
    <mergeCell ref="T42:W42"/>
    <mergeCell ref="B45:G45"/>
    <mergeCell ref="H45:I45"/>
    <mergeCell ref="J45:K45"/>
    <mergeCell ref="L45:P45"/>
    <mergeCell ref="Q45:S45"/>
    <mergeCell ref="T45:W45"/>
    <mergeCell ref="B44:G44"/>
    <mergeCell ref="H44:I44"/>
    <mergeCell ref="J44:K44"/>
    <mergeCell ref="L44:P44"/>
    <mergeCell ref="Q44:S44"/>
    <mergeCell ref="T44:W44"/>
    <mergeCell ref="Q46:S46"/>
    <mergeCell ref="T46:W46"/>
    <mergeCell ref="B48:W48"/>
    <mergeCell ref="B50:G50"/>
    <mergeCell ref="H50:I50"/>
    <mergeCell ref="J50:K50"/>
    <mergeCell ref="L50:P50"/>
    <mergeCell ref="Q50:S50"/>
    <mergeCell ref="T50:W50"/>
    <mergeCell ref="B52:G52"/>
    <mergeCell ref="H52:I52"/>
    <mergeCell ref="J52:K52"/>
    <mergeCell ref="L52:P52"/>
    <mergeCell ref="Q52:S52"/>
    <mergeCell ref="T52:W52"/>
    <mergeCell ref="B51:G51"/>
    <mergeCell ref="H51:I51"/>
    <mergeCell ref="J51:K51"/>
    <mergeCell ref="L51:P51"/>
    <mergeCell ref="Q51:S51"/>
    <mergeCell ref="T51:W51"/>
    <mergeCell ref="Q54:S54"/>
    <mergeCell ref="T54:W54"/>
    <mergeCell ref="B55:G55"/>
    <mergeCell ref="H55:I55"/>
    <mergeCell ref="J55:K55"/>
    <mergeCell ref="L55:P55"/>
    <mergeCell ref="Q55:S55"/>
    <mergeCell ref="T55:W55"/>
    <mergeCell ref="B53:G53"/>
    <mergeCell ref="H53:I53"/>
    <mergeCell ref="J53:K53"/>
    <mergeCell ref="L53:P53"/>
    <mergeCell ref="Q53:S53"/>
    <mergeCell ref="T53:W53"/>
    <mergeCell ref="Q57:S57"/>
    <mergeCell ref="T57:W57"/>
    <mergeCell ref="Q59:S59"/>
    <mergeCell ref="T59:W59"/>
    <mergeCell ref="T60:W60"/>
    <mergeCell ref="Q61:S61"/>
    <mergeCell ref="T61:W61"/>
    <mergeCell ref="B56:G56"/>
    <mergeCell ref="H56:I56"/>
    <mergeCell ref="J56:K56"/>
    <mergeCell ref="L56:P56"/>
    <mergeCell ref="Q56:S56"/>
    <mergeCell ref="T56:W56"/>
    <mergeCell ref="I69:P69"/>
    <mergeCell ref="B71:N71"/>
    <mergeCell ref="H72:O72"/>
    <mergeCell ref="C64:J64"/>
    <mergeCell ref="K64:M65"/>
    <mergeCell ref="N64:V64"/>
    <mergeCell ref="C65:J65"/>
    <mergeCell ref="N65:W65"/>
    <mergeCell ref="I68:P68"/>
  </mergeCells>
  <conditionalFormatting sqref="B7:W12">
    <cfRule type="expression" dxfId="35" priority="1" stopIfTrue="1">
      <formula>#REF!=0</formula>
    </cfRule>
  </conditionalFormatting>
  <dataValidations count="32">
    <dataValidation allowBlank="1" showInputMessage="1" showErrorMessage="1" prompt="Escriba el precio unitario del material  que se analiza" sqref="Q34:S37" xr:uid="{00000000-0002-0000-2000-000000000000}"/>
    <dataValidation allowBlank="1" showInputMessage="1" showErrorMessage="1" prompt="Escriba la cantidad de material que se analiza" sqref="L34:P37" xr:uid="{00000000-0002-0000-2000-000001000000}"/>
    <dataValidation allowBlank="1" showInputMessage="1" showErrorMessage="1" prompt="Escriba la unidad de medida en que se mide el material" sqref="J34:K37" xr:uid="{00000000-0002-0000-2000-000002000000}"/>
    <dataValidation allowBlank="1" showInputMessage="1" showErrorMessage="1" prompt="Escriba una breve descripción de los materiales que analiza" sqref="B34:I37" xr:uid="{00000000-0002-0000-2000-000003000000}"/>
    <dataValidation allowBlank="1" showInputMessage="1" showErrorMessage="1" prompt="Escriba el rendimiento del equipo que analiza" sqref="Q28" xr:uid="{00000000-0002-0000-2000-000004000000}"/>
    <dataValidation allowBlank="1" showInputMessage="1" showErrorMessage="1" prompt="Escriba la Tarifa por hora del equipo que analiza" sqref="L28" xr:uid="{00000000-0002-0000-2000-000005000000}"/>
    <dataValidation allowBlank="1" showInputMessage="1" showErrorMessage="1" prompt="Escriba una breve descripción del equipo que analiza" sqref="B28" xr:uid="{00000000-0002-0000-2000-000006000000}"/>
    <dataValidation allowBlank="1" showInputMessage="1" showErrorMessage="1" prompt="Escriba el nombre completo  del interventor" sqref="H72:O72" xr:uid="{00000000-0002-0000-2000-000007000000}"/>
    <dataValidation allowBlank="1" showInputMessage="1" showErrorMessage="1" prompt="Escriba el valor Unitario de cada trabajador relacionado" sqref="T51:W53 T55:W56" xr:uid="{00000000-0002-0000-2000-000008000000}"/>
    <dataValidation allowBlank="1" showInputMessage="1" showErrorMessage="1" prompt="Escriba el rendimiento de cada trabajador relacionado" sqref="Q51:S53 Q55:S56" xr:uid="{00000000-0002-0000-2000-000009000000}"/>
    <dataValidation allowBlank="1" showInputMessage="1" showErrorMessage="1" prompt="Escriba el valor del jornal total de cada trabajador relacionado" sqref="L51:P53 L55:P56" xr:uid="{00000000-0002-0000-2000-00000A000000}"/>
    <dataValidation allowBlank="1" showInputMessage="1" showErrorMessage="1" prompt="Escriba el valor de las prestaciones por cada trabajador" sqref="J51:K53 J55:K56" xr:uid="{00000000-0002-0000-2000-00000B000000}"/>
    <dataValidation allowBlank="1" showInputMessage="1" showErrorMessage="1" prompt="Escriba el valor del jornal por cada trabajador" sqref="H51:I53 H55:I56" xr:uid="{00000000-0002-0000-2000-00000C000000}"/>
    <dataValidation allowBlank="1" showInputMessage="1" showErrorMessage="1" prompt="Escriba el valor unitario del transporte relacionado" sqref="T43:W45" xr:uid="{00000000-0002-0000-2000-00000D000000}"/>
    <dataValidation allowBlank="1" showInputMessage="1" showErrorMessage="1" prompt="Escriba la tarifa del transporte relacionado" sqref="Q43:S45" xr:uid="{00000000-0002-0000-2000-00000E000000}"/>
    <dataValidation allowBlank="1" showInputMessage="1" showErrorMessage="1" prompt="Esciba los m2 o Toneladas por Km equivalentes para el transporte relacionado" sqref="L43:P45" xr:uid="{00000000-0002-0000-2000-00000F000000}"/>
    <dataValidation allowBlank="1" showInputMessage="1" showErrorMessage="1" prompt="Escriba la distancia que recorre el transporte relacionado" sqref="J43:K45" xr:uid="{00000000-0002-0000-2000-000010000000}"/>
    <dataValidation allowBlank="1" showInputMessage="1" showErrorMessage="1" prompt="Escriba el peso o la cantidad de volument que transporta" sqref="H43:I45" xr:uid="{00000000-0002-0000-2000-000011000000}"/>
    <dataValidation allowBlank="1" showInputMessage="1" showErrorMessage="1" prompt="Escriba el precio unitario del material que se analiza" sqref="T34:W37" xr:uid="{00000000-0002-0000-2000-000012000000}"/>
    <dataValidation allowBlank="1" showInputMessage="1" showErrorMessage="1" prompt="Escriba el valor unitario del equipo que analiza" sqref="T28:W28" xr:uid="{00000000-0002-0000-2000-000013000000}"/>
    <dataValidation allowBlank="1" showInputMessage="1" showErrorMessage="1" prompt="Escriba los trabajadores cuyo precio va a analizarce" sqref="B51:G53 B55:G56" xr:uid="{00000000-0002-0000-2000-000014000000}"/>
    <dataValidation allowBlank="1" showInputMessage="1" showErrorMessage="1" prompt="Escriba la clase de material que transporta el material que se analiza" sqref="B43:G45" xr:uid="{00000000-0002-0000-2000-000015000000}"/>
    <dataValidation allowBlank="1" showInputMessage="1" showErrorMessage="1" prompt="Escriba la Cantidad de cada item relacionado" sqref="T21 T24:W24" xr:uid="{00000000-0002-0000-2000-000016000000}"/>
    <dataValidation allowBlank="1" showInputMessage="1" showErrorMessage="1" prompt="Escriba la unidad de medida en que se encuentra el item relacionado" sqref="Q21 Q24:S24" xr:uid="{00000000-0002-0000-2000-000017000000}"/>
    <dataValidation allowBlank="1" showInputMessage="1" showErrorMessage="1" prompt="Escriba una breve descripción del item relacionado" sqref="D21 D24:P24" xr:uid="{00000000-0002-0000-2000-000018000000}"/>
    <dataValidation allowBlank="1" showInputMessage="1" showErrorMessage="1" prompt="Escriba el item relacionado en la propuesta" sqref="B21 B24:C24" xr:uid="{00000000-0002-0000-2000-000019000000}"/>
    <dataValidation allowBlank="1" showInputMessage="1" showErrorMessage="1" promptTitle="Coordinador        " prompt="Escriba el nombre _x000a_o razón social del _x000a_funcionario designado_x000a_para ser el Coordinador_x000a_del Contrato" sqref="F18:W18" xr:uid="{00000000-0002-0000-2000-00001A000000}"/>
    <dataValidation allowBlank="1" showInputMessage="1" showErrorMessage="1" promptTitle="Interventor               " prompt="Escriba el nombre _x000a_o razón social del _x000a_Interventor" sqref="F16:W16" xr:uid="{00000000-0002-0000-2000-00001B000000}"/>
    <dataValidation allowBlank="1" showInputMessage="1" showErrorMessage="1" promptTitle="Contratista" prompt="Escriba el nombre o _x000a_razón social del _x000a_Contratista" sqref="F14:W14" xr:uid="{00000000-0002-0000-2000-00001C000000}"/>
    <dataValidation allowBlank="1" showInputMessage="1" showErrorMessage="1" promptTitle="Contrato No." prompt="Escriba en este espacio el número de contrato suscrito" sqref="H3:L3" xr:uid="{00000000-0002-0000-2000-00001D000000}"/>
    <dataValidation allowBlank="1" showInputMessage="1" showErrorMessage="1" prompt="Escriba el año de suscripción del contrato." sqref="O3:Q3" xr:uid="{00000000-0002-0000-2000-00001E000000}"/>
    <dataValidation allowBlank="1" showInputMessage="1" showErrorMessage="1" promptTitle="Objeto del Contrato" prompt="Escriba claramente el objeto del contrato de ejecución suscrito" sqref="B7:W12" xr:uid="{00000000-0002-0000-2000-00001F000000}"/>
  </dataValidation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X77"/>
  <sheetViews>
    <sheetView topLeftCell="A55" workbookViewId="0">
      <selection sqref="A1:X77"/>
    </sheetView>
  </sheetViews>
  <sheetFormatPr defaultColWidth="11.42578125" defaultRowHeight="15"/>
  <cols>
    <col min="1" max="8" width="5.85546875" customWidth="1"/>
    <col min="9" max="9" width="9.85546875" customWidth="1"/>
    <col min="10" max="18" width="5.85546875" customWidth="1"/>
    <col min="19" max="19" width="9.28515625" customWidth="1"/>
    <col min="20" max="24" width="5.85546875" customWidth="1"/>
  </cols>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13"/>
      <c r="C12" s="413"/>
      <c r="D12" s="413"/>
      <c r="E12" s="413"/>
      <c r="F12" s="413"/>
      <c r="G12" s="413"/>
      <c r="H12" s="413"/>
      <c r="I12" s="413"/>
      <c r="J12" s="413"/>
      <c r="K12" s="413"/>
      <c r="L12" s="413"/>
      <c r="M12" s="413"/>
      <c r="N12" s="413"/>
      <c r="O12" s="413"/>
      <c r="P12" s="413"/>
      <c r="Q12" s="413"/>
      <c r="R12" s="413"/>
      <c r="S12" s="413"/>
      <c r="T12" s="413"/>
      <c r="U12" s="413"/>
      <c r="V12" s="413"/>
      <c r="W12" s="413"/>
      <c r="X12" s="36"/>
    </row>
    <row r="13" spans="1:24">
      <c r="A13" s="35"/>
      <c r="B13" s="413"/>
      <c r="C13" s="413"/>
      <c r="D13" s="413"/>
      <c r="E13" s="413"/>
      <c r="F13" s="413"/>
      <c r="G13" s="413"/>
      <c r="H13" s="413"/>
      <c r="I13" s="413"/>
      <c r="J13" s="413"/>
      <c r="K13" s="413"/>
      <c r="L13" s="413"/>
      <c r="M13" s="413"/>
      <c r="N13" s="413"/>
      <c r="O13" s="413"/>
      <c r="P13" s="413"/>
      <c r="Q13" s="413"/>
      <c r="R13" s="413"/>
      <c r="S13" s="413"/>
      <c r="T13" s="413"/>
      <c r="U13" s="413"/>
      <c r="V13" s="413"/>
      <c r="W13" s="413"/>
      <c r="X13" s="36"/>
    </row>
    <row r="14" spans="1:24">
      <c r="A14" s="35"/>
      <c r="B14" s="413"/>
      <c r="C14" s="413"/>
      <c r="D14" s="413"/>
      <c r="E14" s="413"/>
      <c r="F14" s="413"/>
      <c r="G14" s="413"/>
      <c r="H14" s="413"/>
      <c r="I14" s="413"/>
      <c r="J14" s="413"/>
      <c r="K14" s="413"/>
      <c r="L14" s="413"/>
      <c r="M14" s="413"/>
      <c r="N14" s="413"/>
      <c r="O14" s="413"/>
      <c r="P14" s="413"/>
      <c r="Q14" s="413"/>
      <c r="R14" s="413"/>
      <c r="S14" s="413"/>
      <c r="T14" s="413"/>
      <c r="U14" s="413"/>
      <c r="V14" s="413"/>
      <c r="W14" s="413"/>
      <c r="X14" s="36"/>
    </row>
    <row r="15" spans="1:24">
      <c r="A15" s="35"/>
      <c r="B15" s="413"/>
      <c r="C15" s="413"/>
      <c r="D15" s="413"/>
      <c r="E15" s="413"/>
      <c r="F15" s="413"/>
      <c r="G15" s="413"/>
      <c r="H15" s="413"/>
      <c r="I15" s="413"/>
      <c r="J15" s="413"/>
      <c r="K15" s="413"/>
      <c r="L15" s="413"/>
      <c r="M15" s="413"/>
      <c r="N15" s="413"/>
      <c r="O15" s="413"/>
      <c r="P15" s="413"/>
      <c r="Q15" s="413"/>
      <c r="R15" s="413"/>
      <c r="S15" s="413"/>
      <c r="T15" s="413"/>
      <c r="U15" s="413"/>
      <c r="V15" s="413"/>
      <c r="W15" s="413"/>
      <c r="X15" s="36"/>
    </row>
    <row r="16" spans="1:24">
      <c r="A16" s="35"/>
      <c r="B16" s="413"/>
      <c r="C16" s="413"/>
      <c r="D16" s="413"/>
      <c r="E16" s="413"/>
      <c r="F16" s="413"/>
      <c r="G16" s="413"/>
      <c r="H16" s="413"/>
      <c r="I16" s="413"/>
      <c r="J16" s="413"/>
      <c r="K16" s="413"/>
      <c r="L16" s="413"/>
      <c r="M16" s="413"/>
      <c r="N16" s="413"/>
      <c r="O16" s="413"/>
      <c r="P16" s="413"/>
      <c r="Q16" s="413"/>
      <c r="R16" s="413"/>
      <c r="S16" s="413"/>
      <c r="T16" s="413"/>
      <c r="U16" s="413"/>
      <c r="V16" s="413"/>
      <c r="W16" s="413"/>
      <c r="X16" s="36"/>
    </row>
    <row r="17" spans="1:24">
      <c r="A17" s="35"/>
      <c r="B17" s="413"/>
      <c r="C17" s="413"/>
      <c r="D17" s="413"/>
      <c r="E17" s="413"/>
      <c r="F17" s="413"/>
      <c r="G17" s="413"/>
      <c r="H17" s="413"/>
      <c r="I17" s="413"/>
      <c r="J17" s="413"/>
      <c r="K17" s="413"/>
      <c r="L17" s="413"/>
      <c r="M17" s="413"/>
      <c r="N17" s="413"/>
      <c r="O17" s="413"/>
      <c r="P17" s="413"/>
      <c r="Q17" s="413"/>
      <c r="R17" s="413"/>
      <c r="S17" s="413"/>
      <c r="T17" s="413"/>
      <c r="U17" s="413"/>
      <c r="V17" s="413"/>
      <c r="W17" s="413"/>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398" t="s">
        <v>187</v>
      </c>
      <c r="C26" s="399"/>
      <c r="D26" s="404" t="s">
        <v>188</v>
      </c>
      <c r="E26" s="405"/>
      <c r="F26" s="405"/>
      <c r="G26" s="405"/>
      <c r="H26" s="405"/>
      <c r="I26" s="405"/>
      <c r="J26" s="405"/>
      <c r="K26" s="405"/>
      <c r="L26" s="405"/>
      <c r="M26" s="405"/>
      <c r="N26" s="405"/>
      <c r="O26" s="405"/>
      <c r="P26" s="406"/>
      <c r="Q26" s="278"/>
      <c r="R26" s="302"/>
      <c r="S26" s="279"/>
      <c r="T26" s="278"/>
      <c r="U26" s="302"/>
      <c r="V26" s="302"/>
      <c r="W26" s="279"/>
      <c r="X26" s="46"/>
    </row>
    <row r="27" spans="1:24">
      <c r="A27" s="33"/>
      <c r="B27" s="400"/>
      <c r="C27" s="401"/>
      <c r="D27" s="407"/>
      <c r="E27" s="408"/>
      <c r="F27" s="408"/>
      <c r="G27" s="408"/>
      <c r="H27" s="408"/>
      <c r="I27" s="408"/>
      <c r="J27" s="408"/>
      <c r="K27" s="408"/>
      <c r="L27" s="408"/>
      <c r="M27" s="408"/>
      <c r="N27" s="408"/>
      <c r="O27" s="408"/>
      <c r="P27" s="409"/>
      <c r="Q27" s="280"/>
      <c r="R27" s="303"/>
      <c r="S27" s="281"/>
      <c r="T27" s="280"/>
      <c r="U27" s="303"/>
      <c r="V27" s="303"/>
      <c r="W27" s="281"/>
      <c r="X27" s="46"/>
    </row>
    <row r="28" spans="1:24">
      <c r="A28" s="33"/>
      <c r="B28" s="402"/>
      <c r="C28" s="403"/>
      <c r="D28" s="410"/>
      <c r="E28" s="411"/>
      <c r="F28" s="411"/>
      <c r="G28" s="411"/>
      <c r="H28" s="411"/>
      <c r="I28" s="411"/>
      <c r="J28" s="411"/>
      <c r="K28" s="411"/>
      <c r="L28" s="411"/>
      <c r="M28" s="411"/>
      <c r="N28" s="411"/>
      <c r="O28" s="411"/>
      <c r="P28" s="412"/>
      <c r="Q28" s="282"/>
      <c r="R28" s="304"/>
      <c r="S28" s="283"/>
      <c r="T28" s="282"/>
      <c r="U28" s="304"/>
      <c r="V28" s="304"/>
      <c r="W28" s="283"/>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155</v>
      </c>
      <c r="C33" s="315"/>
      <c r="D33" s="315"/>
      <c r="E33" s="315"/>
      <c r="F33" s="315"/>
      <c r="G33" s="315"/>
      <c r="H33" s="315"/>
      <c r="I33" s="316"/>
      <c r="J33" s="317" t="s">
        <v>156</v>
      </c>
      <c r="K33" s="318"/>
      <c r="L33" s="321">
        <v>2000</v>
      </c>
      <c r="M33" s="322"/>
      <c r="N33" s="322"/>
      <c r="O33" s="322"/>
      <c r="P33" s="323"/>
      <c r="Q33" s="317">
        <v>6.1</v>
      </c>
      <c r="R33" s="324"/>
      <c r="S33" s="318"/>
      <c r="T33" s="319">
        <f>+ROUND(L33*Q33,0)</f>
        <v>12200</v>
      </c>
      <c r="U33" s="319"/>
      <c r="V33" s="319"/>
      <c r="W33" s="319"/>
      <c r="X33" s="46"/>
    </row>
    <row r="34" spans="1:24" ht="16.5">
      <c r="A34" s="33"/>
      <c r="B34" s="49"/>
      <c r="C34" s="49"/>
      <c r="D34" s="49"/>
      <c r="E34" s="49"/>
      <c r="F34" s="49"/>
      <c r="G34" s="49"/>
      <c r="H34" s="49"/>
      <c r="I34" s="49"/>
      <c r="J34" s="49"/>
      <c r="K34" s="49"/>
      <c r="L34" s="49"/>
      <c r="M34" s="49"/>
      <c r="N34" s="49"/>
      <c r="O34" s="49"/>
      <c r="P34" s="49"/>
      <c r="Q34" s="310" t="s">
        <v>20</v>
      </c>
      <c r="R34" s="310"/>
      <c r="S34" s="310"/>
      <c r="T34" s="311">
        <f>+SUM(T33:W33)</f>
        <v>12200</v>
      </c>
      <c r="U34" s="312"/>
      <c r="V34" s="312"/>
      <c r="W34" s="313"/>
      <c r="X34" s="46"/>
    </row>
    <row r="35" spans="1:24" ht="15.75">
      <c r="A35" s="33"/>
      <c r="B35" s="50"/>
      <c r="C35" s="50"/>
      <c r="D35" s="50"/>
      <c r="E35" s="50"/>
      <c r="F35" s="50"/>
      <c r="G35" s="50"/>
      <c r="H35" s="50"/>
      <c r="I35" s="50"/>
      <c r="J35" s="50"/>
      <c r="K35" s="50"/>
      <c r="L35" s="50"/>
      <c r="M35" s="50"/>
      <c r="N35" s="50"/>
      <c r="O35" s="50"/>
      <c r="P35" s="50"/>
      <c r="Q35" s="50"/>
      <c r="R35" s="50"/>
      <c r="S35" s="50"/>
      <c r="T35" s="51"/>
      <c r="U35" s="51"/>
      <c r="V35" s="51"/>
      <c r="W35" s="51"/>
      <c r="X35" s="46"/>
    </row>
    <row r="36" spans="1:24" ht="16.5">
      <c r="A36" s="33"/>
      <c r="B36" s="305" t="s">
        <v>21</v>
      </c>
      <c r="C36" s="305"/>
      <c r="D36" s="305"/>
      <c r="E36" s="305"/>
      <c r="F36" s="305"/>
      <c r="G36" s="305"/>
      <c r="H36" s="305"/>
      <c r="I36" s="305"/>
      <c r="J36" s="305"/>
      <c r="K36" s="305"/>
      <c r="L36" s="305"/>
      <c r="M36" s="305"/>
      <c r="N36" s="305"/>
      <c r="O36" s="305"/>
      <c r="P36" s="305"/>
      <c r="Q36" s="305"/>
      <c r="R36" s="305"/>
      <c r="S36" s="305"/>
      <c r="T36" s="305"/>
      <c r="U36" s="305"/>
      <c r="V36" s="305"/>
      <c r="W36" s="305"/>
      <c r="X36" s="46"/>
    </row>
    <row r="37" spans="1:24" ht="15.75">
      <c r="A37" s="33"/>
      <c r="B37" s="47"/>
      <c r="C37" s="47"/>
      <c r="D37" s="47"/>
      <c r="E37" s="47"/>
      <c r="F37" s="47"/>
      <c r="G37" s="47"/>
      <c r="H37" s="47"/>
      <c r="I37" s="47"/>
      <c r="J37" s="47"/>
      <c r="K37" s="47"/>
      <c r="L37" s="47"/>
      <c r="M37" s="47"/>
      <c r="N37" s="47"/>
      <c r="O37" s="47"/>
      <c r="P37" s="47"/>
      <c r="Q37" s="47"/>
      <c r="R37" s="47"/>
      <c r="S37" s="47"/>
      <c r="T37" s="47"/>
      <c r="U37" s="47"/>
      <c r="V37" s="47"/>
      <c r="W37" s="47"/>
      <c r="X37" s="46"/>
    </row>
    <row r="38" spans="1:24" ht="16.5">
      <c r="A38" s="33"/>
      <c r="B38" s="309" t="s">
        <v>9</v>
      </c>
      <c r="C38" s="309"/>
      <c r="D38" s="309"/>
      <c r="E38" s="309"/>
      <c r="F38" s="309"/>
      <c r="G38" s="309"/>
      <c r="H38" s="309"/>
      <c r="I38" s="309"/>
      <c r="J38" s="309" t="s">
        <v>10</v>
      </c>
      <c r="K38" s="309"/>
      <c r="L38" s="309" t="s">
        <v>22</v>
      </c>
      <c r="M38" s="309"/>
      <c r="N38" s="309"/>
      <c r="O38" s="309"/>
      <c r="P38" s="309"/>
      <c r="Q38" s="309" t="s">
        <v>23</v>
      </c>
      <c r="R38" s="309"/>
      <c r="S38" s="309"/>
      <c r="T38" s="309" t="s">
        <v>24</v>
      </c>
      <c r="U38" s="309"/>
      <c r="V38" s="309"/>
      <c r="W38" s="309"/>
      <c r="X38" s="46"/>
    </row>
    <row r="39" spans="1:24" ht="15.75">
      <c r="A39" s="33"/>
      <c r="B39" s="314" t="s">
        <v>189</v>
      </c>
      <c r="C39" s="315"/>
      <c r="D39" s="315"/>
      <c r="E39" s="315"/>
      <c r="F39" s="315"/>
      <c r="G39" s="315"/>
      <c r="H39" s="315"/>
      <c r="I39" s="316"/>
      <c r="J39" s="320" t="s">
        <v>107</v>
      </c>
      <c r="K39" s="320"/>
      <c r="L39" s="320">
        <v>1</v>
      </c>
      <c r="M39" s="320"/>
      <c r="N39" s="320"/>
      <c r="O39" s="320"/>
      <c r="P39" s="320"/>
      <c r="Q39" s="320">
        <v>30000</v>
      </c>
      <c r="R39" s="320"/>
      <c r="S39" s="320"/>
      <c r="T39" s="328">
        <f>+ROUND(L39*Q39,0)</f>
        <v>30000</v>
      </c>
      <c r="U39" s="328"/>
      <c r="V39" s="328"/>
      <c r="W39" s="328"/>
      <c r="X39" s="46"/>
    </row>
    <row r="40" spans="1:24" ht="15.75">
      <c r="A40" s="33"/>
      <c r="B40" s="314" t="s">
        <v>190</v>
      </c>
      <c r="C40" s="315"/>
      <c r="D40" s="315"/>
      <c r="E40" s="315"/>
      <c r="F40" s="315"/>
      <c r="G40" s="315"/>
      <c r="H40" s="315"/>
      <c r="I40" s="316"/>
      <c r="J40" s="320" t="s">
        <v>159</v>
      </c>
      <c r="K40" s="320"/>
      <c r="L40" s="320">
        <v>1</v>
      </c>
      <c r="M40" s="320"/>
      <c r="N40" s="320"/>
      <c r="O40" s="320"/>
      <c r="P40" s="320"/>
      <c r="Q40" s="320">
        <v>4121</v>
      </c>
      <c r="R40" s="320"/>
      <c r="S40" s="320"/>
      <c r="T40" s="328">
        <f t="shared" ref="T40:T42" si="0">+ROUND(L40*Q40,0)</f>
        <v>4121</v>
      </c>
      <c r="U40" s="328"/>
      <c r="V40" s="328"/>
      <c r="W40" s="328"/>
      <c r="X40" s="46"/>
    </row>
    <row r="41" spans="1:24" ht="15.75">
      <c r="A41" s="33"/>
      <c r="B41" s="317" t="s">
        <v>160</v>
      </c>
      <c r="C41" s="324"/>
      <c r="D41" s="324"/>
      <c r="E41" s="324"/>
      <c r="F41" s="324"/>
      <c r="G41" s="324"/>
      <c r="H41" s="324"/>
      <c r="I41" s="318"/>
      <c r="J41" s="320" t="s">
        <v>161</v>
      </c>
      <c r="K41" s="320"/>
      <c r="L41" s="320">
        <v>6.1350000000000002E-2</v>
      </c>
      <c r="M41" s="320"/>
      <c r="N41" s="320"/>
      <c r="O41" s="320"/>
      <c r="P41" s="320"/>
      <c r="Q41" s="320">
        <v>40000</v>
      </c>
      <c r="R41" s="320"/>
      <c r="S41" s="320"/>
      <c r="T41" s="328">
        <f t="shared" si="0"/>
        <v>2454</v>
      </c>
      <c r="U41" s="328"/>
      <c r="V41" s="328"/>
      <c r="W41" s="328"/>
      <c r="X41" s="46"/>
    </row>
    <row r="42" spans="1:24" ht="15.75">
      <c r="A42" s="33"/>
      <c r="B42" s="314" t="s">
        <v>191</v>
      </c>
      <c r="C42" s="315"/>
      <c r="D42" s="315"/>
      <c r="E42" s="315"/>
      <c r="F42" s="315"/>
      <c r="G42" s="315"/>
      <c r="H42" s="315"/>
      <c r="I42" s="316"/>
      <c r="J42" s="320" t="s">
        <v>163</v>
      </c>
      <c r="K42" s="320"/>
      <c r="L42" s="320">
        <v>6.13E-2</v>
      </c>
      <c r="M42" s="320"/>
      <c r="N42" s="320"/>
      <c r="O42" s="320"/>
      <c r="P42" s="320"/>
      <c r="Q42" s="320">
        <v>90000</v>
      </c>
      <c r="R42" s="320"/>
      <c r="S42" s="320"/>
      <c r="T42" s="328">
        <f t="shared" si="0"/>
        <v>5517</v>
      </c>
      <c r="U42" s="328"/>
      <c r="V42" s="328"/>
      <c r="W42" s="328"/>
      <c r="X42" s="46"/>
    </row>
    <row r="43" spans="1:24" ht="16.5">
      <c r="A43" s="33"/>
      <c r="B43" s="49"/>
      <c r="C43" s="49"/>
      <c r="D43" s="49"/>
      <c r="E43" s="49"/>
      <c r="F43" s="49"/>
      <c r="G43" s="49"/>
      <c r="H43" s="49"/>
      <c r="I43" s="49"/>
      <c r="J43" s="49"/>
      <c r="K43" s="49"/>
      <c r="L43" s="49"/>
      <c r="M43" s="49"/>
      <c r="N43" s="49"/>
      <c r="O43" s="49"/>
      <c r="P43" s="49"/>
      <c r="Q43" s="310" t="s">
        <v>20</v>
      </c>
      <c r="R43" s="310"/>
      <c r="S43" s="310"/>
      <c r="T43" s="329">
        <f>SUM(T39:W42)</f>
        <v>42092</v>
      </c>
      <c r="U43" s="330"/>
      <c r="V43" s="330"/>
      <c r="W43" s="331"/>
      <c r="X43" s="46"/>
    </row>
    <row r="44" spans="1:24" ht="15.75">
      <c r="A44" s="33"/>
      <c r="B44" s="50"/>
      <c r="C44" s="50"/>
      <c r="D44" s="50"/>
      <c r="E44" s="50"/>
      <c r="F44" s="50"/>
      <c r="G44" s="50"/>
      <c r="H44" s="50"/>
      <c r="I44" s="50"/>
      <c r="J44" s="50"/>
      <c r="K44" s="50"/>
      <c r="L44" s="50"/>
      <c r="M44" s="50"/>
      <c r="N44" s="50"/>
      <c r="O44" s="50"/>
      <c r="P44" s="50"/>
      <c r="Q44" s="50"/>
      <c r="R44" s="50"/>
      <c r="S44" s="50"/>
      <c r="T44" s="51"/>
      <c r="U44" s="51"/>
      <c r="V44" s="51"/>
      <c r="W44" s="51"/>
      <c r="X44" s="46"/>
    </row>
    <row r="45" spans="1:24" ht="16.5">
      <c r="A45" s="33"/>
      <c r="B45" s="305" t="s">
        <v>26</v>
      </c>
      <c r="C45" s="305"/>
      <c r="D45" s="305"/>
      <c r="E45" s="305"/>
      <c r="F45" s="305"/>
      <c r="G45" s="305"/>
      <c r="H45" s="305"/>
      <c r="I45" s="305"/>
      <c r="J45" s="305"/>
      <c r="K45" s="305"/>
      <c r="L45" s="305"/>
      <c r="M45" s="305"/>
      <c r="N45" s="305"/>
      <c r="O45" s="305"/>
      <c r="P45" s="305"/>
      <c r="Q45" s="305"/>
      <c r="R45" s="305"/>
      <c r="S45" s="305"/>
      <c r="T45" s="305"/>
      <c r="U45" s="305"/>
      <c r="V45" s="305"/>
      <c r="W45" s="305"/>
      <c r="X45" s="46"/>
    </row>
    <row r="46" spans="1:24" ht="15.75">
      <c r="A46" s="33"/>
      <c r="B46" s="47"/>
      <c r="C46" s="47"/>
      <c r="D46" s="47"/>
      <c r="E46" s="47"/>
      <c r="F46" s="47"/>
      <c r="G46" s="47"/>
      <c r="H46" s="47"/>
      <c r="I46" s="47"/>
      <c r="J46" s="47"/>
      <c r="K46" s="47"/>
      <c r="L46" s="47"/>
      <c r="M46" s="47"/>
      <c r="N46" s="47"/>
      <c r="O46" s="47"/>
      <c r="P46" s="47"/>
      <c r="Q46" s="47"/>
      <c r="R46" s="47"/>
      <c r="S46" s="47"/>
      <c r="T46" s="47"/>
      <c r="U46" s="47"/>
      <c r="V46" s="47"/>
      <c r="W46" s="47"/>
      <c r="X46" s="46"/>
    </row>
    <row r="47" spans="1:24" ht="19.5">
      <c r="A47" s="33"/>
      <c r="B47" s="309" t="s">
        <v>27</v>
      </c>
      <c r="C47" s="309"/>
      <c r="D47" s="309"/>
      <c r="E47" s="309"/>
      <c r="F47" s="309"/>
      <c r="G47" s="309"/>
      <c r="H47" s="309" t="s">
        <v>28</v>
      </c>
      <c r="I47" s="309"/>
      <c r="J47" s="309" t="s">
        <v>29</v>
      </c>
      <c r="K47" s="309"/>
      <c r="L47" s="309" t="s">
        <v>30</v>
      </c>
      <c r="M47" s="309"/>
      <c r="N47" s="309"/>
      <c r="O47" s="309"/>
      <c r="P47" s="309"/>
      <c r="Q47" s="309" t="s">
        <v>16</v>
      </c>
      <c r="R47" s="309"/>
      <c r="S47" s="309"/>
      <c r="T47" s="309" t="s">
        <v>18</v>
      </c>
      <c r="U47" s="309"/>
      <c r="V47" s="309"/>
      <c r="W47" s="309"/>
      <c r="X47" s="46"/>
    </row>
    <row r="48" spans="1:24" ht="15.75">
      <c r="A48" s="33"/>
      <c r="B48" s="320" t="s">
        <v>61</v>
      </c>
      <c r="C48" s="320"/>
      <c r="D48" s="320"/>
      <c r="E48" s="320"/>
      <c r="F48" s="320"/>
      <c r="G48" s="320"/>
      <c r="H48" s="320"/>
      <c r="I48" s="320"/>
      <c r="J48" s="320">
        <v>15</v>
      </c>
      <c r="K48" s="320"/>
      <c r="L48" s="320">
        <v>0.1</v>
      </c>
      <c r="M48" s="320"/>
      <c r="N48" s="320"/>
      <c r="O48" s="320"/>
      <c r="P48" s="320"/>
      <c r="Q48" s="320">
        <v>35000</v>
      </c>
      <c r="R48" s="320"/>
      <c r="S48" s="320"/>
      <c r="T48" s="319">
        <f>+ROUND(L48*Q48,0)</f>
        <v>3500</v>
      </c>
      <c r="U48" s="319"/>
      <c r="V48" s="319"/>
      <c r="W48" s="319"/>
      <c r="X48" s="46"/>
    </row>
    <row r="49" spans="1:24" ht="15.75">
      <c r="A49" s="33"/>
      <c r="B49" s="320"/>
      <c r="C49" s="320"/>
      <c r="D49" s="320"/>
      <c r="E49" s="320"/>
      <c r="F49" s="320"/>
      <c r="G49" s="320"/>
      <c r="H49" s="320"/>
      <c r="I49" s="320"/>
      <c r="J49" s="320"/>
      <c r="K49" s="320"/>
      <c r="L49" s="320"/>
      <c r="M49" s="320"/>
      <c r="N49" s="320"/>
      <c r="O49" s="320"/>
      <c r="P49" s="320"/>
      <c r="Q49" s="320"/>
      <c r="R49" s="320"/>
      <c r="S49" s="320"/>
      <c r="T49" s="319">
        <f t="shared" ref="T49:T50" si="1">+ROUND(L49*Q49,0)</f>
        <v>0</v>
      </c>
      <c r="U49" s="319"/>
      <c r="V49" s="319"/>
      <c r="W49" s="319"/>
      <c r="X49" s="46"/>
    </row>
    <row r="50" spans="1:24" ht="15.75">
      <c r="A50" s="33"/>
      <c r="B50" s="320"/>
      <c r="C50" s="320"/>
      <c r="D50" s="320"/>
      <c r="E50" s="320"/>
      <c r="F50" s="320"/>
      <c r="G50" s="320"/>
      <c r="H50" s="320"/>
      <c r="I50" s="320"/>
      <c r="J50" s="320"/>
      <c r="K50" s="320"/>
      <c r="L50" s="320"/>
      <c r="M50" s="320"/>
      <c r="N50" s="320"/>
      <c r="O50" s="320"/>
      <c r="P50" s="320"/>
      <c r="Q50" s="320"/>
      <c r="R50" s="320"/>
      <c r="S50" s="320"/>
      <c r="T50" s="319">
        <f t="shared" si="1"/>
        <v>0</v>
      </c>
      <c r="U50" s="319"/>
      <c r="V50" s="319"/>
      <c r="W50" s="319"/>
      <c r="X50" s="46"/>
    </row>
    <row r="51" spans="1:24" ht="16.5">
      <c r="A51" s="33"/>
      <c r="B51" s="49"/>
      <c r="C51" s="49"/>
      <c r="D51" s="49"/>
      <c r="E51" s="49"/>
      <c r="F51" s="49"/>
      <c r="G51" s="49"/>
      <c r="H51" s="49"/>
      <c r="I51" s="49"/>
      <c r="J51" s="49"/>
      <c r="K51" s="49"/>
      <c r="L51" s="49"/>
      <c r="M51" s="49"/>
      <c r="N51" s="49"/>
      <c r="O51" s="49"/>
      <c r="P51" s="49"/>
      <c r="Q51" s="310" t="s">
        <v>20</v>
      </c>
      <c r="R51" s="310"/>
      <c r="S51" s="310"/>
      <c r="T51" s="332">
        <f t="shared" ref="T51" si="2">SUM(T48:W50)</f>
        <v>3500</v>
      </c>
      <c r="U51" s="333"/>
      <c r="V51" s="333"/>
      <c r="W51" s="334"/>
      <c r="X51" s="46"/>
    </row>
    <row r="52" spans="1:24" ht="15.75">
      <c r="A52" s="33"/>
      <c r="B52" s="50"/>
      <c r="C52" s="50"/>
      <c r="D52" s="50"/>
      <c r="E52" s="50"/>
      <c r="F52" s="50"/>
      <c r="G52" s="50"/>
      <c r="H52" s="50"/>
      <c r="I52" s="50"/>
      <c r="J52" s="50"/>
      <c r="K52" s="50"/>
      <c r="L52" s="50"/>
      <c r="M52" s="50"/>
      <c r="N52" s="50"/>
      <c r="O52" s="50"/>
      <c r="P52" s="50"/>
      <c r="Q52" s="50"/>
      <c r="R52" s="50"/>
      <c r="S52" s="50"/>
      <c r="T52" s="51"/>
      <c r="U52" s="51"/>
      <c r="V52" s="51"/>
      <c r="W52" s="51"/>
      <c r="X52" s="46"/>
    </row>
    <row r="53" spans="1:24" ht="16.5">
      <c r="A53" s="33"/>
      <c r="B53" s="305" t="s">
        <v>33</v>
      </c>
      <c r="C53" s="305"/>
      <c r="D53" s="305"/>
      <c r="E53" s="305"/>
      <c r="F53" s="305"/>
      <c r="G53" s="305"/>
      <c r="H53" s="305"/>
      <c r="I53" s="305"/>
      <c r="J53" s="305"/>
      <c r="K53" s="305"/>
      <c r="L53" s="305"/>
      <c r="M53" s="305"/>
      <c r="N53" s="305"/>
      <c r="O53" s="305"/>
      <c r="P53" s="305"/>
      <c r="Q53" s="305"/>
      <c r="R53" s="305"/>
      <c r="S53" s="305"/>
      <c r="T53" s="305"/>
      <c r="U53" s="305"/>
      <c r="V53" s="305"/>
      <c r="W53" s="305"/>
      <c r="X53" s="46"/>
    </row>
    <row r="54" spans="1:24" ht="15.75">
      <c r="A54" s="33"/>
      <c r="B54" s="47"/>
      <c r="C54" s="47"/>
      <c r="D54" s="47"/>
      <c r="E54" s="47"/>
      <c r="F54" s="47"/>
      <c r="G54" s="47"/>
      <c r="H54" s="47"/>
      <c r="I54" s="47"/>
      <c r="J54" s="47"/>
      <c r="K54" s="47"/>
      <c r="L54" s="47"/>
      <c r="M54" s="47"/>
      <c r="N54" s="47"/>
      <c r="O54" s="47"/>
      <c r="P54" s="47"/>
      <c r="Q54" s="47"/>
      <c r="R54" s="47"/>
      <c r="S54" s="47"/>
      <c r="T54" s="47"/>
      <c r="U54" s="47"/>
      <c r="V54" s="47"/>
      <c r="W54" s="47"/>
      <c r="X54" s="46"/>
    </row>
    <row r="55" spans="1:24" ht="16.5">
      <c r="A55" s="33"/>
      <c r="B55" s="309" t="s">
        <v>34</v>
      </c>
      <c r="C55" s="309"/>
      <c r="D55" s="309"/>
      <c r="E55" s="309"/>
      <c r="F55" s="309"/>
      <c r="G55" s="309"/>
      <c r="H55" s="309" t="s">
        <v>35</v>
      </c>
      <c r="I55" s="309"/>
      <c r="J55" s="309" t="s">
        <v>36</v>
      </c>
      <c r="K55" s="309"/>
      <c r="L55" s="309" t="s">
        <v>37</v>
      </c>
      <c r="M55" s="309"/>
      <c r="N55" s="309"/>
      <c r="O55" s="309"/>
      <c r="P55" s="309"/>
      <c r="Q55" s="309" t="s">
        <v>17</v>
      </c>
      <c r="R55" s="309"/>
      <c r="S55" s="309"/>
      <c r="T55" s="309" t="s">
        <v>18</v>
      </c>
      <c r="U55" s="309"/>
      <c r="V55" s="309"/>
      <c r="W55" s="309"/>
      <c r="X55" s="46"/>
    </row>
    <row r="56" spans="1:24" ht="15.75">
      <c r="A56" s="33"/>
      <c r="B56" s="320" t="s">
        <v>38</v>
      </c>
      <c r="C56" s="320"/>
      <c r="D56" s="320"/>
      <c r="E56" s="320"/>
      <c r="F56" s="320"/>
      <c r="G56" s="320"/>
      <c r="H56" s="320">
        <f>((1500000/30)+((1000000/30)*2))</f>
        <v>116666.66666666667</v>
      </c>
      <c r="I56" s="320"/>
      <c r="J56" s="335">
        <v>0.65</v>
      </c>
      <c r="K56" s="320"/>
      <c r="L56" s="320">
        <f>H56*1.65</f>
        <v>192500</v>
      </c>
      <c r="M56" s="320"/>
      <c r="N56" s="320"/>
      <c r="O56" s="320"/>
      <c r="P56" s="320"/>
      <c r="Q56" s="320">
        <v>4.7E-2</v>
      </c>
      <c r="R56" s="320"/>
      <c r="S56" s="320"/>
      <c r="T56" s="319">
        <f>Q56*L56</f>
        <v>9047.5</v>
      </c>
      <c r="U56" s="319"/>
      <c r="V56" s="319"/>
      <c r="W56" s="319"/>
      <c r="X56" s="46"/>
    </row>
    <row r="57" spans="1:24" ht="15.75">
      <c r="A57" s="33"/>
      <c r="B57" s="320"/>
      <c r="C57" s="320"/>
      <c r="D57" s="320"/>
      <c r="E57" s="320"/>
      <c r="F57" s="320"/>
      <c r="G57" s="320"/>
      <c r="H57" s="320"/>
      <c r="I57" s="320"/>
      <c r="J57" s="320"/>
      <c r="K57" s="320"/>
      <c r="L57" s="320"/>
      <c r="M57" s="320"/>
      <c r="N57" s="320"/>
      <c r="O57" s="320"/>
      <c r="P57" s="320"/>
      <c r="Q57" s="320"/>
      <c r="R57" s="320"/>
      <c r="S57" s="320"/>
      <c r="T57" s="319"/>
      <c r="U57" s="319"/>
      <c r="V57" s="319"/>
      <c r="W57" s="319"/>
      <c r="X57" s="46"/>
    </row>
    <row r="58" spans="1:24" ht="15.75">
      <c r="A58" s="33"/>
      <c r="B58" s="320"/>
      <c r="C58" s="320"/>
      <c r="D58" s="320"/>
      <c r="E58" s="320"/>
      <c r="F58" s="320"/>
      <c r="G58" s="320"/>
      <c r="H58" s="320"/>
      <c r="I58" s="320"/>
      <c r="J58" s="320"/>
      <c r="K58" s="320"/>
      <c r="L58" s="320"/>
      <c r="M58" s="320"/>
      <c r="N58" s="320"/>
      <c r="O58" s="320"/>
      <c r="P58" s="320"/>
      <c r="Q58" s="320"/>
      <c r="R58" s="320"/>
      <c r="S58" s="320"/>
      <c r="T58" s="319"/>
      <c r="U58" s="319"/>
      <c r="V58" s="319"/>
      <c r="W58" s="319"/>
      <c r="X58" s="46"/>
    </row>
    <row r="59" spans="1:24" ht="16.5">
      <c r="A59" s="33"/>
      <c r="B59" s="49"/>
      <c r="C59" s="49"/>
      <c r="D59" s="49"/>
      <c r="E59" s="49"/>
      <c r="F59" s="49"/>
      <c r="G59" s="49"/>
      <c r="H59" s="49"/>
      <c r="I59" s="49"/>
      <c r="J59" s="49"/>
      <c r="K59" s="49"/>
      <c r="L59" s="49"/>
      <c r="M59" s="49"/>
      <c r="N59" s="49"/>
      <c r="O59" s="49"/>
      <c r="P59" s="49"/>
      <c r="Q59" s="310" t="s">
        <v>20</v>
      </c>
      <c r="R59" s="310"/>
      <c r="S59" s="310"/>
      <c r="T59" s="337">
        <f t="shared" ref="T59" si="3">SUM(T56:W58)</f>
        <v>9047.5</v>
      </c>
      <c r="U59" s="338"/>
      <c r="V59" s="338"/>
      <c r="W59" s="339"/>
      <c r="X59" s="46"/>
    </row>
    <row r="60" spans="1:24" ht="15.75">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5.75">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ht="16.5">
      <c r="A62" s="33"/>
      <c r="B62" s="49"/>
      <c r="C62" s="49"/>
      <c r="D62" s="49"/>
      <c r="E62" s="49"/>
      <c r="F62" s="49"/>
      <c r="G62" s="49"/>
      <c r="H62" s="49"/>
      <c r="I62" s="49"/>
      <c r="J62" s="49"/>
      <c r="K62" s="49"/>
      <c r="L62" s="49"/>
      <c r="M62" s="49"/>
      <c r="N62" s="49"/>
      <c r="O62" s="49"/>
      <c r="P62" s="49"/>
      <c r="Q62" s="310" t="s">
        <v>20</v>
      </c>
      <c r="R62" s="310"/>
      <c r="S62" s="310"/>
      <c r="T62" s="337">
        <f t="shared" ref="T62" si="4">SUM(T59:W61)</f>
        <v>9047.5</v>
      </c>
      <c r="U62" s="338"/>
      <c r="V62" s="338"/>
      <c r="W62" s="339"/>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33"/>
      <c r="B64" s="52"/>
      <c r="C64" s="52"/>
      <c r="D64" s="52"/>
      <c r="E64" s="52"/>
      <c r="F64" s="52"/>
      <c r="G64" s="52"/>
      <c r="H64" s="52"/>
      <c r="I64" s="52"/>
      <c r="J64" s="52"/>
      <c r="K64" s="52"/>
      <c r="L64" s="52"/>
      <c r="M64" s="52"/>
      <c r="N64" s="52"/>
      <c r="O64" s="52"/>
      <c r="P64" s="52"/>
      <c r="Q64" s="340" t="s">
        <v>39</v>
      </c>
      <c r="R64" s="340"/>
      <c r="S64" s="340"/>
      <c r="T64" s="341">
        <f>+T62+T51+T43+T34</f>
        <v>66839.5</v>
      </c>
      <c r="U64" s="341"/>
      <c r="V64" s="341"/>
      <c r="W64" s="341"/>
      <c r="X64" s="46"/>
    </row>
    <row r="65" spans="1:24">
      <c r="A65" s="33"/>
      <c r="B65" s="52"/>
      <c r="C65" s="52"/>
      <c r="D65" s="52"/>
      <c r="E65" s="52"/>
      <c r="F65" s="52"/>
      <c r="G65" s="52"/>
      <c r="H65" s="52"/>
      <c r="I65" s="52"/>
      <c r="J65" s="52"/>
      <c r="K65" s="52"/>
      <c r="L65" s="52"/>
      <c r="M65" s="52"/>
      <c r="N65" s="52"/>
      <c r="O65" s="52"/>
      <c r="P65" s="52"/>
      <c r="Q65" s="54" t="s">
        <v>40</v>
      </c>
      <c r="R65" s="55">
        <v>30</v>
      </c>
      <c r="S65" s="56" t="s">
        <v>41</v>
      </c>
      <c r="T65" s="341">
        <f>+ROUND(R65*(T64/100),0)</f>
        <v>20052</v>
      </c>
      <c r="U65" s="341"/>
      <c r="V65" s="341"/>
      <c r="W65" s="341"/>
      <c r="X65" s="46"/>
    </row>
    <row r="66" spans="1:24">
      <c r="A66" s="33"/>
      <c r="B66" s="52"/>
      <c r="C66" s="52"/>
      <c r="D66" s="52"/>
      <c r="E66" s="52"/>
      <c r="F66" s="52"/>
      <c r="G66" s="52"/>
      <c r="H66" s="52"/>
      <c r="I66" s="52"/>
      <c r="J66" s="52"/>
      <c r="K66" s="52"/>
      <c r="L66" s="52"/>
      <c r="M66" s="52"/>
      <c r="N66" s="52"/>
      <c r="O66" s="52"/>
      <c r="P66" s="52"/>
      <c r="Q66" s="342" t="s">
        <v>42</v>
      </c>
      <c r="R66" s="342"/>
      <c r="S66" s="342"/>
      <c r="T66" s="341">
        <f>+T65+T64</f>
        <v>86891.5</v>
      </c>
      <c r="U66" s="341"/>
      <c r="V66" s="341"/>
      <c r="W66" s="341"/>
      <c r="X66" s="46"/>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346"/>
      <c r="D69" s="641"/>
      <c r="E69" s="641"/>
      <c r="F69" s="641"/>
      <c r="G69" s="641"/>
      <c r="H69" s="641"/>
      <c r="I69" s="641"/>
      <c r="J69" s="641"/>
      <c r="K69" s="642"/>
      <c r="L69" s="642"/>
      <c r="M69" s="642"/>
      <c r="N69" s="347"/>
      <c r="O69" s="347"/>
      <c r="P69" s="347"/>
      <c r="Q69" s="347"/>
      <c r="R69" s="347"/>
      <c r="S69" s="347"/>
      <c r="T69" s="347"/>
      <c r="U69" s="347"/>
      <c r="V69" s="347"/>
      <c r="W69" s="67"/>
      <c r="X69" s="46"/>
    </row>
    <row r="70" spans="1:24" ht="16.5">
      <c r="A70" s="33"/>
      <c r="B70" s="52"/>
      <c r="C70" s="343" t="s">
        <v>43</v>
      </c>
      <c r="D70" s="343"/>
      <c r="E70" s="343"/>
      <c r="F70" s="343"/>
      <c r="G70" s="343"/>
      <c r="H70" s="343"/>
      <c r="I70" s="343"/>
      <c r="J70" s="343"/>
      <c r="K70" s="642"/>
      <c r="L70" s="642"/>
      <c r="M70" s="642"/>
      <c r="N70" s="343" t="s">
        <v>44</v>
      </c>
      <c r="O70" s="343"/>
      <c r="P70" s="343"/>
      <c r="Q70" s="343"/>
      <c r="R70" s="343"/>
      <c r="S70" s="343"/>
      <c r="T70" s="343"/>
      <c r="U70" s="343"/>
      <c r="V70" s="343"/>
      <c r="W70" s="343"/>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346"/>
      <c r="J73" s="641"/>
      <c r="K73" s="641"/>
      <c r="L73" s="641"/>
      <c r="M73" s="641"/>
      <c r="N73" s="641"/>
      <c r="O73" s="641"/>
      <c r="P73" s="641"/>
      <c r="Q73" s="57"/>
      <c r="R73" s="57"/>
      <c r="S73" s="57"/>
      <c r="T73" s="57"/>
      <c r="U73" s="57"/>
      <c r="V73" s="57"/>
      <c r="W73" s="57"/>
      <c r="X73" s="46"/>
    </row>
    <row r="74" spans="1:24" ht="16.5">
      <c r="A74" s="33"/>
      <c r="B74" s="52"/>
      <c r="C74" s="57"/>
      <c r="D74" s="58"/>
      <c r="E74" s="58"/>
      <c r="F74" s="58"/>
      <c r="G74" s="58"/>
      <c r="H74" s="58"/>
      <c r="I74" s="343" t="s">
        <v>45</v>
      </c>
      <c r="J74" s="643"/>
      <c r="K74" s="643"/>
      <c r="L74" s="643"/>
      <c r="M74" s="643"/>
      <c r="N74" s="643"/>
      <c r="O74" s="643"/>
      <c r="P74" s="643"/>
      <c r="Q74" s="57"/>
      <c r="R74" s="57"/>
      <c r="S74" s="57"/>
      <c r="T74" s="57"/>
      <c r="U74" s="57"/>
      <c r="V74" s="57"/>
      <c r="W74" s="57"/>
      <c r="X74" s="46"/>
    </row>
    <row r="75" spans="1:24">
      <c r="A75" s="33"/>
      <c r="B75" s="52"/>
      <c r="C75" s="52"/>
      <c r="D75" s="52"/>
      <c r="E75" s="52"/>
      <c r="F75" s="59"/>
      <c r="G75" s="59"/>
      <c r="H75" s="59"/>
      <c r="I75" s="59"/>
      <c r="J75" s="59"/>
      <c r="K75" s="59"/>
      <c r="L75" s="59"/>
      <c r="M75" s="59"/>
      <c r="N75" s="59"/>
      <c r="O75" s="59"/>
      <c r="P75" s="60"/>
      <c r="Q75" s="52"/>
      <c r="R75" s="52"/>
      <c r="S75" s="52"/>
      <c r="T75" s="53"/>
      <c r="U75" s="53"/>
      <c r="V75" s="53"/>
      <c r="W75" s="53"/>
      <c r="X75" s="46"/>
    </row>
    <row r="76" spans="1:24">
      <c r="A76" s="33"/>
      <c r="B76" s="344" t="s">
        <v>46</v>
      </c>
      <c r="C76" s="344"/>
      <c r="D76" s="344"/>
      <c r="E76" s="344"/>
      <c r="F76" s="344"/>
      <c r="G76" s="344"/>
      <c r="H76" s="344"/>
      <c r="I76" s="344"/>
      <c r="J76" s="344"/>
      <c r="K76" s="344"/>
      <c r="L76" s="344"/>
      <c r="M76" s="344"/>
      <c r="N76" s="344"/>
      <c r="O76" s="61"/>
      <c r="P76" s="31"/>
      <c r="Q76" s="31" t="s">
        <v>47</v>
      </c>
      <c r="R76" s="31" t="s">
        <v>48</v>
      </c>
      <c r="S76" s="31"/>
      <c r="T76" s="31"/>
      <c r="U76" s="31"/>
      <c r="V76" s="31"/>
      <c r="W76" s="31"/>
      <c r="X76" s="32"/>
    </row>
    <row r="77" spans="1:24">
      <c r="A77" s="62"/>
      <c r="B77" s="63" t="s">
        <v>49</v>
      </c>
      <c r="C77" s="64"/>
      <c r="D77" s="64"/>
      <c r="E77" s="64"/>
      <c r="F77" s="63" t="s">
        <v>50</v>
      </c>
      <c r="G77" s="65"/>
      <c r="H77" s="345"/>
      <c r="I77" s="345"/>
      <c r="J77" s="345"/>
      <c r="K77" s="345"/>
      <c r="L77" s="345"/>
      <c r="M77" s="345"/>
      <c r="N77" s="345"/>
      <c r="O77" s="345"/>
      <c r="P77" s="63"/>
      <c r="Q77" s="63"/>
      <c r="R77" s="63" t="s">
        <v>51</v>
      </c>
      <c r="S77" s="63"/>
      <c r="T77" s="63"/>
      <c r="U77" s="63"/>
      <c r="V77" s="63"/>
      <c r="W77" s="63"/>
      <c r="X77" s="66"/>
    </row>
  </sheetData>
  <mergeCells count="159">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B36:W36"/>
    <mergeCell ref="B38:I38"/>
    <mergeCell ref="J38:K38"/>
    <mergeCell ref="L38:P38"/>
    <mergeCell ref="Q38:S38"/>
    <mergeCell ref="T38:W38"/>
    <mergeCell ref="B33:I33"/>
    <mergeCell ref="J33:K33"/>
    <mergeCell ref="L33:P33"/>
    <mergeCell ref="Q33:S33"/>
    <mergeCell ref="T33:W33"/>
    <mergeCell ref="Q34:S34"/>
    <mergeCell ref="T34:W34"/>
    <mergeCell ref="B39:I39"/>
    <mergeCell ref="J39:K39"/>
    <mergeCell ref="L39:P39"/>
    <mergeCell ref="Q39:S39"/>
    <mergeCell ref="T39:W39"/>
    <mergeCell ref="B40:I40"/>
    <mergeCell ref="J40:K40"/>
    <mergeCell ref="L40:P40"/>
    <mergeCell ref="Q40:S40"/>
    <mergeCell ref="T40:W40"/>
    <mergeCell ref="B41:I41"/>
    <mergeCell ref="J41:K41"/>
    <mergeCell ref="L41:P41"/>
    <mergeCell ref="Q41:S41"/>
    <mergeCell ref="T41:W41"/>
    <mergeCell ref="B42:I42"/>
    <mergeCell ref="J42:K42"/>
    <mergeCell ref="L42:P42"/>
    <mergeCell ref="Q42:S42"/>
    <mergeCell ref="T42:W42"/>
    <mergeCell ref="B48:G48"/>
    <mergeCell ref="H48:I48"/>
    <mergeCell ref="J48:K48"/>
    <mergeCell ref="L48:P48"/>
    <mergeCell ref="Q48:S48"/>
    <mergeCell ref="T48:W48"/>
    <mergeCell ref="Q43:S43"/>
    <mergeCell ref="T43:W43"/>
    <mergeCell ref="B45:W45"/>
    <mergeCell ref="B47:G47"/>
    <mergeCell ref="H47:I47"/>
    <mergeCell ref="J47:K47"/>
    <mergeCell ref="L47:P47"/>
    <mergeCell ref="Q47:S47"/>
    <mergeCell ref="T47:W47"/>
    <mergeCell ref="B50:G50"/>
    <mergeCell ref="H50:I50"/>
    <mergeCell ref="J50:K50"/>
    <mergeCell ref="L50:P50"/>
    <mergeCell ref="Q50:S50"/>
    <mergeCell ref="T50:W50"/>
    <mergeCell ref="B49:G49"/>
    <mergeCell ref="H49:I49"/>
    <mergeCell ref="J49:K49"/>
    <mergeCell ref="L49:P49"/>
    <mergeCell ref="Q49:S49"/>
    <mergeCell ref="T49:W49"/>
    <mergeCell ref="Q51:S51"/>
    <mergeCell ref="T51:W51"/>
    <mergeCell ref="B53:W53"/>
    <mergeCell ref="B55:G55"/>
    <mergeCell ref="H55:I55"/>
    <mergeCell ref="J55:K55"/>
    <mergeCell ref="L55:P55"/>
    <mergeCell ref="Q55:S55"/>
    <mergeCell ref="T55:W55"/>
    <mergeCell ref="B57:G57"/>
    <mergeCell ref="H57:I57"/>
    <mergeCell ref="J57:K57"/>
    <mergeCell ref="L57:P57"/>
    <mergeCell ref="Q57:S57"/>
    <mergeCell ref="T57:W57"/>
    <mergeCell ref="B56:G56"/>
    <mergeCell ref="H56:I56"/>
    <mergeCell ref="J56:K56"/>
    <mergeCell ref="L56:P56"/>
    <mergeCell ref="Q56:S56"/>
    <mergeCell ref="T56:W56"/>
    <mergeCell ref="Q59:S59"/>
    <mergeCell ref="T59:W59"/>
    <mergeCell ref="B60:G60"/>
    <mergeCell ref="H60:I60"/>
    <mergeCell ref="J60:K60"/>
    <mergeCell ref="L60:P60"/>
    <mergeCell ref="Q60:S60"/>
    <mergeCell ref="T60:W60"/>
    <mergeCell ref="B58:G58"/>
    <mergeCell ref="H58:I58"/>
    <mergeCell ref="J58:K58"/>
    <mergeCell ref="L58:P58"/>
    <mergeCell ref="Q58:S58"/>
    <mergeCell ref="T58:W58"/>
    <mergeCell ref="Q62:S62"/>
    <mergeCell ref="T62:W62"/>
    <mergeCell ref="Q64:S64"/>
    <mergeCell ref="T64:W64"/>
    <mergeCell ref="T65:W65"/>
    <mergeCell ref="Q66:S66"/>
    <mergeCell ref="T66:W66"/>
    <mergeCell ref="B61:G61"/>
    <mergeCell ref="H61:I61"/>
    <mergeCell ref="J61:K61"/>
    <mergeCell ref="L61:P61"/>
    <mergeCell ref="Q61:S61"/>
    <mergeCell ref="T61:W61"/>
    <mergeCell ref="I74:P74"/>
    <mergeCell ref="B76:N76"/>
    <mergeCell ref="H77:O77"/>
    <mergeCell ref="C69:J69"/>
    <mergeCell ref="K69:M70"/>
    <mergeCell ref="N69:V69"/>
    <mergeCell ref="C70:J70"/>
    <mergeCell ref="N70:W70"/>
    <mergeCell ref="I73:P73"/>
  </mergeCells>
  <conditionalFormatting sqref="B12:W17">
    <cfRule type="expression" dxfId="34" priority="1" stopIfTrue="1">
      <formula>#REF!=0</formula>
    </cfRule>
  </conditionalFormatting>
  <dataValidations count="32">
    <dataValidation allowBlank="1" showInputMessage="1" showErrorMessage="1" prompt="Escriba el precio unitario del material  que se analiza" sqref="Q39:S42" xr:uid="{00000000-0002-0000-2100-000000000000}"/>
    <dataValidation allowBlank="1" showInputMessage="1" showErrorMessage="1" prompt="Escriba la cantidad de material que se analiza" sqref="L39:P42" xr:uid="{00000000-0002-0000-2100-000001000000}"/>
    <dataValidation allowBlank="1" showInputMessage="1" showErrorMessage="1" prompt="Escriba la unidad de medida en que se mide el material" sqref="J39:K42" xr:uid="{00000000-0002-0000-2100-000002000000}"/>
    <dataValidation allowBlank="1" showInputMessage="1" showErrorMessage="1" prompt="Escriba una breve descripción de los materiales que analiza" sqref="B39:I42" xr:uid="{00000000-0002-0000-2100-000003000000}"/>
    <dataValidation allowBlank="1" showInputMessage="1" showErrorMessage="1" prompt="Escriba el rendimiento del equipo que analiza" sqref="Q33" xr:uid="{00000000-0002-0000-2100-000004000000}"/>
    <dataValidation allowBlank="1" showInputMessage="1" showErrorMessage="1" prompt="Escriba la Tarifa por hora del equipo que analiza" sqref="L33" xr:uid="{00000000-0002-0000-2100-000005000000}"/>
    <dataValidation allowBlank="1" showInputMessage="1" showErrorMessage="1" prompt="Escriba una breve descripción del equipo que analiza" sqref="B33" xr:uid="{00000000-0002-0000-2100-000006000000}"/>
    <dataValidation allowBlank="1" showInputMessage="1" showErrorMessage="1" prompt="Escriba el nombre completo  del interventor" sqref="H77:O77" xr:uid="{00000000-0002-0000-2100-000007000000}"/>
    <dataValidation allowBlank="1" showInputMessage="1" showErrorMessage="1" prompt="Escriba el valor Unitario de cada trabajador relacionado" sqref="T60:W61 T56:W58" xr:uid="{00000000-0002-0000-2100-000008000000}"/>
    <dataValidation allowBlank="1" showInputMessage="1" showErrorMessage="1" prompt="Escriba el rendimiento de cada trabajador relacionado" sqref="Q60:S61 Q56:S58" xr:uid="{00000000-0002-0000-2100-000009000000}"/>
    <dataValidation allowBlank="1" showInputMessage="1" showErrorMessage="1" prompt="Escriba el valor del jornal total de cada trabajador relacionado" sqref="L60:P61 L56:P58" xr:uid="{00000000-0002-0000-2100-00000A000000}"/>
    <dataValidation allowBlank="1" showInputMessage="1" showErrorMessage="1" prompt="Escriba el valor de las prestaciones por cada trabajador" sqref="J60:K61 J56:K58" xr:uid="{00000000-0002-0000-2100-00000B000000}"/>
    <dataValidation allowBlank="1" showInputMessage="1" showErrorMessage="1" prompt="Escriba el valor del jornal por cada trabajador" sqref="H60:I61 H56:I58" xr:uid="{00000000-0002-0000-2100-00000C000000}"/>
    <dataValidation allowBlank="1" showInputMessage="1" showErrorMessage="1" prompt="Escriba el valor unitario del transporte relacionado" sqref="T48:W50" xr:uid="{00000000-0002-0000-2100-00000D000000}"/>
    <dataValidation allowBlank="1" showInputMessage="1" showErrorMessage="1" prompt="Escriba la tarifa del transporte relacionado" sqref="Q48:S50" xr:uid="{00000000-0002-0000-2100-00000E000000}"/>
    <dataValidation allowBlank="1" showInputMessage="1" showErrorMessage="1" prompt="Esciba los m2 o Toneladas por Km equivalentes para el transporte relacionado" sqref="L48:P50" xr:uid="{00000000-0002-0000-2100-00000F000000}"/>
    <dataValidation allowBlank="1" showInputMessage="1" showErrorMessage="1" prompt="Escriba la distancia que recorre el transporte relacionado" sqref="J48:K50" xr:uid="{00000000-0002-0000-2100-000010000000}"/>
    <dataValidation allowBlank="1" showInputMessage="1" showErrorMessage="1" prompt="Escriba el peso o la cantidad de volument que transporta" sqref="H48:I50" xr:uid="{00000000-0002-0000-2100-000011000000}"/>
    <dataValidation allowBlank="1" showInputMessage="1" showErrorMessage="1" prompt="Escriba el precio unitario del material que se analiza" sqref="T39:W42" xr:uid="{00000000-0002-0000-2100-000012000000}"/>
    <dataValidation allowBlank="1" showInputMessage="1" showErrorMessage="1" prompt="Escriba el valor unitario del equipo que analiza" sqref="T33:W33" xr:uid="{00000000-0002-0000-2100-000013000000}"/>
    <dataValidation allowBlank="1" showInputMessage="1" showErrorMessage="1" prompt="Escriba los trabajadores cuyo precio va a analizarce" sqref="B60:G61 B56:G58" xr:uid="{00000000-0002-0000-2100-000014000000}"/>
    <dataValidation allowBlank="1" showInputMessage="1" showErrorMessage="1" prompt="Escriba la clase de material que transporta el material que se analiza" sqref="B48:G50" xr:uid="{00000000-0002-0000-2100-000015000000}"/>
    <dataValidation allowBlank="1" showInputMessage="1" showErrorMessage="1" prompt="Escriba la Cantidad de cada item relacionado" sqref="T26 T29:W29" xr:uid="{00000000-0002-0000-2100-000016000000}"/>
    <dataValidation allowBlank="1" showInputMessage="1" showErrorMessage="1" prompt="Escriba la unidad de medida en que se encuentra el item relacionado" sqref="Q26 Q29:S29" xr:uid="{00000000-0002-0000-2100-000017000000}"/>
    <dataValidation allowBlank="1" showInputMessage="1" showErrorMessage="1" prompt="Escriba una breve descripción del item relacionado" sqref="D26 D29:P29" xr:uid="{00000000-0002-0000-2100-000018000000}"/>
    <dataValidation allowBlank="1" showInputMessage="1" showErrorMessage="1" prompt="Escriba el item relacionado en la propuesta" sqref="B26 B29:C29" xr:uid="{00000000-0002-0000-2100-000019000000}"/>
    <dataValidation allowBlank="1" showInputMessage="1" showErrorMessage="1" promptTitle="Coordinador        " prompt="Escriba el nombre _x000a_o razón social del _x000a_funcionario designado_x000a_para ser el Coordinador_x000a_del Contrato" sqref="F23:W23" xr:uid="{00000000-0002-0000-2100-00001A000000}"/>
    <dataValidation allowBlank="1" showInputMessage="1" showErrorMessage="1" promptTitle="Interventor               " prompt="Escriba el nombre _x000a_o razón social del _x000a_Interventor" sqref="F21:W21" xr:uid="{00000000-0002-0000-2100-00001B000000}"/>
    <dataValidation allowBlank="1" showInputMessage="1" showErrorMessage="1" promptTitle="Contratista" prompt="Escriba el nombre o _x000a_razón social del _x000a_Contratista" sqref="F19:W19" xr:uid="{00000000-0002-0000-2100-00001C000000}"/>
    <dataValidation allowBlank="1" showInputMessage="1" showErrorMessage="1" promptTitle="Contrato No." prompt="Escriba en este espacio el número de contrato suscrito" sqref="H8:L8" xr:uid="{00000000-0002-0000-2100-00001D000000}"/>
    <dataValidation allowBlank="1" showInputMessage="1" showErrorMessage="1" prompt="Escriba el año de suscripción del contrato." sqref="O8:Q8" xr:uid="{00000000-0002-0000-2100-00001E000000}"/>
    <dataValidation allowBlank="1" showInputMessage="1" showErrorMessage="1" promptTitle="Objeto del Contrato" prompt="Escriba claramente el objeto del contrato de ejecución suscrito" sqref="B12:W17" xr:uid="{00000000-0002-0000-2100-00001F000000}"/>
  </dataValidation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X77"/>
  <sheetViews>
    <sheetView topLeftCell="A4" workbookViewId="0">
      <selection sqref="A1:X77"/>
    </sheetView>
  </sheetViews>
  <sheetFormatPr defaultColWidth="11.42578125" defaultRowHeight="15"/>
  <cols>
    <col min="1" max="8" width="5.85546875" customWidth="1"/>
    <col min="9" max="9" width="9.85546875" customWidth="1"/>
    <col min="10" max="18" width="5.85546875" customWidth="1"/>
    <col min="19" max="19" width="9.28515625" customWidth="1"/>
    <col min="20" max="24" width="5.85546875" customWidth="1"/>
  </cols>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13"/>
      <c r="C12" s="413"/>
      <c r="D12" s="413"/>
      <c r="E12" s="413"/>
      <c r="F12" s="413"/>
      <c r="G12" s="413"/>
      <c r="H12" s="413"/>
      <c r="I12" s="413"/>
      <c r="J12" s="413"/>
      <c r="K12" s="413"/>
      <c r="L12" s="413"/>
      <c r="M12" s="413"/>
      <c r="N12" s="413"/>
      <c r="O12" s="413"/>
      <c r="P12" s="413"/>
      <c r="Q12" s="413"/>
      <c r="R12" s="413"/>
      <c r="S12" s="413"/>
      <c r="T12" s="413"/>
      <c r="U12" s="413"/>
      <c r="V12" s="413"/>
      <c r="W12" s="413"/>
      <c r="X12" s="36"/>
    </row>
    <row r="13" spans="1:24">
      <c r="A13" s="35"/>
      <c r="B13" s="413"/>
      <c r="C13" s="413"/>
      <c r="D13" s="413"/>
      <c r="E13" s="413"/>
      <c r="F13" s="413"/>
      <c r="G13" s="413"/>
      <c r="H13" s="413"/>
      <c r="I13" s="413"/>
      <c r="J13" s="413"/>
      <c r="K13" s="413"/>
      <c r="L13" s="413"/>
      <c r="M13" s="413"/>
      <c r="N13" s="413"/>
      <c r="O13" s="413"/>
      <c r="P13" s="413"/>
      <c r="Q13" s="413"/>
      <c r="R13" s="413"/>
      <c r="S13" s="413"/>
      <c r="T13" s="413"/>
      <c r="U13" s="413"/>
      <c r="V13" s="413"/>
      <c r="W13" s="413"/>
      <c r="X13" s="36"/>
    </row>
    <row r="14" spans="1:24">
      <c r="A14" s="35"/>
      <c r="B14" s="413"/>
      <c r="C14" s="413"/>
      <c r="D14" s="413"/>
      <c r="E14" s="413"/>
      <c r="F14" s="413"/>
      <c r="G14" s="413"/>
      <c r="H14" s="413"/>
      <c r="I14" s="413"/>
      <c r="J14" s="413"/>
      <c r="K14" s="413"/>
      <c r="L14" s="413"/>
      <c r="M14" s="413"/>
      <c r="N14" s="413"/>
      <c r="O14" s="413"/>
      <c r="P14" s="413"/>
      <c r="Q14" s="413"/>
      <c r="R14" s="413"/>
      <c r="S14" s="413"/>
      <c r="T14" s="413"/>
      <c r="U14" s="413"/>
      <c r="V14" s="413"/>
      <c r="W14" s="413"/>
      <c r="X14" s="36"/>
    </row>
    <row r="15" spans="1:24">
      <c r="A15" s="35"/>
      <c r="B15" s="413"/>
      <c r="C15" s="413"/>
      <c r="D15" s="413"/>
      <c r="E15" s="413"/>
      <c r="F15" s="413"/>
      <c r="G15" s="413"/>
      <c r="H15" s="413"/>
      <c r="I15" s="413"/>
      <c r="J15" s="413"/>
      <c r="K15" s="413"/>
      <c r="L15" s="413"/>
      <c r="M15" s="413"/>
      <c r="N15" s="413"/>
      <c r="O15" s="413"/>
      <c r="P15" s="413"/>
      <c r="Q15" s="413"/>
      <c r="R15" s="413"/>
      <c r="S15" s="413"/>
      <c r="T15" s="413"/>
      <c r="U15" s="413"/>
      <c r="V15" s="413"/>
      <c r="W15" s="413"/>
      <c r="X15" s="36"/>
    </row>
    <row r="16" spans="1:24">
      <c r="A16" s="35"/>
      <c r="B16" s="413"/>
      <c r="C16" s="413"/>
      <c r="D16" s="413"/>
      <c r="E16" s="413"/>
      <c r="F16" s="413"/>
      <c r="G16" s="413"/>
      <c r="H16" s="413"/>
      <c r="I16" s="413"/>
      <c r="J16" s="413"/>
      <c r="K16" s="413"/>
      <c r="L16" s="413"/>
      <c r="M16" s="413"/>
      <c r="N16" s="413"/>
      <c r="O16" s="413"/>
      <c r="P16" s="413"/>
      <c r="Q16" s="413"/>
      <c r="R16" s="413"/>
      <c r="S16" s="413"/>
      <c r="T16" s="413"/>
      <c r="U16" s="413"/>
      <c r="V16" s="413"/>
      <c r="W16" s="413"/>
      <c r="X16" s="36"/>
    </row>
    <row r="17" spans="1:24">
      <c r="A17" s="35"/>
      <c r="B17" s="413"/>
      <c r="C17" s="413"/>
      <c r="D17" s="413"/>
      <c r="E17" s="413"/>
      <c r="F17" s="413"/>
      <c r="G17" s="413"/>
      <c r="H17" s="413"/>
      <c r="I17" s="413"/>
      <c r="J17" s="413"/>
      <c r="K17" s="413"/>
      <c r="L17" s="413"/>
      <c r="M17" s="413"/>
      <c r="N17" s="413"/>
      <c r="O17" s="413"/>
      <c r="P17" s="413"/>
      <c r="Q17" s="413"/>
      <c r="R17" s="413"/>
      <c r="S17" s="413"/>
      <c r="T17" s="413"/>
      <c r="U17" s="413"/>
      <c r="V17" s="413"/>
      <c r="W17" s="413"/>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398" t="s">
        <v>192</v>
      </c>
      <c r="C26" s="399"/>
      <c r="D26" s="404" t="s">
        <v>193</v>
      </c>
      <c r="E26" s="405"/>
      <c r="F26" s="405"/>
      <c r="G26" s="405"/>
      <c r="H26" s="405"/>
      <c r="I26" s="405"/>
      <c r="J26" s="405"/>
      <c r="K26" s="405"/>
      <c r="L26" s="405"/>
      <c r="M26" s="405"/>
      <c r="N26" s="405"/>
      <c r="O26" s="405"/>
      <c r="P26" s="406"/>
      <c r="Q26" s="278"/>
      <c r="R26" s="302"/>
      <c r="S26" s="279"/>
      <c r="T26" s="278"/>
      <c r="U26" s="302"/>
      <c r="V26" s="302"/>
      <c r="W26" s="279"/>
      <c r="X26" s="46"/>
    </row>
    <row r="27" spans="1:24">
      <c r="A27" s="33"/>
      <c r="B27" s="400"/>
      <c r="C27" s="401"/>
      <c r="D27" s="407"/>
      <c r="E27" s="408"/>
      <c r="F27" s="408"/>
      <c r="G27" s="408"/>
      <c r="H27" s="408"/>
      <c r="I27" s="408"/>
      <c r="J27" s="408"/>
      <c r="K27" s="408"/>
      <c r="L27" s="408"/>
      <c r="M27" s="408"/>
      <c r="N27" s="408"/>
      <c r="O27" s="408"/>
      <c r="P27" s="409"/>
      <c r="Q27" s="280"/>
      <c r="R27" s="303"/>
      <c r="S27" s="281"/>
      <c r="T27" s="280"/>
      <c r="U27" s="303"/>
      <c r="V27" s="303"/>
      <c r="W27" s="281"/>
      <c r="X27" s="46"/>
    </row>
    <row r="28" spans="1:24">
      <c r="A28" s="33"/>
      <c r="B28" s="402"/>
      <c r="C28" s="403"/>
      <c r="D28" s="410"/>
      <c r="E28" s="411"/>
      <c r="F28" s="411"/>
      <c r="G28" s="411"/>
      <c r="H28" s="411"/>
      <c r="I28" s="411"/>
      <c r="J28" s="411"/>
      <c r="K28" s="411"/>
      <c r="L28" s="411"/>
      <c r="M28" s="411"/>
      <c r="N28" s="411"/>
      <c r="O28" s="411"/>
      <c r="P28" s="412"/>
      <c r="Q28" s="282"/>
      <c r="R28" s="304"/>
      <c r="S28" s="283"/>
      <c r="T28" s="282"/>
      <c r="U28" s="304"/>
      <c r="V28" s="304"/>
      <c r="W28" s="283"/>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155</v>
      </c>
      <c r="C33" s="315"/>
      <c r="D33" s="315"/>
      <c r="E33" s="315"/>
      <c r="F33" s="315"/>
      <c r="G33" s="315"/>
      <c r="H33" s="315"/>
      <c r="I33" s="316"/>
      <c r="J33" s="317" t="s">
        <v>156</v>
      </c>
      <c r="K33" s="318"/>
      <c r="L33" s="321">
        <v>2000</v>
      </c>
      <c r="M33" s="322"/>
      <c r="N33" s="322"/>
      <c r="O33" s="322"/>
      <c r="P33" s="323"/>
      <c r="Q33" s="317">
        <v>6.1</v>
      </c>
      <c r="R33" s="324"/>
      <c r="S33" s="318"/>
      <c r="T33" s="319">
        <f>+ROUND(L33*Q33,0)</f>
        <v>12200</v>
      </c>
      <c r="U33" s="319"/>
      <c r="V33" s="319"/>
      <c r="W33" s="319"/>
      <c r="X33" s="46"/>
    </row>
    <row r="34" spans="1:24" ht="16.5">
      <c r="A34" s="33"/>
      <c r="B34" s="49"/>
      <c r="C34" s="49"/>
      <c r="D34" s="49"/>
      <c r="E34" s="49"/>
      <c r="F34" s="49"/>
      <c r="G34" s="49"/>
      <c r="H34" s="49"/>
      <c r="I34" s="49"/>
      <c r="J34" s="49"/>
      <c r="K34" s="49"/>
      <c r="L34" s="49"/>
      <c r="M34" s="49"/>
      <c r="N34" s="49"/>
      <c r="O34" s="49"/>
      <c r="P34" s="49"/>
      <c r="Q34" s="310" t="s">
        <v>20</v>
      </c>
      <c r="R34" s="310"/>
      <c r="S34" s="310"/>
      <c r="T34" s="311">
        <f>+SUM(T33:W33)</f>
        <v>12200</v>
      </c>
      <c r="U34" s="312"/>
      <c r="V34" s="312"/>
      <c r="W34" s="313"/>
      <c r="X34" s="46"/>
    </row>
    <row r="35" spans="1:24" ht="15.75">
      <c r="A35" s="33"/>
      <c r="B35" s="50"/>
      <c r="C35" s="50"/>
      <c r="D35" s="50"/>
      <c r="E35" s="50"/>
      <c r="F35" s="50"/>
      <c r="G35" s="50"/>
      <c r="H35" s="50"/>
      <c r="I35" s="50"/>
      <c r="J35" s="50"/>
      <c r="K35" s="50"/>
      <c r="L35" s="50"/>
      <c r="M35" s="50"/>
      <c r="N35" s="50"/>
      <c r="O35" s="50"/>
      <c r="P35" s="50"/>
      <c r="Q35" s="50"/>
      <c r="R35" s="50"/>
      <c r="S35" s="50"/>
      <c r="T35" s="51"/>
      <c r="U35" s="51"/>
      <c r="V35" s="51"/>
      <c r="W35" s="51"/>
      <c r="X35" s="46"/>
    </row>
    <row r="36" spans="1:24" ht="16.5">
      <c r="A36" s="33"/>
      <c r="B36" s="305" t="s">
        <v>21</v>
      </c>
      <c r="C36" s="305"/>
      <c r="D36" s="305"/>
      <c r="E36" s="305"/>
      <c r="F36" s="305"/>
      <c r="G36" s="305"/>
      <c r="H36" s="305"/>
      <c r="I36" s="305"/>
      <c r="J36" s="305"/>
      <c r="K36" s="305"/>
      <c r="L36" s="305"/>
      <c r="M36" s="305"/>
      <c r="N36" s="305"/>
      <c r="O36" s="305"/>
      <c r="P36" s="305"/>
      <c r="Q36" s="305"/>
      <c r="R36" s="305"/>
      <c r="S36" s="305"/>
      <c r="T36" s="305"/>
      <c r="U36" s="305"/>
      <c r="V36" s="305"/>
      <c r="W36" s="305"/>
      <c r="X36" s="46"/>
    </row>
    <row r="37" spans="1:24" ht="15.75">
      <c r="A37" s="33"/>
      <c r="B37" s="47"/>
      <c r="C37" s="47"/>
      <c r="D37" s="47"/>
      <c r="E37" s="47"/>
      <c r="F37" s="47"/>
      <c r="G37" s="47"/>
      <c r="H37" s="47"/>
      <c r="I37" s="47"/>
      <c r="J37" s="47"/>
      <c r="K37" s="47"/>
      <c r="L37" s="47"/>
      <c r="M37" s="47"/>
      <c r="N37" s="47"/>
      <c r="O37" s="47"/>
      <c r="P37" s="47"/>
      <c r="Q37" s="47"/>
      <c r="R37" s="47"/>
      <c r="S37" s="47"/>
      <c r="T37" s="47"/>
      <c r="U37" s="47"/>
      <c r="V37" s="47"/>
      <c r="W37" s="47"/>
      <c r="X37" s="46"/>
    </row>
    <row r="38" spans="1:24" ht="16.5">
      <c r="A38" s="33"/>
      <c r="B38" s="309" t="s">
        <v>9</v>
      </c>
      <c r="C38" s="309"/>
      <c r="D38" s="309"/>
      <c r="E38" s="309"/>
      <c r="F38" s="309"/>
      <c r="G38" s="309"/>
      <c r="H38" s="309"/>
      <c r="I38" s="309"/>
      <c r="J38" s="309" t="s">
        <v>10</v>
      </c>
      <c r="K38" s="309"/>
      <c r="L38" s="309" t="s">
        <v>22</v>
      </c>
      <c r="M38" s="309"/>
      <c r="N38" s="309"/>
      <c r="O38" s="309"/>
      <c r="P38" s="309"/>
      <c r="Q38" s="309" t="s">
        <v>23</v>
      </c>
      <c r="R38" s="309"/>
      <c r="S38" s="309"/>
      <c r="T38" s="309" t="s">
        <v>24</v>
      </c>
      <c r="U38" s="309"/>
      <c r="V38" s="309"/>
      <c r="W38" s="309"/>
      <c r="X38" s="46"/>
    </row>
    <row r="39" spans="1:24" ht="15.75">
      <c r="A39" s="33"/>
      <c r="B39" s="314" t="s">
        <v>194</v>
      </c>
      <c r="C39" s="315"/>
      <c r="D39" s="315"/>
      <c r="E39" s="315"/>
      <c r="F39" s="315"/>
      <c r="G39" s="315"/>
      <c r="H39" s="315"/>
      <c r="I39" s="316"/>
      <c r="J39" s="320" t="s">
        <v>107</v>
      </c>
      <c r="K39" s="320"/>
      <c r="L39" s="320">
        <v>1</v>
      </c>
      <c r="M39" s="320"/>
      <c r="N39" s="320"/>
      <c r="O39" s="320"/>
      <c r="P39" s="320"/>
      <c r="Q39" s="320">
        <v>47635</v>
      </c>
      <c r="R39" s="320"/>
      <c r="S39" s="320"/>
      <c r="T39" s="328">
        <f>+ROUND(L39*Q39,0)</f>
        <v>47635</v>
      </c>
      <c r="U39" s="328"/>
      <c r="V39" s="328"/>
      <c r="W39" s="328"/>
      <c r="X39" s="46"/>
    </row>
    <row r="40" spans="1:24" ht="15.75">
      <c r="A40" s="33"/>
      <c r="B40" s="314" t="s">
        <v>190</v>
      </c>
      <c r="C40" s="315"/>
      <c r="D40" s="315"/>
      <c r="E40" s="315"/>
      <c r="F40" s="315"/>
      <c r="G40" s="315"/>
      <c r="H40" s="315"/>
      <c r="I40" s="316"/>
      <c r="J40" s="320" t="s">
        <v>159</v>
      </c>
      <c r="K40" s="320"/>
      <c r="L40" s="320">
        <v>1</v>
      </c>
      <c r="M40" s="320"/>
      <c r="N40" s="320"/>
      <c r="O40" s="320"/>
      <c r="P40" s="320"/>
      <c r="Q40" s="320">
        <v>4121</v>
      </c>
      <c r="R40" s="320"/>
      <c r="S40" s="320"/>
      <c r="T40" s="328">
        <f t="shared" ref="T40:T42" si="0">+ROUND(L40*Q40,0)</f>
        <v>4121</v>
      </c>
      <c r="U40" s="328"/>
      <c r="V40" s="328"/>
      <c r="W40" s="328"/>
      <c r="X40" s="46"/>
    </row>
    <row r="41" spans="1:24" ht="15.75">
      <c r="A41" s="33"/>
      <c r="B41" s="317" t="s">
        <v>160</v>
      </c>
      <c r="C41" s="324"/>
      <c r="D41" s="324"/>
      <c r="E41" s="324"/>
      <c r="F41" s="324"/>
      <c r="G41" s="324"/>
      <c r="H41" s="324"/>
      <c r="I41" s="318"/>
      <c r="J41" s="320" t="s">
        <v>161</v>
      </c>
      <c r="K41" s="320"/>
      <c r="L41" s="320">
        <v>6.1350000000000002E-2</v>
      </c>
      <c r="M41" s="320"/>
      <c r="N41" s="320"/>
      <c r="O41" s="320"/>
      <c r="P41" s="320"/>
      <c r="Q41" s="320">
        <v>40000</v>
      </c>
      <c r="R41" s="320"/>
      <c r="S41" s="320"/>
      <c r="T41" s="328">
        <f t="shared" si="0"/>
        <v>2454</v>
      </c>
      <c r="U41" s="328"/>
      <c r="V41" s="328"/>
      <c r="W41" s="328"/>
      <c r="X41" s="46"/>
    </row>
    <row r="42" spans="1:24" ht="15.75">
      <c r="A42" s="33"/>
      <c r="B42" s="314" t="s">
        <v>191</v>
      </c>
      <c r="C42" s="315"/>
      <c r="D42" s="315"/>
      <c r="E42" s="315"/>
      <c r="F42" s="315"/>
      <c r="G42" s="315"/>
      <c r="H42" s="315"/>
      <c r="I42" s="316"/>
      <c r="J42" s="320" t="s">
        <v>163</v>
      </c>
      <c r="K42" s="320"/>
      <c r="L42" s="320">
        <v>6.13E-2</v>
      </c>
      <c r="M42" s="320"/>
      <c r="N42" s="320"/>
      <c r="O42" s="320"/>
      <c r="P42" s="320"/>
      <c r="Q42" s="320">
        <v>90000</v>
      </c>
      <c r="R42" s="320"/>
      <c r="S42" s="320"/>
      <c r="T42" s="328">
        <f t="shared" si="0"/>
        <v>5517</v>
      </c>
      <c r="U42" s="328"/>
      <c r="V42" s="328"/>
      <c r="W42" s="328"/>
      <c r="X42" s="46"/>
    </row>
    <row r="43" spans="1:24" ht="16.5">
      <c r="A43" s="33"/>
      <c r="B43" s="49"/>
      <c r="C43" s="49"/>
      <c r="D43" s="49"/>
      <c r="E43" s="49"/>
      <c r="F43" s="49"/>
      <c r="G43" s="49"/>
      <c r="H43" s="49"/>
      <c r="I43" s="49"/>
      <c r="J43" s="49"/>
      <c r="K43" s="49"/>
      <c r="L43" s="49"/>
      <c r="M43" s="49"/>
      <c r="N43" s="49"/>
      <c r="O43" s="49"/>
      <c r="P43" s="49"/>
      <c r="Q43" s="310" t="s">
        <v>20</v>
      </c>
      <c r="R43" s="310"/>
      <c r="S43" s="310"/>
      <c r="T43" s="329">
        <f>SUM(T39:W42)</f>
        <v>59727</v>
      </c>
      <c r="U43" s="330"/>
      <c r="V43" s="330"/>
      <c r="W43" s="331"/>
      <c r="X43" s="46"/>
    </row>
    <row r="44" spans="1:24" ht="15.75">
      <c r="A44" s="33"/>
      <c r="B44" s="50"/>
      <c r="C44" s="50"/>
      <c r="D44" s="50"/>
      <c r="E44" s="50"/>
      <c r="F44" s="50"/>
      <c r="G44" s="50"/>
      <c r="H44" s="50"/>
      <c r="I44" s="50"/>
      <c r="J44" s="50"/>
      <c r="K44" s="50"/>
      <c r="L44" s="50"/>
      <c r="M44" s="50"/>
      <c r="N44" s="50"/>
      <c r="O44" s="50"/>
      <c r="P44" s="50"/>
      <c r="Q44" s="50"/>
      <c r="R44" s="50"/>
      <c r="S44" s="50"/>
      <c r="T44" s="51"/>
      <c r="U44" s="51"/>
      <c r="V44" s="51"/>
      <c r="W44" s="51"/>
      <c r="X44" s="46"/>
    </row>
    <row r="45" spans="1:24" ht="16.5">
      <c r="A45" s="33"/>
      <c r="B45" s="305" t="s">
        <v>26</v>
      </c>
      <c r="C45" s="305"/>
      <c r="D45" s="305"/>
      <c r="E45" s="305"/>
      <c r="F45" s="305"/>
      <c r="G45" s="305"/>
      <c r="H45" s="305"/>
      <c r="I45" s="305"/>
      <c r="J45" s="305"/>
      <c r="K45" s="305"/>
      <c r="L45" s="305"/>
      <c r="M45" s="305"/>
      <c r="N45" s="305"/>
      <c r="O45" s="305"/>
      <c r="P45" s="305"/>
      <c r="Q45" s="305"/>
      <c r="R45" s="305"/>
      <c r="S45" s="305"/>
      <c r="T45" s="305"/>
      <c r="U45" s="305"/>
      <c r="V45" s="305"/>
      <c r="W45" s="305"/>
      <c r="X45" s="46"/>
    </row>
    <row r="46" spans="1:24" ht="15.75">
      <c r="A46" s="33"/>
      <c r="B46" s="47"/>
      <c r="C46" s="47"/>
      <c r="D46" s="47"/>
      <c r="E46" s="47"/>
      <c r="F46" s="47"/>
      <c r="G46" s="47"/>
      <c r="H46" s="47"/>
      <c r="I46" s="47"/>
      <c r="J46" s="47"/>
      <c r="K46" s="47"/>
      <c r="L46" s="47"/>
      <c r="M46" s="47"/>
      <c r="N46" s="47"/>
      <c r="O46" s="47"/>
      <c r="P46" s="47"/>
      <c r="Q46" s="47"/>
      <c r="R46" s="47"/>
      <c r="S46" s="47"/>
      <c r="T46" s="47"/>
      <c r="U46" s="47"/>
      <c r="V46" s="47"/>
      <c r="W46" s="47"/>
      <c r="X46" s="46"/>
    </row>
    <row r="47" spans="1:24" ht="19.5">
      <c r="A47" s="33"/>
      <c r="B47" s="309" t="s">
        <v>27</v>
      </c>
      <c r="C47" s="309"/>
      <c r="D47" s="309"/>
      <c r="E47" s="309"/>
      <c r="F47" s="309"/>
      <c r="G47" s="309"/>
      <c r="H47" s="309" t="s">
        <v>28</v>
      </c>
      <c r="I47" s="309"/>
      <c r="J47" s="309" t="s">
        <v>29</v>
      </c>
      <c r="K47" s="309"/>
      <c r="L47" s="309" t="s">
        <v>30</v>
      </c>
      <c r="M47" s="309"/>
      <c r="N47" s="309"/>
      <c r="O47" s="309"/>
      <c r="P47" s="309"/>
      <c r="Q47" s="309" t="s">
        <v>16</v>
      </c>
      <c r="R47" s="309"/>
      <c r="S47" s="309"/>
      <c r="T47" s="309" t="s">
        <v>18</v>
      </c>
      <c r="U47" s="309"/>
      <c r="V47" s="309"/>
      <c r="W47" s="309"/>
      <c r="X47" s="46"/>
    </row>
    <row r="48" spans="1:24" ht="15.75">
      <c r="A48" s="33"/>
      <c r="B48" s="320" t="s">
        <v>61</v>
      </c>
      <c r="C48" s="320"/>
      <c r="D48" s="320"/>
      <c r="E48" s="320"/>
      <c r="F48" s="320"/>
      <c r="G48" s="320"/>
      <c r="H48" s="320"/>
      <c r="I48" s="320"/>
      <c r="J48" s="320">
        <v>15</v>
      </c>
      <c r="K48" s="320"/>
      <c r="L48" s="320">
        <v>0.1</v>
      </c>
      <c r="M48" s="320"/>
      <c r="N48" s="320"/>
      <c r="O48" s="320"/>
      <c r="P48" s="320"/>
      <c r="Q48" s="320">
        <v>35000</v>
      </c>
      <c r="R48" s="320"/>
      <c r="S48" s="320"/>
      <c r="T48" s="319">
        <f>+ROUND(L48*Q48,0)</f>
        <v>3500</v>
      </c>
      <c r="U48" s="319"/>
      <c r="V48" s="319"/>
      <c r="W48" s="319"/>
      <c r="X48" s="46"/>
    </row>
    <row r="49" spans="1:24" ht="15.75">
      <c r="A49" s="33"/>
      <c r="B49" s="320"/>
      <c r="C49" s="320"/>
      <c r="D49" s="320"/>
      <c r="E49" s="320"/>
      <c r="F49" s="320"/>
      <c r="G49" s="320"/>
      <c r="H49" s="320"/>
      <c r="I49" s="320"/>
      <c r="J49" s="320"/>
      <c r="K49" s="320"/>
      <c r="L49" s="320"/>
      <c r="M49" s="320"/>
      <c r="N49" s="320"/>
      <c r="O49" s="320"/>
      <c r="P49" s="320"/>
      <c r="Q49" s="320"/>
      <c r="R49" s="320"/>
      <c r="S49" s="320"/>
      <c r="T49" s="319">
        <f t="shared" ref="T49:T50" si="1">+ROUND(L49*Q49,0)</f>
        <v>0</v>
      </c>
      <c r="U49" s="319"/>
      <c r="V49" s="319"/>
      <c r="W49" s="319"/>
      <c r="X49" s="46"/>
    </row>
    <row r="50" spans="1:24" ht="15.75">
      <c r="A50" s="33"/>
      <c r="B50" s="320"/>
      <c r="C50" s="320"/>
      <c r="D50" s="320"/>
      <c r="E50" s="320"/>
      <c r="F50" s="320"/>
      <c r="G50" s="320"/>
      <c r="H50" s="320"/>
      <c r="I50" s="320"/>
      <c r="J50" s="320"/>
      <c r="K50" s="320"/>
      <c r="L50" s="320"/>
      <c r="M50" s="320"/>
      <c r="N50" s="320"/>
      <c r="O50" s="320"/>
      <c r="P50" s="320"/>
      <c r="Q50" s="320"/>
      <c r="R50" s="320"/>
      <c r="S50" s="320"/>
      <c r="T50" s="319">
        <f t="shared" si="1"/>
        <v>0</v>
      </c>
      <c r="U50" s="319"/>
      <c r="V50" s="319"/>
      <c r="W50" s="319"/>
      <c r="X50" s="46"/>
    </row>
    <row r="51" spans="1:24" ht="16.5">
      <c r="A51" s="33"/>
      <c r="B51" s="49"/>
      <c r="C51" s="49"/>
      <c r="D51" s="49"/>
      <c r="E51" s="49"/>
      <c r="F51" s="49"/>
      <c r="G51" s="49"/>
      <c r="H51" s="49"/>
      <c r="I51" s="49"/>
      <c r="J51" s="49"/>
      <c r="K51" s="49"/>
      <c r="L51" s="49"/>
      <c r="M51" s="49"/>
      <c r="N51" s="49"/>
      <c r="O51" s="49"/>
      <c r="P51" s="49"/>
      <c r="Q51" s="310" t="s">
        <v>20</v>
      </c>
      <c r="R51" s="310"/>
      <c r="S51" s="310"/>
      <c r="T51" s="332">
        <f t="shared" ref="T51" si="2">SUM(T48:W50)</f>
        <v>3500</v>
      </c>
      <c r="U51" s="333"/>
      <c r="V51" s="333"/>
      <c r="W51" s="334"/>
      <c r="X51" s="46"/>
    </row>
    <row r="52" spans="1:24" ht="15.75">
      <c r="A52" s="33"/>
      <c r="B52" s="50"/>
      <c r="C52" s="50"/>
      <c r="D52" s="50"/>
      <c r="E52" s="50"/>
      <c r="F52" s="50"/>
      <c r="G52" s="50"/>
      <c r="H52" s="50"/>
      <c r="I52" s="50"/>
      <c r="J52" s="50"/>
      <c r="K52" s="50"/>
      <c r="L52" s="50"/>
      <c r="M52" s="50"/>
      <c r="N52" s="50"/>
      <c r="O52" s="50"/>
      <c r="P52" s="50"/>
      <c r="Q52" s="50"/>
      <c r="R52" s="50"/>
      <c r="S52" s="50"/>
      <c r="T52" s="51"/>
      <c r="U52" s="51"/>
      <c r="V52" s="51"/>
      <c r="W52" s="51"/>
      <c r="X52" s="46"/>
    </row>
    <row r="53" spans="1:24" ht="16.5">
      <c r="A53" s="33"/>
      <c r="B53" s="305" t="s">
        <v>33</v>
      </c>
      <c r="C53" s="305"/>
      <c r="D53" s="305"/>
      <c r="E53" s="305"/>
      <c r="F53" s="305"/>
      <c r="G53" s="305"/>
      <c r="H53" s="305"/>
      <c r="I53" s="305"/>
      <c r="J53" s="305"/>
      <c r="K53" s="305"/>
      <c r="L53" s="305"/>
      <c r="M53" s="305"/>
      <c r="N53" s="305"/>
      <c r="O53" s="305"/>
      <c r="P53" s="305"/>
      <c r="Q53" s="305"/>
      <c r="R53" s="305"/>
      <c r="S53" s="305"/>
      <c r="T53" s="305"/>
      <c r="U53" s="305"/>
      <c r="V53" s="305"/>
      <c r="W53" s="305"/>
      <c r="X53" s="46"/>
    </row>
    <row r="54" spans="1:24" ht="15.75">
      <c r="A54" s="33"/>
      <c r="B54" s="47"/>
      <c r="C54" s="47"/>
      <c r="D54" s="47"/>
      <c r="E54" s="47"/>
      <c r="F54" s="47"/>
      <c r="G54" s="47"/>
      <c r="H54" s="47"/>
      <c r="I54" s="47"/>
      <c r="J54" s="47"/>
      <c r="K54" s="47"/>
      <c r="L54" s="47"/>
      <c r="M54" s="47"/>
      <c r="N54" s="47"/>
      <c r="O54" s="47"/>
      <c r="P54" s="47"/>
      <c r="Q54" s="47"/>
      <c r="R54" s="47"/>
      <c r="S54" s="47"/>
      <c r="T54" s="47"/>
      <c r="U54" s="47"/>
      <c r="V54" s="47"/>
      <c r="W54" s="47"/>
      <c r="X54" s="46"/>
    </row>
    <row r="55" spans="1:24" ht="16.5">
      <c r="A55" s="33"/>
      <c r="B55" s="309" t="s">
        <v>34</v>
      </c>
      <c r="C55" s="309"/>
      <c r="D55" s="309"/>
      <c r="E55" s="309"/>
      <c r="F55" s="309"/>
      <c r="G55" s="309"/>
      <c r="H55" s="309" t="s">
        <v>35</v>
      </c>
      <c r="I55" s="309"/>
      <c r="J55" s="309" t="s">
        <v>36</v>
      </c>
      <c r="K55" s="309"/>
      <c r="L55" s="309" t="s">
        <v>37</v>
      </c>
      <c r="M55" s="309"/>
      <c r="N55" s="309"/>
      <c r="O55" s="309"/>
      <c r="P55" s="309"/>
      <c r="Q55" s="309" t="s">
        <v>17</v>
      </c>
      <c r="R55" s="309"/>
      <c r="S55" s="309"/>
      <c r="T55" s="309" t="s">
        <v>18</v>
      </c>
      <c r="U55" s="309"/>
      <c r="V55" s="309"/>
      <c r="W55" s="309"/>
      <c r="X55" s="46"/>
    </row>
    <row r="56" spans="1:24" ht="15.75">
      <c r="A56" s="33"/>
      <c r="B56" s="320" t="s">
        <v>38</v>
      </c>
      <c r="C56" s="320"/>
      <c r="D56" s="320"/>
      <c r="E56" s="320"/>
      <c r="F56" s="320"/>
      <c r="G56" s="320"/>
      <c r="H56" s="320">
        <f>((1500000/30)+((1000000/30)*2))</f>
        <v>116666.66666666667</v>
      </c>
      <c r="I56" s="320"/>
      <c r="J56" s="335">
        <v>0.65</v>
      </c>
      <c r="K56" s="320"/>
      <c r="L56" s="320">
        <f>H56*1.65</f>
        <v>192500</v>
      </c>
      <c r="M56" s="320"/>
      <c r="N56" s="320"/>
      <c r="O56" s="320"/>
      <c r="P56" s="320"/>
      <c r="Q56" s="320">
        <v>0.2</v>
      </c>
      <c r="R56" s="320"/>
      <c r="S56" s="320"/>
      <c r="T56" s="319">
        <f>Q56*L56</f>
        <v>38500</v>
      </c>
      <c r="U56" s="319"/>
      <c r="V56" s="319"/>
      <c r="W56" s="319"/>
      <c r="X56" s="46"/>
    </row>
    <row r="57" spans="1:24" ht="15.75">
      <c r="A57" s="33"/>
      <c r="B57" s="320"/>
      <c r="C57" s="320"/>
      <c r="D57" s="320"/>
      <c r="E57" s="320"/>
      <c r="F57" s="320"/>
      <c r="G57" s="320"/>
      <c r="H57" s="320"/>
      <c r="I57" s="320"/>
      <c r="J57" s="320"/>
      <c r="K57" s="320"/>
      <c r="L57" s="320"/>
      <c r="M57" s="320"/>
      <c r="N57" s="320"/>
      <c r="O57" s="320"/>
      <c r="P57" s="320"/>
      <c r="Q57" s="320"/>
      <c r="R57" s="320"/>
      <c r="S57" s="320"/>
      <c r="T57" s="319"/>
      <c r="U57" s="319"/>
      <c r="V57" s="319"/>
      <c r="W57" s="319"/>
      <c r="X57" s="46"/>
    </row>
    <row r="58" spans="1:24" ht="15.75">
      <c r="A58" s="33"/>
      <c r="B58" s="320"/>
      <c r="C58" s="320"/>
      <c r="D58" s="320"/>
      <c r="E58" s="320"/>
      <c r="F58" s="320"/>
      <c r="G58" s="320"/>
      <c r="H58" s="320"/>
      <c r="I58" s="320"/>
      <c r="J58" s="320"/>
      <c r="K58" s="320"/>
      <c r="L58" s="320"/>
      <c r="M58" s="320"/>
      <c r="N58" s="320"/>
      <c r="O58" s="320"/>
      <c r="P58" s="320"/>
      <c r="Q58" s="320"/>
      <c r="R58" s="320"/>
      <c r="S58" s="320"/>
      <c r="T58" s="319"/>
      <c r="U58" s="319"/>
      <c r="V58" s="319"/>
      <c r="W58" s="319"/>
      <c r="X58" s="46"/>
    </row>
    <row r="59" spans="1:24" ht="16.5">
      <c r="A59" s="33"/>
      <c r="B59" s="49"/>
      <c r="C59" s="49"/>
      <c r="D59" s="49"/>
      <c r="E59" s="49"/>
      <c r="F59" s="49"/>
      <c r="G59" s="49"/>
      <c r="H59" s="49"/>
      <c r="I59" s="49"/>
      <c r="J59" s="49"/>
      <c r="K59" s="49"/>
      <c r="L59" s="49"/>
      <c r="M59" s="49"/>
      <c r="N59" s="49"/>
      <c r="O59" s="49"/>
      <c r="P59" s="49"/>
      <c r="Q59" s="310" t="s">
        <v>20</v>
      </c>
      <c r="R59" s="310"/>
      <c r="S59" s="310"/>
      <c r="T59" s="337">
        <f t="shared" ref="T59" si="3">SUM(T56:W58)</f>
        <v>38500</v>
      </c>
      <c r="U59" s="338"/>
      <c r="V59" s="338"/>
      <c r="W59" s="339"/>
      <c r="X59" s="46"/>
    </row>
    <row r="60" spans="1:24" ht="15.75">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5.75">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ht="16.5">
      <c r="A62" s="33"/>
      <c r="B62" s="49"/>
      <c r="C62" s="49"/>
      <c r="D62" s="49"/>
      <c r="E62" s="49"/>
      <c r="F62" s="49"/>
      <c r="G62" s="49"/>
      <c r="H62" s="49"/>
      <c r="I62" s="49"/>
      <c r="J62" s="49"/>
      <c r="K62" s="49"/>
      <c r="L62" s="49"/>
      <c r="M62" s="49"/>
      <c r="N62" s="49"/>
      <c r="O62" s="49"/>
      <c r="P62" s="49"/>
      <c r="Q62" s="310" t="s">
        <v>20</v>
      </c>
      <c r="R62" s="310"/>
      <c r="S62" s="310"/>
      <c r="T62" s="337">
        <f t="shared" ref="T62" si="4">SUM(T59:W61)</f>
        <v>38500</v>
      </c>
      <c r="U62" s="338"/>
      <c r="V62" s="338"/>
      <c r="W62" s="339"/>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33"/>
      <c r="B64" s="52"/>
      <c r="C64" s="52"/>
      <c r="D64" s="52"/>
      <c r="E64" s="52"/>
      <c r="F64" s="52"/>
      <c r="G64" s="52"/>
      <c r="H64" s="52"/>
      <c r="I64" s="52"/>
      <c r="J64" s="52"/>
      <c r="K64" s="52"/>
      <c r="L64" s="52"/>
      <c r="M64" s="52"/>
      <c r="N64" s="52"/>
      <c r="O64" s="52"/>
      <c r="P64" s="52"/>
      <c r="Q64" s="340" t="s">
        <v>39</v>
      </c>
      <c r="R64" s="340"/>
      <c r="S64" s="340"/>
      <c r="T64" s="341">
        <f>+T62+T51+T43+T34</f>
        <v>113927</v>
      </c>
      <c r="U64" s="341"/>
      <c r="V64" s="341"/>
      <c r="W64" s="341"/>
      <c r="X64" s="46"/>
    </row>
    <row r="65" spans="1:24">
      <c r="A65" s="33"/>
      <c r="B65" s="52"/>
      <c r="C65" s="52"/>
      <c r="D65" s="52"/>
      <c r="E65" s="52"/>
      <c r="F65" s="52"/>
      <c r="G65" s="52"/>
      <c r="H65" s="52"/>
      <c r="I65" s="52"/>
      <c r="J65" s="52"/>
      <c r="K65" s="52"/>
      <c r="L65" s="52"/>
      <c r="M65" s="52"/>
      <c r="N65" s="52"/>
      <c r="O65" s="52"/>
      <c r="P65" s="52"/>
      <c r="Q65" s="54" t="s">
        <v>40</v>
      </c>
      <c r="R65" s="55">
        <v>30</v>
      </c>
      <c r="S65" s="56" t="s">
        <v>41</v>
      </c>
      <c r="T65" s="341">
        <f>+ROUND(R65*(T64/100),0)</f>
        <v>34178</v>
      </c>
      <c r="U65" s="341"/>
      <c r="V65" s="341"/>
      <c r="W65" s="341"/>
      <c r="X65" s="46"/>
    </row>
    <row r="66" spans="1:24">
      <c r="A66" s="33"/>
      <c r="B66" s="52"/>
      <c r="C66" s="52"/>
      <c r="D66" s="52"/>
      <c r="E66" s="52"/>
      <c r="F66" s="52"/>
      <c r="G66" s="52"/>
      <c r="H66" s="52"/>
      <c r="I66" s="52"/>
      <c r="J66" s="52"/>
      <c r="K66" s="52"/>
      <c r="L66" s="52"/>
      <c r="M66" s="52"/>
      <c r="N66" s="52"/>
      <c r="O66" s="52"/>
      <c r="P66" s="52"/>
      <c r="Q66" s="342" t="s">
        <v>42</v>
      </c>
      <c r="R66" s="342"/>
      <c r="S66" s="342"/>
      <c r="T66" s="341">
        <f>+T65+T64</f>
        <v>148105</v>
      </c>
      <c r="U66" s="341"/>
      <c r="V66" s="341"/>
      <c r="W66" s="341"/>
      <c r="X66" s="46"/>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346"/>
      <c r="D69" s="641"/>
      <c r="E69" s="641"/>
      <c r="F69" s="641"/>
      <c r="G69" s="641"/>
      <c r="H69" s="641"/>
      <c r="I69" s="641"/>
      <c r="J69" s="641"/>
      <c r="K69" s="642"/>
      <c r="L69" s="642"/>
      <c r="M69" s="642"/>
      <c r="N69" s="347"/>
      <c r="O69" s="347"/>
      <c r="P69" s="347"/>
      <c r="Q69" s="347"/>
      <c r="R69" s="347"/>
      <c r="S69" s="347"/>
      <c r="T69" s="347"/>
      <c r="U69" s="347"/>
      <c r="V69" s="347"/>
      <c r="W69" s="67"/>
      <c r="X69" s="46"/>
    </row>
    <row r="70" spans="1:24" ht="16.5">
      <c r="A70" s="33"/>
      <c r="B70" s="52"/>
      <c r="C70" s="343" t="s">
        <v>43</v>
      </c>
      <c r="D70" s="343"/>
      <c r="E70" s="343"/>
      <c r="F70" s="343"/>
      <c r="G70" s="343"/>
      <c r="H70" s="343"/>
      <c r="I70" s="343"/>
      <c r="J70" s="343"/>
      <c r="K70" s="642"/>
      <c r="L70" s="642"/>
      <c r="M70" s="642"/>
      <c r="N70" s="343" t="s">
        <v>44</v>
      </c>
      <c r="O70" s="343"/>
      <c r="P70" s="343"/>
      <c r="Q70" s="343"/>
      <c r="R70" s="343"/>
      <c r="S70" s="343"/>
      <c r="T70" s="343"/>
      <c r="U70" s="343"/>
      <c r="V70" s="343"/>
      <c r="W70" s="343"/>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346"/>
      <c r="J73" s="641"/>
      <c r="K73" s="641"/>
      <c r="L73" s="641"/>
      <c r="M73" s="641"/>
      <c r="N73" s="641"/>
      <c r="O73" s="641"/>
      <c r="P73" s="641"/>
      <c r="Q73" s="57"/>
      <c r="R73" s="57"/>
      <c r="S73" s="57"/>
      <c r="T73" s="57"/>
      <c r="U73" s="57"/>
      <c r="V73" s="57"/>
      <c r="W73" s="57"/>
      <c r="X73" s="46"/>
    </row>
    <row r="74" spans="1:24" ht="16.5">
      <c r="A74" s="33"/>
      <c r="B74" s="52"/>
      <c r="C74" s="57"/>
      <c r="D74" s="58"/>
      <c r="E74" s="58"/>
      <c r="F74" s="58"/>
      <c r="G74" s="58"/>
      <c r="H74" s="58"/>
      <c r="I74" s="343" t="s">
        <v>45</v>
      </c>
      <c r="J74" s="643"/>
      <c r="K74" s="643"/>
      <c r="L74" s="643"/>
      <c r="M74" s="643"/>
      <c r="N74" s="643"/>
      <c r="O74" s="643"/>
      <c r="P74" s="643"/>
      <c r="Q74" s="57"/>
      <c r="R74" s="57"/>
      <c r="S74" s="57"/>
      <c r="T74" s="57"/>
      <c r="U74" s="57"/>
      <c r="V74" s="57"/>
      <c r="W74" s="57"/>
      <c r="X74" s="46"/>
    </row>
    <row r="75" spans="1:24">
      <c r="A75" s="33"/>
      <c r="B75" s="52"/>
      <c r="C75" s="52"/>
      <c r="D75" s="52"/>
      <c r="E75" s="52"/>
      <c r="F75" s="59"/>
      <c r="G75" s="59"/>
      <c r="H75" s="59"/>
      <c r="I75" s="59"/>
      <c r="J75" s="59"/>
      <c r="K75" s="59"/>
      <c r="L75" s="59"/>
      <c r="M75" s="59"/>
      <c r="N75" s="59"/>
      <c r="O75" s="59"/>
      <c r="P75" s="60"/>
      <c r="Q75" s="52"/>
      <c r="R75" s="52"/>
      <c r="S75" s="52"/>
      <c r="T75" s="53"/>
      <c r="U75" s="53"/>
      <c r="V75" s="53"/>
      <c r="W75" s="53"/>
      <c r="X75" s="46"/>
    </row>
    <row r="76" spans="1:24">
      <c r="A76" s="33"/>
      <c r="B76" s="344" t="s">
        <v>46</v>
      </c>
      <c r="C76" s="344"/>
      <c r="D76" s="344"/>
      <c r="E76" s="344"/>
      <c r="F76" s="344"/>
      <c r="G76" s="344"/>
      <c r="H76" s="344"/>
      <c r="I76" s="344"/>
      <c r="J76" s="344"/>
      <c r="K76" s="344"/>
      <c r="L76" s="344"/>
      <c r="M76" s="344"/>
      <c r="N76" s="344"/>
      <c r="O76" s="61"/>
      <c r="P76" s="31"/>
      <c r="Q76" s="31" t="s">
        <v>47</v>
      </c>
      <c r="R76" s="31" t="s">
        <v>48</v>
      </c>
      <c r="S76" s="31"/>
      <c r="T76" s="31"/>
      <c r="U76" s="31"/>
      <c r="V76" s="31"/>
      <c r="W76" s="31"/>
      <c r="X76" s="32"/>
    </row>
    <row r="77" spans="1:24">
      <c r="A77" s="62"/>
      <c r="B77" s="63" t="s">
        <v>49</v>
      </c>
      <c r="C77" s="64"/>
      <c r="D77" s="64"/>
      <c r="E77" s="64"/>
      <c r="F77" s="63" t="s">
        <v>50</v>
      </c>
      <c r="G77" s="65"/>
      <c r="H77" s="345"/>
      <c r="I77" s="345"/>
      <c r="J77" s="345"/>
      <c r="K77" s="345"/>
      <c r="L77" s="345"/>
      <c r="M77" s="345"/>
      <c r="N77" s="345"/>
      <c r="O77" s="345"/>
      <c r="P77" s="63"/>
      <c r="Q77" s="63"/>
      <c r="R77" s="63" t="s">
        <v>51</v>
      </c>
      <c r="S77" s="63"/>
      <c r="T77" s="63"/>
      <c r="U77" s="63"/>
      <c r="V77" s="63"/>
      <c r="W77" s="63"/>
      <c r="X77" s="66"/>
    </row>
  </sheetData>
  <mergeCells count="159">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B36:W36"/>
    <mergeCell ref="B38:I38"/>
    <mergeCell ref="J38:K38"/>
    <mergeCell ref="L38:P38"/>
    <mergeCell ref="Q38:S38"/>
    <mergeCell ref="T38:W38"/>
    <mergeCell ref="B33:I33"/>
    <mergeCell ref="J33:K33"/>
    <mergeCell ref="L33:P33"/>
    <mergeCell ref="Q33:S33"/>
    <mergeCell ref="T33:W33"/>
    <mergeCell ref="Q34:S34"/>
    <mergeCell ref="T34:W34"/>
    <mergeCell ref="B39:I39"/>
    <mergeCell ref="J39:K39"/>
    <mergeCell ref="L39:P39"/>
    <mergeCell ref="Q39:S39"/>
    <mergeCell ref="T39:W39"/>
    <mergeCell ref="B40:I40"/>
    <mergeCell ref="J40:K40"/>
    <mergeCell ref="L40:P40"/>
    <mergeCell ref="Q40:S40"/>
    <mergeCell ref="T40:W40"/>
    <mergeCell ref="B41:I41"/>
    <mergeCell ref="J41:K41"/>
    <mergeCell ref="L41:P41"/>
    <mergeCell ref="Q41:S41"/>
    <mergeCell ref="T41:W41"/>
    <mergeCell ref="B42:I42"/>
    <mergeCell ref="J42:K42"/>
    <mergeCell ref="L42:P42"/>
    <mergeCell ref="Q42:S42"/>
    <mergeCell ref="T42:W42"/>
    <mergeCell ref="B48:G48"/>
    <mergeCell ref="H48:I48"/>
    <mergeCell ref="J48:K48"/>
    <mergeCell ref="L48:P48"/>
    <mergeCell ref="Q48:S48"/>
    <mergeCell ref="T48:W48"/>
    <mergeCell ref="Q43:S43"/>
    <mergeCell ref="T43:W43"/>
    <mergeCell ref="B45:W45"/>
    <mergeCell ref="B47:G47"/>
    <mergeCell ref="H47:I47"/>
    <mergeCell ref="J47:K47"/>
    <mergeCell ref="L47:P47"/>
    <mergeCell ref="Q47:S47"/>
    <mergeCell ref="T47:W47"/>
    <mergeCell ref="B50:G50"/>
    <mergeCell ref="H50:I50"/>
    <mergeCell ref="J50:K50"/>
    <mergeCell ref="L50:P50"/>
    <mergeCell ref="Q50:S50"/>
    <mergeCell ref="T50:W50"/>
    <mergeCell ref="B49:G49"/>
    <mergeCell ref="H49:I49"/>
    <mergeCell ref="J49:K49"/>
    <mergeCell ref="L49:P49"/>
    <mergeCell ref="Q49:S49"/>
    <mergeCell ref="T49:W49"/>
    <mergeCell ref="Q51:S51"/>
    <mergeCell ref="T51:W51"/>
    <mergeCell ref="B53:W53"/>
    <mergeCell ref="B55:G55"/>
    <mergeCell ref="H55:I55"/>
    <mergeCell ref="J55:K55"/>
    <mergeCell ref="L55:P55"/>
    <mergeCell ref="Q55:S55"/>
    <mergeCell ref="T55:W55"/>
    <mergeCell ref="B57:G57"/>
    <mergeCell ref="H57:I57"/>
    <mergeCell ref="J57:K57"/>
    <mergeCell ref="L57:P57"/>
    <mergeCell ref="Q57:S57"/>
    <mergeCell ref="T57:W57"/>
    <mergeCell ref="B56:G56"/>
    <mergeCell ref="H56:I56"/>
    <mergeCell ref="J56:K56"/>
    <mergeCell ref="L56:P56"/>
    <mergeCell ref="Q56:S56"/>
    <mergeCell ref="T56:W56"/>
    <mergeCell ref="Q59:S59"/>
    <mergeCell ref="T59:W59"/>
    <mergeCell ref="B60:G60"/>
    <mergeCell ref="H60:I60"/>
    <mergeCell ref="J60:K60"/>
    <mergeCell ref="L60:P60"/>
    <mergeCell ref="Q60:S60"/>
    <mergeCell ref="T60:W60"/>
    <mergeCell ref="B58:G58"/>
    <mergeCell ref="H58:I58"/>
    <mergeCell ref="J58:K58"/>
    <mergeCell ref="L58:P58"/>
    <mergeCell ref="Q58:S58"/>
    <mergeCell ref="T58:W58"/>
    <mergeCell ref="Q62:S62"/>
    <mergeCell ref="T62:W62"/>
    <mergeCell ref="Q64:S64"/>
    <mergeCell ref="T64:W64"/>
    <mergeCell ref="T65:W65"/>
    <mergeCell ref="Q66:S66"/>
    <mergeCell ref="T66:W66"/>
    <mergeCell ref="B61:G61"/>
    <mergeCell ref="H61:I61"/>
    <mergeCell ref="J61:K61"/>
    <mergeCell ref="L61:P61"/>
    <mergeCell ref="Q61:S61"/>
    <mergeCell ref="T61:W61"/>
    <mergeCell ref="I74:P74"/>
    <mergeCell ref="B76:N76"/>
    <mergeCell ref="H77:O77"/>
    <mergeCell ref="C69:J69"/>
    <mergeCell ref="K69:M70"/>
    <mergeCell ref="N69:V69"/>
    <mergeCell ref="C70:J70"/>
    <mergeCell ref="N70:W70"/>
    <mergeCell ref="I73:P73"/>
  </mergeCells>
  <conditionalFormatting sqref="B12:W17">
    <cfRule type="expression" dxfId="33" priority="1" stopIfTrue="1">
      <formula>#REF!=0</formula>
    </cfRule>
  </conditionalFormatting>
  <dataValidations count="32">
    <dataValidation allowBlank="1" showInputMessage="1" showErrorMessage="1" prompt="Escriba el precio unitario del material  que se analiza" sqref="Q39:S42" xr:uid="{00000000-0002-0000-2200-000000000000}"/>
    <dataValidation allowBlank="1" showInputMessage="1" showErrorMessage="1" prompt="Escriba la cantidad de material que se analiza" sqref="L39:P42" xr:uid="{00000000-0002-0000-2200-000001000000}"/>
    <dataValidation allowBlank="1" showInputMessage="1" showErrorMessage="1" prompt="Escriba la unidad de medida en que se mide el material" sqref="J39:K42" xr:uid="{00000000-0002-0000-2200-000002000000}"/>
    <dataValidation allowBlank="1" showInputMessage="1" showErrorMessage="1" prompt="Escriba una breve descripción de los materiales que analiza" sqref="B39:I42" xr:uid="{00000000-0002-0000-2200-000003000000}"/>
    <dataValidation allowBlank="1" showInputMessage="1" showErrorMessage="1" prompt="Escriba el rendimiento del equipo que analiza" sqref="Q33" xr:uid="{00000000-0002-0000-2200-000004000000}"/>
    <dataValidation allowBlank="1" showInputMessage="1" showErrorMessage="1" prompt="Escriba la Tarifa por hora del equipo que analiza" sqref="L33" xr:uid="{00000000-0002-0000-2200-000005000000}"/>
    <dataValidation allowBlank="1" showInputMessage="1" showErrorMessage="1" prompt="Escriba una breve descripción del equipo que analiza" sqref="B33" xr:uid="{00000000-0002-0000-2200-000006000000}"/>
    <dataValidation allowBlank="1" showInputMessage="1" showErrorMessage="1" prompt="Escriba el nombre completo  del interventor" sqref="H77:O77" xr:uid="{00000000-0002-0000-2200-000007000000}"/>
    <dataValidation allowBlank="1" showInputMessage="1" showErrorMessage="1" prompt="Escriba el valor Unitario de cada trabajador relacionado" sqref="T60:W61 T56:W58" xr:uid="{00000000-0002-0000-2200-000008000000}"/>
    <dataValidation allowBlank="1" showInputMessage="1" showErrorMessage="1" prompt="Escriba el rendimiento de cada trabajador relacionado" sqref="Q60:S61 Q56:S58" xr:uid="{00000000-0002-0000-2200-000009000000}"/>
    <dataValidation allowBlank="1" showInputMessage="1" showErrorMessage="1" prompt="Escriba el valor del jornal total de cada trabajador relacionado" sqref="L60:P61 L56:P58" xr:uid="{00000000-0002-0000-2200-00000A000000}"/>
    <dataValidation allowBlank="1" showInputMessage="1" showErrorMessage="1" prompt="Escriba el valor de las prestaciones por cada trabajador" sqref="J60:K61 J56:K58" xr:uid="{00000000-0002-0000-2200-00000B000000}"/>
    <dataValidation allowBlank="1" showInputMessage="1" showErrorMessage="1" prompt="Escriba el valor del jornal por cada trabajador" sqref="H60:I61 H56:I58" xr:uid="{00000000-0002-0000-2200-00000C000000}"/>
    <dataValidation allowBlank="1" showInputMessage="1" showErrorMessage="1" prompt="Escriba el valor unitario del transporte relacionado" sqref="T48:W50" xr:uid="{00000000-0002-0000-2200-00000D000000}"/>
    <dataValidation allowBlank="1" showInputMessage="1" showErrorMessage="1" prompt="Escriba la tarifa del transporte relacionado" sqref="Q48:S50" xr:uid="{00000000-0002-0000-2200-00000E000000}"/>
    <dataValidation allowBlank="1" showInputMessage="1" showErrorMessage="1" prompt="Esciba los m2 o Toneladas por Km equivalentes para el transporte relacionado" sqref="L48:P50" xr:uid="{00000000-0002-0000-2200-00000F000000}"/>
    <dataValidation allowBlank="1" showInputMessage="1" showErrorMessage="1" prompt="Escriba la distancia que recorre el transporte relacionado" sqref="J48:K50" xr:uid="{00000000-0002-0000-2200-000010000000}"/>
    <dataValidation allowBlank="1" showInputMessage="1" showErrorMessage="1" prompt="Escriba el peso o la cantidad de volument que transporta" sqref="H48:I50" xr:uid="{00000000-0002-0000-2200-000011000000}"/>
    <dataValidation allowBlank="1" showInputMessage="1" showErrorMessage="1" prompt="Escriba el precio unitario del material que se analiza" sqref="T39:W42" xr:uid="{00000000-0002-0000-2200-000012000000}"/>
    <dataValidation allowBlank="1" showInputMessage="1" showErrorMessage="1" prompt="Escriba el valor unitario del equipo que analiza" sqref="T33:W33" xr:uid="{00000000-0002-0000-2200-000013000000}"/>
    <dataValidation allowBlank="1" showInputMessage="1" showErrorMessage="1" prompt="Escriba los trabajadores cuyo precio va a analizarce" sqref="B60:G61 B56:G58" xr:uid="{00000000-0002-0000-2200-000014000000}"/>
    <dataValidation allowBlank="1" showInputMessage="1" showErrorMessage="1" prompt="Escriba la clase de material que transporta el material que se analiza" sqref="B48:G50" xr:uid="{00000000-0002-0000-2200-000015000000}"/>
    <dataValidation allowBlank="1" showInputMessage="1" showErrorMessage="1" prompt="Escriba la Cantidad de cada item relacionado" sqref="T26 T29:W29" xr:uid="{00000000-0002-0000-2200-000016000000}"/>
    <dataValidation allowBlank="1" showInputMessage="1" showErrorMessage="1" prompt="Escriba la unidad de medida en que se encuentra el item relacionado" sqref="Q26 Q29:S29" xr:uid="{00000000-0002-0000-2200-000017000000}"/>
    <dataValidation allowBlank="1" showInputMessage="1" showErrorMessage="1" prompt="Escriba una breve descripción del item relacionado" sqref="D26 D29:P29" xr:uid="{00000000-0002-0000-2200-000018000000}"/>
    <dataValidation allowBlank="1" showInputMessage="1" showErrorMessage="1" prompt="Escriba el item relacionado en la propuesta" sqref="B26 B29:C29" xr:uid="{00000000-0002-0000-2200-000019000000}"/>
    <dataValidation allowBlank="1" showInputMessage="1" showErrorMessage="1" promptTitle="Coordinador        " prompt="Escriba el nombre _x000a_o razón social del _x000a_funcionario designado_x000a_para ser el Coordinador_x000a_del Contrato" sqref="F23:W23" xr:uid="{00000000-0002-0000-2200-00001A000000}"/>
    <dataValidation allowBlank="1" showInputMessage="1" showErrorMessage="1" promptTitle="Interventor               " prompt="Escriba el nombre _x000a_o razón social del _x000a_Interventor" sqref="F21:W21" xr:uid="{00000000-0002-0000-2200-00001B000000}"/>
    <dataValidation allowBlank="1" showInputMessage="1" showErrorMessage="1" promptTitle="Contratista" prompt="Escriba el nombre o _x000a_razón social del _x000a_Contratista" sqref="F19:W19" xr:uid="{00000000-0002-0000-2200-00001C000000}"/>
    <dataValidation allowBlank="1" showInputMessage="1" showErrorMessage="1" promptTitle="Contrato No." prompt="Escriba en este espacio el número de contrato suscrito" sqref="H8:L8" xr:uid="{00000000-0002-0000-2200-00001D000000}"/>
    <dataValidation allowBlank="1" showInputMessage="1" showErrorMessage="1" prompt="Escriba el año de suscripción del contrato." sqref="O8:Q8" xr:uid="{00000000-0002-0000-2200-00001E000000}"/>
    <dataValidation allowBlank="1" showInputMessage="1" showErrorMessage="1" promptTitle="Objeto del Contrato" prompt="Escriba claramente el objeto del contrato de ejecución suscrito" sqref="B12:W17" xr:uid="{00000000-0002-0000-2200-00001F000000}"/>
  </dataValidation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X77"/>
  <sheetViews>
    <sheetView workbookViewId="0">
      <selection sqref="A1:X77"/>
    </sheetView>
  </sheetViews>
  <sheetFormatPr defaultColWidth="11.42578125" defaultRowHeight="15"/>
  <cols>
    <col min="1" max="8" width="5.85546875" customWidth="1"/>
    <col min="9" max="9" width="9.85546875" customWidth="1"/>
    <col min="10" max="18" width="5.85546875" customWidth="1"/>
    <col min="19" max="19" width="9.28515625" customWidth="1"/>
    <col min="20" max="24" width="5.85546875" customWidth="1"/>
  </cols>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13"/>
      <c r="C12" s="413"/>
      <c r="D12" s="413"/>
      <c r="E12" s="413"/>
      <c r="F12" s="413"/>
      <c r="G12" s="413"/>
      <c r="H12" s="413"/>
      <c r="I12" s="413"/>
      <c r="J12" s="413"/>
      <c r="K12" s="413"/>
      <c r="L12" s="413"/>
      <c r="M12" s="413"/>
      <c r="N12" s="413"/>
      <c r="O12" s="413"/>
      <c r="P12" s="413"/>
      <c r="Q12" s="413"/>
      <c r="R12" s="413"/>
      <c r="S12" s="413"/>
      <c r="T12" s="413"/>
      <c r="U12" s="413"/>
      <c r="V12" s="413"/>
      <c r="W12" s="413"/>
      <c r="X12" s="36"/>
    </row>
    <row r="13" spans="1:24">
      <c r="A13" s="35"/>
      <c r="B13" s="413"/>
      <c r="C13" s="413"/>
      <c r="D13" s="413"/>
      <c r="E13" s="413"/>
      <c r="F13" s="413"/>
      <c r="G13" s="413"/>
      <c r="H13" s="413"/>
      <c r="I13" s="413"/>
      <c r="J13" s="413"/>
      <c r="K13" s="413"/>
      <c r="L13" s="413"/>
      <c r="M13" s="413"/>
      <c r="N13" s="413"/>
      <c r="O13" s="413"/>
      <c r="P13" s="413"/>
      <c r="Q13" s="413"/>
      <c r="R13" s="413"/>
      <c r="S13" s="413"/>
      <c r="T13" s="413"/>
      <c r="U13" s="413"/>
      <c r="V13" s="413"/>
      <c r="W13" s="413"/>
      <c r="X13" s="36"/>
    </row>
    <row r="14" spans="1:24">
      <c r="A14" s="35"/>
      <c r="B14" s="413"/>
      <c r="C14" s="413"/>
      <c r="D14" s="413"/>
      <c r="E14" s="413"/>
      <c r="F14" s="413"/>
      <c r="G14" s="413"/>
      <c r="H14" s="413"/>
      <c r="I14" s="413"/>
      <c r="J14" s="413"/>
      <c r="K14" s="413"/>
      <c r="L14" s="413"/>
      <c r="M14" s="413"/>
      <c r="N14" s="413"/>
      <c r="O14" s="413"/>
      <c r="P14" s="413"/>
      <c r="Q14" s="413"/>
      <c r="R14" s="413"/>
      <c r="S14" s="413"/>
      <c r="T14" s="413"/>
      <c r="U14" s="413"/>
      <c r="V14" s="413"/>
      <c r="W14" s="413"/>
      <c r="X14" s="36"/>
    </row>
    <row r="15" spans="1:24">
      <c r="A15" s="35"/>
      <c r="B15" s="413"/>
      <c r="C15" s="413"/>
      <c r="D15" s="413"/>
      <c r="E15" s="413"/>
      <c r="F15" s="413"/>
      <c r="G15" s="413"/>
      <c r="H15" s="413"/>
      <c r="I15" s="413"/>
      <c r="J15" s="413"/>
      <c r="K15" s="413"/>
      <c r="L15" s="413"/>
      <c r="M15" s="413"/>
      <c r="N15" s="413"/>
      <c r="O15" s="413"/>
      <c r="P15" s="413"/>
      <c r="Q15" s="413"/>
      <c r="R15" s="413"/>
      <c r="S15" s="413"/>
      <c r="T15" s="413"/>
      <c r="U15" s="413"/>
      <c r="V15" s="413"/>
      <c r="W15" s="413"/>
      <c r="X15" s="36"/>
    </row>
    <row r="16" spans="1:24">
      <c r="A16" s="35"/>
      <c r="B16" s="413"/>
      <c r="C16" s="413"/>
      <c r="D16" s="413"/>
      <c r="E16" s="413"/>
      <c r="F16" s="413"/>
      <c r="G16" s="413"/>
      <c r="H16" s="413"/>
      <c r="I16" s="413"/>
      <c r="J16" s="413"/>
      <c r="K16" s="413"/>
      <c r="L16" s="413"/>
      <c r="M16" s="413"/>
      <c r="N16" s="413"/>
      <c r="O16" s="413"/>
      <c r="P16" s="413"/>
      <c r="Q16" s="413"/>
      <c r="R16" s="413"/>
      <c r="S16" s="413"/>
      <c r="T16" s="413"/>
      <c r="U16" s="413"/>
      <c r="V16" s="413"/>
      <c r="W16" s="413"/>
      <c r="X16" s="36"/>
    </row>
    <row r="17" spans="1:24">
      <c r="A17" s="35"/>
      <c r="B17" s="413"/>
      <c r="C17" s="413"/>
      <c r="D17" s="413"/>
      <c r="E17" s="413"/>
      <c r="F17" s="413"/>
      <c r="G17" s="413"/>
      <c r="H17" s="413"/>
      <c r="I17" s="413"/>
      <c r="J17" s="413"/>
      <c r="K17" s="413"/>
      <c r="L17" s="413"/>
      <c r="M17" s="413"/>
      <c r="N17" s="413"/>
      <c r="O17" s="413"/>
      <c r="P17" s="413"/>
      <c r="Q17" s="413"/>
      <c r="R17" s="413"/>
      <c r="S17" s="413"/>
      <c r="T17" s="413"/>
      <c r="U17" s="413"/>
      <c r="V17" s="413"/>
      <c r="W17" s="413"/>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398" t="s">
        <v>195</v>
      </c>
      <c r="C26" s="399"/>
      <c r="D26" s="404" t="s">
        <v>196</v>
      </c>
      <c r="E26" s="405"/>
      <c r="F26" s="405"/>
      <c r="G26" s="405"/>
      <c r="H26" s="405"/>
      <c r="I26" s="405"/>
      <c r="J26" s="405"/>
      <c r="K26" s="405"/>
      <c r="L26" s="405"/>
      <c r="M26" s="405"/>
      <c r="N26" s="405"/>
      <c r="O26" s="405"/>
      <c r="P26" s="406"/>
      <c r="Q26" s="278"/>
      <c r="R26" s="302"/>
      <c r="S26" s="279"/>
      <c r="T26" s="278"/>
      <c r="U26" s="302"/>
      <c r="V26" s="302"/>
      <c r="W26" s="279"/>
      <c r="X26" s="46"/>
    </row>
    <row r="27" spans="1:24">
      <c r="A27" s="33"/>
      <c r="B27" s="400"/>
      <c r="C27" s="401"/>
      <c r="D27" s="407"/>
      <c r="E27" s="408"/>
      <c r="F27" s="408"/>
      <c r="G27" s="408"/>
      <c r="H27" s="408"/>
      <c r="I27" s="408"/>
      <c r="J27" s="408"/>
      <c r="K27" s="408"/>
      <c r="L27" s="408"/>
      <c r="M27" s="408"/>
      <c r="N27" s="408"/>
      <c r="O27" s="408"/>
      <c r="P27" s="409"/>
      <c r="Q27" s="280"/>
      <c r="R27" s="303"/>
      <c r="S27" s="281"/>
      <c r="T27" s="280"/>
      <c r="U27" s="303"/>
      <c r="V27" s="303"/>
      <c r="W27" s="281"/>
      <c r="X27" s="46"/>
    </row>
    <row r="28" spans="1:24">
      <c r="A28" s="33"/>
      <c r="B28" s="402"/>
      <c r="C28" s="403"/>
      <c r="D28" s="410"/>
      <c r="E28" s="411"/>
      <c r="F28" s="411"/>
      <c r="G28" s="411"/>
      <c r="H28" s="411"/>
      <c r="I28" s="411"/>
      <c r="J28" s="411"/>
      <c r="K28" s="411"/>
      <c r="L28" s="411"/>
      <c r="M28" s="411"/>
      <c r="N28" s="411"/>
      <c r="O28" s="411"/>
      <c r="P28" s="412"/>
      <c r="Q28" s="282"/>
      <c r="R28" s="304"/>
      <c r="S28" s="283"/>
      <c r="T28" s="282"/>
      <c r="U28" s="304"/>
      <c r="V28" s="304"/>
      <c r="W28" s="283"/>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155</v>
      </c>
      <c r="C33" s="315"/>
      <c r="D33" s="315"/>
      <c r="E33" s="315"/>
      <c r="F33" s="315"/>
      <c r="G33" s="315"/>
      <c r="H33" s="315"/>
      <c r="I33" s="316"/>
      <c r="J33" s="317" t="s">
        <v>156</v>
      </c>
      <c r="K33" s="318"/>
      <c r="L33" s="321">
        <v>2000</v>
      </c>
      <c r="M33" s="322"/>
      <c r="N33" s="322"/>
      <c r="O33" s="322"/>
      <c r="P33" s="323"/>
      <c r="Q33" s="317">
        <v>6.1</v>
      </c>
      <c r="R33" s="324"/>
      <c r="S33" s="318"/>
      <c r="T33" s="319">
        <f>+ROUND(L33*Q33,0)</f>
        <v>12200</v>
      </c>
      <c r="U33" s="319"/>
      <c r="V33" s="319"/>
      <c r="W33" s="319"/>
      <c r="X33" s="46"/>
    </row>
    <row r="34" spans="1:24" ht="16.5">
      <c r="A34" s="33"/>
      <c r="B34" s="49"/>
      <c r="C34" s="49"/>
      <c r="D34" s="49"/>
      <c r="E34" s="49"/>
      <c r="F34" s="49"/>
      <c r="G34" s="49"/>
      <c r="H34" s="49"/>
      <c r="I34" s="49"/>
      <c r="J34" s="49"/>
      <c r="K34" s="49"/>
      <c r="L34" s="49"/>
      <c r="M34" s="49"/>
      <c r="N34" s="49"/>
      <c r="O34" s="49"/>
      <c r="P34" s="49"/>
      <c r="Q34" s="310" t="s">
        <v>20</v>
      </c>
      <c r="R34" s="310"/>
      <c r="S34" s="310"/>
      <c r="T34" s="311">
        <f>+SUM(T33:W33)</f>
        <v>12200</v>
      </c>
      <c r="U34" s="312"/>
      <c r="V34" s="312"/>
      <c r="W34" s="313"/>
      <c r="X34" s="46"/>
    </row>
    <row r="35" spans="1:24" ht="15.75">
      <c r="A35" s="33"/>
      <c r="B35" s="50"/>
      <c r="C35" s="50"/>
      <c r="D35" s="50"/>
      <c r="E35" s="50"/>
      <c r="F35" s="50"/>
      <c r="G35" s="50"/>
      <c r="H35" s="50"/>
      <c r="I35" s="50"/>
      <c r="J35" s="50"/>
      <c r="K35" s="50"/>
      <c r="L35" s="50"/>
      <c r="M35" s="50"/>
      <c r="N35" s="50"/>
      <c r="O35" s="50"/>
      <c r="P35" s="50"/>
      <c r="Q35" s="50"/>
      <c r="R35" s="50"/>
      <c r="S35" s="50"/>
      <c r="T35" s="51"/>
      <c r="U35" s="51"/>
      <c r="V35" s="51"/>
      <c r="W35" s="51"/>
      <c r="X35" s="46"/>
    </row>
    <row r="36" spans="1:24" ht="16.5">
      <c r="A36" s="33"/>
      <c r="B36" s="305" t="s">
        <v>21</v>
      </c>
      <c r="C36" s="305"/>
      <c r="D36" s="305"/>
      <c r="E36" s="305"/>
      <c r="F36" s="305"/>
      <c r="G36" s="305"/>
      <c r="H36" s="305"/>
      <c r="I36" s="305"/>
      <c r="J36" s="305"/>
      <c r="K36" s="305"/>
      <c r="L36" s="305"/>
      <c r="M36" s="305"/>
      <c r="N36" s="305"/>
      <c r="O36" s="305"/>
      <c r="P36" s="305"/>
      <c r="Q36" s="305"/>
      <c r="R36" s="305"/>
      <c r="S36" s="305"/>
      <c r="T36" s="305"/>
      <c r="U36" s="305"/>
      <c r="V36" s="305"/>
      <c r="W36" s="305"/>
      <c r="X36" s="46"/>
    </row>
    <row r="37" spans="1:24" ht="15.75">
      <c r="A37" s="33"/>
      <c r="B37" s="47"/>
      <c r="C37" s="47"/>
      <c r="D37" s="47"/>
      <c r="E37" s="47"/>
      <c r="F37" s="47"/>
      <c r="G37" s="47"/>
      <c r="H37" s="47"/>
      <c r="I37" s="47"/>
      <c r="J37" s="47"/>
      <c r="K37" s="47"/>
      <c r="L37" s="47"/>
      <c r="M37" s="47"/>
      <c r="N37" s="47"/>
      <c r="O37" s="47"/>
      <c r="P37" s="47"/>
      <c r="Q37" s="47"/>
      <c r="R37" s="47"/>
      <c r="S37" s="47"/>
      <c r="T37" s="47"/>
      <c r="U37" s="47"/>
      <c r="V37" s="47"/>
      <c r="W37" s="47"/>
      <c r="X37" s="46"/>
    </row>
    <row r="38" spans="1:24" ht="16.5">
      <c r="A38" s="33"/>
      <c r="B38" s="309" t="s">
        <v>9</v>
      </c>
      <c r="C38" s="309"/>
      <c r="D38" s="309"/>
      <c r="E38" s="309"/>
      <c r="F38" s="309"/>
      <c r="G38" s="309"/>
      <c r="H38" s="309"/>
      <c r="I38" s="309"/>
      <c r="J38" s="309" t="s">
        <v>10</v>
      </c>
      <c r="K38" s="309"/>
      <c r="L38" s="309" t="s">
        <v>22</v>
      </c>
      <c r="M38" s="309"/>
      <c r="N38" s="309"/>
      <c r="O38" s="309"/>
      <c r="P38" s="309"/>
      <c r="Q38" s="309" t="s">
        <v>23</v>
      </c>
      <c r="R38" s="309"/>
      <c r="S38" s="309"/>
      <c r="T38" s="309" t="s">
        <v>24</v>
      </c>
      <c r="U38" s="309"/>
      <c r="V38" s="309"/>
      <c r="W38" s="309"/>
      <c r="X38" s="46"/>
    </row>
    <row r="39" spans="1:24" ht="15.75">
      <c r="A39" s="33"/>
      <c r="B39" s="314" t="s">
        <v>197</v>
      </c>
      <c r="C39" s="315"/>
      <c r="D39" s="315"/>
      <c r="E39" s="315"/>
      <c r="F39" s="315"/>
      <c r="G39" s="315"/>
      <c r="H39" s="315"/>
      <c r="I39" s="316"/>
      <c r="J39" s="320" t="s">
        <v>107</v>
      </c>
      <c r="K39" s="320"/>
      <c r="L39" s="320">
        <v>1</v>
      </c>
      <c r="M39" s="320"/>
      <c r="N39" s="320"/>
      <c r="O39" s="320"/>
      <c r="P39" s="320"/>
      <c r="Q39" s="320">
        <v>63000</v>
      </c>
      <c r="R39" s="320"/>
      <c r="S39" s="320"/>
      <c r="T39" s="328">
        <f>+ROUND(L39*Q39,0)</f>
        <v>63000</v>
      </c>
      <c r="U39" s="328"/>
      <c r="V39" s="328"/>
      <c r="W39" s="328"/>
      <c r="X39" s="46"/>
    </row>
    <row r="40" spans="1:24" ht="15.75">
      <c r="A40" s="33"/>
      <c r="B40" s="314" t="s">
        <v>190</v>
      </c>
      <c r="C40" s="315"/>
      <c r="D40" s="315"/>
      <c r="E40" s="315"/>
      <c r="F40" s="315"/>
      <c r="G40" s="315"/>
      <c r="H40" s="315"/>
      <c r="I40" s="316"/>
      <c r="J40" s="320" t="s">
        <v>159</v>
      </c>
      <c r="K40" s="320"/>
      <c r="L40" s="320">
        <v>1</v>
      </c>
      <c r="M40" s="320"/>
      <c r="N40" s="320"/>
      <c r="O40" s="320"/>
      <c r="P40" s="320"/>
      <c r="Q40" s="320">
        <v>8261</v>
      </c>
      <c r="R40" s="320"/>
      <c r="S40" s="320"/>
      <c r="T40" s="328">
        <f t="shared" ref="T40:T42" si="0">+ROUND(L40*Q40,0)</f>
        <v>8261</v>
      </c>
      <c r="U40" s="328"/>
      <c r="V40" s="328"/>
      <c r="W40" s="328"/>
      <c r="X40" s="46"/>
    </row>
    <row r="41" spans="1:24" ht="15.75">
      <c r="A41" s="33"/>
      <c r="B41" s="317" t="s">
        <v>160</v>
      </c>
      <c r="C41" s="324"/>
      <c r="D41" s="324"/>
      <c r="E41" s="324"/>
      <c r="F41" s="324"/>
      <c r="G41" s="324"/>
      <c r="H41" s="324"/>
      <c r="I41" s="318"/>
      <c r="J41" s="320" t="s">
        <v>161</v>
      </c>
      <c r="K41" s="320"/>
      <c r="L41" s="320">
        <v>6.1350000000000002E-2</v>
      </c>
      <c r="M41" s="320"/>
      <c r="N41" s="320"/>
      <c r="O41" s="320"/>
      <c r="P41" s="320"/>
      <c r="Q41" s="320">
        <v>40000</v>
      </c>
      <c r="R41" s="320"/>
      <c r="S41" s="320"/>
      <c r="T41" s="328">
        <f t="shared" si="0"/>
        <v>2454</v>
      </c>
      <c r="U41" s="328"/>
      <c r="V41" s="328"/>
      <c r="W41" s="328"/>
      <c r="X41" s="46"/>
    </row>
    <row r="42" spans="1:24" ht="15.75">
      <c r="A42" s="33"/>
      <c r="B42" s="314" t="s">
        <v>191</v>
      </c>
      <c r="C42" s="315"/>
      <c r="D42" s="315"/>
      <c r="E42" s="315"/>
      <c r="F42" s="315"/>
      <c r="G42" s="315"/>
      <c r="H42" s="315"/>
      <c r="I42" s="316"/>
      <c r="J42" s="320" t="s">
        <v>163</v>
      </c>
      <c r="K42" s="320"/>
      <c r="L42" s="320">
        <v>6.13E-2</v>
      </c>
      <c r="M42" s="320"/>
      <c r="N42" s="320"/>
      <c r="O42" s="320"/>
      <c r="P42" s="320"/>
      <c r="Q42" s="320">
        <v>90000</v>
      </c>
      <c r="R42" s="320"/>
      <c r="S42" s="320"/>
      <c r="T42" s="328">
        <f t="shared" si="0"/>
        <v>5517</v>
      </c>
      <c r="U42" s="328"/>
      <c r="V42" s="328"/>
      <c r="W42" s="328"/>
      <c r="X42" s="46"/>
    </row>
    <row r="43" spans="1:24" ht="16.5">
      <c r="A43" s="33"/>
      <c r="B43" s="49"/>
      <c r="C43" s="49"/>
      <c r="D43" s="49"/>
      <c r="E43" s="49"/>
      <c r="F43" s="49"/>
      <c r="G43" s="49"/>
      <c r="H43" s="49"/>
      <c r="I43" s="49"/>
      <c r="J43" s="49"/>
      <c r="K43" s="49"/>
      <c r="L43" s="49"/>
      <c r="M43" s="49"/>
      <c r="N43" s="49"/>
      <c r="O43" s="49"/>
      <c r="P43" s="49"/>
      <c r="Q43" s="310" t="s">
        <v>20</v>
      </c>
      <c r="R43" s="310"/>
      <c r="S43" s="310"/>
      <c r="T43" s="329">
        <f>SUM(T39:W42)</f>
        <v>79232</v>
      </c>
      <c r="U43" s="330"/>
      <c r="V43" s="330"/>
      <c r="W43" s="331"/>
      <c r="X43" s="46"/>
    </row>
    <row r="44" spans="1:24" ht="15.75">
      <c r="A44" s="33"/>
      <c r="B44" s="50"/>
      <c r="C44" s="50"/>
      <c r="D44" s="50"/>
      <c r="E44" s="50"/>
      <c r="F44" s="50"/>
      <c r="G44" s="50"/>
      <c r="H44" s="50"/>
      <c r="I44" s="50"/>
      <c r="J44" s="50"/>
      <c r="K44" s="50"/>
      <c r="L44" s="50"/>
      <c r="M44" s="50"/>
      <c r="N44" s="50"/>
      <c r="O44" s="50"/>
      <c r="P44" s="50"/>
      <c r="Q44" s="50"/>
      <c r="R44" s="50"/>
      <c r="S44" s="50"/>
      <c r="T44" s="51"/>
      <c r="U44" s="51"/>
      <c r="V44" s="51"/>
      <c r="W44" s="51"/>
      <c r="X44" s="46"/>
    </row>
    <row r="45" spans="1:24" ht="16.5">
      <c r="A45" s="33"/>
      <c r="B45" s="305" t="s">
        <v>26</v>
      </c>
      <c r="C45" s="305"/>
      <c r="D45" s="305"/>
      <c r="E45" s="305"/>
      <c r="F45" s="305"/>
      <c r="G45" s="305"/>
      <c r="H45" s="305"/>
      <c r="I45" s="305"/>
      <c r="J45" s="305"/>
      <c r="K45" s="305"/>
      <c r="L45" s="305"/>
      <c r="M45" s="305"/>
      <c r="N45" s="305"/>
      <c r="O45" s="305"/>
      <c r="P45" s="305"/>
      <c r="Q45" s="305"/>
      <c r="R45" s="305"/>
      <c r="S45" s="305"/>
      <c r="T45" s="305"/>
      <c r="U45" s="305"/>
      <c r="V45" s="305"/>
      <c r="W45" s="305"/>
      <c r="X45" s="46"/>
    </row>
    <row r="46" spans="1:24" ht="15.75">
      <c r="A46" s="33"/>
      <c r="B46" s="47"/>
      <c r="C46" s="47"/>
      <c r="D46" s="47"/>
      <c r="E46" s="47"/>
      <c r="F46" s="47"/>
      <c r="G46" s="47"/>
      <c r="H46" s="47"/>
      <c r="I46" s="47"/>
      <c r="J46" s="47"/>
      <c r="K46" s="47"/>
      <c r="L46" s="47"/>
      <c r="M46" s="47"/>
      <c r="N46" s="47"/>
      <c r="O46" s="47"/>
      <c r="P46" s="47"/>
      <c r="Q46" s="47"/>
      <c r="R46" s="47"/>
      <c r="S46" s="47"/>
      <c r="T46" s="47"/>
      <c r="U46" s="47"/>
      <c r="V46" s="47"/>
      <c r="W46" s="47"/>
      <c r="X46" s="46"/>
    </row>
    <row r="47" spans="1:24" ht="19.5">
      <c r="A47" s="33"/>
      <c r="B47" s="309" t="s">
        <v>27</v>
      </c>
      <c r="C47" s="309"/>
      <c r="D47" s="309"/>
      <c r="E47" s="309"/>
      <c r="F47" s="309"/>
      <c r="G47" s="309"/>
      <c r="H47" s="309" t="s">
        <v>28</v>
      </c>
      <c r="I47" s="309"/>
      <c r="J47" s="309" t="s">
        <v>29</v>
      </c>
      <c r="K47" s="309"/>
      <c r="L47" s="309" t="s">
        <v>30</v>
      </c>
      <c r="M47" s="309"/>
      <c r="N47" s="309"/>
      <c r="O47" s="309"/>
      <c r="P47" s="309"/>
      <c r="Q47" s="309" t="s">
        <v>16</v>
      </c>
      <c r="R47" s="309"/>
      <c r="S47" s="309"/>
      <c r="T47" s="309" t="s">
        <v>18</v>
      </c>
      <c r="U47" s="309"/>
      <c r="V47" s="309"/>
      <c r="W47" s="309"/>
      <c r="X47" s="46"/>
    </row>
    <row r="48" spans="1:24" ht="15.75">
      <c r="A48" s="33"/>
      <c r="B48" s="320" t="s">
        <v>61</v>
      </c>
      <c r="C48" s="320"/>
      <c r="D48" s="320"/>
      <c r="E48" s="320"/>
      <c r="F48" s="320"/>
      <c r="G48" s="320"/>
      <c r="H48" s="320"/>
      <c r="I48" s="320"/>
      <c r="J48" s="320">
        <v>15</v>
      </c>
      <c r="K48" s="320"/>
      <c r="L48" s="320">
        <v>0.38500000000000001</v>
      </c>
      <c r="M48" s="320"/>
      <c r="N48" s="320"/>
      <c r="O48" s="320"/>
      <c r="P48" s="320"/>
      <c r="Q48" s="320">
        <v>35000</v>
      </c>
      <c r="R48" s="320"/>
      <c r="S48" s="320"/>
      <c r="T48" s="319">
        <f>+ROUND(L48*Q48,0)</f>
        <v>13475</v>
      </c>
      <c r="U48" s="319"/>
      <c r="V48" s="319"/>
      <c r="W48" s="319"/>
      <c r="X48" s="46"/>
    </row>
    <row r="49" spans="1:24" ht="15.75">
      <c r="A49" s="33"/>
      <c r="B49" s="320"/>
      <c r="C49" s="320"/>
      <c r="D49" s="320"/>
      <c r="E49" s="320"/>
      <c r="F49" s="320"/>
      <c r="G49" s="320"/>
      <c r="H49" s="320"/>
      <c r="I49" s="320"/>
      <c r="J49" s="320"/>
      <c r="K49" s="320"/>
      <c r="L49" s="320"/>
      <c r="M49" s="320"/>
      <c r="N49" s="320"/>
      <c r="O49" s="320"/>
      <c r="P49" s="320"/>
      <c r="Q49" s="320"/>
      <c r="R49" s="320"/>
      <c r="S49" s="320"/>
      <c r="T49" s="319">
        <f t="shared" ref="T49:T50" si="1">+ROUND(L49*Q49,0)</f>
        <v>0</v>
      </c>
      <c r="U49" s="319"/>
      <c r="V49" s="319"/>
      <c r="W49" s="319"/>
      <c r="X49" s="46"/>
    </row>
    <row r="50" spans="1:24" ht="15.75">
      <c r="A50" s="33"/>
      <c r="B50" s="320"/>
      <c r="C50" s="320"/>
      <c r="D50" s="320"/>
      <c r="E50" s="320"/>
      <c r="F50" s="320"/>
      <c r="G50" s="320"/>
      <c r="H50" s="320"/>
      <c r="I50" s="320"/>
      <c r="J50" s="320"/>
      <c r="K50" s="320"/>
      <c r="L50" s="320"/>
      <c r="M50" s="320"/>
      <c r="N50" s="320"/>
      <c r="O50" s="320"/>
      <c r="P50" s="320"/>
      <c r="Q50" s="320"/>
      <c r="R50" s="320"/>
      <c r="S50" s="320"/>
      <c r="T50" s="319">
        <f t="shared" si="1"/>
        <v>0</v>
      </c>
      <c r="U50" s="319"/>
      <c r="V50" s="319"/>
      <c r="W50" s="319"/>
      <c r="X50" s="46"/>
    </row>
    <row r="51" spans="1:24" ht="16.5">
      <c r="A51" s="33"/>
      <c r="B51" s="49"/>
      <c r="C51" s="49"/>
      <c r="D51" s="49"/>
      <c r="E51" s="49"/>
      <c r="F51" s="49"/>
      <c r="G51" s="49"/>
      <c r="H51" s="49"/>
      <c r="I51" s="49"/>
      <c r="J51" s="49"/>
      <c r="K51" s="49"/>
      <c r="L51" s="49"/>
      <c r="M51" s="49"/>
      <c r="N51" s="49"/>
      <c r="O51" s="49"/>
      <c r="P51" s="49"/>
      <c r="Q51" s="310" t="s">
        <v>20</v>
      </c>
      <c r="R51" s="310"/>
      <c r="S51" s="310"/>
      <c r="T51" s="332">
        <f t="shared" ref="T51" si="2">SUM(T48:W50)</f>
        <v>13475</v>
      </c>
      <c r="U51" s="333"/>
      <c r="V51" s="333"/>
      <c r="W51" s="334"/>
      <c r="X51" s="46"/>
    </row>
    <row r="52" spans="1:24" ht="15.75">
      <c r="A52" s="33"/>
      <c r="B52" s="50"/>
      <c r="C52" s="50"/>
      <c r="D52" s="50"/>
      <c r="E52" s="50"/>
      <c r="F52" s="50"/>
      <c r="G52" s="50"/>
      <c r="H52" s="50"/>
      <c r="I52" s="50"/>
      <c r="J52" s="50"/>
      <c r="K52" s="50"/>
      <c r="L52" s="50"/>
      <c r="M52" s="50"/>
      <c r="N52" s="50"/>
      <c r="O52" s="50"/>
      <c r="P52" s="50"/>
      <c r="Q52" s="50"/>
      <c r="R52" s="50"/>
      <c r="S52" s="50"/>
      <c r="T52" s="51"/>
      <c r="U52" s="51"/>
      <c r="V52" s="51"/>
      <c r="W52" s="51"/>
      <c r="X52" s="46"/>
    </row>
    <row r="53" spans="1:24" ht="16.5">
      <c r="A53" s="33"/>
      <c r="B53" s="305" t="s">
        <v>33</v>
      </c>
      <c r="C53" s="305"/>
      <c r="D53" s="305"/>
      <c r="E53" s="305"/>
      <c r="F53" s="305"/>
      <c r="G53" s="305"/>
      <c r="H53" s="305"/>
      <c r="I53" s="305"/>
      <c r="J53" s="305"/>
      <c r="K53" s="305"/>
      <c r="L53" s="305"/>
      <c r="M53" s="305"/>
      <c r="N53" s="305"/>
      <c r="O53" s="305"/>
      <c r="P53" s="305"/>
      <c r="Q53" s="305"/>
      <c r="R53" s="305"/>
      <c r="S53" s="305"/>
      <c r="T53" s="305"/>
      <c r="U53" s="305"/>
      <c r="V53" s="305"/>
      <c r="W53" s="305"/>
      <c r="X53" s="46"/>
    </row>
    <row r="54" spans="1:24" ht="15.75">
      <c r="A54" s="33"/>
      <c r="B54" s="47"/>
      <c r="C54" s="47"/>
      <c r="D54" s="47"/>
      <c r="E54" s="47"/>
      <c r="F54" s="47"/>
      <c r="G54" s="47"/>
      <c r="H54" s="47"/>
      <c r="I54" s="47"/>
      <c r="J54" s="47"/>
      <c r="K54" s="47"/>
      <c r="L54" s="47"/>
      <c r="M54" s="47"/>
      <c r="N54" s="47"/>
      <c r="O54" s="47"/>
      <c r="P54" s="47"/>
      <c r="Q54" s="47"/>
      <c r="R54" s="47"/>
      <c r="S54" s="47"/>
      <c r="T54" s="47"/>
      <c r="U54" s="47"/>
      <c r="V54" s="47"/>
      <c r="W54" s="47"/>
      <c r="X54" s="46"/>
    </row>
    <row r="55" spans="1:24" ht="16.5">
      <c r="A55" s="33"/>
      <c r="B55" s="309" t="s">
        <v>34</v>
      </c>
      <c r="C55" s="309"/>
      <c r="D55" s="309"/>
      <c r="E55" s="309"/>
      <c r="F55" s="309"/>
      <c r="G55" s="309"/>
      <c r="H55" s="309" t="s">
        <v>35</v>
      </c>
      <c r="I55" s="309"/>
      <c r="J55" s="309" t="s">
        <v>36</v>
      </c>
      <c r="K55" s="309"/>
      <c r="L55" s="309" t="s">
        <v>37</v>
      </c>
      <c r="M55" s="309"/>
      <c r="N55" s="309"/>
      <c r="O55" s="309"/>
      <c r="P55" s="309"/>
      <c r="Q55" s="309" t="s">
        <v>17</v>
      </c>
      <c r="R55" s="309"/>
      <c r="S55" s="309"/>
      <c r="T55" s="309" t="s">
        <v>18</v>
      </c>
      <c r="U55" s="309"/>
      <c r="V55" s="309"/>
      <c r="W55" s="309"/>
      <c r="X55" s="46"/>
    </row>
    <row r="56" spans="1:24" ht="15.75">
      <c r="A56" s="33"/>
      <c r="B56" s="320" t="s">
        <v>38</v>
      </c>
      <c r="C56" s="320"/>
      <c r="D56" s="320"/>
      <c r="E56" s="320"/>
      <c r="F56" s="320"/>
      <c r="G56" s="320"/>
      <c r="H56" s="320">
        <f>((1500000/30)+((1000000/30)*2))</f>
        <v>116666.66666666667</v>
      </c>
      <c r="I56" s="320"/>
      <c r="J56" s="335">
        <v>0.65</v>
      </c>
      <c r="K56" s="320"/>
      <c r="L56" s="320">
        <f>H56*1.65</f>
        <v>192500</v>
      </c>
      <c r="M56" s="320"/>
      <c r="N56" s="320"/>
      <c r="O56" s="320"/>
      <c r="P56" s="320"/>
      <c r="Q56" s="320">
        <v>0.2</v>
      </c>
      <c r="R56" s="320"/>
      <c r="S56" s="320"/>
      <c r="T56" s="319">
        <f>Q56*L56</f>
        <v>38500</v>
      </c>
      <c r="U56" s="319"/>
      <c r="V56" s="319"/>
      <c r="W56" s="319"/>
      <c r="X56" s="46"/>
    </row>
    <row r="57" spans="1:24" ht="15.75">
      <c r="A57" s="33"/>
      <c r="B57" s="320"/>
      <c r="C57" s="320"/>
      <c r="D57" s="320"/>
      <c r="E57" s="320"/>
      <c r="F57" s="320"/>
      <c r="G57" s="320"/>
      <c r="H57" s="320"/>
      <c r="I57" s="320"/>
      <c r="J57" s="320"/>
      <c r="K57" s="320"/>
      <c r="L57" s="320"/>
      <c r="M57" s="320"/>
      <c r="N57" s="320"/>
      <c r="O57" s="320"/>
      <c r="P57" s="320"/>
      <c r="Q57" s="320"/>
      <c r="R57" s="320"/>
      <c r="S57" s="320"/>
      <c r="T57" s="319"/>
      <c r="U57" s="319"/>
      <c r="V57" s="319"/>
      <c r="W57" s="319"/>
      <c r="X57" s="46"/>
    </row>
    <row r="58" spans="1:24" ht="15.75">
      <c r="A58" s="33"/>
      <c r="B58" s="320"/>
      <c r="C58" s="320"/>
      <c r="D58" s="320"/>
      <c r="E58" s="320"/>
      <c r="F58" s="320"/>
      <c r="G58" s="320"/>
      <c r="H58" s="320"/>
      <c r="I58" s="320"/>
      <c r="J58" s="320"/>
      <c r="K58" s="320"/>
      <c r="L58" s="320"/>
      <c r="M58" s="320"/>
      <c r="N58" s="320"/>
      <c r="O58" s="320"/>
      <c r="P58" s="320"/>
      <c r="Q58" s="320"/>
      <c r="R58" s="320"/>
      <c r="S58" s="320"/>
      <c r="T58" s="319"/>
      <c r="U58" s="319"/>
      <c r="V58" s="319"/>
      <c r="W58" s="319"/>
      <c r="X58" s="46"/>
    </row>
    <row r="59" spans="1:24" ht="16.5">
      <c r="A59" s="33"/>
      <c r="B59" s="49"/>
      <c r="C59" s="49"/>
      <c r="D59" s="49"/>
      <c r="E59" s="49"/>
      <c r="F59" s="49"/>
      <c r="G59" s="49"/>
      <c r="H59" s="49"/>
      <c r="I59" s="49"/>
      <c r="J59" s="49"/>
      <c r="K59" s="49"/>
      <c r="L59" s="49"/>
      <c r="M59" s="49"/>
      <c r="N59" s="49"/>
      <c r="O59" s="49"/>
      <c r="P59" s="49"/>
      <c r="Q59" s="310" t="s">
        <v>20</v>
      </c>
      <c r="R59" s="310"/>
      <c r="S59" s="310"/>
      <c r="T59" s="337">
        <f t="shared" ref="T59" si="3">SUM(T56:W58)</f>
        <v>38500</v>
      </c>
      <c r="U59" s="338"/>
      <c r="V59" s="338"/>
      <c r="W59" s="339"/>
      <c r="X59" s="46"/>
    </row>
    <row r="60" spans="1:24" ht="15.75">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5.75">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ht="16.5">
      <c r="A62" s="33"/>
      <c r="B62" s="49"/>
      <c r="C62" s="49"/>
      <c r="D62" s="49"/>
      <c r="E62" s="49"/>
      <c r="F62" s="49"/>
      <c r="G62" s="49"/>
      <c r="H62" s="49"/>
      <c r="I62" s="49"/>
      <c r="J62" s="49"/>
      <c r="K62" s="49"/>
      <c r="L62" s="49"/>
      <c r="M62" s="49"/>
      <c r="N62" s="49"/>
      <c r="O62" s="49"/>
      <c r="P62" s="49"/>
      <c r="Q62" s="310" t="s">
        <v>20</v>
      </c>
      <c r="R62" s="310"/>
      <c r="S62" s="310"/>
      <c r="T62" s="337">
        <f t="shared" ref="T62" si="4">SUM(T59:W61)</f>
        <v>38500</v>
      </c>
      <c r="U62" s="338"/>
      <c r="V62" s="338"/>
      <c r="W62" s="339"/>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33"/>
      <c r="B64" s="52"/>
      <c r="C64" s="52"/>
      <c r="D64" s="52"/>
      <c r="E64" s="52"/>
      <c r="F64" s="52"/>
      <c r="G64" s="52"/>
      <c r="H64" s="52"/>
      <c r="I64" s="52"/>
      <c r="J64" s="52"/>
      <c r="K64" s="52"/>
      <c r="L64" s="52"/>
      <c r="M64" s="52"/>
      <c r="N64" s="52"/>
      <c r="O64" s="52"/>
      <c r="P64" s="52"/>
      <c r="Q64" s="340" t="s">
        <v>39</v>
      </c>
      <c r="R64" s="340"/>
      <c r="S64" s="340"/>
      <c r="T64" s="341">
        <f>+T62+T51+T43+T34</f>
        <v>143407</v>
      </c>
      <c r="U64" s="341"/>
      <c r="V64" s="341"/>
      <c r="W64" s="341"/>
      <c r="X64" s="46"/>
    </row>
    <row r="65" spans="1:24">
      <c r="A65" s="33"/>
      <c r="B65" s="52"/>
      <c r="C65" s="52"/>
      <c r="D65" s="52"/>
      <c r="E65" s="52"/>
      <c r="F65" s="52"/>
      <c r="G65" s="52"/>
      <c r="H65" s="52"/>
      <c r="I65" s="52"/>
      <c r="J65" s="52"/>
      <c r="K65" s="52"/>
      <c r="L65" s="52"/>
      <c r="M65" s="52"/>
      <c r="N65" s="52"/>
      <c r="O65" s="52"/>
      <c r="P65" s="52"/>
      <c r="Q65" s="54" t="s">
        <v>40</v>
      </c>
      <c r="R65" s="55">
        <v>30</v>
      </c>
      <c r="S65" s="56" t="s">
        <v>41</v>
      </c>
      <c r="T65" s="341">
        <f>+ROUND(R65*(T64/100),0)</f>
        <v>43022</v>
      </c>
      <c r="U65" s="341"/>
      <c r="V65" s="341"/>
      <c r="W65" s="341"/>
      <c r="X65" s="46"/>
    </row>
    <row r="66" spans="1:24">
      <c r="A66" s="33"/>
      <c r="B66" s="52"/>
      <c r="C66" s="52"/>
      <c r="D66" s="52"/>
      <c r="E66" s="52"/>
      <c r="F66" s="52"/>
      <c r="G66" s="52"/>
      <c r="H66" s="52"/>
      <c r="I66" s="52"/>
      <c r="J66" s="52"/>
      <c r="K66" s="52"/>
      <c r="L66" s="52"/>
      <c r="M66" s="52"/>
      <c r="N66" s="52"/>
      <c r="O66" s="52"/>
      <c r="P66" s="52"/>
      <c r="Q66" s="342" t="s">
        <v>42</v>
      </c>
      <c r="R66" s="342"/>
      <c r="S66" s="342"/>
      <c r="T66" s="341">
        <f>+T65+T64</f>
        <v>186429</v>
      </c>
      <c r="U66" s="341"/>
      <c r="V66" s="341"/>
      <c r="W66" s="341"/>
      <c r="X66" s="46"/>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346"/>
      <c r="D69" s="641"/>
      <c r="E69" s="641"/>
      <c r="F69" s="641"/>
      <c r="G69" s="641"/>
      <c r="H69" s="641"/>
      <c r="I69" s="641"/>
      <c r="J69" s="641"/>
      <c r="K69" s="642"/>
      <c r="L69" s="642"/>
      <c r="M69" s="642"/>
      <c r="N69" s="347"/>
      <c r="O69" s="347"/>
      <c r="P69" s="347"/>
      <c r="Q69" s="347"/>
      <c r="R69" s="347"/>
      <c r="S69" s="347"/>
      <c r="T69" s="347"/>
      <c r="U69" s="347"/>
      <c r="V69" s="347"/>
      <c r="W69" s="67"/>
      <c r="X69" s="46"/>
    </row>
    <row r="70" spans="1:24" ht="16.5">
      <c r="A70" s="33"/>
      <c r="B70" s="52"/>
      <c r="C70" s="343" t="s">
        <v>43</v>
      </c>
      <c r="D70" s="343"/>
      <c r="E70" s="343"/>
      <c r="F70" s="343"/>
      <c r="G70" s="343"/>
      <c r="H70" s="343"/>
      <c r="I70" s="343"/>
      <c r="J70" s="343"/>
      <c r="K70" s="642"/>
      <c r="L70" s="642"/>
      <c r="M70" s="642"/>
      <c r="N70" s="343" t="s">
        <v>44</v>
      </c>
      <c r="O70" s="343"/>
      <c r="P70" s="343"/>
      <c r="Q70" s="343"/>
      <c r="R70" s="343"/>
      <c r="S70" s="343"/>
      <c r="T70" s="343"/>
      <c r="U70" s="343"/>
      <c r="V70" s="343"/>
      <c r="W70" s="343"/>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346"/>
      <c r="J73" s="641"/>
      <c r="K73" s="641"/>
      <c r="L73" s="641"/>
      <c r="M73" s="641"/>
      <c r="N73" s="641"/>
      <c r="O73" s="641"/>
      <c r="P73" s="641"/>
      <c r="Q73" s="57"/>
      <c r="R73" s="57"/>
      <c r="S73" s="57"/>
      <c r="T73" s="57"/>
      <c r="U73" s="57"/>
      <c r="V73" s="57"/>
      <c r="W73" s="57"/>
      <c r="X73" s="46"/>
    </row>
    <row r="74" spans="1:24" ht="16.5">
      <c r="A74" s="33"/>
      <c r="B74" s="52"/>
      <c r="C74" s="57"/>
      <c r="D74" s="58"/>
      <c r="E74" s="58"/>
      <c r="F74" s="58"/>
      <c r="G74" s="58"/>
      <c r="H74" s="58"/>
      <c r="I74" s="343" t="s">
        <v>45</v>
      </c>
      <c r="J74" s="643"/>
      <c r="K74" s="643"/>
      <c r="L74" s="643"/>
      <c r="M74" s="643"/>
      <c r="N74" s="643"/>
      <c r="O74" s="643"/>
      <c r="P74" s="643"/>
      <c r="Q74" s="57"/>
      <c r="R74" s="57"/>
      <c r="S74" s="57"/>
      <c r="T74" s="57"/>
      <c r="U74" s="57"/>
      <c r="V74" s="57"/>
      <c r="W74" s="57"/>
      <c r="X74" s="46"/>
    </row>
    <row r="75" spans="1:24">
      <c r="A75" s="33"/>
      <c r="B75" s="52"/>
      <c r="C75" s="52"/>
      <c r="D75" s="52"/>
      <c r="E75" s="52"/>
      <c r="F75" s="59"/>
      <c r="G75" s="59"/>
      <c r="H75" s="59"/>
      <c r="I75" s="59"/>
      <c r="J75" s="59"/>
      <c r="K75" s="59"/>
      <c r="L75" s="59"/>
      <c r="M75" s="59"/>
      <c r="N75" s="59"/>
      <c r="O75" s="59"/>
      <c r="P75" s="60"/>
      <c r="Q75" s="52"/>
      <c r="R75" s="52"/>
      <c r="S75" s="52"/>
      <c r="T75" s="53"/>
      <c r="U75" s="53"/>
      <c r="V75" s="53"/>
      <c r="W75" s="53"/>
      <c r="X75" s="46"/>
    </row>
    <row r="76" spans="1:24">
      <c r="A76" s="33"/>
      <c r="B76" s="344" t="s">
        <v>46</v>
      </c>
      <c r="C76" s="344"/>
      <c r="D76" s="344"/>
      <c r="E76" s="344"/>
      <c r="F76" s="344"/>
      <c r="G76" s="344"/>
      <c r="H76" s="344"/>
      <c r="I76" s="344"/>
      <c r="J76" s="344"/>
      <c r="K76" s="344"/>
      <c r="L76" s="344"/>
      <c r="M76" s="344"/>
      <c r="N76" s="344"/>
      <c r="O76" s="61"/>
      <c r="P76" s="31"/>
      <c r="Q76" s="31" t="s">
        <v>47</v>
      </c>
      <c r="R76" s="31" t="s">
        <v>48</v>
      </c>
      <c r="S76" s="31"/>
      <c r="T76" s="31"/>
      <c r="U76" s="31"/>
      <c r="V76" s="31"/>
      <c r="W76" s="31"/>
      <c r="X76" s="32"/>
    </row>
    <row r="77" spans="1:24">
      <c r="A77" s="62"/>
      <c r="B77" s="63" t="s">
        <v>49</v>
      </c>
      <c r="C77" s="64"/>
      <c r="D77" s="64"/>
      <c r="E77" s="64"/>
      <c r="F77" s="63" t="s">
        <v>50</v>
      </c>
      <c r="G77" s="65"/>
      <c r="H77" s="345"/>
      <c r="I77" s="345"/>
      <c r="J77" s="345"/>
      <c r="K77" s="345"/>
      <c r="L77" s="345"/>
      <c r="M77" s="345"/>
      <c r="N77" s="345"/>
      <c r="O77" s="345"/>
      <c r="P77" s="63"/>
      <c r="Q77" s="63"/>
      <c r="R77" s="63" t="s">
        <v>51</v>
      </c>
      <c r="S77" s="63"/>
      <c r="T77" s="63"/>
      <c r="U77" s="63"/>
      <c r="V77" s="63"/>
      <c r="W77" s="63"/>
      <c r="X77" s="66"/>
    </row>
  </sheetData>
  <mergeCells count="159">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B36:W36"/>
    <mergeCell ref="B38:I38"/>
    <mergeCell ref="J38:K38"/>
    <mergeCell ref="L38:P38"/>
    <mergeCell ref="Q38:S38"/>
    <mergeCell ref="T38:W38"/>
    <mergeCell ref="B33:I33"/>
    <mergeCell ref="J33:K33"/>
    <mergeCell ref="L33:P33"/>
    <mergeCell ref="Q33:S33"/>
    <mergeCell ref="T33:W33"/>
    <mergeCell ref="Q34:S34"/>
    <mergeCell ref="T34:W34"/>
    <mergeCell ref="B39:I39"/>
    <mergeCell ref="J39:K39"/>
    <mergeCell ref="L39:P39"/>
    <mergeCell ref="Q39:S39"/>
    <mergeCell ref="T39:W39"/>
    <mergeCell ref="B40:I40"/>
    <mergeCell ref="J40:K40"/>
    <mergeCell ref="L40:P40"/>
    <mergeCell ref="Q40:S40"/>
    <mergeCell ref="T40:W40"/>
    <mergeCell ref="B41:I41"/>
    <mergeCell ref="J41:K41"/>
    <mergeCell ref="L41:P41"/>
    <mergeCell ref="Q41:S41"/>
    <mergeCell ref="T41:W41"/>
    <mergeCell ref="B42:I42"/>
    <mergeCell ref="J42:K42"/>
    <mergeCell ref="L42:P42"/>
    <mergeCell ref="Q42:S42"/>
    <mergeCell ref="T42:W42"/>
    <mergeCell ref="B48:G48"/>
    <mergeCell ref="H48:I48"/>
    <mergeCell ref="J48:K48"/>
    <mergeCell ref="L48:P48"/>
    <mergeCell ref="Q48:S48"/>
    <mergeCell ref="T48:W48"/>
    <mergeCell ref="Q43:S43"/>
    <mergeCell ref="T43:W43"/>
    <mergeCell ref="B45:W45"/>
    <mergeCell ref="B47:G47"/>
    <mergeCell ref="H47:I47"/>
    <mergeCell ref="J47:K47"/>
    <mergeCell ref="L47:P47"/>
    <mergeCell ref="Q47:S47"/>
    <mergeCell ref="T47:W47"/>
    <mergeCell ref="B50:G50"/>
    <mergeCell ref="H50:I50"/>
    <mergeCell ref="J50:K50"/>
    <mergeCell ref="L50:P50"/>
    <mergeCell ref="Q50:S50"/>
    <mergeCell ref="T50:W50"/>
    <mergeCell ref="B49:G49"/>
    <mergeCell ref="H49:I49"/>
    <mergeCell ref="J49:K49"/>
    <mergeCell ref="L49:P49"/>
    <mergeCell ref="Q49:S49"/>
    <mergeCell ref="T49:W49"/>
    <mergeCell ref="Q51:S51"/>
    <mergeCell ref="T51:W51"/>
    <mergeCell ref="B53:W53"/>
    <mergeCell ref="B55:G55"/>
    <mergeCell ref="H55:I55"/>
    <mergeCell ref="J55:K55"/>
    <mergeCell ref="L55:P55"/>
    <mergeCell ref="Q55:S55"/>
    <mergeCell ref="T55:W55"/>
    <mergeCell ref="B57:G57"/>
    <mergeCell ref="H57:I57"/>
    <mergeCell ref="J57:K57"/>
    <mergeCell ref="L57:P57"/>
    <mergeCell ref="Q57:S57"/>
    <mergeCell ref="T57:W57"/>
    <mergeCell ref="B56:G56"/>
    <mergeCell ref="H56:I56"/>
    <mergeCell ref="J56:K56"/>
    <mergeCell ref="L56:P56"/>
    <mergeCell ref="Q56:S56"/>
    <mergeCell ref="T56:W56"/>
    <mergeCell ref="Q59:S59"/>
    <mergeCell ref="T59:W59"/>
    <mergeCell ref="B60:G60"/>
    <mergeCell ref="H60:I60"/>
    <mergeCell ref="J60:K60"/>
    <mergeCell ref="L60:P60"/>
    <mergeCell ref="Q60:S60"/>
    <mergeCell ref="T60:W60"/>
    <mergeCell ref="B58:G58"/>
    <mergeCell ref="H58:I58"/>
    <mergeCell ref="J58:K58"/>
    <mergeCell ref="L58:P58"/>
    <mergeCell ref="Q58:S58"/>
    <mergeCell ref="T58:W58"/>
    <mergeCell ref="Q62:S62"/>
    <mergeCell ref="T62:W62"/>
    <mergeCell ref="Q64:S64"/>
    <mergeCell ref="T64:W64"/>
    <mergeCell ref="T65:W65"/>
    <mergeCell ref="Q66:S66"/>
    <mergeCell ref="T66:W66"/>
    <mergeCell ref="B61:G61"/>
    <mergeCell ref="H61:I61"/>
    <mergeCell ref="J61:K61"/>
    <mergeCell ref="L61:P61"/>
    <mergeCell ref="Q61:S61"/>
    <mergeCell ref="T61:W61"/>
    <mergeCell ref="I74:P74"/>
    <mergeCell ref="B76:N76"/>
    <mergeCell ref="H77:O77"/>
    <mergeCell ref="C69:J69"/>
    <mergeCell ref="K69:M70"/>
    <mergeCell ref="N69:V69"/>
    <mergeCell ref="C70:J70"/>
    <mergeCell ref="N70:W70"/>
    <mergeCell ref="I73:P73"/>
  </mergeCells>
  <conditionalFormatting sqref="B12:W17">
    <cfRule type="expression" dxfId="32" priority="1" stopIfTrue="1">
      <formula>#REF!=0</formula>
    </cfRule>
  </conditionalFormatting>
  <dataValidations count="32">
    <dataValidation allowBlank="1" showInputMessage="1" showErrorMessage="1" prompt="Escriba el precio unitario del material  que se analiza" sqref="Q39:S42" xr:uid="{00000000-0002-0000-2300-000000000000}"/>
    <dataValidation allowBlank="1" showInputMessage="1" showErrorMessage="1" prompt="Escriba la cantidad de material que se analiza" sqref="L39:P42" xr:uid="{00000000-0002-0000-2300-000001000000}"/>
    <dataValidation allowBlank="1" showInputMessage="1" showErrorMessage="1" prompt="Escriba la unidad de medida en que se mide el material" sqref="J39:K42" xr:uid="{00000000-0002-0000-2300-000002000000}"/>
    <dataValidation allowBlank="1" showInputMessage="1" showErrorMessage="1" prompt="Escriba una breve descripción de los materiales que analiza" sqref="B39:I42" xr:uid="{00000000-0002-0000-2300-000003000000}"/>
    <dataValidation allowBlank="1" showInputMessage="1" showErrorMessage="1" prompt="Escriba el rendimiento del equipo que analiza" sqref="Q33" xr:uid="{00000000-0002-0000-2300-000004000000}"/>
    <dataValidation allowBlank="1" showInputMessage="1" showErrorMessage="1" prompt="Escriba la Tarifa por hora del equipo que analiza" sqref="L33" xr:uid="{00000000-0002-0000-2300-000005000000}"/>
    <dataValidation allowBlank="1" showInputMessage="1" showErrorMessage="1" prompt="Escriba una breve descripción del equipo que analiza" sqref="B33" xr:uid="{00000000-0002-0000-2300-000006000000}"/>
    <dataValidation allowBlank="1" showInputMessage="1" showErrorMessage="1" prompt="Escriba el nombre completo  del interventor" sqref="H77:O77" xr:uid="{00000000-0002-0000-2300-000007000000}"/>
    <dataValidation allowBlank="1" showInputMessage="1" showErrorMessage="1" prompt="Escriba el valor Unitario de cada trabajador relacionado" sqref="T60:W61 T56:W58" xr:uid="{00000000-0002-0000-2300-000008000000}"/>
    <dataValidation allowBlank="1" showInputMessage="1" showErrorMessage="1" prompt="Escriba el rendimiento de cada trabajador relacionado" sqref="Q60:S61 Q56:S58" xr:uid="{00000000-0002-0000-2300-000009000000}"/>
    <dataValidation allowBlank="1" showInputMessage="1" showErrorMessage="1" prompt="Escriba el valor del jornal total de cada trabajador relacionado" sqref="L60:P61 L56:P58" xr:uid="{00000000-0002-0000-2300-00000A000000}"/>
    <dataValidation allowBlank="1" showInputMessage="1" showErrorMessage="1" prompt="Escriba el valor de las prestaciones por cada trabajador" sqref="J60:K61 J56:K58" xr:uid="{00000000-0002-0000-2300-00000B000000}"/>
    <dataValidation allowBlank="1" showInputMessage="1" showErrorMessage="1" prompt="Escriba el valor del jornal por cada trabajador" sqref="H60:I61 H56:I58" xr:uid="{00000000-0002-0000-2300-00000C000000}"/>
    <dataValidation allowBlank="1" showInputMessage="1" showErrorMessage="1" prompt="Escriba el valor unitario del transporte relacionado" sqref="T48:W50" xr:uid="{00000000-0002-0000-2300-00000D000000}"/>
    <dataValidation allowBlank="1" showInputMessage="1" showErrorMessage="1" prompt="Escriba la tarifa del transporte relacionado" sqref="Q48:S50" xr:uid="{00000000-0002-0000-2300-00000E000000}"/>
    <dataValidation allowBlank="1" showInputMessage="1" showErrorMessage="1" prompt="Esciba los m2 o Toneladas por Km equivalentes para el transporte relacionado" sqref="L48:P50" xr:uid="{00000000-0002-0000-2300-00000F000000}"/>
    <dataValidation allowBlank="1" showInputMessage="1" showErrorMessage="1" prompt="Escriba la distancia que recorre el transporte relacionado" sqref="J48:K50" xr:uid="{00000000-0002-0000-2300-000010000000}"/>
    <dataValidation allowBlank="1" showInputMessage="1" showErrorMessage="1" prompt="Escriba el peso o la cantidad de volument que transporta" sqref="H48:I50" xr:uid="{00000000-0002-0000-2300-000011000000}"/>
    <dataValidation allowBlank="1" showInputMessage="1" showErrorMessage="1" prompt="Escriba el precio unitario del material que se analiza" sqref="T39:W42" xr:uid="{00000000-0002-0000-2300-000012000000}"/>
    <dataValidation allowBlank="1" showInputMessage="1" showErrorMessage="1" prompt="Escriba el valor unitario del equipo que analiza" sqref="T33:W33" xr:uid="{00000000-0002-0000-2300-000013000000}"/>
    <dataValidation allowBlank="1" showInputMessage="1" showErrorMessage="1" prompt="Escriba los trabajadores cuyo precio va a analizarce" sqref="B60:G61 B56:G58" xr:uid="{00000000-0002-0000-2300-000014000000}"/>
    <dataValidation allowBlank="1" showInputMessage="1" showErrorMessage="1" prompt="Escriba la clase de material que transporta el material que se analiza" sqref="B48:G50" xr:uid="{00000000-0002-0000-2300-000015000000}"/>
    <dataValidation allowBlank="1" showInputMessage="1" showErrorMessage="1" prompt="Escriba la Cantidad de cada item relacionado" sqref="T26 T29:W29" xr:uid="{00000000-0002-0000-2300-000016000000}"/>
    <dataValidation allowBlank="1" showInputMessage="1" showErrorMessage="1" prompt="Escriba la unidad de medida en que se encuentra el item relacionado" sqref="Q26 Q29:S29" xr:uid="{00000000-0002-0000-2300-000017000000}"/>
    <dataValidation allowBlank="1" showInputMessage="1" showErrorMessage="1" prompt="Escriba una breve descripción del item relacionado" sqref="D26 D29:P29" xr:uid="{00000000-0002-0000-2300-000018000000}"/>
    <dataValidation allowBlank="1" showInputMessage="1" showErrorMessage="1" prompt="Escriba el item relacionado en la propuesta" sqref="B26 B29:C29" xr:uid="{00000000-0002-0000-2300-000019000000}"/>
    <dataValidation allowBlank="1" showInputMessage="1" showErrorMessage="1" promptTitle="Coordinador        " prompt="Escriba el nombre _x000a_o razón social del _x000a_funcionario designado_x000a_para ser el Coordinador_x000a_del Contrato" sqref="F23:W23" xr:uid="{00000000-0002-0000-2300-00001A000000}"/>
    <dataValidation allowBlank="1" showInputMessage="1" showErrorMessage="1" promptTitle="Interventor               " prompt="Escriba el nombre _x000a_o razón social del _x000a_Interventor" sqref="F21:W21" xr:uid="{00000000-0002-0000-2300-00001B000000}"/>
    <dataValidation allowBlank="1" showInputMessage="1" showErrorMessage="1" promptTitle="Contratista" prompt="Escriba el nombre o _x000a_razón social del _x000a_Contratista" sqref="F19:W19" xr:uid="{00000000-0002-0000-2300-00001C000000}"/>
    <dataValidation allowBlank="1" showInputMessage="1" showErrorMessage="1" promptTitle="Contrato No." prompt="Escriba en este espacio el número de contrato suscrito" sqref="H8:L8" xr:uid="{00000000-0002-0000-2300-00001D000000}"/>
    <dataValidation allowBlank="1" showInputMessage="1" showErrorMessage="1" prompt="Escriba el año de suscripción del contrato." sqref="O8:Q8" xr:uid="{00000000-0002-0000-2300-00001E000000}"/>
    <dataValidation allowBlank="1" showInputMessage="1" showErrorMessage="1" promptTitle="Objeto del Contrato" prompt="Escriba claramente el objeto del contrato de ejecución suscrito" sqref="B12:W17" xr:uid="{00000000-0002-0000-2300-00001F000000}"/>
  </dataValidation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X77"/>
  <sheetViews>
    <sheetView topLeftCell="A55" workbookViewId="0">
      <selection activeCell="F21" sqref="F21:W21"/>
    </sheetView>
  </sheetViews>
  <sheetFormatPr defaultColWidth="11.42578125" defaultRowHeight="15"/>
  <cols>
    <col min="1" max="8" width="5.85546875" customWidth="1"/>
    <col min="9" max="9" width="9.85546875" customWidth="1"/>
    <col min="10" max="18" width="5.85546875" customWidth="1"/>
    <col min="19" max="19" width="9.28515625" customWidth="1"/>
    <col min="20" max="24" width="5.85546875" customWidth="1"/>
  </cols>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13"/>
      <c r="C12" s="413"/>
      <c r="D12" s="413"/>
      <c r="E12" s="413"/>
      <c r="F12" s="413"/>
      <c r="G12" s="413"/>
      <c r="H12" s="413"/>
      <c r="I12" s="413"/>
      <c r="J12" s="413"/>
      <c r="K12" s="413"/>
      <c r="L12" s="413"/>
      <c r="M12" s="413"/>
      <c r="N12" s="413"/>
      <c r="O12" s="413"/>
      <c r="P12" s="413"/>
      <c r="Q12" s="413"/>
      <c r="R12" s="413"/>
      <c r="S12" s="413"/>
      <c r="T12" s="413"/>
      <c r="U12" s="413"/>
      <c r="V12" s="413"/>
      <c r="W12" s="413"/>
      <c r="X12" s="36"/>
    </row>
    <row r="13" spans="1:24">
      <c r="A13" s="35"/>
      <c r="B13" s="413"/>
      <c r="C13" s="413"/>
      <c r="D13" s="413"/>
      <c r="E13" s="413"/>
      <c r="F13" s="413"/>
      <c r="G13" s="413"/>
      <c r="H13" s="413"/>
      <c r="I13" s="413"/>
      <c r="J13" s="413"/>
      <c r="K13" s="413"/>
      <c r="L13" s="413"/>
      <c r="M13" s="413"/>
      <c r="N13" s="413"/>
      <c r="O13" s="413"/>
      <c r="P13" s="413"/>
      <c r="Q13" s="413"/>
      <c r="R13" s="413"/>
      <c r="S13" s="413"/>
      <c r="T13" s="413"/>
      <c r="U13" s="413"/>
      <c r="V13" s="413"/>
      <c r="W13" s="413"/>
      <c r="X13" s="36"/>
    </row>
    <row r="14" spans="1:24">
      <c r="A14" s="35"/>
      <c r="B14" s="413"/>
      <c r="C14" s="413"/>
      <c r="D14" s="413"/>
      <c r="E14" s="413"/>
      <c r="F14" s="413"/>
      <c r="G14" s="413"/>
      <c r="H14" s="413"/>
      <c r="I14" s="413"/>
      <c r="J14" s="413"/>
      <c r="K14" s="413"/>
      <c r="L14" s="413"/>
      <c r="M14" s="413"/>
      <c r="N14" s="413"/>
      <c r="O14" s="413"/>
      <c r="P14" s="413"/>
      <c r="Q14" s="413"/>
      <c r="R14" s="413"/>
      <c r="S14" s="413"/>
      <c r="T14" s="413"/>
      <c r="U14" s="413"/>
      <c r="V14" s="413"/>
      <c r="W14" s="413"/>
      <c r="X14" s="36"/>
    </row>
    <row r="15" spans="1:24">
      <c r="A15" s="35"/>
      <c r="B15" s="413"/>
      <c r="C15" s="413"/>
      <c r="D15" s="413"/>
      <c r="E15" s="413"/>
      <c r="F15" s="413"/>
      <c r="G15" s="413"/>
      <c r="H15" s="413"/>
      <c r="I15" s="413"/>
      <c r="J15" s="413"/>
      <c r="K15" s="413"/>
      <c r="L15" s="413"/>
      <c r="M15" s="413"/>
      <c r="N15" s="413"/>
      <c r="O15" s="413"/>
      <c r="P15" s="413"/>
      <c r="Q15" s="413"/>
      <c r="R15" s="413"/>
      <c r="S15" s="413"/>
      <c r="T15" s="413"/>
      <c r="U15" s="413"/>
      <c r="V15" s="413"/>
      <c r="W15" s="413"/>
      <c r="X15" s="36"/>
    </row>
    <row r="16" spans="1:24">
      <c r="A16" s="35"/>
      <c r="B16" s="413"/>
      <c r="C16" s="413"/>
      <c r="D16" s="413"/>
      <c r="E16" s="413"/>
      <c r="F16" s="413"/>
      <c r="G16" s="413"/>
      <c r="H16" s="413"/>
      <c r="I16" s="413"/>
      <c r="J16" s="413"/>
      <c r="K16" s="413"/>
      <c r="L16" s="413"/>
      <c r="M16" s="413"/>
      <c r="N16" s="413"/>
      <c r="O16" s="413"/>
      <c r="P16" s="413"/>
      <c r="Q16" s="413"/>
      <c r="R16" s="413"/>
      <c r="S16" s="413"/>
      <c r="T16" s="413"/>
      <c r="U16" s="413"/>
      <c r="V16" s="413"/>
      <c r="W16" s="413"/>
      <c r="X16" s="36"/>
    </row>
    <row r="17" spans="1:24">
      <c r="A17" s="35"/>
      <c r="B17" s="413"/>
      <c r="C17" s="413"/>
      <c r="D17" s="413"/>
      <c r="E17" s="413"/>
      <c r="F17" s="413"/>
      <c r="G17" s="413"/>
      <c r="H17" s="413"/>
      <c r="I17" s="413"/>
      <c r="J17" s="413"/>
      <c r="K17" s="413"/>
      <c r="L17" s="413"/>
      <c r="M17" s="413"/>
      <c r="N17" s="413"/>
      <c r="O17" s="413"/>
      <c r="P17" s="413"/>
      <c r="Q17" s="413"/>
      <c r="R17" s="413"/>
      <c r="S17" s="413"/>
      <c r="T17" s="413"/>
      <c r="U17" s="413"/>
      <c r="V17" s="413"/>
      <c r="W17" s="413"/>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398" t="s">
        <v>198</v>
      </c>
      <c r="C26" s="399"/>
      <c r="D26" s="404" t="s">
        <v>199</v>
      </c>
      <c r="E26" s="405"/>
      <c r="F26" s="405"/>
      <c r="G26" s="405"/>
      <c r="H26" s="405"/>
      <c r="I26" s="405"/>
      <c r="J26" s="405"/>
      <c r="K26" s="405"/>
      <c r="L26" s="405"/>
      <c r="M26" s="405"/>
      <c r="N26" s="405"/>
      <c r="O26" s="405"/>
      <c r="P26" s="406"/>
      <c r="Q26" s="278"/>
      <c r="R26" s="302"/>
      <c r="S26" s="279"/>
      <c r="T26" s="278"/>
      <c r="U26" s="302"/>
      <c r="V26" s="302"/>
      <c r="W26" s="279"/>
      <c r="X26" s="46"/>
    </row>
    <row r="27" spans="1:24">
      <c r="A27" s="33"/>
      <c r="B27" s="400"/>
      <c r="C27" s="401"/>
      <c r="D27" s="407"/>
      <c r="E27" s="408"/>
      <c r="F27" s="408"/>
      <c r="G27" s="408"/>
      <c r="H27" s="408"/>
      <c r="I27" s="408"/>
      <c r="J27" s="408"/>
      <c r="K27" s="408"/>
      <c r="L27" s="408"/>
      <c r="M27" s="408"/>
      <c r="N27" s="408"/>
      <c r="O27" s="408"/>
      <c r="P27" s="409"/>
      <c r="Q27" s="280"/>
      <c r="R27" s="303"/>
      <c r="S27" s="281"/>
      <c r="T27" s="280"/>
      <c r="U27" s="303"/>
      <c r="V27" s="303"/>
      <c r="W27" s="281"/>
      <c r="X27" s="46"/>
    </row>
    <row r="28" spans="1:24">
      <c r="A28" s="33"/>
      <c r="B28" s="402"/>
      <c r="C28" s="403"/>
      <c r="D28" s="410"/>
      <c r="E28" s="411"/>
      <c r="F28" s="411"/>
      <c r="G28" s="411"/>
      <c r="H28" s="411"/>
      <c r="I28" s="411"/>
      <c r="J28" s="411"/>
      <c r="K28" s="411"/>
      <c r="L28" s="411"/>
      <c r="M28" s="411"/>
      <c r="N28" s="411"/>
      <c r="O28" s="411"/>
      <c r="P28" s="412"/>
      <c r="Q28" s="282"/>
      <c r="R28" s="304"/>
      <c r="S28" s="283"/>
      <c r="T28" s="282"/>
      <c r="U28" s="304"/>
      <c r="V28" s="304"/>
      <c r="W28" s="283"/>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155</v>
      </c>
      <c r="C33" s="315"/>
      <c r="D33" s="315"/>
      <c r="E33" s="315"/>
      <c r="F33" s="315"/>
      <c r="G33" s="315"/>
      <c r="H33" s="315"/>
      <c r="I33" s="316"/>
      <c r="J33" s="317" t="s">
        <v>156</v>
      </c>
      <c r="K33" s="318"/>
      <c r="L33" s="321">
        <v>2000</v>
      </c>
      <c r="M33" s="322"/>
      <c r="N33" s="322"/>
      <c r="O33" s="322"/>
      <c r="P33" s="323"/>
      <c r="Q33" s="317">
        <v>6.1</v>
      </c>
      <c r="R33" s="324"/>
      <c r="S33" s="318"/>
      <c r="T33" s="319">
        <f>+ROUND(L33*Q33,0)</f>
        <v>12200</v>
      </c>
      <c r="U33" s="319"/>
      <c r="V33" s="319"/>
      <c r="W33" s="319"/>
      <c r="X33" s="46"/>
    </row>
    <row r="34" spans="1:24" ht="16.5">
      <c r="A34" s="33"/>
      <c r="B34" s="49"/>
      <c r="C34" s="49"/>
      <c r="D34" s="49"/>
      <c r="E34" s="49"/>
      <c r="F34" s="49"/>
      <c r="G34" s="49"/>
      <c r="H34" s="49"/>
      <c r="I34" s="49"/>
      <c r="J34" s="49"/>
      <c r="K34" s="49"/>
      <c r="L34" s="49"/>
      <c r="M34" s="49"/>
      <c r="N34" s="49"/>
      <c r="O34" s="49"/>
      <c r="P34" s="49"/>
      <c r="Q34" s="310" t="s">
        <v>20</v>
      </c>
      <c r="R34" s="310"/>
      <c r="S34" s="310"/>
      <c r="T34" s="311">
        <f>+SUM(T33:W33)</f>
        <v>12200</v>
      </c>
      <c r="U34" s="312"/>
      <c r="V34" s="312"/>
      <c r="W34" s="313"/>
      <c r="X34" s="46"/>
    </row>
    <row r="35" spans="1:24" ht="15.75">
      <c r="A35" s="33"/>
      <c r="B35" s="50"/>
      <c r="C35" s="50"/>
      <c r="D35" s="50"/>
      <c r="E35" s="50"/>
      <c r="F35" s="50"/>
      <c r="G35" s="50"/>
      <c r="H35" s="50"/>
      <c r="I35" s="50"/>
      <c r="J35" s="50"/>
      <c r="K35" s="50"/>
      <c r="L35" s="50"/>
      <c r="M35" s="50"/>
      <c r="N35" s="50"/>
      <c r="O35" s="50"/>
      <c r="P35" s="50"/>
      <c r="Q35" s="50"/>
      <c r="R35" s="50"/>
      <c r="S35" s="50"/>
      <c r="T35" s="51"/>
      <c r="U35" s="51"/>
      <c r="V35" s="51"/>
      <c r="W35" s="51"/>
      <c r="X35" s="46"/>
    </row>
    <row r="36" spans="1:24" ht="16.5">
      <c r="A36" s="33"/>
      <c r="B36" s="305" t="s">
        <v>21</v>
      </c>
      <c r="C36" s="305"/>
      <c r="D36" s="305"/>
      <c r="E36" s="305"/>
      <c r="F36" s="305"/>
      <c r="G36" s="305"/>
      <c r="H36" s="305"/>
      <c r="I36" s="305"/>
      <c r="J36" s="305"/>
      <c r="K36" s="305"/>
      <c r="L36" s="305"/>
      <c r="M36" s="305"/>
      <c r="N36" s="305"/>
      <c r="O36" s="305"/>
      <c r="P36" s="305"/>
      <c r="Q36" s="305"/>
      <c r="R36" s="305"/>
      <c r="S36" s="305"/>
      <c r="T36" s="305"/>
      <c r="U36" s="305"/>
      <c r="V36" s="305"/>
      <c r="W36" s="305"/>
      <c r="X36" s="46"/>
    </row>
    <row r="37" spans="1:24" ht="15.75">
      <c r="A37" s="33"/>
      <c r="B37" s="47"/>
      <c r="C37" s="47"/>
      <c r="D37" s="47"/>
      <c r="E37" s="47"/>
      <c r="F37" s="47"/>
      <c r="G37" s="47"/>
      <c r="H37" s="47"/>
      <c r="I37" s="47"/>
      <c r="J37" s="47"/>
      <c r="K37" s="47"/>
      <c r="L37" s="47"/>
      <c r="M37" s="47"/>
      <c r="N37" s="47"/>
      <c r="O37" s="47"/>
      <c r="P37" s="47"/>
      <c r="Q37" s="47"/>
      <c r="R37" s="47"/>
      <c r="S37" s="47"/>
      <c r="T37" s="47"/>
      <c r="U37" s="47"/>
      <c r="V37" s="47"/>
      <c r="W37" s="47"/>
      <c r="X37" s="46"/>
    </row>
    <row r="38" spans="1:24" ht="16.5">
      <c r="A38" s="33"/>
      <c r="B38" s="309" t="s">
        <v>9</v>
      </c>
      <c r="C38" s="309"/>
      <c r="D38" s="309"/>
      <c r="E38" s="309"/>
      <c r="F38" s="309"/>
      <c r="G38" s="309"/>
      <c r="H38" s="309"/>
      <c r="I38" s="309"/>
      <c r="J38" s="309" t="s">
        <v>10</v>
      </c>
      <c r="K38" s="309"/>
      <c r="L38" s="309" t="s">
        <v>22</v>
      </c>
      <c r="M38" s="309"/>
      <c r="N38" s="309"/>
      <c r="O38" s="309"/>
      <c r="P38" s="309"/>
      <c r="Q38" s="309" t="s">
        <v>23</v>
      </c>
      <c r="R38" s="309"/>
      <c r="S38" s="309"/>
      <c r="T38" s="309" t="s">
        <v>24</v>
      </c>
      <c r="U38" s="309"/>
      <c r="V38" s="309"/>
      <c r="W38" s="309"/>
      <c r="X38" s="46"/>
    </row>
    <row r="39" spans="1:24" ht="15.75">
      <c r="A39" s="33"/>
      <c r="B39" s="314" t="s">
        <v>200</v>
      </c>
      <c r="C39" s="315"/>
      <c r="D39" s="315"/>
      <c r="E39" s="315"/>
      <c r="F39" s="315"/>
      <c r="G39" s="315"/>
      <c r="H39" s="315"/>
      <c r="I39" s="316"/>
      <c r="J39" s="320" t="s">
        <v>107</v>
      </c>
      <c r="K39" s="320"/>
      <c r="L39" s="320">
        <v>1</v>
      </c>
      <c r="M39" s="320"/>
      <c r="N39" s="320"/>
      <c r="O39" s="320"/>
      <c r="P39" s="320"/>
      <c r="Q39" s="320">
        <v>70000</v>
      </c>
      <c r="R39" s="320"/>
      <c r="S39" s="320"/>
      <c r="T39" s="328">
        <f>+ROUND(L39*Q39,0)</f>
        <v>70000</v>
      </c>
      <c r="U39" s="328"/>
      <c r="V39" s="328"/>
      <c r="W39" s="328"/>
      <c r="X39" s="46"/>
    </row>
    <row r="40" spans="1:24" ht="15.75">
      <c r="A40" s="33"/>
      <c r="B40" s="314" t="s">
        <v>201</v>
      </c>
      <c r="C40" s="315"/>
      <c r="D40" s="315"/>
      <c r="E40" s="315"/>
      <c r="F40" s="315"/>
      <c r="G40" s="315"/>
      <c r="H40" s="315"/>
      <c r="I40" s="316"/>
      <c r="J40" s="320" t="s">
        <v>202</v>
      </c>
      <c r="K40" s="320"/>
      <c r="L40" s="320">
        <v>1</v>
      </c>
      <c r="M40" s="320"/>
      <c r="N40" s="320"/>
      <c r="O40" s="320"/>
      <c r="P40" s="320"/>
      <c r="Q40" s="320">
        <v>10762</v>
      </c>
      <c r="R40" s="320"/>
      <c r="S40" s="320"/>
      <c r="T40" s="328">
        <f t="shared" ref="T40:T42" si="0">+ROUND(L40*Q40,0)</f>
        <v>10762</v>
      </c>
      <c r="U40" s="328"/>
      <c r="V40" s="328"/>
      <c r="W40" s="328"/>
      <c r="X40" s="46"/>
    </row>
    <row r="41" spans="1:24" ht="15.75">
      <c r="A41" s="33"/>
      <c r="B41" s="314" t="s">
        <v>203</v>
      </c>
      <c r="C41" s="315"/>
      <c r="D41" s="315"/>
      <c r="E41" s="315"/>
      <c r="F41" s="315"/>
      <c r="G41" s="315"/>
      <c r="H41" s="315"/>
      <c r="I41" s="316"/>
      <c r="J41" s="320" t="s">
        <v>204</v>
      </c>
      <c r="K41" s="320"/>
      <c r="L41" s="320">
        <v>6.1350000000000002E-2</v>
      </c>
      <c r="M41" s="320"/>
      <c r="N41" s="320"/>
      <c r="O41" s="320"/>
      <c r="P41" s="320"/>
      <c r="Q41" s="320">
        <v>40000</v>
      </c>
      <c r="R41" s="320"/>
      <c r="S41" s="320"/>
      <c r="T41" s="328">
        <f t="shared" si="0"/>
        <v>2454</v>
      </c>
      <c r="U41" s="328"/>
      <c r="V41" s="328"/>
      <c r="W41" s="328"/>
      <c r="X41" s="46"/>
    </row>
    <row r="42" spans="1:24" ht="15.75">
      <c r="A42" s="33"/>
      <c r="B42" s="314" t="s">
        <v>191</v>
      </c>
      <c r="C42" s="315"/>
      <c r="D42" s="315"/>
      <c r="E42" s="315"/>
      <c r="F42" s="315"/>
      <c r="G42" s="315"/>
      <c r="H42" s="315"/>
      <c r="I42" s="316"/>
      <c r="J42" s="320" t="s">
        <v>163</v>
      </c>
      <c r="K42" s="320"/>
      <c r="L42" s="320">
        <v>6.13E-2</v>
      </c>
      <c r="M42" s="320"/>
      <c r="N42" s="320"/>
      <c r="O42" s="320"/>
      <c r="P42" s="320"/>
      <c r="Q42" s="320">
        <v>90000</v>
      </c>
      <c r="R42" s="320"/>
      <c r="S42" s="320"/>
      <c r="T42" s="328">
        <f t="shared" si="0"/>
        <v>5517</v>
      </c>
      <c r="U42" s="328"/>
      <c r="V42" s="328"/>
      <c r="W42" s="328"/>
      <c r="X42" s="46"/>
    </row>
    <row r="43" spans="1:24" ht="16.5">
      <c r="A43" s="33"/>
      <c r="B43" s="49"/>
      <c r="C43" s="49"/>
      <c r="D43" s="49"/>
      <c r="E43" s="49"/>
      <c r="F43" s="49"/>
      <c r="G43" s="49"/>
      <c r="H43" s="49"/>
      <c r="I43" s="49"/>
      <c r="J43" s="49"/>
      <c r="K43" s="49"/>
      <c r="L43" s="49"/>
      <c r="M43" s="49"/>
      <c r="N43" s="49"/>
      <c r="O43" s="49"/>
      <c r="P43" s="49"/>
      <c r="Q43" s="310" t="s">
        <v>20</v>
      </c>
      <c r="R43" s="310"/>
      <c r="S43" s="310"/>
      <c r="T43" s="329">
        <f>SUM(T39:W42)</f>
        <v>88733</v>
      </c>
      <c r="U43" s="330"/>
      <c r="V43" s="330"/>
      <c r="W43" s="331"/>
      <c r="X43" s="46"/>
    </row>
    <row r="44" spans="1:24" ht="15.75">
      <c r="A44" s="33"/>
      <c r="B44" s="50"/>
      <c r="C44" s="50"/>
      <c r="D44" s="50"/>
      <c r="E44" s="50"/>
      <c r="F44" s="50"/>
      <c r="G44" s="50"/>
      <c r="H44" s="50"/>
      <c r="I44" s="50"/>
      <c r="J44" s="50"/>
      <c r="K44" s="50"/>
      <c r="L44" s="50"/>
      <c r="M44" s="50"/>
      <c r="N44" s="50"/>
      <c r="O44" s="50"/>
      <c r="P44" s="50"/>
      <c r="Q44" s="50"/>
      <c r="R44" s="50"/>
      <c r="S44" s="50"/>
      <c r="T44" s="51"/>
      <c r="U44" s="51"/>
      <c r="V44" s="51"/>
      <c r="W44" s="51"/>
      <c r="X44" s="46"/>
    </row>
    <row r="45" spans="1:24" ht="16.5">
      <c r="A45" s="33"/>
      <c r="B45" s="305" t="s">
        <v>26</v>
      </c>
      <c r="C45" s="305"/>
      <c r="D45" s="305"/>
      <c r="E45" s="305"/>
      <c r="F45" s="305"/>
      <c r="G45" s="305"/>
      <c r="H45" s="305"/>
      <c r="I45" s="305"/>
      <c r="J45" s="305"/>
      <c r="K45" s="305"/>
      <c r="L45" s="305"/>
      <c r="M45" s="305"/>
      <c r="N45" s="305"/>
      <c r="O45" s="305"/>
      <c r="P45" s="305"/>
      <c r="Q45" s="305"/>
      <c r="R45" s="305"/>
      <c r="S45" s="305"/>
      <c r="T45" s="305"/>
      <c r="U45" s="305"/>
      <c r="V45" s="305"/>
      <c r="W45" s="305"/>
      <c r="X45" s="46"/>
    </row>
    <row r="46" spans="1:24" ht="15.75">
      <c r="A46" s="33"/>
      <c r="B46" s="47"/>
      <c r="C46" s="47"/>
      <c r="D46" s="47"/>
      <c r="E46" s="47"/>
      <c r="F46" s="47"/>
      <c r="G46" s="47"/>
      <c r="H46" s="47"/>
      <c r="I46" s="47"/>
      <c r="J46" s="47"/>
      <c r="K46" s="47"/>
      <c r="L46" s="47"/>
      <c r="M46" s="47"/>
      <c r="N46" s="47"/>
      <c r="O46" s="47"/>
      <c r="P46" s="47"/>
      <c r="Q46" s="47"/>
      <c r="R46" s="47"/>
      <c r="S46" s="47"/>
      <c r="T46" s="47"/>
      <c r="U46" s="47"/>
      <c r="V46" s="47"/>
      <c r="W46" s="47"/>
      <c r="X46" s="46"/>
    </row>
    <row r="47" spans="1:24" ht="19.5">
      <c r="A47" s="33"/>
      <c r="B47" s="309" t="s">
        <v>27</v>
      </c>
      <c r="C47" s="309"/>
      <c r="D47" s="309"/>
      <c r="E47" s="309"/>
      <c r="F47" s="309"/>
      <c r="G47" s="309"/>
      <c r="H47" s="309" t="s">
        <v>28</v>
      </c>
      <c r="I47" s="309"/>
      <c r="J47" s="309" t="s">
        <v>29</v>
      </c>
      <c r="K47" s="309"/>
      <c r="L47" s="309" t="s">
        <v>30</v>
      </c>
      <c r="M47" s="309"/>
      <c r="N47" s="309"/>
      <c r="O47" s="309"/>
      <c r="P47" s="309"/>
      <c r="Q47" s="309" t="s">
        <v>16</v>
      </c>
      <c r="R47" s="309"/>
      <c r="S47" s="309"/>
      <c r="T47" s="309" t="s">
        <v>18</v>
      </c>
      <c r="U47" s="309"/>
      <c r="V47" s="309"/>
      <c r="W47" s="309"/>
      <c r="X47" s="46"/>
    </row>
    <row r="48" spans="1:24" ht="15.75">
      <c r="A48" s="33"/>
      <c r="B48" s="320" t="s">
        <v>61</v>
      </c>
      <c r="C48" s="320"/>
      <c r="D48" s="320"/>
      <c r="E48" s="320"/>
      <c r="F48" s="320"/>
      <c r="G48" s="320"/>
      <c r="H48" s="320"/>
      <c r="I48" s="320"/>
      <c r="J48" s="320">
        <v>15</v>
      </c>
      <c r="K48" s="320"/>
      <c r="L48" s="320">
        <v>0</v>
      </c>
      <c r="M48" s="320"/>
      <c r="N48" s="320"/>
      <c r="O48" s="320"/>
      <c r="P48" s="320"/>
      <c r="Q48" s="320">
        <v>35000</v>
      </c>
      <c r="R48" s="320"/>
      <c r="S48" s="320"/>
      <c r="T48" s="319">
        <f>+ROUND(L48*Q48,0)</f>
        <v>0</v>
      </c>
      <c r="U48" s="319"/>
      <c r="V48" s="319"/>
      <c r="W48" s="319"/>
      <c r="X48" s="46"/>
    </row>
    <row r="49" spans="1:24" ht="15.75">
      <c r="A49" s="33"/>
      <c r="B49" s="320"/>
      <c r="C49" s="320"/>
      <c r="D49" s="320"/>
      <c r="E49" s="320"/>
      <c r="F49" s="320"/>
      <c r="G49" s="320"/>
      <c r="H49" s="320"/>
      <c r="I49" s="320"/>
      <c r="J49" s="320"/>
      <c r="K49" s="320"/>
      <c r="L49" s="320"/>
      <c r="M49" s="320"/>
      <c r="N49" s="320"/>
      <c r="O49" s="320"/>
      <c r="P49" s="320"/>
      <c r="Q49" s="320"/>
      <c r="R49" s="320"/>
      <c r="S49" s="320"/>
      <c r="T49" s="319">
        <f t="shared" ref="T49:T50" si="1">+ROUND(L49*Q49,0)</f>
        <v>0</v>
      </c>
      <c r="U49" s="319"/>
      <c r="V49" s="319"/>
      <c r="W49" s="319"/>
      <c r="X49" s="46"/>
    </row>
    <row r="50" spans="1:24" ht="15.75">
      <c r="A50" s="33"/>
      <c r="B50" s="320"/>
      <c r="C50" s="320"/>
      <c r="D50" s="320"/>
      <c r="E50" s="320"/>
      <c r="F50" s="320"/>
      <c r="G50" s="320"/>
      <c r="H50" s="320"/>
      <c r="I50" s="320"/>
      <c r="J50" s="320"/>
      <c r="K50" s="320"/>
      <c r="L50" s="320"/>
      <c r="M50" s="320"/>
      <c r="N50" s="320"/>
      <c r="O50" s="320"/>
      <c r="P50" s="320"/>
      <c r="Q50" s="320"/>
      <c r="R50" s="320"/>
      <c r="S50" s="320"/>
      <c r="T50" s="319">
        <f t="shared" si="1"/>
        <v>0</v>
      </c>
      <c r="U50" s="319"/>
      <c r="V50" s="319"/>
      <c r="W50" s="319"/>
      <c r="X50" s="46"/>
    </row>
    <row r="51" spans="1:24" ht="16.5">
      <c r="A51" s="33"/>
      <c r="B51" s="49"/>
      <c r="C51" s="49"/>
      <c r="D51" s="49"/>
      <c r="E51" s="49"/>
      <c r="F51" s="49"/>
      <c r="G51" s="49"/>
      <c r="H51" s="49"/>
      <c r="I51" s="49"/>
      <c r="J51" s="49"/>
      <c r="K51" s="49"/>
      <c r="L51" s="49"/>
      <c r="M51" s="49"/>
      <c r="N51" s="49"/>
      <c r="O51" s="49"/>
      <c r="P51" s="49"/>
      <c r="Q51" s="310" t="s">
        <v>20</v>
      </c>
      <c r="R51" s="310"/>
      <c r="S51" s="310"/>
      <c r="T51" s="332">
        <f t="shared" ref="T51" si="2">SUM(T48:W50)</f>
        <v>0</v>
      </c>
      <c r="U51" s="333"/>
      <c r="V51" s="333"/>
      <c r="W51" s="334"/>
      <c r="X51" s="46"/>
    </row>
    <row r="52" spans="1:24" ht="15.75">
      <c r="A52" s="33"/>
      <c r="B52" s="50"/>
      <c r="C52" s="50"/>
      <c r="D52" s="50"/>
      <c r="E52" s="50"/>
      <c r="F52" s="50"/>
      <c r="G52" s="50"/>
      <c r="H52" s="50"/>
      <c r="I52" s="50"/>
      <c r="J52" s="50"/>
      <c r="K52" s="50"/>
      <c r="L52" s="50"/>
      <c r="M52" s="50"/>
      <c r="N52" s="50"/>
      <c r="O52" s="50"/>
      <c r="P52" s="50"/>
      <c r="Q52" s="50"/>
      <c r="R52" s="50"/>
      <c r="S52" s="50"/>
      <c r="T52" s="51"/>
      <c r="U52" s="51"/>
      <c r="V52" s="51"/>
      <c r="W52" s="51"/>
      <c r="X52" s="46"/>
    </row>
    <row r="53" spans="1:24" ht="16.5">
      <c r="A53" s="33"/>
      <c r="B53" s="305" t="s">
        <v>33</v>
      </c>
      <c r="C53" s="305"/>
      <c r="D53" s="305"/>
      <c r="E53" s="305"/>
      <c r="F53" s="305"/>
      <c r="G53" s="305"/>
      <c r="H53" s="305"/>
      <c r="I53" s="305"/>
      <c r="J53" s="305"/>
      <c r="K53" s="305"/>
      <c r="L53" s="305"/>
      <c r="M53" s="305"/>
      <c r="N53" s="305"/>
      <c r="O53" s="305"/>
      <c r="P53" s="305"/>
      <c r="Q53" s="305"/>
      <c r="R53" s="305"/>
      <c r="S53" s="305"/>
      <c r="T53" s="305"/>
      <c r="U53" s="305"/>
      <c r="V53" s="305"/>
      <c r="W53" s="305"/>
      <c r="X53" s="46"/>
    </row>
    <row r="54" spans="1:24" ht="15.75">
      <c r="A54" s="33"/>
      <c r="B54" s="47"/>
      <c r="C54" s="47"/>
      <c r="D54" s="47"/>
      <c r="E54" s="47"/>
      <c r="F54" s="47"/>
      <c r="G54" s="47"/>
      <c r="H54" s="47"/>
      <c r="I54" s="47"/>
      <c r="J54" s="47"/>
      <c r="K54" s="47"/>
      <c r="L54" s="47"/>
      <c r="M54" s="47"/>
      <c r="N54" s="47"/>
      <c r="O54" s="47"/>
      <c r="P54" s="47"/>
      <c r="Q54" s="47"/>
      <c r="R54" s="47"/>
      <c r="S54" s="47"/>
      <c r="T54" s="47"/>
      <c r="U54" s="47"/>
      <c r="V54" s="47"/>
      <c r="W54" s="47"/>
      <c r="X54" s="46"/>
    </row>
    <row r="55" spans="1:24" ht="16.5">
      <c r="A55" s="33"/>
      <c r="B55" s="309" t="s">
        <v>34</v>
      </c>
      <c r="C55" s="309"/>
      <c r="D55" s="309"/>
      <c r="E55" s="309"/>
      <c r="F55" s="309"/>
      <c r="G55" s="309"/>
      <c r="H55" s="309" t="s">
        <v>35</v>
      </c>
      <c r="I55" s="309"/>
      <c r="J55" s="309" t="s">
        <v>36</v>
      </c>
      <c r="K55" s="309"/>
      <c r="L55" s="309" t="s">
        <v>37</v>
      </c>
      <c r="M55" s="309"/>
      <c r="N55" s="309"/>
      <c r="O55" s="309"/>
      <c r="P55" s="309"/>
      <c r="Q55" s="309" t="s">
        <v>17</v>
      </c>
      <c r="R55" s="309"/>
      <c r="S55" s="309"/>
      <c r="T55" s="309" t="s">
        <v>18</v>
      </c>
      <c r="U55" s="309"/>
      <c r="V55" s="309"/>
      <c r="W55" s="309"/>
      <c r="X55" s="46"/>
    </row>
    <row r="56" spans="1:24" ht="15.75">
      <c r="A56" s="33"/>
      <c r="B56" s="320" t="s">
        <v>38</v>
      </c>
      <c r="C56" s="320"/>
      <c r="D56" s="320"/>
      <c r="E56" s="320"/>
      <c r="F56" s="320"/>
      <c r="G56" s="320"/>
      <c r="H56" s="320">
        <f>((1500000/30)+((1000000/30)*2))</f>
        <v>116666.66666666667</v>
      </c>
      <c r="I56" s="320"/>
      <c r="J56" s="335">
        <v>0.65</v>
      </c>
      <c r="K56" s="320"/>
      <c r="L56" s="320">
        <f>H56*1.65</f>
        <v>192500</v>
      </c>
      <c r="M56" s="320"/>
      <c r="N56" s="320"/>
      <c r="O56" s="320"/>
      <c r="P56" s="320"/>
      <c r="Q56" s="320">
        <v>0.2</v>
      </c>
      <c r="R56" s="320"/>
      <c r="S56" s="320"/>
      <c r="T56" s="319">
        <f>Q56*L56</f>
        <v>38500</v>
      </c>
      <c r="U56" s="319"/>
      <c r="V56" s="319"/>
      <c r="W56" s="319"/>
      <c r="X56" s="46"/>
    </row>
    <row r="57" spans="1:24" ht="15.75">
      <c r="A57" s="33"/>
      <c r="B57" s="320"/>
      <c r="C57" s="320"/>
      <c r="D57" s="320"/>
      <c r="E57" s="320"/>
      <c r="F57" s="320"/>
      <c r="G57" s="320"/>
      <c r="H57" s="320"/>
      <c r="I57" s="320"/>
      <c r="J57" s="320"/>
      <c r="K57" s="320"/>
      <c r="L57" s="320"/>
      <c r="M57" s="320"/>
      <c r="N57" s="320"/>
      <c r="O57" s="320"/>
      <c r="P57" s="320"/>
      <c r="Q57" s="320"/>
      <c r="R57" s="320"/>
      <c r="S57" s="320"/>
      <c r="T57" s="319"/>
      <c r="U57" s="319"/>
      <c r="V57" s="319"/>
      <c r="W57" s="319"/>
      <c r="X57" s="46"/>
    </row>
    <row r="58" spans="1:24" ht="15.75">
      <c r="A58" s="33"/>
      <c r="B58" s="320"/>
      <c r="C58" s="320"/>
      <c r="D58" s="320"/>
      <c r="E58" s="320"/>
      <c r="F58" s="320"/>
      <c r="G58" s="320"/>
      <c r="H58" s="320"/>
      <c r="I58" s="320"/>
      <c r="J58" s="320"/>
      <c r="K58" s="320"/>
      <c r="L58" s="320"/>
      <c r="M58" s="320"/>
      <c r="N58" s="320"/>
      <c r="O58" s="320"/>
      <c r="P58" s="320"/>
      <c r="Q58" s="320"/>
      <c r="R58" s="320"/>
      <c r="S58" s="320"/>
      <c r="T58" s="319"/>
      <c r="U58" s="319"/>
      <c r="V58" s="319"/>
      <c r="W58" s="319"/>
      <c r="X58" s="46"/>
    </row>
    <row r="59" spans="1:24" ht="16.5">
      <c r="A59" s="33"/>
      <c r="B59" s="49"/>
      <c r="C59" s="49"/>
      <c r="D59" s="49"/>
      <c r="E59" s="49"/>
      <c r="F59" s="49"/>
      <c r="G59" s="49"/>
      <c r="H59" s="49"/>
      <c r="I59" s="49"/>
      <c r="J59" s="49"/>
      <c r="K59" s="49"/>
      <c r="L59" s="49"/>
      <c r="M59" s="49"/>
      <c r="N59" s="49"/>
      <c r="O59" s="49"/>
      <c r="P59" s="49"/>
      <c r="Q59" s="310" t="s">
        <v>20</v>
      </c>
      <c r="R59" s="310"/>
      <c r="S59" s="310"/>
      <c r="T59" s="337">
        <f t="shared" ref="T59" si="3">SUM(T56:W58)</f>
        <v>38500</v>
      </c>
      <c r="U59" s="338"/>
      <c r="V59" s="338"/>
      <c r="W59" s="339"/>
      <c r="X59" s="46"/>
    </row>
    <row r="60" spans="1:24" ht="15.75">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5.75">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ht="16.5">
      <c r="A62" s="33"/>
      <c r="B62" s="49"/>
      <c r="C62" s="49"/>
      <c r="D62" s="49"/>
      <c r="E62" s="49"/>
      <c r="F62" s="49"/>
      <c r="G62" s="49"/>
      <c r="H62" s="49"/>
      <c r="I62" s="49"/>
      <c r="J62" s="49"/>
      <c r="K62" s="49"/>
      <c r="L62" s="49"/>
      <c r="M62" s="49"/>
      <c r="N62" s="49"/>
      <c r="O62" s="49"/>
      <c r="P62" s="49"/>
      <c r="Q62" s="310" t="s">
        <v>20</v>
      </c>
      <c r="R62" s="310"/>
      <c r="S62" s="310"/>
      <c r="T62" s="337">
        <f t="shared" ref="T62" si="4">SUM(T59:W61)</f>
        <v>38500</v>
      </c>
      <c r="U62" s="338"/>
      <c r="V62" s="338"/>
      <c r="W62" s="339"/>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33"/>
      <c r="B64" s="52"/>
      <c r="C64" s="52"/>
      <c r="D64" s="52"/>
      <c r="E64" s="52"/>
      <c r="F64" s="52"/>
      <c r="G64" s="52"/>
      <c r="H64" s="52"/>
      <c r="I64" s="52"/>
      <c r="J64" s="52"/>
      <c r="K64" s="52"/>
      <c r="L64" s="52"/>
      <c r="M64" s="52"/>
      <c r="N64" s="52"/>
      <c r="O64" s="52"/>
      <c r="P64" s="52"/>
      <c r="Q64" s="340" t="s">
        <v>39</v>
      </c>
      <c r="R64" s="340"/>
      <c r="S64" s="340"/>
      <c r="T64" s="341">
        <f>+T62+T51+T43+T34</f>
        <v>139433</v>
      </c>
      <c r="U64" s="341"/>
      <c r="V64" s="341"/>
      <c r="W64" s="341"/>
      <c r="X64" s="46"/>
    </row>
    <row r="65" spans="1:24">
      <c r="A65" s="33"/>
      <c r="B65" s="52"/>
      <c r="C65" s="52"/>
      <c r="D65" s="52"/>
      <c r="E65" s="52"/>
      <c r="F65" s="52"/>
      <c r="G65" s="52"/>
      <c r="H65" s="52"/>
      <c r="I65" s="52"/>
      <c r="J65" s="52"/>
      <c r="K65" s="52"/>
      <c r="L65" s="52"/>
      <c r="M65" s="52"/>
      <c r="N65" s="52"/>
      <c r="O65" s="52"/>
      <c r="P65" s="52"/>
      <c r="Q65" s="54" t="s">
        <v>40</v>
      </c>
      <c r="R65" s="55">
        <v>30</v>
      </c>
      <c r="S65" s="56" t="s">
        <v>41</v>
      </c>
      <c r="T65" s="341">
        <f>+ROUND(R65*(T64/100),0)</f>
        <v>41830</v>
      </c>
      <c r="U65" s="341"/>
      <c r="V65" s="341"/>
      <c r="W65" s="341"/>
      <c r="X65" s="46"/>
    </row>
    <row r="66" spans="1:24">
      <c r="A66" s="33"/>
      <c r="B66" s="52"/>
      <c r="C66" s="52"/>
      <c r="D66" s="52"/>
      <c r="E66" s="52"/>
      <c r="F66" s="52"/>
      <c r="G66" s="52"/>
      <c r="H66" s="52"/>
      <c r="I66" s="52"/>
      <c r="J66" s="52"/>
      <c r="K66" s="52"/>
      <c r="L66" s="52"/>
      <c r="M66" s="52"/>
      <c r="N66" s="52"/>
      <c r="O66" s="52"/>
      <c r="P66" s="52"/>
      <c r="Q66" s="342" t="s">
        <v>42</v>
      </c>
      <c r="R66" s="342"/>
      <c r="S66" s="342"/>
      <c r="T66" s="341">
        <f>+T65+T64</f>
        <v>181263</v>
      </c>
      <c r="U66" s="341"/>
      <c r="V66" s="341"/>
      <c r="W66" s="341"/>
      <c r="X66" s="46"/>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346"/>
      <c r="D69" s="641"/>
      <c r="E69" s="641"/>
      <c r="F69" s="641"/>
      <c r="G69" s="641"/>
      <c r="H69" s="641"/>
      <c r="I69" s="641"/>
      <c r="J69" s="641"/>
      <c r="K69" s="642"/>
      <c r="L69" s="642"/>
      <c r="M69" s="642"/>
      <c r="N69" s="347"/>
      <c r="O69" s="347"/>
      <c r="P69" s="347"/>
      <c r="Q69" s="347"/>
      <c r="R69" s="347"/>
      <c r="S69" s="347"/>
      <c r="T69" s="347"/>
      <c r="U69" s="347"/>
      <c r="V69" s="347"/>
      <c r="W69" s="67"/>
      <c r="X69" s="46"/>
    </row>
    <row r="70" spans="1:24" ht="16.5">
      <c r="A70" s="33"/>
      <c r="B70" s="52"/>
      <c r="C70" s="343" t="s">
        <v>43</v>
      </c>
      <c r="D70" s="343"/>
      <c r="E70" s="343"/>
      <c r="F70" s="343"/>
      <c r="G70" s="343"/>
      <c r="H70" s="343"/>
      <c r="I70" s="343"/>
      <c r="J70" s="343"/>
      <c r="K70" s="642"/>
      <c r="L70" s="642"/>
      <c r="M70" s="642"/>
      <c r="N70" s="343" t="s">
        <v>44</v>
      </c>
      <c r="O70" s="343"/>
      <c r="P70" s="343"/>
      <c r="Q70" s="343"/>
      <c r="R70" s="343"/>
      <c r="S70" s="343"/>
      <c r="T70" s="343"/>
      <c r="U70" s="343"/>
      <c r="V70" s="343"/>
      <c r="W70" s="343"/>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346"/>
      <c r="J73" s="641"/>
      <c r="K73" s="641"/>
      <c r="L73" s="641"/>
      <c r="M73" s="641"/>
      <c r="N73" s="641"/>
      <c r="O73" s="641"/>
      <c r="P73" s="641"/>
      <c r="Q73" s="57"/>
      <c r="R73" s="57"/>
      <c r="S73" s="57"/>
      <c r="T73" s="57"/>
      <c r="U73" s="57"/>
      <c r="V73" s="57"/>
      <c r="W73" s="57"/>
      <c r="X73" s="46"/>
    </row>
    <row r="74" spans="1:24" ht="16.5">
      <c r="A74" s="33"/>
      <c r="B74" s="52"/>
      <c r="C74" s="57"/>
      <c r="D74" s="58"/>
      <c r="E74" s="58"/>
      <c r="F74" s="58"/>
      <c r="G74" s="58"/>
      <c r="H74" s="58"/>
      <c r="I74" s="343" t="s">
        <v>45</v>
      </c>
      <c r="J74" s="643"/>
      <c r="K74" s="643"/>
      <c r="L74" s="643"/>
      <c r="M74" s="643"/>
      <c r="N74" s="643"/>
      <c r="O74" s="643"/>
      <c r="P74" s="643"/>
      <c r="Q74" s="57"/>
      <c r="R74" s="57"/>
      <c r="S74" s="57"/>
      <c r="T74" s="57"/>
      <c r="U74" s="57"/>
      <c r="V74" s="57"/>
      <c r="W74" s="57"/>
      <c r="X74" s="46"/>
    </row>
    <row r="75" spans="1:24">
      <c r="A75" s="33"/>
      <c r="B75" s="52"/>
      <c r="C75" s="52"/>
      <c r="D75" s="52"/>
      <c r="E75" s="52"/>
      <c r="F75" s="59"/>
      <c r="G75" s="59"/>
      <c r="H75" s="59"/>
      <c r="I75" s="59"/>
      <c r="J75" s="59"/>
      <c r="K75" s="59"/>
      <c r="L75" s="59"/>
      <c r="M75" s="59"/>
      <c r="N75" s="59"/>
      <c r="O75" s="59"/>
      <c r="P75" s="60"/>
      <c r="Q75" s="52"/>
      <c r="R75" s="52"/>
      <c r="S75" s="52"/>
      <c r="T75" s="53"/>
      <c r="U75" s="53"/>
      <c r="V75" s="53"/>
      <c r="W75" s="53"/>
      <c r="X75" s="46"/>
    </row>
    <row r="76" spans="1:24">
      <c r="A76" s="33"/>
      <c r="B76" s="344" t="s">
        <v>46</v>
      </c>
      <c r="C76" s="344"/>
      <c r="D76" s="344"/>
      <c r="E76" s="344"/>
      <c r="F76" s="344"/>
      <c r="G76" s="344"/>
      <c r="H76" s="344"/>
      <c r="I76" s="344"/>
      <c r="J76" s="344"/>
      <c r="K76" s="344"/>
      <c r="L76" s="344"/>
      <c r="M76" s="344"/>
      <c r="N76" s="344"/>
      <c r="O76" s="61"/>
      <c r="P76" s="31"/>
      <c r="Q76" s="31" t="s">
        <v>47</v>
      </c>
      <c r="R76" s="31" t="s">
        <v>48</v>
      </c>
      <c r="S76" s="31"/>
      <c r="T76" s="31"/>
      <c r="U76" s="31"/>
      <c r="V76" s="31"/>
      <c r="W76" s="31"/>
      <c r="X76" s="32"/>
    </row>
    <row r="77" spans="1:24">
      <c r="A77" s="62"/>
      <c r="B77" s="63" t="s">
        <v>49</v>
      </c>
      <c r="C77" s="64"/>
      <c r="D77" s="64"/>
      <c r="E77" s="64"/>
      <c r="F77" s="63" t="s">
        <v>50</v>
      </c>
      <c r="G77" s="65"/>
      <c r="H77" s="345"/>
      <c r="I77" s="345"/>
      <c r="J77" s="345"/>
      <c r="K77" s="345"/>
      <c r="L77" s="345"/>
      <c r="M77" s="345"/>
      <c r="N77" s="345"/>
      <c r="O77" s="345"/>
      <c r="P77" s="63"/>
      <c r="Q77" s="63"/>
      <c r="R77" s="63" t="s">
        <v>51</v>
      </c>
      <c r="S77" s="63"/>
      <c r="T77" s="63"/>
      <c r="U77" s="63"/>
      <c r="V77" s="63"/>
      <c r="W77" s="63"/>
      <c r="X77" s="66"/>
    </row>
  </sheetData>
  <mergeCells count="159">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B36:W36"/>
    <mergeCell ref="B38:I38"/>
    <mergeCell ref="J38:K38"/>
    <mergeCell ref="L38:P38"/>
    <mergeCell ref="Q38:S38"/>
    <mergeCell ref="T38:W38"/>
    <mergeCell ref="B33:I33"/>
    <mergeCell ref="J33:K33"/>
    <mergeCell ref="L33:P33"/>
    <mergeCell ref="Q33:S33"/>
    <mergeCell ref="T33:W33"/>
    <mergeCell ref="Q34:S34"/>
    <mergeCell ref="T34:W34"/>
    <mergeCell ref="B39:I39"/>
    <mergeCell ref="J39:K39"/>
    <mergeCell ref="L39:P39"/>
    <mergeCell ref="Q39:S39"/>
    <mergeCell ref="T39:W39"/>
    <mergeCell ref="B40:I40"/>
    <mergeCell ref="J40:K40"/>
    <mergeCell ref="L40:P40"/>
    <mergeCell ref="Q40:S40"/>
    <mergeCell ref="T40:W40"/>
    <mergeCell ref="B41:I41"/>
    <mergeCell ref="J41:K41"/>
    <mergeCell ref="L41:P41"/>
    <mergeCell ref="Q41:S41"/>
    <mergeCell ref="T41:W41"/>
    <mergeCell ref="B42:I42"/>
    <mergeCell ref="J42:K42"/>
    <mergeCell ref="L42:P42"/>
    <mergeCell ref="Q42:S42"/>
    <mergeCell ref="T42:W42"/>
    <mergeCell ref="B48:G48"/>
    <mergeCell ref="H48:I48"/>
    <mergeCell ref="J48:K48"/>
    <mergeCell ref="L48:P48"/>
    <mergeCell ref="Q48:S48"/>
    <mergeCell ref="T48:W48"/>
    <mergeCell ref="Q43:S43"/>
    <mergeCell ref="T43:W43"/>
    <mergeCell ref="B45:W45"/>
    <mergeCell ref="B47:G47"/>
    <mergeCell ref="H47:I47"/>
    <mergeCell ref="J47:K47"/>
    <mergeCell ref="L47:P47"/>
    <mergeCell ref="Q47:S47"/>
    <mergeCell ref="T47:W47"/>
    <mergeCell ref="B50:G50"/>
    <mergeCell ref="H50:I50"/>
    <mergeCell ref="J50:K50"/>
    <mergeCell ref="L50:P50"/>
    <mergeCell ref="Q50:S50"/>
    <mergeCell ref="T50:W50"/>
    <mergeCell ref="B49:G49"/>
    <mergeCell ref="H49:I49"/>
    <mergeCell ref="J49:K49"/>
    <mergeCell ref="L49:P49"/>
    <mergeCell ref="Q49:S49"/>
    <mergeCell ref="T49:W49"/>
    <mergeCell ref="Q51:S51"/>
    <mergeCell ref="T51:W51"/>
    <mergeCell ref="B53:W53"/>
    <mergeCell ref="B55:G55"/>
    <mergeCell ref="H55:I55"/>
    <mergeCell ref="J55:K55"/>
    <mergeCell ref="L55:P55"/>
    <mergeCell ref="Q55:S55"/>
    <mergeCell ref="T55:W55"/>
    <mergeCell ref="B57:G57"/>
    <mergeCell ref="H57:I57"/>
    <mergeCell ref="J57:K57"/>
    <mergeCell ref="L57:P57"/>
    <mergeCell ref="Q57:S57"/>
    <mergeCell ref="T57:W57"/>
    <mergeCell ref="B56:G56"/>
    <mergeCell ref="H56:I56"/>
    <mergeCell ref="J56:K56"/>
    <mergeCell ref="L56:P56"/>
    <mergeCell ref="Q56:S56"/>
    <mergeCell ref="T56:W56"/>
    <mergeCell ref="Q59:S59"/>
    <mergeCell ref="T59:W59"/>
    <mergeCell ref="B60:G60"/>
    <mergeCell ref="H60:I60"/>
    <mergeCell ref="J60:K60"/>
    <mergeCell ref="L60:P60"/>
    <mergeCell ref="Q60:S60"/>
    <mergeCell ref="T60:W60"/>
    <mergeCell ref="B58:G58"/>
    <mergeCell ref="H58:I58"/>
    <mergeCell ref="J58:K58"/>
    <mergeCell ref="L58:P58"/>
    <mergeCell ref="Q58:S58"/>
    <mergeCell ref="T58:W58"/>
    <mergeCell ref="Q62:S62"/>
    <mergeCell ref="T62:W62"/>
    <mergeCell ref="Q64:S64"/>
    <mergeCell ref="T64:W64"/>
    <mergeCell ref="T65:W65"/>
    <mergeCell ref="Q66:S66"/>
    <mergeCell ref="T66:W66"/>
    <mergeCell ref="B61:G61"/>
    <mergeCell ref="H61:I61"/>
    <mergeCell ref="J61:K61"/>
    <mergeCell ref="L61:P61"/>
    <mergeCell ref="Q61:S61"/>
    <mergeCell ref="T61:W61"/>
    <mergeCell ref="I74:P74"/>
    <mergeCell ref="B76:N76"/>
    <mergeCell ref="H77:O77"/>
    <mergeCell ref="C69:J69"/>
    <mergeCell ref="K69:M70"/>
    <mergeCell ref="N69:V69"/>
    <mergeCell ref="C70:J70"/>
    <mergeCell ref="N70:W70"/>
    <mergeCell ref="I73:P73"/>
  </mergeCells>
  <conditionalFormatting sqref="B12:W17">
    <cfRule type="expression" dxfId="31" priority="1" stopIfTrue="1">
      <formula>#REF!=0</formula>
    </cfRule>
  </conditionalFormatting>
  <dataValidations count="32">
    <dataValidation allowBlank="1" showInputMessage="1" showErrorMessage="1" prompt="Escriba el precio unitario del material  que se analiza" sqref="Q39:S42" xr:uid="{00000000-0002-0000-2400-000000000000}"/>
    <dataValidation allowBlank="1" showInputMessage="1" showErrorMessage="1" prompt="Escriba la cantidad de material que se analiza" sqref="L39:P42" xr:uid="{00000000-0002-0000-2400-000001000000}"/>
    <dataValidation allowBlank="1" showInputMessage="1" showErrorMessage="1" prompt="Escriba la unidad de medida en que se mide el material" sqref="J39:K42" xr:uid="{00000000-0002-0000-2400-000002000000}"/>
    <dataValidation allowBlank="1" showInputMessage="1" showErrorMessage="1" prompt="Escriba una breve descripción de los materiales que analiza" sqref="B39:I42" xr:uid="{00000000-0002-0000-2400-000003000000}"/>
    <dataValidation allowBlank="1" showInputMessage="1" showErrorMessage="1" prompt="Escriba el rendimiento del equipo que analiza" sqref="Q33" xr:uid="{00000000-0002-0000-2400-000004000000}"/>
    <dataValidation allowBlank="1" showInputMessage="1" showErrorMessage="1" prompt="Escriba la Tarifa por hora del equipo que analiza" sqref="L33" xr:uid="{00000000-0002-0000-2400-000005000000}"/>
    <dataValidation allowBlank="1" showInputMessage="1" showErrorMessage="1" prompt="Escriba una breve descripción del equipo que analiza" sqref="B33" xr:uid="{00000000-0002-0000-2400-000006000000}"/>
    <dataValidation allowBlank="1" showInputMessage="1" showErrorMessage="1" prompt="Escriba el nombre completo  del interventor" sqref="H77:O77" xr:uid="{00000000-0002-0000-2400-000007000000}"/>
    <dataValidation allowBlank="1" showInputMessage="1" showErrorMessage="1" prompt="Escriba el valor Unitario de cada trabajador relacionado" sqref="T60:W61 T56:W58" xr:uid="{00000000-0002-0000-2400-000008000000}"/>
    <dataValidation allowBlank="1" showInputMessage="1" showErrorMessage="1" prompt="Escriba el rendimiento de cada trabajador relacionado" sqref="Q60:S61 Q56:S58" xr:uid="{00000000-0002-0000-2400-000009000000}"/>
    <dataValidation allowBlank="1" showInputMessage="1" showErrorMessage="1" prompt="Escriba el valor del jornal total de cada trabajador relacionado" sqref="L60:P61 L56:P58" xr:uid="{00000000-0002-0000-2400-00000A000000}"/>
    <dataValidation allowBlank="1" showInputMessage="1" showErrorMessage="1" prompt="Escriba el valor de las prestaciones por cada trabajador" sqref="J60:K61 J56:K58" xr:uid="{00000000-0002-0000-2400-00000B000000}"/>
    <dataValidation allowBlank="1" showInputMessage="1" showErrorMessage="1" prompt="Escriba el valor del jornal por cada trabajador" sqref="H60:I61 H56:I58" xr:uid="{00000000-0002-0000-2400-00000C000000}"/>
    <dataValidation allowBlank="1" showInputMessage="1" showErrorMessage="1" prompt="Escriba el valor unitario del transporte relacionado" sqref="T48:W50" xr:uid="{00000000-0002-0000-2400-00000D000000}"/>
    <dataValidation allowBlank="1" showInputMessage="1" showErrorMessage="1" prompt="Escriba la tarifa del transporte relacionado" sqref="Q48:S50" xr:uid="{00000000-0002-0000-2400-00000E000000}"/>
    <dataValidation allowBlank="1" showInputMessage="1" showErrorMessage="1" prompt="Esciba los m2 o Toneladas por Km equivalentes para el transporte relacionado" sqref="L48:P50" xr:uid="{00000000-0002-0000-2400-00000F000000}"/>
    <dataValidation allowBlank="1" showInputMessage="1" showErrorMessage="1" prompt="Escriba la distancia que recorre el transporte relacionado" sqref="J48:K50" xr:uid="{00000000-0002-0000-2400-000010000000}"/>
    <dataValidation allowBlank="1" showInputMessage="1" showErrorMessage="1" prompt="Escriba el peso o la cantidad de volument que transporta" sqref="H48:I50" xr:uid="{00000000-0002-0000-2400-000011000000}"/>
    <dataValidation allowBlank="1" showInputMessage="1" showErrorMessage="1" prompt="Escriba el precio unitario del material que se analiza" sqref="T39:W42" xr:uid="{00000000-0002-0000-2400-000012000000}"/>
    <dataValidation allowBlank="1" showInputMessage="1" showErrorMessage="1" prompt="Escriba el valor unitario del equipo que analiza" sqref="T33:W33" xr:uid="{00000000-0002-0000-2400-000013000000}"/>
    <dataValidation allowBlank="1" showInputMessage="1" showErrorMessage="1" prompt="Escriba los trabajadores cuyo precio va a analizarce" sqref="B60:G61 B56:G58" xr:uid="{00000000-0002-0000-2400-000014000000}"/>
    <dataValidation allowBlank="1" showInputMessage="1" showErrorMessage="1" prompt="Escriba la clase de material que transporta el material que se analiza" sqref="B48:G50" xr:uid="{00000000-0002-0000-2400-000015000000}"/>
    <dataValidation allowBlank="1" showInputMessage="1" showErrorMessage="1" prompt="Escriba la Cantidad de cada item relacionado" sqref="T26 T29:W29" xr:uid="{00000000-0002-0000-2400-000016000000}"/>
    <dataValidation allowBlank="1" showInputMessage="1" showErrorMessage="1" prompt="Escriba la unidad de medida en que se encuentra el item relacionado" sqref="Q26 Q29:S29" xr:uid="{00000000-0002-0000-2400-000017000000}"/>
    <dataValidation allowBlank="1" showInputMessage="1" showErrorMessage="1" prompt="Escriba una breve descripción del item relacionado" sqref="D26 D29:P29" xr:uid="{00000000-0002-0000-2400-000018000000}"/>
    <dataValidation allowBlank="1" showInputMessage="1" showErrorMessage="1" prompt="Escriba el item relacionado en la propuesta" sqref="B26 B29:C29" xr:uid="{00000000-0002-0000-2400-000019000000}"/>
    <dataValidation allowBlank="1" showInputMessage="1" showErrorMessage="1" promptTitle="Coordinador        " prompt="Escriba el nombre _x000a_o razón social del _x000a_funcionario designado_x000a_para ser el Coordinador_x000a_del Contrato" sqref="F23:W23" xr:uid="{00000000-0002-0000-2400-00001A000000}"/>
    <dataValidation allowBlank="1" showInputMessage="1" showErrorMessage="1" promptTitle="Interventor               " prompt="Escriba el nombre _x000a_o razón social del _x000a_Interventor" sqref="F21:W21" xr:uid="{00000000-0002-0000-2400-00001B000000}"/>
    <dataValidation allowBlank="1" showInputMessage="1" showErrorMessage="1" promptTitle="Contratista" prompt="Escriba el nombre o _x000a_razón social del _x000a_Contratista" sqref="F19:W19" xr:uid="{00000000-0002-0000-2400-00001C000000}"/>
    <dataValidation allowBlank="1" showInputMessage="1" showErrorMessage="1" promptTitle="Contrato No." prompt="Escriba en este espacio el número de contrato suscrito" sqref="H8:L8" xr:uid="{00000000-0002-0000-2400-00001D000000}"/>
    <dataValidation allowBlank="1" showInputMessage="1" showErrorMessage="1" prompt="Escriba el año de suscripción del contrato." sqref="O8:Q8" xr:uid="{00000000-0002-0000-2400-00001E000000}"/>
    <dataValidation allowBlank="1" showInputMessage="1" showErrorMessage="1" promptTitle="Objeto del Contrato" prompt="Escriba claramente el objeto del contrato de ejecución suscrito" sqref="B12:W17" xr:uid="{00000000-0002-0000-2400-00001F000000}"/>
  </dataValidation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X77"/>
  <sheetViews>
    <sheetView workbookViewId="0">
      <selection sqref="A1:X77"/>
    </sheetView>
  </sheetViews>
  <sheetFormatPr defaultColWidth="11.42578125" defaultRowHeight="15"/>
  <cols>
    <col min="1" max="8" width="5.85546875" customWidth="1"/>
    <col min="9" max="9" width="9.85546875" customWidth="1"/>
    <col min="10" max="18" width="5.85546875" customWidth="1"/>
    <col min="19" max="19" width="9.28515625" customWidth="1"/>
    <col min="20" max="24" width="5.85546875" customWidth="1"/>
  </cols>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13"/>
      <c r="C12" s="413"/>
      <c r="D12" s="413"/>
      <c r="E12" s="413"/>
      <c r="F12" s="413"/>
      <c r="G12" s="413"/>
      <c r="H12" s="413"/>
      <c r="I12" s="413"/>
      <c r="J12" s="413"/>
      <c r="K12" s="413"/>
      <c r="L12" s="413"/>
      <c r="M12" s="413"/>
      <c r="N12" s="413"/>
      <c r="O12" s="413"/>
      <c r="P12" s="413"/>
      <c r="Q12" s="413"/>
      <c r="R12" s="413"/>
      <c r="S12" s="413"/>
      <c r="T12" s="413"/>
      <c r="U12" s="413"/>
      <c r="V12" s="413"/>
      <c r="W12" s="413"/>
      <c r="X12" s="36"/>
    </row>
    <row r="13" spans="1:24">
      <c r="A13" s="35"/>
      <c r="B13" s="413"/>
      <c r="C13" s="413"/>
      <c r="D13" s="413"/>
      <c r="E13" s="413"/>
      <c r="F13" s="413"/>
      <c r="G13" s="413"/>
      <c r="H13" s="413"/>
      <c r="I13" s="413"/>
      <c r="J13" s="413"/>
      <c r="K13" s="413"/>
      <c r="L13" s="413"/>
      <c r="M13" s="413"/>
      <c r="N13" s="413"/>
      <c r="O13" s="413"/>
      <c r="P13" s="413"/>
      <c r="Q13" s="413"/>
      <c r="R13" s="413"/>
      <c r="S13" s="413"/>
      <c r="T13" s="413"/>
      <c r="U13" s="413"/>
      <c r="V13" s="413"/>
      <c r="W13" s="413"/>
      <c r="X13" s="36"/>
    </row>
    <row r="14" spans="1:24">
      <c r="A14" s="35"/>
      <c r="B14" s="413"/>
      <c r="C14" s="413"/>
      <c r="D14" s="413"/>
      <c r="E14" s="413"/>
      <c r="F14" s="413"/>
      <c r="G14" s="413"/>
      <c r="H14" s="413"/>
      <c r="I14" s="413"/>
      <c r="J14" s="413"/>
      <c r="K14" s="413"/>
      <c r="L14" s="413"/>
      <c r="M14" s="413"/>
      <c r="N14" s="413"/>
      <c r="O14" s="413"/>
      <c r="P14" s="413"/>
      <c r="Q14" s="413"/>
      <c r="R14" s="413"/>
      <c r="S14" s="413"/>
      <c r="T14" s="413"/>
      <c r="U14" s="413"/>
      <c r="V14" s="413"/>
      <c r="W14" s="413"/>
      <c r="X14" s="36"/>
    </row>
    <row r="15" spans="1:24">
      <c r="A15" s="35"/>
      <c r="B15" s="413"/>
      <c r="C15" s="413"/>
      <c r="D15" s="413"/>
      <c r="E15" s="413"/>
      <c r="F15" s="413"/>
      <c r="G15" s="413"/>
      <c r="H15" s="413"/>
      <c r="I15" s="413"/>
      <c r="J15" s="413"/>
      <c r="K15" s="413"/>
      <c r="L15" s="413"/>
      <c r="M15" s="413"/>
      <c r="N15" s="413"/>
      <c r="O15" s="413"/>
      <c r="P15" s="413"/>
      <c r="Q15" s="413"/>
      <c r="R15" s="413"/>
      <c r="S15" s="413"/>
      <c r="T15" s="413"/>
      <c r="U15" s="413"/>
      <c r="V15" s="413"/>
      <c r="W15" s="413"/>
      <c r="X15" s="36"/>
    </row>
    <row r="16" spans="1:24">
      <c r="A16" s="35"/>
      <c r="B16" s="413"/>
      <c r="C16" s="413"/>
      <c r="D16" s="413"/>
      <c r="E16" s="413"/>
      <c r="F16" s="413"/>
      <c r="G16" s="413"/>
      <c r="H16" s="413"/>
      <c r="I16" s="413"/>
      <c r="J16" s="413"/>
      <c r="K16" s="413"/>
      <c r="L16" s="413"/>
      <c r="M16" s="413"/>
      <c r="N16" s="413"/>
      <c r="O16" s="413"/>
      <c r="P16" s="413"/>
      <c r="Q16" s="413"/>
      <c r="R16" s="413"/>
      <c r="S16" s="413"/>
      <c r="T16" s="413"/>
      <c r="U16" s="413"/>
      <c r="V16" s="413"/>
      <c r="W16" s="413"/>
      <c r="X16" s="36"/>
    </row>
    <row r="17" spans="1:24">
      <c r="A17" s="35"/>
      <c r="B17" s="413"/>
      <c r="C17" s="413"/>
      <c r="D17" s="413"/>
      <c r="E17" s="413"/>
      <c r="F17" s="413"/>
      <c r="G17" s="413"/>
      <c r="H17" s="413"/>
      <c r="I17" s="413"/>
      <c r="J17" s="413"/>
      <c r="K17" s="413"/>
      <c r="L17" s="413"/>
      <c r="M17" s="413"/>
      <c r="N17" s="413"/>
      <c r="O17" s="413"/>
      <c r="P17" s="413"/>
      <c r="Q17" s="413"/>
      <c r="R17" s="413"/>
      <c r="S17" s="413"/>
      <c r="T17" s="413"/>
      <c r="U17" s="413"/>
      <c r="V17" s="413"/>
      <c r="W17" s="413"/>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398" t="s">
        <v>205</v>
      </c>
      <c r="C26" s="399"/>
      <c r="D26" s="404" t="s">
        <v>206</v>
      </c>
      <c r="E26" s="405"/>
      <c r="F26" s="405"/>
      <c r="G26" s="405"/>
      <c r="H26" s="405"/>
      <c r="I26" s="405"/>
      <c r="J26" s="405"/>
      <c r="K26" s="405"/>
      <c r="L26" s="405"/>
      <c r="M26" s="405"/>
      <c r="N26" s="405"/>
      <c r="O26" s="405"/>
      <c r="P26" s="406"/>
      <c r="Q26" s="278"/>
      <c r="R26" s="302"/>
      <c r="S26" s="279"/>
      <c r="T26" s="278"/>
      <c r="U26" s="302"/>
      <c r="V26" s="302"/>
      <c r="W26" s="279"/>
      <c r="X26" s="46"/>
    </row>
    <row r="27" spans="1:24">
      <c r="A27" s="33"/>
      <c r="B27" s="400"/>
      <c r="C27" s="401"/>
      <c r="D27" s="407"/>
      <c r="E27" s="408"/>
      <c r="F27" s="408"/>
      <c r="G27" s="408"/>
      <c r="H27" s="408"/>
      <c r="I27" s="408"/>
      <c r="J27" s="408"/>
      <c r="K27" s="408"/>
      <c r="L27" s="408"/>
      <c r="M27" s="408"/>
      <c r="N27" s="408"/>
      <c r="O27" s="408"/>
      <c r="P27" s="409"/>
      <c r="Q27" s="280"/>
      <c r="R27" s="303"/>
      <c r="S27" s="281"/>
      <c r="T27" s="280"/>
      <c r="U27" s="303"/>
      <c r="V27" s="303"/>
      <c r="W27" s="281"/>
      <c r="X27" s="46"/>
    </row>
    <row r="28" spans="1:24">
      <c r="A28" s="33"/>
      <c r="B28" s="402"/>
      <c r="C28" s="403"/>
      <c r="D28" s="410"/>
      <c r="E28" s="411"/>
      <c r="F28" s="411"/>
      <c r="G28" s="411"/>
      <c r="H28" s="411"/>
      <c r="I28" s="411"/>
      <c r="J28" s="411"/>
      <c r="K28" s="411"/>
      <c r="L28" s="411"/>
      <c r="M28" s="411"/>
      <c r="N28" s="411"/>
      <c r="O28" s="411"/>
      <c r="P28" s="412"/>
      <c r="Q28" s="282"/>
      <c r="R28" s="304"/>
      <c r="S28" s="283"/>
      <c r="T28" s="282"/>
      <c r="U28" s="304"/>
      <c r="V28" s="304"/>
      <c r="W28" s="283"/>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155</v>
      </c>
      <c r="C33" s="315"/>
      <c r="D33" s="315"/>
      <c r="E33" s="315"/>
      <c r="F33" s="315"/>
      <c r="G33" s="315"/>
      <c r="H33" s="315"/>
      <c r="I33" s="316"/>
      <c r="J33" s="317" t="s">
        <v>156</v>
      </c>
      <c r="K33" s="318"/>
      <c r="L33" s="321">
        <v>2000</v>
      </c>
      <c r="M33" s="322"/>
      <c r="N33" s="322"/>
      <c r="O33" s="322"/>
      <c r="P33" s="323"/>
      <c r="Q33" s="317">
        <v>6.1</v>
      </c>
      <c r="R33" s="324"/>
      <c r="S33" s="318"/>
      <c r="T33" s="319">
        <f>+ROUND(L33*Q33,0)</f>
        <v>12200</v>
      </c>
      <c r="U33" s="319"/>
      <c r="V33" s="319"/>
      <c r="W33" s="319"/>
      <c r="X33" s="46"/>
    </row>
    <row r="34" spans="1:24" ht="16.5">
      <c r="A34" s="33"/>
      <c r="B34" s="49"/>
      <c r="C34" s="49"/>
      <c r="D34" s="49"/>
      <c r="E34" s="49"/>
      <c r="F34" s="49"/>
      <c r="G34" s="49"/>
      <c r="H34" s="49"/>
      <c r="I34" s="49"/>
      <c r="J34" s="49"/>
      <c r="K34" s="49"/>
      <c r="L34" s="49"/>
      <c r="M34" s="49"/>
      <c r="N34" s="49"/>
      <c r="O34" s="49"/>
      <c r="P34" s="49"/>
      <c r="Q34" s="310" t="s">
        <v>20</v>
      </c>
      <c r="R34" s="310"/>
      <c r="S34" s="310"/>
      <c r="T34" s="311">
        <f>+SUM(T33:W33)</f>
        <v>12200</v>
      </c>
      <c r="U34" s="312"/>
      <c r="V34" s="312"/>
      <c r="W34" s="313"/>
      <c r="X34" s="46"/>
    </row>
    <row r="35" spans="1:24" ht="15.75">
      <c r="A35" s="33"/>
      <c r="B35" s="50"/>
      <c r="C35" s="50"/>
      <c r="D35" s="50"/>
      <c r="E35" s="50"/>
      <c r="F35" s="50"/>
      <c r="G35" s="50"/>
      <c r="H35" s="50"/>
      <c r="I35" s="50"/>
      <c r="J35" s="50"/>
      <c r="K35" s="50"/>
      <c r="L35" s="50"/>
      <c r="M35" s="50"/>
      <c r="N35" s="50"/>
      <c r="O35" s="50"/>
      <c r="P35" s="50"/>
      <c r="Q35" s="50"/>
      <c r="R35" s="50"/>
      <c r="S35" s="50"/>
      <c r="T35" s="51"/>
      <c r="U35" s="51"/>
      <c r="V35" s="51"/>
      <c r="W35" s="51"/>
      <c r="X35" s="46"/>
    </row>
    <row r="36" spans="1:24" ht="16.5">
      <c r="A36" s="33"/>
      <c r="B36" s="305" t="s">
        <v>21</v>
      </c>
      <c r="C36" s="305"/>
      <c r="D36" s="305"/>
      <c r="E36" s="305"/>
      <c r="F36" s="305"/>
      <c r="G36" s="305"/>
      <c r="H36" s="305"/>
      <c r="I36" s="305"/>
      <c r="J36" s="305"/>
      <c r="K36" s="305"/>
      <c r="L36" s="305"/>
      <c r="M36" s="305"/>
      <c r="N36" s="305"/>
      <c r="O36" s="305"/>
      <c r="P36" s="305"/>
      <c r="Q36" s="305"/>
      <c r="R36" s="305"/>
      <c r="S36" s="305"/>
      <c r="T36" s="305"/>
      <c r="U36" s="305"/>
      <c r="V36" s="305"/>
      <c r="W36" s="305"/>
      <c r="X36" s="46"/>
    </row>
    <row r="37" spans="1:24" ht="15.75">
      <c r="A37" s="33"/>
      <c r="B37" s="47"/>
      <c r="C37" s="47"/>
      <c r="D37" s="47"/>
      <c r="E37" s="47"/>
      <c r="F37" s="47"/>
      <c r="G37" s="47"/>
      <c r="H37" s="47"/>
      <c r="I37" s="47"/>
      <c r="J37" s="47"/>
      <c r="K37" s="47"/>
      <c r="L37" s="47"/>
      <c r="M37" s="47"/>
      <c r="N37" s="47"/>
      <c r="O37" s="47"/>
      <c r="P37" s="47"/>
      <c r="Q37" s="47"/>
      <c r="R37" s="47"/>
      <c r="S37" s="47"/>
      <c r="T37" s="47"/>
      <c r="U37" s="47"/>
      <c r="V37" s="47"/>
      <c r="W37" s="47"/>
      <c r="X37" s="46"/>
    </row>
    <row r="38" spans="1:24" ht="16.5">
      <c r="A38" s="33"/>
      <c r="B38" s="309" t="s">
        <v>9</v>
      </c>
      <c r="C38" s="309"/>
      <c r="D38" s="309"/>
      <c r="E38" s="309"/>
      <c r="F38" s="309"/>
      <c r="G38" s="309"/>
      <c r="H38" s="309"/>
      <c r="I38" s="309"/>
      <c r="J38" s="309" t="s">
        <v>10</v>
      </c>
      <c r="K38" s="309"/>
      <c r="L38" s="309" t="s">
        <v>22</v>
      </c>
      <c r="M38" s="309"/>
      <c r="N38" s="309"/>
      <c r="O38" s="309"/>
      <c r="P38" s="309"/>
      <c r="Q38" s="309" t="s">
        <v>23</v>
      </c>
      <c r="R38" s="309"/>
      <c r="S38" s="309"/>
      <c r="T38" s="309" t="s">
        <v>24</v>
      </c>
      <c r="U38" s="309"/>
      <c r="V38" s="309"/>
      <c r="W38" s="309"/>
      <c r="X38" s="46"/>
    </row>
    <row r="39" spans="1:24" ht="15.75">
      <c r="A39" s="33"/>
      <c r="B39" s="314" t="s">
        <v>207</v>
      </c>
      <c r="C39" s="315"/>
      <c r="D39" s="315"/>
      <c r="E39" s="315"/>
      <c r="F39" s="315"/>
      <c r="G39" s="315"/>
      <c r="H39" s="315"/>
      <c r="I39" s="316"/>
      <c r="J39" s="320" t="s">
        <v>107</v>
      </c>
      <c r="K39" s="320"/>
      <c r="L39" s="320">
        <v>1</v>
      </c>
      <c r="M39" s="320"/>
      <c r="N39" s="320"/>
      <c r="O39" s="320"/>
      <c r="P39" s="320"/>
      <c r="Q39" s="320">
        <v>95000</v>
      </c>
      <c r="R39" s="320"/>
      <c r="S39" s="320"/>
      <c r="T39" s="328">
        <f>+ROUND(L39*Q39,0)</f>
        <v>95000</v>
      </c>
      <c r="U39" s="328"/>
      <c r="V39" s="328"/>
      <c r="W39" s="328"/>
      <c r="X39" s="46"/>
    </row>
    <row r="40" spans="1:24" ht="15.75">
      <c r="A40" s="33"/>
      <c r="B40" s="314" t="s">
        <v>201</v>
      </c>
      <c r="C40" s="315"/>
      <c r="D40" s="315"/>
      <c r="E40" s="315"/>
      <c r="F40" s="315"/>
      <c r="G40" s="315"/>
      <c r="H40" s="315"/>
      <c r="I40" s="316"/>
      <c r="J40" s="320" t="s">
        <v>202</v>
      </c>
      <c r="K40" s="320"/>
      <c r="L40" s="320">
        <v>1</v>
      </c>
      <c r="M40" s="320"/>
      <c r="N40" s="320"/>
      <c r="O40" s="320"/>
      <c r="P40" s="320"/>
      <c r="Q40" s="320">
        <v>15762</v>
      </c>
      <c r="R40" s="320"/>
      <c r="S40" s="320"/>
      <c r="T40" s="328">
        <f t="shared" ref="T40:T42" si="0">+ROUND(L40*Q40,0)</f>
        <v>15762</v>
      </c>
      <c r="U40" s="328"/>
      <c r="V40" s="328"/>
      <c r="W40" s="328"/>
      <c r="X40" s="46"/>
    </row>
    <row r="41" spans="1:24" ht="15.75">
      <c r="A41" s="33"/>
      <c r="B41" s="314" t="s">
        <v>203</v>
      </c>
      <c r="C41" s="315"/>
      <c r="D41" s="315"/>
      <c r="E41" s="315"/>
      <c r="F41" s="315"/>
      <c r="G41" s="315"/>
      <c r="H41" s="315"/>
      <c r="I41" s="316"/>
      <c r="J41" s="320" t="s">
        <v>204</v>
      </c>
      <c r="K41" s="320"/>
      <c r="L41" s="320">
        <v>6.1350000000000002E-2</v>
      </c>
      <c r="M41" s="320"/>
      <c r="N41" s="320"/>
      <c r="O41" s="320"/>
      <c r="P41" s="320"/>
      <c r="Q41" s="320">
        <v>40000</v>
      </c>
      <c r="R41" s="320"/>
      <c r="S41" s="320"/>
      <c r="T41" s="328">
        <f t="shared" si="0"/>
        <v>2454</v>
      </c>
      <c r="U41" s="328"/>
      <c r="V41" s="328"/>
      <c r="W41" s="328"/>
      <c r="X41" s="46"/>
    </row>
    <row r="42" spans="1:24" ht="15.75">
      <c r="A42" s="33"/>
      <c r="B42" s="314" t="s">
        <v>191</v>
      </c>
      <c r="C42" s="315"/>
      <c r="D42" s="315"/>
      <c r="E42" s="315"/>
      <c r="F42" s="315"/>
      <c r="G42" s="315"/>
      <c r="H42" s="315"/>
      <c r="I42" s="316"/>
      <c r="J42" s="320" t="s">
        <v>163</v>
      </c>
      <c r="K42" s="320"/>
      <c r="L42" s="320">
        <v>6.13E-2</v>
      </c>
      <c r="M42" s="320"/>
      <c r="N42" s="320"/>
      <c r="O42" s="320"/>
      <c r="P42" s="320"/>
      <c r="Q42" s="320">
        <v>90000</v>
      </c>
      <c r="R42" s="320"/>
      <c r="S42" s="320"/>
      <c r="T42" s="328">
        <f t="shared" si="0"/>
        <v>5517</v>
      </c>
      <c r="U42" s="328"/>
      <c r="V42" s="328"/>
      <c r="W42" s="328"/>
      <c r="X42" s="46"/>
    </row>
    <row r="43" spans="1:24" ht="16.5">
      <c r="A43" s="33"/>
      <c r="B43" s="49"/>
      <c r="C43" s="49"/>
      <c r="D43" s="49"/>
      <c r="E43" s="49"/>
      <c r="F43" s="49"/>
      <c r="G43" s="49"/>
      <c r="H43" s="49"/>
      <c r="I43" s="49"/>
      <c r="J43" s="49"/>
      <c r="K43" s="49"/>
      <c r="L43" s="49"/>
      <c r="M43" s="49"/>
      <c r="N43" s="49"/>
      <c r="O43" s="49"/>
      <c r="P43" s="49"/>
      <c r="Q43" s="310" t="s">
        <v>20</v>
      </c>
      <c r="R43" s="310"/>
      <c r="S43" s="310"/>
      <c r="T43" s="329">
        <f>SUM(T39:W42)</f>
        <v>118733</v>
      </c>
      <c r="U43" s="330"/>
      <c r="V43" s="330"/>
      <c r="W43" s="331"/>
      <c r="X43" s="46"/>
    </row>
    <row r="44" spans="1:24" ht="15.75">
      <c r="A44" s="33"/>
      <c r="B44" s="50"/>
      <c r="C44" s="50"/>
      <c r="D44" s="50"/>
      <c r="E44" s="50"/>
      <c r="F44" s="50"/>
      <c r="G44" s="50"/>
      <c r="H44" s="50"/>
      <c r="I44" s="50"/>
      <c r="J44" s="50"/>
      <c r="K44" s="50"/>
      <c r="L44" s="50"/>
      <c r="M44" s="50"/>
      <c r="N44" s="50"/>
      <c r="O44" s="50"/>
      <c r="P44" s="50"/>
      <c r="Q44" s="50"/>
      <c r="R44" s="50"/>
      <c r="S44" s="50"/>
      <c r="T44" s="51"/>
      <c r="U44" s="51"/>
      <c r="V44" s="51"/>
      <c r="W44" s="51"/>
      <c r="X44" s="46"/>
    </row>
    <row r="45" spans="1:24" ht="16.5">
      <c r="A45" s="33"/>
      <c r="B45" s="305" t="s">
        <v>26</v>
      </c>
      <c r="C45" s="305"/>
      <c r="D45" s="305"/>
      <c r="E45" s="305"/>
      <c r="F45" s="305"/>
      <c r="G45" s="305"/>
      <c r="H45" s="305"/>
      <c r="I45" s="305"/>
      <c r="J45" s="305"/>
      <c r="K45" s="305"/>
      <c r="L45" s="305"/>
      <c r="M45" s="305"/>
      <c r="N45" s="305"/>
      <c r="O45" s="305"/>
      <c r="P45" s="305"/>
      <c r="Q45" s="305"/>
      <c r="R45" s="305"/>
      <c r="S45" s="305"/>
      <c r="T45" s="305"/>
      <c r="U45" s="305"/>
      <c r="V45" s="305"/>
      <c r="W45" s="305"/>
      <c r="X45" s="46"/>
    </row>
    <row r="46" spans="1:24" ht="15.75">
      <c r="A46" s="33"/>
      <c r="B46" s="47"/>
      <c r="C46" s="47"/>
      <c r="D46" s="47"/>
      <c r="E46" s="47"/>
      <c r="F46" s="47"/>
      <c r="G46" s="47"/>
      <c r="H46" s="47"/>
      <c r="I46" s="47"/>
      <c r="J46" s="47"/>
      <c r="K46" s="47"/>
      <c r="L46" s="47"/>
      <c r="M46" s="47"/>
      <c r="N46" s="47"/>
      <c r="O46" s="47"/>
      <c r="P46" s="47"/>
      <c r="Q46" s="47"/>
      <c r="R46" s="47"/>
      <c r="S46" s="47"/>
      <c r="T46" s="47"/>
      <c r="U46" s="47"/>
      <c r="V46" s="47"/>
      <c r="W46" s="47"/>
      <c r="X46" s="46"/>
    </row>
    <row r="47" spans="1:24" ht="19.5">
      <c r="A47" s="33"/>
      <c r="B47" s="309" t="s">
        <v>27</v>
      </c>
      <c r="C47" s="309"/>
      <c r="D47" s="309"/>
      <c r="E47" s="309"/>
      <c r="F47" s="309"/>
      <c r="G47" s="309"/>
      <c r="H47" s="309" t="s">
        <v>28</v>
      </c>
      <c r="I47" s="309"/>
      <c r="J47" s="309" t="s">
        <v>29</v>
      </c>
      <c r="K47" s="309"/>
      <c r="L47" s="309" t="s">
        <v>30</v>
      </c>
      <c r="M47" s="309"/>
      <c r="N47" s="309"/>
      <c r="O47" s="309"/>
      <c r="P47" s="309"/>
      <c r="Q47" s="309" t="s">
        <v>16</v>
      </c>
      <c r="R47" s="309"/>
      <c r="S47" s="309"/>
      <c r="T47" s="309" t="s">
        <v>18</v>
      </c>
      <c r="U47" s="309"/>
      <c r="V47" s="309"/>
      <c r="W47" s="309"/>
      <c r="X47" s="46"/>
    </row>
    <row r="48" spans="1:24" ht="15.75">
      <c r="A48" s="33"/>
      <c r="B48" s="320" t="s">
        <v>61</v>
      </c>
      <c r="C48" s="320"/>
      <c r="D48" s="320"/>
      <c r="E48" s="320"/>
      <c r="F48" s="320"/>
      <c r="G48" s="320"/>
      <c r="H48" s="320"/>
      <c r="I48" s="320"/>
      <c r="J48" s="320">
        <v>15</v>
      </c>
      <c r="K48" s="320"/>
      <c r="L48" s="320">
        <v>0</v>
      </c>
      <c r="M48" s="320"/>
      <c r="N48" s="320"/>
      <c r="O48" s="320"/>
      <c r="P48" s="320"/>
      <c r="Q48" s="320">
        <v>35000</v>
      </c>
      <c r="R48" s="320"/>
      <c r="S48" s="320"/>
      <c r="T48" s="319">
        <f>+ROUND(L48*Q48,0)</f>
        <v>0</v>
      </c>
      <c r="U48" s="319"/>
      <c r="V48" s="319"/>
      <c r="W48" s="319"/>
      <c r="X48" s="46"/>
    </row>
    <row r="49" spans="1:24" ht="15.75">
      <c r="A49" s="33"/>
      <c r="B49" s="320"/>
      <c r="C49" s="320"/>
      <c r="D49" s="320"/>
      <c r="E49" s="320"/>
      <c r="F49" s="320"/>
      <c r="G49" s="320"/>
      <c r="H49" s="320"/>
      <c r="I49" s="320"/>
      <c r="J49" s="320"/>
      <c r="K49" s="320"/>
      <c r="L49" s="320"/>
      <c r="M49" s="320"/>
      <c r="N49" s="320"/>
      <c r="O49" s="320"/>
      <c r="P49" s="320"/>
      <c r="Q49" s="320"/>
      <c r="R49" s="320"/>
      <c r="S49" s="320"/>
      <c r="T49" s="319">
        <f t="shared" ref="T49:T50" si="1">+ROUND(L49*Q49,0)</f>
        <v>0</v>
      </c>
      <c r="U49" s="319"/>
      <c r="V49" s="319"/>
      <c r="W49" s="319"/>
      <c r="X49" s="46"/>
    </row>
    <row r="50" spans="1:24" ht="15.75">
      <c r="A50" s="33"/>
      <c r="B50" s="320"/>
      <c r="C50" s="320"/>
      <c r="D50" s="320"/>
      <c r="E50" s="320"/>
      <c r="F50" s="320"/>
      <c r="G50" s="320"/>
      <c r="H50" s="320"/>
      <c r="I50" s="320"/>
      <c r="J50" s="320"/>
      <c r="K50" s="320"/>
      <c r="L50" s="320"/>
      <c r="M50" s="320"/>
      <c r="N50" s="320"/>
      <c r="O50" s="320"/>
      <c r="P50" s="320"/>
      <c r="Q50" s="320"/>
      <c r="R50" s="320"/>
      <c r="S50" s="320"/>
      <c r="T50" s="319">
        <f t="shared" si="1"/>
        <v>0</v>
      </c>
      <c r="U50" s="319"/>
      <c r="V50" s="319"/>
      <c r="W50" s="319"/>
      <c r="X50" s="46"/>
    </row>
    <row r="51" spans="1:24" ht="16.5">
      <c r="A51" s="33"/>
      <c r="B51" s="49"/>
      <c r="C51" s="49"/>
      <c r="D51" s="49"/>
      <c r="E51" s="49"/>
      <c r="F51" s="49"/>
      <c r="G51" s="49"/>
      <c r="H51" s="49"/>
      <c r="I51" s="49"/>
      <c r="J51" s="49"/>
      <c r="K51" s="49"/>
      <c r="L51" s="49"/>
      <c r="M51" s="49"/>
      <c r="N51" s="49"/>
      <c r="O51" s="49"/>
      <c r="P51" s="49"/>
      <c r="Q51" s="310" t="s">
        <v>20</v>
      </c>
      <c r="R51" s="310"/>
      <c r="S51" s="310"/>
      <c r="T51" s="332">
        <f t="shared" ref="T51" si="2">SUM(T48:W50)</f>
        <v>0</v>
      </c>
      <c r="U51" s="333"/>
      <c r="V51" s="333"/>
      <c r="W51" s="334"/>
      <c r="X51" s="46"/>
    </row>
    <row r="52" spans="1:24" ht="15.75">
      <c r="A52" s="33"/>
      <c r="B52" s="50"/>
      <c r="C52" s="50"/>
      <c r="D52" s="50"/>
      <c r="E52" s="50"/>
      <c r="F52" s="50"/>
      <c r="G52" s="50"/>
      <c r="H52" s="50"/>
      <c r="I52" s="50"/>
      <c r="J52" s="50"/>
      <c r="K52" s="50"/>
      <c r="L52" s="50"/>
      <c r="M52" s="50"/>
      <c r="N52" s="50"/>
      <c r="O52" s="50"/>
      <c r="P52" s="50"/>
      <c r="Q52" s="50"/>
      <c r="R52" s="50"/>
      <c r="S52" s="50"/>
      <c r="T52" s="51"/>
      <c r="U52" s="51"/>
      <c r="V52" s="51"/>
      <c r="W52" s="51"/>
      <c r="X52" s="46"/>
    </row>
    <row r="53" spans="1:24" ht="16.5">
      <c r="A53" s="33"/>
      <c r="B53" s="305" t="s">
        <v>33</v>
      </c>
      <c r="C53" s="305"/>
      <c r="D53" s="305"/>
      <c r="E53" s="305"/>
      <c r="F53" s="305"/>
      <c r="G53" s="305"/>
      <c r="H53" s="305"/>
      <c r="I53" s="305"/>
      <c r="J53" s="305"/>
      <c r="K53" s="305"/>
      <c r="L53" s="305"/>
      <c r="M53" s="305"/>
      <c r="N53" s="305"/>
      <c r="O53" s="305"/>
      <c r="P53" s="305"/>
      <c r="Q53" s="305"/>
      <c r="R53" s="305"/>
      <c r="S53" s="305"/>
      <c r="T53" s="305"/>
      <c r="U53" s="305"/>
      <c r="V53" s="305"/>
      <c r="W53" s="305"/>
      <c r="X53" s="46"/>
    </row>
    <row r="54" spans="1:24" ht="15.75">
      <c r="A54" s="33"/>
      <c r="B54" s="47"/>
      <c r="C54" s="47"/>
      <c r="D54" s="47"/>
      <c r="E54" s="47"/>
      <c r="F54" s="47"/>
      <c r="G54" s="47"/>
      <c r="H54" s="47"/>
      <c r="I54" s="47"/>
      <c r="J54" s="47"/>
      <c r="K54" s="47"/>
      <c r="L54" s="47"/>
      <c r="M54" s="47"/>
      <c r="N54" s="47"/>
      <c r="O54" s="47"/>
      <c r="P54" s="47"/>
      <c r="Q54" s="47"/>
      <c r="R54" s="47"/>
      <c r="S54" s="47"/>
      <c r="T54" s="47"/>
      <c r="U54" s="47"/>
      <c r="V54" s="47"/>
      <c r="W54" s="47"/>
      <c r="X54" s="46"/>
    </row>
    <row r="55" spans="1:24" ht="16.5">
      <c r="A55" s="33"/>
      <c r="B55" s="309" t="s">
        <v>34</v>
      </c>
      <c r="C55" s="309"/>
      <c r="D55" s="309"/>
      <c r="E55" s="309"/>
      <c r="F55" s="309"/>
      <c r="G55" s="309"/>
      <c r="H55" s="309" t="s">
        <v>35</v>
      </c>
      <c r="I55" s="309"/>
      <c r="J55" s="309" t="s">
        <v>36</v>
      </c>
      <c r="K55" s="309"/>
      <c r="L55" s="309" t="s">
        <v>37</v>
      </c>
      <c r="M55" s="309"/>
      <c r="N55" s="309"/>
      <c r="O55" s="309"/>
      <c r="P55" s="309"/>
      <c r="Q55" s="309" t="s">
        <v>17</v>
      </c>
      <c r="R55" s="309"/>
      <c r="S55" s="309"/>
      <c r="T55" s="309" t="s">
        <v>18</v>
      </c>
      <c r="U55" s="309"/>
      <c r="V55" s="309"/>
      <c r="W55" s="309"/>
      <c r="X55" s="46"/>
    </row>
    <row r="56" spans="1:24" ht="15.75">
      <c r="A56" s="33"/>
      <c r="B56" s="320" t="s">
        <v>38</v>
      </c>
      <c r="C56" s="320"/>
      <c r="D56" s="320"/>
      <c r="E56" s="320"/>
      <c r="F56" s="320"/>
      <c r="G56" s="320"/>
      <c r="H56" s="320">
        <f>((1500000/30)+((1000000/30)*2))</f>
        <v>116666.66666666667</v>
      </c>
      <c r="I56" s="320"/>
      <c r="J56" s="335">
        <v>0.65</v>
      </c>
      <c r="K56" s="320"/>
      <c r="L56" s="320">
        <f>H56*1.65</f>
        <v>192500</v>
      </c>
      <c r="M56" s="320"/>
      <c r="N56" s="320"/>
      <c r="O56" s="320"/>
      <c r="P56" s="320"/>
      <c r="Q56" s="320">
        <v>0.2</v>
      </c>
      <c r="R56" s="320"/>
      <c r="S56" s="320"/>
      <c r="T56" s="319">
        <f>Q56*L56</f>
        <v>38500</v>
      </c>
      <c r="U56" s="319"/>
      <c r="V56" s="319"/>
      <c r="W56" s="319"/>
      <c r="X56" s="46"/>
    </row>
    <row r="57" spans="1:24" ht="15.75">
      <c r="A57" s="33"/>
      <c r="B57" s="320"/>
      <c r="C57" s="320"/>
      <c r="D57" s="320"/>
      <c r="E57" s="320"/>
      <c r="F57" s="320"/>
      <c r="G57" s="320"/>
      <c r="H57" s="320"/>
      <c r="I57" s="320"/>
      <c r="J57" s="320"/>
      <c r="K57" s="320"/>
      <c r="L57" s="320"/>
      <c r="M57" s="320"/>
      <c r="N57" s="320"/>
      <c r="O57" s="320"/>
      <c r="P57" s="320"/>
      <c r="Q57" s="320"/>
      <c r="R57" s="320"/>
      <c r="S57" s="320"/>
      <c r="T57" s="319"/>
      <c r="U57" s="319"/>
      <c r="V57" s="319"/>
      <c r="W57" s="319"/>
      <c r="X57" s="46"/>
    </row>
    <row r="58" spans="1:24" ht="15.75">
      <c r="A58" s="33"/>
      <c r="B58" s="320"/>
      <c r="C58" s="320"/>
      <c r="D58" s="320"/>
      <c r="E58" s="320"/>
      <c r="F58" s="320"/>
      <c r="G58" s="320"/>
      <c r="H58" s="320"/>
      <c r="I58" s="320"/>
      <c r="J58" s="320"/>
      <c r="K58" s="320"/>
      <c r="L58" s="320"/>
      <c r="M58" s="320"/>
      <c r="N58" s="320"/>
      <c r="O58" s="320"/>
      <c r="P58" s="320"/>
      <c r="Q58" s="320"/>
      <c r="R58" s="320"/>
      <c r="S58" s="320"/>
      <c r="T58" s="319"/>
      <c r="U58" s="319"/>
      <c r="V58" s="319"/>
      <c r="W58" s="319"/>
      <c r="X58" s="46"/>
    </row>
    <row r="59" spans="1:24" ht="16.5">
      <c r="A59" s="33"/>
      <c r="B59" s="49"/>
      <c r="C59" s="49"/>
      <c r="D59" s="49"/>
      <c r="E59" s="49"/>
      <c r="F59" s="49"/>
      <c r="G59" s="49"/>
      <c r="H59" s="49"/>
      <c r="I59" s="49"/>
      <c r="J59" s="49"/>
      <c r="K59" s="49"/>
      <c r="L59" s="49"/>
      <c r="M59" s="49"/>
      <c r="N59" s="49"/>
      <c r="O59" s="49"/>
      <c r="P59" s="49"/>
      <c r="Q59" s="310" t="s">
        <v>20</v>
      </c>
      <c r="R59" s="310"/>
      <c r="S59" s="310"/>
      <c r="T59" s="337">
        <f t="shared" ref="T59" si="3">SUM(T56:W58)</f>
        <v>38500</v>
      </c>
      <c r="U59" s="338"/>
      <c r="V59" s="338"/>
      <c r="W59" s="339"/>
      <c r="X59" s="46"/>
    </row>
    <row r="60" spans="1:24" ht="15.75">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5.75">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ht="16.5">
      <c r="A62" s="33"/>
      <c r="B62" s="49"/>
      <c r="C62" s="49"/>
      <c r="D62" s="49"/>
      <c r="E62" s="49"/>
      <c r="F62" s="49"/>
      <c r="G62" s="49"/>
      <c r="H62" s="49"/>
      <c r="I62" s="49"/>
      <c r="J62" s="49"/>
      <c r="K62" s="49"/>
      <c r="L62" s="49"/>
      <c r="M62" s="49"/>
      <c r="N62" s="49"/>
      <c r="O62" s="49"/>
      <c r="P62" s="49"/>
      <c r="Q62" s="310" t="s">
        <v>20</v>
      </c>
      <c r="R62" s="310"/>
      <c r="S62" s="310"/>
      <c r="T62" s="337">
        <f t="shared" ref="T62" si="4">SUM(T59:W61)</f>
        <v>38500</v>
      </c>
      <c r="U62" s="338"/>
      <c r="V62" s="338"/>
      <c r="W62" s="339"/>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33"/>
      <c r="B64" s="52"/>
      <c r="C64" s="52"/>
      <c r="D64" s="52"/>
      <c r="E64" s="52"/>
      <c r="F64" s="52"/>
      <c r="G64" s="52"/>
      <c r="H64" s="52"/>
      <c r="I64" s="52"/>
      <c r="J64" s="52"/>
      <c r="K64" s="52"/>
      <c r="L64" s="52"/>
      <c r="M64" s="52"/>
      <c r="N64" s="52"/>
      <c r="O64" s="52"/>
      <c r="P64" s="52"/>
      <c r="Q64" s="340" t="s">
        <v>39</v>
      </c>
      <c r="R64" s="340"/>
      <c r="S64" s="340"/>
      <c r="T64" s="341">
        <f>+T62+T51+T43+T34</f>
        <v>169433</v>
      </c>
      <c r="U64" s="341"/>
      <c r="V64" s="341"/>
      <c r="W64" s="341"/>
      <c r="X64" s="46"/>
    </row>
    <row r="65" spans="1:24">
      <c r="A65" s="33"/>
      <c r="B65" s="52"/>
      <c r="C65" s="52"/>
      <c r="D65" s="52"/>
      <c r="E65" s="52"/>
      <c r="F65" s="52"/>
      <c r="G65" s="52"/>
      <c r="H65" s="52"/>
      <c r="I65" s="52"/>
      <c r="J65" s="52"/>
      <c r="K65" s="52"/>
      <c r="L65" s="52"/>
      <c r="M65" s="52"/>
      <c r="N65" s="52"/>
      <c r="O65" s="52"/>
      <c r="P65" s="52"/>
      <c r="Q65" s="54" t="s">
        <v>40</v>
      </c>
      <c r="R65" s="55">
        <v>30</v>
      </c>
      <c r="S65" s="56" t="s">
        <v>41</v>
      </c>
      <c r="T65" s="341">
        <f>+ROUND(R65*(T64/100),0)</f>
        <v>50830</v>
      </c>
      <c r="U65" s="341"/>
      <c r="V65" s="341"/>
      <c r="W65" s="341"/>
      <c r="X65" s="46"/>
    </row>
    <row r="66" spans="1:24">
      <c r="A66" s="33"/>
      <c r="B66" s="52"/>
      <c r="C66" s="52"/>
      <c r="D66" s="52"/>
      <c r="E66" s="52"/>
      <c r="F66" s="52"/>
      <c r="G66" s="52"/>
      <c r="H66" s="52"/>
      <c r="I66" s="52"/>
      <c r="J66" s="52"/>
      <c r="K66" s="52"/>
      <c r="L66" s="52"/>
      <c r="M66" s="52"/>
      <c r="N66" s="52"/>
      <c r="O66" s="52"/>
      <c r="P66" s="52"/>
      <c r="Q66" s="342" t="s">
        <v>42</v>
      </c>
      <c r="R66" s="342"/>
      <c r="S66" s="342"/>
      <c r="T66" s="341">
        <f>+T65+T64</f>
        <v>220263</v>
      </c>
      <c r="U66" s="341"/>
      <c r="V66" s="341"/>
      <c r="W66" s="341"/>
      <c r="X66" s="46"/>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346"/>
      <c r="D69" s="641"/>
      <c r="E69" s="641"/>
      <c r="F69" s="641"/>
      <c r="G69" s="641"/>
      <c r="H69" s="641"/>
      <c r="I69" s="641"/>
      <c r="J69" s="641"/>
      <c r="K69" s="642"/>
      <c r="L69" s="642"/>
      <c r="M69" s="642"/>
      <c r="N69" s="347"/>
      <c r="O69" s="347"/>
      <c r="P69" s="347"/>
      <c r="Q69" s="347"/>
      <c r="R69" s="347"/>
      <c r="S69" s="347"/>
      <c r="T69" s="347"/>
      <c r="U69" s="347"/>
      <c r="V69" s="347"/>
      <c r="W69" s="67"/>
      <c r="X69" s="46"/>
    </row>
    <row r="70" spans="1:24" ht="16.5">
      <c r="A70" s="33"/>
      <c r="B70" s="52"/>
      <c r="C70" s="343" t="s">
        <v>43</v>
      </c>
      <c r="D70" s="343"/>
      <c r="E70" s="343"/>
      <c r="F70" s="343"/>
      <c r="G70" s="343"/>
      <c r="H70" s="343"/>
      <c r="I70" s="343"/>
      <c r="J70" s="343"/>
      <c r="K70" s="642"/>
      <c r="L70" s="642"/>
      <c r="M70" s="642"/>
      <c r="N70" s="343" t="s">
        <v>44</v>
      </c>
      <c r="O70" s="343"/>
      <c r="P70" s="343"/>
      <c r="Q70" s="343"/>
      <c r="R70" s="343"/>
      <c r="S70" s="343"/>
      <c r="T70" s="343"/>
      <c r="U70" s="343"/>
      <c r="V70" s="343"/>
      <c r="W70" s="343"/>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346"/>
      <c r="J73" s="641"/>
      <c r="K73" s="641"/>
      <c r="L73" s="641"/>
      <c r="M73" s="641"/>
      <c r="N73" s="641"/>
      <c r="O73" s="641"/>
      <c r="P73" s="641"/>
      <c r="Q73" s="57"/>
      <c r="R73" s="57"/>
      <c r="S73" s="57"/>
      <c r="T73" s="57"/>
      <c r="U73" s="57"/>
      <c r="V73" s="57"/>
      <c r="W73" s="57"/>
      <c r="X73" s="46"/>
    </row>
    <row r="74" spans="1:24" ht="16.5">
      <c r="A74" s="33"/>
      <c r="B74" s="52"/>
      <c r="C74" s="57"/>
      <c r="D74" s="58"/>
      <c r="E74" s="58"/>
      <c r="F74" s="58"/>
      <c r="G74" s="58"/>
      <c r="H74" s="58"/>
      <c r="I74" s="343" t="s">
        <v>45</v>
      </c>
      <c r="J74" s="643"/>
      <c r="K74" s="643"/>
      <c r="L74" s="643"/>
      <c r="M74" s="643"/>
      <c r="N74" s="643"/>
      <c r="O74" s="643"/>
      <c r="P74" s="643"/>
      <c r="Q74" s="57"/>
      <c r="R74" s="57"/>
      <c r="S74" s="57"/>
      <c r="T74" s="57"/>
      <c r="U74" s="57"/>
      <c r="V74" s="57"/>
      <c r="W74" s="57"/>
      <c r="X74" s="46"/>
    </row>
    <row r="75" spans="1:24">
      <c r="A75" s="33"/>
      <c r="B75" s="52"/>
      <c r="C75" s="52"/>
      <c r="D75" s="52"/>
      <c r="E75" s="52"/>
      <c r="F75" s="59"/>
      <c r="G75" s="59"/>
      <c r="H75" s="59"/>
      <c r="I75" s="59"/>
      <c r="J75" s="59"/>
      <c r="K75" s="59"/>
      <c r="L75" s="59"/>
      <c r="M75" s="59"/>
      <c r="N75" s="59"/>
      <c r="O75" s="59"/>
      <c r="P75" s="60"/>
      <c r="Q75" s="52"/>
      <c r="R75" s="52"/>
      <c r="S75" s="52"/>
      <c r="T75" s="53"/>
      <c r="U75" s="53"/>
      <c r="V75" s="53"/>
      <c r="W75" s="53"/>
      <c r="X75" s="46"/>
    </row>
    <row r="76" spans="1:24">
      <c r="A76" s="33"/>
      <c r="B76" s="344" t="s">
        <v>46</v>
      </c>
      <c r="C76" s="344"/>
      <c r="D76" s="344"/>
      <c r="E76" s="344"/>
      <c r="F76" s="344"/>
      <c r="G76" s="344"/>
      <c r="H76" s="344"/>
      <c r="I76" s="344"/>
      <c r="J76" s="344"/>
      <c r="K76" s="344"/>
      <c r="L76" s="344"/>
      <c r="M76" s="344"/>
      <c r="N76" s="344"/>
      <c r="O76" s="61"/>
      <c r="P76" s="31"/>
      <c r="Q76" s="31" t="s">
        <v>47</v>
      </c>
      <c r="R76" s="31" t="s">
        <v>48</v>
      </c>
      <c r="S76" s="31"/>
      <c r="T76" s="31"/>
      <c r="U76" s="31"/>
      <c r="V76" s="31"/>
      <c r="W76" s="31"/>
      <c r="X76" s="32"/>
    </row>
    <row r="77" spans="1:24">
      <c r="A77" s="62"/>
      <c r="B77" s="63" t="s">
        <v>49</v>
      </c>
      <c r="C77" s="64"/>
      <c r="D77" s="64"/>
      <c r="E77" s="64"/>
      <c r="F77" s="63" t="s">
        <v>50</v>
      </c>
      <c r="G77" s="65"/>
      <c r="H77" s="345"/>
      <c r="I77" s="345"/>
      <c r="J77" s="345"/>
      <c r="K77" s="345"/>
      <c r="L77" s="345"/>
      <c r="M77" s="345"/>
      <c r="N77" s="345"/>
      <c r="O77" s="345"/>
      <c r="P77" s="63"/>
      <c r="Q77" s="63"/>
      <c r="R77" s="63" t="s">
        <v>51</v>
      </c>
      <c r="S77" s="63"/>
      <c r="T77" s="63"/>
      <c r="U77" s="63"/>
      <c r="V77" s="63"/>
      <c r="W77" s="63"/>
      <c r="X77" s="66"/>
    </row>
  </sheetData>
  <mergeCells count="159">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B36:W36"/>
    <mergeCell ref="B38:I38"/>
    <mergeCell ref="J38:K38"/>
    <mergeCell ref="L38:P38"/>
    <mergeCell ref="Q38:S38"/>
    <mergeCell ref="T38:W38"/>
    <mergeCell ref="B33:I33"/>
    <mergeCell ref="J33:K33"/>
    <mergeCell ref="L33:P33"/>
    <mergeCell ref="Q33:S33"/>
    <mergeCell ref="T33:W33"/>
    <mergeCell ref="Q34:S34"/>
    <mergeCell ref="T34:W34"/>
    <mergeCell ref="B39:I39"/>
    <mergeCell ref="J39:K39"/>
    <mergeCell ref="L39:P39"/>
    <mergeCell ref="Q39:S39"/>
    <mergeCell ref="T39:W39"/>
    <mergeCell ref="B40:I40"/>
    <mergeCell ref="J40:K40"/>
    <mergeCell ref="L40:P40"/>
    <mergeCell ref="Q40:S40"/>
    <mergeCell ref="T40:W40"/>
    <mergeCell ref="B41:I41"/>
    <mergeCell ref="J41:K41"/>
    <mergeCell ref="L41:P41"/>
    <mergeCell ref="Q41:S41"/>
    <mergeCell ref="T41:W41"/>
    <mergeCell ref="B42:I42"/>
    <mergeCell ref="J42:K42"/>
    <mergeCell ref="L42:P42"/>
    <mergeCell ref="Q42:S42"/>
    <mergeCell ref="T42:W42"/>
    <mergeCell ref="B48:G48"/>
    <mergeCell ref="H48:I48"/>
    <mergeCell ref="J48:K48"/>
    <mergeCell ref="L48:P48"/>
    <mergeCell ref="Q48:S48"/>
    <mergeCell ref="T48:W48"/>
    <mergeCell ref="Q43:S43"/>
    <mergeCell ref="T43:W43"/>
    <mergeCell ref="B45:W45"/>
    <mergeCell ref="B47:G47"/>
    <mergeCell ref="H47:I47"/>
    <mergeCell ref="J47:K47"/>
    <mergeCell ref="L47:P47"/>
    <mergeCell ref="Q47:S47"/>
    <mergeCell ref="T47:W47"/>
    <mergeCell ref="B50:G50"/>
    <mergeCell ref="H50:I50"/>
    <mergeCell ref="J50:K50"/>
    <mergeCell ref="L50:P50"/>
    <mergeCell ref="Q50:S50"/>
    <mergeCell ref="T50:W50"/>
    <mergeCell ref="B49:G49"/>
    <mergeCell ref="H49:I49"/>
    <mergeCell ref="J49:K49"/>
    <mergeCell ref="L49:P49"/>
    <mergeCell ref="Q49:S49"/>
    <mergeCell ref="T49:W49"/>
    <mergeCell ref="Q51:S51"/>
    <mergeCell ref="T51:W51"/>
    <mergeCell ref="B53:W53"/>
    <mergeCell ref="B55:G55"/>
    <mergeCell ref="H55:I55"/>
    <mergeCell ref="J55:K55"/>
    <mergeCell ref="L55:P55"/>
    <mergeCell ref="Q55:S55"/>
    <mergeCell ref="T55:W55"/>
    <mergeCell ref="B57:G57"/>
    <mergeCell ref="H57:I57"/>
    <mergeCell ref="J57:K57"/>
    <mergeCell ref="L57:P57"/>
    <mergeCell ref="Q57:S57"/>
    <mergeCell ref="T57:W57"/>
    <mergeCell ref="B56:G56"/>
    <mergeCell ref="H56:I56"/>
    <mergeCell ref="J56:K56"/>
    <mergeCell ref="L56:P56"/>
    <mergeCell ref="Q56:S56"/>
    <mergeCell ref="T56:W56"/>
    <mergeCell ref="Q59:S59"/>
    <mergeCell ref="T59:W59"/>
    <mergeCell ref="B60:G60"/>
    <mergeCell ref="H60:I60"/>
    <mergeCell ref="J60:K60"/>
    <mergeCell ref="L60:P60"/>
    <mergeCell ref="Q60:S60"/>
    <mergeCell ref="T60:W60"/>
    <mergeCell ref="B58:G58"/>
    <mergeCell ref="H58:I58"/>
    <mergeCell ref="J58:K58"/>
    <mergeCell ref="L58:P58"/>
    <mergeCell ref="Q58:S58"/>
    <mergeCell ref="T58:W58"/>
    <mergeCell ref="Q62:S62"/>
    <mergeCell ref="T62:W62"/>
    <mergeCell ref="Q64:S64"/>
    <mergeCell ref="T64:W64"/>
    <mergeCell ref="T65:W65"/>
    <mergeCell ref="Q66:S66"/>
    <mergeCell ref="T66:W66"/>
    <mergeCell ref="B61:G61"/>
    <mergeCell ref="H61:I61"/>
    <mergeCell ref="J61:K61"/>
    <mergeCell ref="L61:P61"/>
    <mergeCell ref="Q61:S61"/>
    <mergeCell ref="T61:W61"/>
    <mergeCell ref="I74:P74"/>
    <mergeCell ref="B76:N76"/>
    <mergeCell ref="H77:O77"/>
    <mergeCell ref="C69:J69"/>
    <mergeCell ref="K69:M70"/>
    <mergeCell ref="N69:V69"/>
    <mergeCell ref="C70:J70"/>
    <mergeCell ref="N70:W70"/>
    <mergeCell ref="I73:P73"/>
  </mergeCells>
  <conditionalFormatting sqref="B12:W17">
    <cfRule type="expression" dxfId="30" priority="1" stopIfTrue="1">
      <formula>#REF!=0</formula>
    </cfRule>
  </conditionalFormatting>
  <dataValidations count="32">
    <dataValidation allowBlank="1" showInputMessage="1" showErrorMessage="1" prompt="Escriba el precio unitario del material  que se analiza" sqref="Q39:S42" xr:uid="{00000000-0002-0000-2500-000000000000}"/>
    <dataValidation allowBlank="1" showInputMessage="1" showErrorMessage="1" prompt="Escriba la cantidad de material que se analiza" sqref="L39:P42" xr:uid="{00000000-0002-0000-2500-000001000000}"/>
    <dataValidation allowBlank="1" showInputMessage="1" showErrorMessage="1" prompt="Escriba la unidad de medida en que se mide el material" sqref="J39:K42" xr:uid="{00000000-0002-0000-2500-000002000000}"/>
    <dataValidation allowBlank="1" showInputMessage="1" showErrorMessage="1" prompt="Escriba una breve descripción de los materiales que analiza" sqref="B39:I42" xr:uid="{00000000-0002-0000-2500-000003000000}"/>
    <dataValidation allowBlank="1" showInputMessage="1" showErrorMessage="1" prompt="Escriba el rendimiento del equipo que analiza" sqref="Q33" xr:uid="{00000000-0002-0000-2500-000004000000}"/>
    <dataValidation allowBlank="1" showInputMessage="1" showErrorMessage="1" prompt="Escriba la Tarifa por hora del equipo que analiza" sqref="L33" xr:uid="{00000000-0002-0000-2500-000005000000}"/>
    <dataValidation allowBlank="1" showInputMessage="1" showErrorMessage="1" prompt="Escriba una breve descripción del equipo que analiza" sqref="B33" xr:uid="{00000000-0002-0000-2500-000006000000}"/>
    <dataValidation allowBlank="1" showInputMessage="1" showErrorMessage="1" prompt="Escriba el nombre completo  del interventor" sqref="H77:O77" xr:uid="{00000000-0002-0000-2500-000007000000}"/>
    <dataValidation allowBlank="1" showInputMessage="1" showErrorMessage="1" prompt="Escriba el valor Unitario de cada trabajador relacionado" sqref="T60:W61 T56:W58" xr:uid="{00000000-0002-0000-2500-000008000000}"/>
    <dataValidation allowBlank="1" showInputMessage="1" showErrorMessage="1" prompt="Escriba el rendimiento de cada trabajador relacionado" sqref="Q60:S61 Q56:S58" xr:uid="{00000000-0002-0000-2500-000009000000}"/>
    <dataValidation allowBlank="1" showInputMessage="1" showErrorMessage="1" prompt="Escriba el valor del jornal total de cada trabajador relacionado" sqref="L60:P61 L56:P58" xr:uid="{00000000-0002-0000-2500-00000A000000}"/>
    <dataValidation allowBlank="1" showInputMessage="1" showErrorMessage="1" prompt="Escriba el valor de las prestaciones por cada trabajador" sqref="J60:K61 J56:K58" xr:uid="{00000000-0002-0000-2500-00000B000000}"/>
    <dataValidation allowBlank="1" showInputMessage="1" showErrorMessage="1" prompt="Escriba el valor del jornal por cada trabajador" sqref="H60:I61 H56:I58" xr:uid="{00000000-0002-0000-2500-00000C000000}"/>
    <dataValidation allowBlank="1" showInputMessage="1" showErrorMessage="1" prompt="Escriba el valor unitario del transporte relacionado" sqref="T48:W50" xr:uid="{00000000-0002-0000-2500-00000D000000}"/>
    <dataValidation allowBlank="1" showInputMessage="1" showErrorMessage="1" prompt="Escriba la tarifa del transporte relacionado" sqref="Q48:S50" xr:uid="{00000000-0002-0000-2500-00000E000000}"/>
    <dataValidation allowBlank="1" showInputMessage="1" showErrorMessage="1" prompt="Esciba los m2 o Toneladas por Km equivalentes para el transporte relacionado" sqref="L48:P50" xr:uid="{00000000-0002-0000-2500-00000F000000}"/>
    <dataValidation allowBlank="1" showInputMessage="1" showErrorMessage="1" prompt="Escriba la distancia que recorre el transporte relacionado" sqref="J48:K50" xr:uid="{00000000-0002-0000-2500-000010000000}"/>
    <dataValidation allowBlank="1" showInputMessage="1" showErrorMessage="1" prompt="Escriba el peso o la cantidad de volument que transporta" sqref="H48:I50" xr:uid="{00000000-0002-0000-2500-000011000000}"/>
    <dataValidation allowBlank="1" showInputMessage="1" showErrorMessage="1" prompt="Escriba el precio unitario del material que se analiza" sqref="T39:W42" xr:uid="{00000000-0002-0000-2500-000012000000}"/>
    <dataValidation allowBlank="1" showInputMessage="1" showErrorMessage="1" prompt="Escriba el valor unitario del equipo que analiza" sqref="T33:W33" xr:uid="{00000000-0002-0000-2500-000013000000}"/>
    <dataValidation allowBlank="1" showInputMessage="1" showErrorMessage="1" prompt="Escriba los trabajadores cuyo precio va a analizarce" sqref="B60:G61 B56:G58" xr:uid="{00000000-0002-0000-2500-000014000000}"/>
    <dataValidation allowBlank="1" showInputMessage="1" showErrorMessage="1" prompt="Escriba la clase de material que transporta el material que se analiza" sqref="B48:G50" xr:uid="{00000000-0002-0000-2500-000015000000}"/>
    <dataValidation allowBlank="1" showInputMessage="1" showErrorMessage="1" prompt="Escriba la Cantidad de cada item relacionado" sqref="T26 T29:W29" xr:uid="{00000000-0002-0000-2500-000016000000}"/>
    <dataValidation allowBlank="1" showInputMessage="1" showErrorMessage="1" prompt="Escriba la unidad de medida en que se encuentra el item relacionado" sqref="Q26 Q29:S29" xr:uid="{00000000-0002-0000-2500-000017000000}"/>
    <dataValidation allowBlank="1" showInputMessage="1" showErrorMessage="1" prompt="Escriba una breve descripción del item relacionado" sqref="D26 D29:P29" xr:uid="{00000000-0002-0000-2500-000018000000}"/>
    <dataValidation allowBlank="1" showInputMessage="1" showErrorMessage="1" prompt="Escriba el item relacionado en la propuesta" sqref="B26 B29:C29" xr:uid="{00000000-0002-0000-2500-000019000000}"/>
    <dataValidation allowBlank="1" showInputMessage="1" showErrorMessage="1" promptTitle="Coordinador        " prompt="Escriba el nombre _x000a_o razón social del _x000a_funcionario designado_x000a_para ser el Coordinador_x000a_del Contrato" sqref="F23:W23" xr:uid="{00000000-0002-0000-2500-00001A000000}"/>
    <dataValidation allowBlank="1" showInputMessage="1" showErrorMessage="1" promptTitle="Interventor               " prompt="Escriba el nombre _x000a_o razón social del _x000a_Interventor" sqref="F21:W21" xr:uid="{00000000-0002-0000-2500-00001B000000}"/>
    <dataValidation allowBlank="1" showInputMessage="1" showErrorMessage="1" promptTitle="Contratista" prompt="Escriba el nombre o _x000a_razón social del _x000a_Contratista" sqref="F19:W19" xr:uid="{00000000-0002-0000-2500-00001C000000}"/>
    <dataValidation allowBlank="1" showInputMessage="1" showErrorMessage="1" promptTitle="Contrato No." prompt="Escriba en este espacio el número de contrato suscrito" sqref="H8:L8" xr:uid="{00000000-0002-0000-2500-00001D000000}"/>
    <dataValidation allowBlank="1" showInputMessage="1" showErrorMessage="1" prompt="Escriba el año de suscripción del contrato." sqref="O8:Q8" xr:uid="{00000000-0002-0000-2500-00001E000000}"/>
    <dataValidation allowBlank="1" showInputMessage="1" showErrorMessage="1" promptTitle="Objeto del Contrato" prompt="Escriba claramente el objeto del contrato de ejecución suscrito" sqref="B12:W17" xr:uid="{00000000-0002-0000-2500-00001F000000}"/>
  </dataValidation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X77"/>
  <sheetViews>
    <sheetView workbookViewId="0">
      <selection sqref="A1:X77"/>
    </sheetView>
  </sheetViews>
  <sheetFormatPr defaultColWidth="11.42578125" defaultRowHeight="15"/>
  <cols>
    <col min="1" max="8" width="5.85546875" customWidth="1"/>
    <col min="9" max="9" width="9.85546875" customWidth="1"/>
    <col min="10" max="18" width="5.85546875" customWidth="1"/>
    <col min="19" max="19" width="9.28515625" customWidth="1"/>
    <col min="20" max="24" width="5.85546875" customWidth="1"/>
  </cols>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13"/>
      <c r="C12" s="413"/>
      <c r="D12" s="413"/>
      <c r="E12" s="413"/>
      <c r="F12" s="413"/>
      <c r="G12" s="413"/>
      <c r="H12" s="413"/>
      <c r="I12" s="413"/>
      <c r="J12" s="413"/>
      <c r="K12" s="413"/>
      <c r="L12" s="413"/>
      <c r="M12" s="413"/>
      <c r="N12" s="413"/>
      <c r="O12" s="413"/>
      <c r="P12" s="413"/>
      <c r="Q12" s="413"/>
      <c r="R12" s="413"/>
      <c r="S12" s="413"/>
      <c r="T12" s="413"/>
      <c r="U12" s="413"/>
      <c r="V12" s="413"/>
      <c r="W12" s="413"/>
      <c r="X12" s="36"/>
    </row>
    <row r="13" spans="1:24">
      <c r="A13" s="35"/>
      <c r="B13" s="413"/>
      <c r="C13" s="413"/>
      <c r="D13" s="413"/>
      <c r="E13" s="413"/>
      <c r="F13" s="413"/>
      <c r="G13" s="413"/>
      <c r="H13" s="413"/>
      <c r="I13" s="413"/>
      <c r="J13" s="413"/>
      <c r="K13" s="413"/>
      <c r="L13" s="413"/>
      <c r="M13" s="413"/>
      <c r="N13" s="413"/>
      <c r="O13" s="413"/>
      <c r="P13" s="413"/>
      <c r="Q13" s="413"/>
      <c r="R13" s="413"/>
      <c r="S13" s="413"/>
      <c r="T13" s="413"/>
      <c r="U13" s="413"/>
      <c r="V13" s="413"/>
      <c r="W13" s="413"/>
      <c r="X13" s="36"/>
    </row>
    <row r="14" spans="1:24">
      <c r="A14" s="35"/>
      <c r="B14" s="413"/>
      <c r="C14" s="413"/>
      <c r="D14" s="413"/>
      <c r="E14" s="413"/>
      <c r="F14" s="413"/>
      <c r="G14" s="413"/>
      <c r="H14" s="413"/>
      <c r="I14" s="413"/>
      <c r="J14" s="413"/>
      <c r="K14" s="413"/>
      <c r="L14" s="413"/>
      <c r="M14" s="413"/>
      <c r="N14" s="413"/>
      <c r="O14" s="413"/>
      <c r="P14" s="413"/>
      <c r="Q14" s="413"/>
      <c r="R14" s="413"/>
      <c r="S14" s="413"/>
      <c r="T14" s="413"/>
      <c r="U14" s="413"/>
      <c r="V14" s="413"/>
      <c r="W14" s="413"/>
      <c r="X14" s="36"/>
    </row>
    <row r="15" spans="1:24">
      <c r="A15" s="35"/>
      <c r="B15" s="413"/>
      <c r="C15" s="413"/>
      <c r="D15" s="413"/>
      <c r="E15" s="413"/>
      <c r="F15" s="413"/>
      <c r="G15" s="413"/>
      <c r="H15" s="413"/>
      <c r="I15" s="413"/>
      <c r="J15" s="413"/>
      <c r="K15" s="413"/>
      <c r="L15" s="413"/>
      <c r="M15" s="413"/>
      <c r="N15" s="413"/>
      <c r="O15" s="413"/>
      <c r="P15" s="413"/>
      <c r="Q15" s="413"/>
      <c r="R15" s="413"/>
      <c r="S15" s="413"/>
      <c r="T15" s="413"/>
      <c r="U15" s="413"/>
      <c r="V15" s="413"/>
      <c r="W15" s="413"/>
      <c r="X15" s="36"/>
    </row>
    <row r="16" spans="1:24">
      <c r="A16" s="35"/>
      <c r="B16" s="413"/>
      <c r="C16" s="413"/>
      <c r="D16" s="413"/>
      <c r="E16" s="413"/>
      <c r="F16" s="413"/>
      <c r="G16" s="413"/>
      <c r="H16" s="413"/>
      <c r="I16" s="413"/>
      <c r="J16" s="413"/>
      <c r="K16" s="413"/>
      <c r="L16" s="413"/>
      <c r="M16" s="413"/>
      <c r="N16" s="413"/>
      <c r="O16" s="413"/>
      <c r="P16" s="413"/>
      <c r="Q16" s="413"/>
      <c r="R16" s="413"/>
      <c r="S16" s="413"/>
      <c r="T16" s="413"/>
      <c r="U16" s="413"/>
      <c r="V16" s="413"/>
      <c r="W16" s="413"/>
      <c r="X16" s="36"/>
    </row>
    <row r="17" spans="1:24">
      <c r="A17" s="35"/>
      <c r="B17" s="413"/>
      <c r="C17" s="413"/>
      <c r="D17" s="413"/>
      <c r="E17" s="413"/>
      <c r="F17" s="413"/>
      <c r="G17" s="413"/>
      <c r="H17" s="413"/>
      <c r="I17" s="413"/>
      <c r="J17" s="413"/>
      <c r="K17" s="413"/>
      <c r="L17" s="413"/>
      <c r="M17" s="413"/>
      <c r="N17" s="413"/>
      <c r="O17" s="413"/>
      <c r="P17" s="413"/>
      <c r="Q17" s="413"/>
      <c r="R17" s="413"/>
      <c r="S17" s="413"/>
      <c r="T17" s="413"/>
      <c r="U17" s="413"/>
      <c r="V17" s="413"/>
      <c r="W17" s="413"/>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398" t="s">
        <v>208</v>
      </c>
      <c r="C26" s="399"/>
      <c r="D26" s="404" t="s">
        <v>209</v>
      </c>
      <c r="E26" s="405"/>
      <c r="F26" s="405"/>
      <c r="G26" s="405"/>
      <c r="H26" s="405"/>
      <c r="I26" s="405"/>
      <c r="J26" s="405"/>
      <c r="K26" s="405"/>
      <c r="L26" s="405"/>
      <c r="M26" s="405"/>
      <c r="N26" s="405"/>
      <c r="O26" s="405"/>
      <c r="P26" s="406"/>
      <c r="Q26" s="278"/>
      <c r="R26" s="302"/>
      <c r="S26" s="279"/>
      <c r="T26" s="278"/>
      <c r="U26" s="302"/>
      <c r="V26" s="302"/>
      <c r="W26" s="279"/>
      <c r="X26" s="46"/>
    </row>
    <row r="27" spans="1:24">
      <c r="A27" s="33"/>
      <c r="B27" s="400"/>
      <c r="C27" s="401"/>
      <c r="D27" s="407"/>
      <c r="E27" s="408"/>
      <c r="F27" s="408"/>
      <c r="G27" s="408"/>
      <c r="H27" s="408"/>
      <c r="I27" s="408"/>
      <c r="J27" s="408"/>
      <c r="K27" s="408"/>
      <c r="L27" s="408"/>
      <c r="M27" s="408"/>
      <c r="N27" s="408"/>
      <c r="O27" s="408"/>
      <c r="P27" s="409"/>
      <c r="Q27" s="280"/>
      <c r="R27" s="303"/>
      <c r="S27" s="281"/>
      <c r="T27" s="280"/>
      <c r="U27" s="303"/>
      <c r="V27" s="303"/>
      <c r="W27" s="281"/>
      <c r="X27" s="46"/>
    </row>
    <row r="28" spans="1:24">
      <c r="A28" s="33"/>
      <c r="B28" s="402"/>
      <c r="C28" s="403"/>
      <c r="D28" s="410"/>
      <c r="E28" s="411"/>
      <c r="F28" s="411"/>
      <c r="G28" s="411"/>
      <c r="H28" s="411"/>
      <c r="I28" s="411"/>
      <c r="J28" s="411"/>
      <c r="K28" s="411"/>
      <c r="L28" s="411"/>
      <c r="M28" s="411"/>
      <c r="N28" s="411"/>
      <c r="O28" s="411"/>
      <c r="P28" s="412"/>
      <c r="Q28" s="282"/>
      <c r="R28" s="304"/>
      <c r="S28" s="283"/>
      <c r="T28" s="282"/>
      <c r="U28" s="304"/>
      <c r="V28" s="304"/>
      <c r="W28" s="283"/>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155</v>
      </c>
      <c r="C33" s="315"/>
      <c r="D33" s="315"/>
      <c r="E33" s="315"/>
      <c r="F33" s="315"/>
      <c r="G33" s="315"/>
      <c r="H33" s="315"/>
      <c r="I33" s="316"/>
      <c r="J33" s="317" t="s">
        <v>156</v>
      </c>
      <c r="K33" s="318"/>
      <c r="L33" s="321">
        <v>2000</v>
      </c>
      <c r="M33" s="322"/>
      <c r="N33" s="322"/>
      <c r="O33" s="322"/>
      <c r="P33" s="323"/>
      <c r="Q33" s="317">
        <v>6.1</v>
      </c>
      <c r="R33" s="324"/>
      <c r="S33" s="318"/>
      <c r="T33" s="319">
        <f>+ROUND(L33*Q33,0)</f>
        <v>12200</v>
      </c>
      <c r="U33" s="319"/>
      <c r="V33" s="319"/>
      <c r="W33" s="319"/>
      <c r="X33" s="46"/>
    </row>
    <row r="34" spans="1:24" ht="16.5">
      <c r="A34" s="33"/>
      <c r="B34" s="49"/>
      <c r="C34" s="49"/>
      <c r="D34" s="49"/>
      <c r="E34" s="49"/>
      <c r="F34" s="49"/>
      <c r="G34" s="49"/>
      <c r="H34" s="49"/>
      <c r="I34" s="49"/>
      <c r="J34" s="49"/>
      <c r="K34" s="49"/>
      <c r="L34" s="49"/>
      <c r="M34" s="49"/>
      <c r="N34" s="49"/>
      <c r="O34" s="49"/>
      <c r="P34" s="49"/>
      <c r="Q34" s="310" t="s">
        <v>20</v>
      </c>
      <c r="R34" s="310"/>
      <c r="S34" s="310"/>
      <c r="T34" s="311">
        <f>+SUM(T33:W33)</f>
        <v>12200</v>
      </c>
      <c r="U34" s="312"/>
      <c r="V34" s="312"/>
      <c r="W34" s="313"/>
      <c r="X34" s="46"/>
    </row>
    <row r="35" spans="1:24" ht="15.75">
      <c r="A35" s="33"/>
      <c r="B35" s="50"/>
      <c r="C35" s="50"/>
      <c r="D35" s="50"/>
      <c r="E35" s="50"/>
      <c r="F35" s="50"/>
      <c r="G35" s="50"/>
      <c r="H35" s="50"/>
      <c r="I35" s="50"/>
      <c r="J35" s="50"/>
      <c r="K35" s="50"/>
      <c r="L35" s="50"/>
      <c r="M35" s="50"/>
      <c r="N35" s="50"/>
      <c r="O35" s="50"/>
      <c r="P35" s="50"/>
      <c r="Q35" s="50"/>
      <c r="R35" s="50"/>
      <c r="S35" s="50"/>
      <c r="T35" s="51"/>
      <c r="U35" s="51"/>
      <c r="V35" s="51"/>
      <c r="W35" s="51"/>
      <c r="X35" s="46"/>
    </row>
    <row r="36" spans="1:24" ht="16.5">
      <c r="A36" s="33"/>
      <c r="B36" s="305" t="s">
        <v>21</v>
      </c>
      <c r="C36" s="305"/>
      <c r="D36" s="305"/>
      <c r="E36" s="305"/>
      <c r="F36" s="305"/>
      <c r="G36" s="305"/>
      <c r="H36" s="305"/>
      <c r="I36" s="305"/>
      <c r="J36" s="305"/>
      <c r="K36" s="305"/>
      <c r="L36" s="305"/>
      <c r="M36" s="305"/>
      <c r="N36" s="305"/>
      <c r="O36" s="305"/>
      <c r="P36" s="305"/>
      <c r="Q36" s="305"/>
      <c r="R36" s="305"/>
      <c r="S36" s="305"/>
      <c r="T36" s="305"/>
      <c r="U36" s="305"/>
      <c r="V36" s="305"/>
      <c r="W36" s="305"/>
      <c r="X36" s="46"/>
    </row>
    <row r="37" spans="1:24" ht="15.75">
      <c r="A37" s="33"/>
      <c r="B37" s="47"/>
      <c r="C37" s="47"/>
      <c r="D37" s="47"/>
      <c r="E37" s="47"/>
      <c r="F37" s="47"/>
      <c r="G37" s="47"/>
      <c r="H37" s="47"/>
      <c r="I37" s="47"/>
      <c r="J37" s="47"/>
      <c r="K37" s="47"/>
      <c r="L37" s="47"/>
      <c r="M37" s="47"/>
      <c r="N37" s="47"/>
      <c r="O37" s="47"/>
      <c r="P37" s="47"/>
      <c r="Q37" s="47"/>
      <c r="R37" s="47"/>
      <c r="S37" s="47"/>
      <c r="T37" s="47"/>
      <c r="U37" s="47"/>
      <c r="V37" s="47"/>
      <c r="W37" s="47"/>
      <c r="X37" s="46"/>
    </row>
    <row r="38" spans="1:24" ht="16.5">
      <c r="A38" s="33"/>
      <c r="B38" s="309" t="s">
        <v>9</v>
      </c>
      <c r="C38" s="309"/>
      <c r="D38" s="309"/>
      <c r="E38" s="309"/>
      <c r="F38" s="309"/>
      <c r="G38" s="309"/>
      <c r="H38" s="309"/>
      <c r="I38" s="309"/>
      <c r="J38" s="309" t="s">
        <v>10</v>
      </c>
      <c r="K38" s="309"/>
      <c r="L38" s="309" t="s">
        <v>22</v>
      </c>
      <c r="M38" s="309"/>
      <c r="N38" s="309"/>
      <c r="O38" s="309"/>
      <c r="P38" s="309"/>
      <c r="Q38" s="309" t="s">
        <v>23</v>
      </c>
      <c r="R38" s="309"/>
      <c r="S38" s="309"/>
      <c r="T38" s="309" t="s">
        <v>24</v>
      </c>
      <c r="U38" s="309"/>
      <c r="V38" s="309"/>
      <c r="W38" s="309"/>
      <c r="X38" s="46"/>
    </row>
    <row r="39" spans="1:24" ht="15.75">
      <c r="A39" s="33"/>
      <c r="B39" s="314" t="s">
        <v>210</v>
      </c>
      <c r="C39" s="315"/>
      <c r="D39" s="315"/>
      <c r="E39" s="315"/>
      <c r="F39" s="315"/>
      <c r="G39" s="315"/>
      <c r="H39" s="315"/>
      <c r="I39" s="316"/>
      <c r="J39" s="320" t="s">
        <v>107</v>
      </c>
      <c r="K39" s="320"/>
      <c r="L39" s="320">
        <v>1</v>
      </c>
      <c r="M39" s="320"/>
      <c r="N39" s="320"/>
      <c r="O39" s="320"/>
      <c r="P39" s="320"/>
      <c r="Q39" s="320">
        <v>115000</v>
      </c>
      <c r="R39" s="320"/>
      <c r="S39" s="320"/>
      <c r="T39" s="328">
        <f>+ROUND(L39*Q39,0)</f>
        <v>115000</v>
      </c>
      <c r="U39" s="328"/>
      <c r="V39" s="328"/>
      <c r="W39" s="328"/>
      <c r="X39" s="46"/>
    </row>
    <row r="40" spans="1:24" ht="15.75">
      <c r="A40" s="33"/>
      <c r="B40" s="314" t="s">
        <v>201</v>
      </c>
      <c r="C40" s="315"/>
      <c r="D40" s="315"/>
      <c r="E40" s="315"/>
      <c r="F40" s="315"/>
      <c r="G40" s="315"/>
      <c r="H40" s="315"/>
      <c r="I40" s="316"/>
      <c r="J40" s="320" t="s">
        <v>202</v>
      </c>
      <c r="K40" s="320"/>
      <c r="L40" s="320">
        <v>1</v>
      </c>
      <c r="M40" s="320"/>
      <c r="N40" s="320"/>
      <c r="O40" s="320"/>
      <c r="P40" s="320"/>
      <c r="Q40" s="320">
        <v>18762</v>
      </c>
      <c r="R40" s="320"/>
      <c r="S40" s="320"/>
      <c r="T40" s="328">
        <f t="shared" ref="T40:T42" si="0">+ROUND(L40*Q40,0)</f>
        <v>18762</v>
      </c>
      <c r="U40" s="328"/>
      <c r="V40" s="328"/>
      <c r="W40" s="328"/>
      <c r="X40" s="46"/>
    </row>
    <row r="41" spans="1:24" ht="15.75">
      <c r="A41" s="33"/>
      <c r="B41" s="314" t="s">
        <v>203</v>
      </c>
      <c r="C41" s="315"/>
      <c r="D41" s="315"/>
      <c r="E41" s="315"/>
      <c r="F41" s="315"/>
      <c r="G41" s="315"/>
      <c r="H41" s="315"/>
      <c r="I41" s="316"/>
      <c r="J41" s="320" t="s">
        <v>204</v>
      </c>
      <c r="K41" s="320"/>
      <c r="L41" s="320">
        <v>6.1350000000000002E-2</v>
      </c>
      <c r="M41" s="320"/>
      <c r="N41" s="320"/>
      <c r="O41" s="320"/>
      <c r="P41" s="320"/>
      <c r="Q41" s="320">
        <v>40000</v>
      </c>
      <c r="R41" s="320"/>
      <c r="S41" s="320"/>
      <c r="T41" s="328">
        <f t="shared" si="0"/>
        <v>2454</v>
      </c>
      <c r="U41" s="328"/>
      <c r="V41" s="328"/>
      <c r="W41" s="328"/>
      <c r="X41" s="46"/>
    </row>
    <row r="42" spans="1:24" ht="15.75">
      <c r="A42" s="33"/>
      <c r="B42" s="314" t="s">
        <v>191</v>
      </c>
      <c r="C42" s="315"/>
      <c r="D42" s="315"/>
      <c r="E42" s="315"/>
      <c r="F42" s="315"/>
      <c r="G42" s="315"/>
      <c r="H42" s="315"/>
      <c r="I42" s="316"/>
      <c r="J42" s="320" t="s">
        <v>163</v>
      </c>
      <c r="K42" s="320"/>
      <c r="L42" s="320">
        <v>6.13E-2</v>
      </c>
      <c r="M42" s="320"/>
      <c r="N42" s="320"/>
      <c r="O42" s="320"/>
      <c r="P42" s="320"/>
      <c r="Q42" s="320">
        <v>90000</v>
      </c>
      <c r="R42" s="320"/>
      <c r="S42" s="320"/>
      <c r="T42" s="328">
        <f t="shared" si="0"/>
        <v>5517</v>
      </c>
      <c r="U42" s="328"/>
      <c r="V42" s="328"/>
      <c r="W42" s="328"/>
      <c r="X42" s="46"/>
    </row>
    <row r="43" spans="1:24" ht="16.5">
      <c r="A43" s="33"/>
      <c r="B43" s="49"/>
      <c r="C43" s="49"/>
      <c r="D43" s="49"/>
      <c r="E43" s="49"/>
      <c r="F43" s="49"/>
      <c r="G43" s="49"/>
      <c r="H43" s="49"/>
      <c r="I43" s="49"/>
      <c r="J43" s="49"/>
      <c r="K43" s="49"/>
      <c r="L43" s="49"/>
      <c r="M43" s="49"/>
      <c r="N43" s="49"/>
      <c r="O43" s="49"/>
      <c r="P43" s="49"/>
      <c r="Q43" s="310" t="s">
        <v>20</v>
      </c>
      <c r="R43" s="310"/>
      <c r="S43" s="310"/>
      <c r="T43" s="329">
        <f>SUM(T39:W42)</f>
        <v>141733</v>
      </c>
      <c r="U43" s="330"/>
      <c r="V43" s="330"/>
      <c r="W43" s="331"/>
      <c r="X43" s="46"/>
    </row>
    <row r="44" spans="1:24" ht="15.75">
      <c r="A44" s="33"/>
      <c r="B44" s="50"/>
      <c r="C44" s="50"/>
      <c r="D44" s="50"/>
      <c r="E44" s="50"/>
      <c r="F44" s="50"/>
      <c r="G44" s="50"/>
      <c r="H44" s="50"/>
      <c r="I44" s="50"/>
      <c r="J44" s="50"/>
      <c r="K44" s="50"/>
      <c r="L44" s="50"/>
      <c r="M44" s="50"/>
      <c r="N44" s="50"/>
      <c r="O44" s="50"/>
      <c r="P44" s="50"/>
      <c r="Q44" s="50"/>
      <c r="R44" s="50"/>
      <c r="S44" s="50"/>
      <c r="T44" s="51"/>
      <c r="U44" s="51"/>
      <c r="V44" s="51"/>
      <c r="W44" s="51"/>
      <c r="X44" s="46"/>
    </row>
    <row r="45" spans="1:24" ht="16.5">
      <c r="A45" s="33"/>
      <c r="B45" s="305" t="s">
        <v>26</v>
      </c>
      <c r="C45" s="305"/>
      <c r="D45" s="305"/>
      <c r="E45" s="305"/>
      <c r="F45" s="305"/>
      <c r="G45" s="305"/>
      <c r="H45" s="305"/>
      <c r="I45" s="305"/>
      <c r="J45" s="305"/>
      <c r="K45" s="305"/>
      <c r="L45" s="305"/>
      <c r="M45" s="305"/>
      <c r="N45" s="305"/>
      <c r="O45" s="305"/>
      <c r="P45" s="305"/>
      <c r="Q45" s="305"/>
      <c r="R45" s="305"/>
      <c r="S45" s="305"/>
      <c r="T45" s="305"/>
      <c r="U45" s="305"/>
      <c r="V45" s="305"/>
      <c r="W45" s="305"/>
      <c r="X45" s="46"/>
    </row>
    <row r="46" spans="1:24" ht="15.75">
      <c r="A46" s="33"/>
      <c r="B46" s="47"/>
      <c r="C46" s="47"/>
      <c r="D46" s="47"/>
      <c r="E46" s="47"/>
      <c r="F46" s="47"/>
      <c r="G46" s="47"/>
      <c r="H46" s="47"/>
      <c r="I46" s="47"/>
      <c r="J46" s="47"/>
      <c r="K46" s="47"/>
      <c r="L46" s="47"/>
      <c r="M46" s="47"/>
      <c r="N46" s="47"/>
      <c r="O46" s="47"/>
      <c r="P46" s="47"/>
      <c r="Q46" s="47"/>
      <c r="R46" s="47"/>
      <c r="S46" s="47"/>
      <c r="T46" s="47"/>
      <c r="U46" s="47"/>
      <c r="V46" s="47"/>
      <c r="W46" s="47"/>
      <c r="X46" s="46"/>
    </row>
    <row r="47" spans="1:24" ht="19.5">
      <c r="A47" s="33"/>
      <c r="B47" s="309" t="s">
        <v>27</v>
      </c>
      <c r="C47" s="309"/>
      <c r="D47" s="309"/>
      <c r="E47" s="309"/>
      <c r="F47" s="309"/>
      <c r="G47" s="309"/>
      <c r="H47" s="309" t="s">
        <v>28</v>
      </c>
      <c r="I47" s="309"/>
      <c r="J47" s="309" t="s">
        <v>29</v>
      </c>
      <c r="K47" s="309"/>
      <c r="L47" s="309" t="s">
        <v>30</v>
      </c>
      <c r="M47" s="309"/>
      <c r="N47" s="309"/>
      <c r="O47" s="309"/>
      <c r="P47" s="309"/>
      <c r="Q47" s="309" t="s">
        <v>16</v>
      </c>
      <c r="R47" s="309"/>
      <c r="S47" s="309"/>
      <c r="T47" s="309" t="s">
        <v>18</v>
      </c>
      <c r="U47" s="309"/>
      <c r="V47" s="309"/>
      <c r="W47" s="309"/>
      <c r="X47" s="46"/>
    </row>
    <row r="48" spans="1:24" ht="15.75">
      <c r="A48" s="33"/>
      <c r="B48" s="320" t="s">
        <v>61</v>
      </c>
      <c r="C48" s="320"/>
      <c r="D48" s="320"/>
      <c r="E48" s="320"/>
      <c r="F48" s="320"/>
      <c r="G48" s="320"/>
      <c r="H48" s="320"/>
      <c r="I48" s="320"/>
      <c r="J48" s="320">
        <v>15</v>
      </c>
      <c r="K48" s="320"/>
      <c r="L48" s="320">
        <v>0</v>
      </c>
      <c r="M48" s="320"/>
      <c r="N48" s="320"/>
      <c r="O48" s="320"/>
      <c r="P48" s="320"/>
      <c r="Q48" s="320">
        <v>35000</v>
      </c>
      <c r="R48" s="320"/>
      <c r="S48" s="320"/>
      <c r="T48" s="319">
        <f>+ROUND(L48*Q48,0)</f>
        <v>0</v>
      </c>
      <c r="U48" s="319"/>
      <c r="V48" s="319"/>
      <c r="W48" s="319"/>
      <c r="X48" s="46"/>
    </row>
    <row r="49" spans="1:24" ht="15.75">
      <c r="A49" s="33"/>
      <c r="B49" s="320"/>
      <c r="C49" s="320"/>
      <c r="D49" s="320"/>
      <c r="E49" s="320"/>
      <c r="F49" s="320"/>
      <c r="G49" s="320"/>
      <c r="H49" s="320"/>
      <c r="I49" s="320"/>
      <c r="J49" s="320"/>
      <c r="K49" s="320"/>
      <c r="L49" s="320"/>
      <c r="M49" s="320"/>
      <c r="N49" s="320"/>
      <c r="O49" s="320"/>
      <c r="P49" s="320"/>
      <c r="Q49" s="320"/>
      <c r="R49" s="320"/>
      <c r="S49" s="320"/>
      <c r="T49" s="319">
        <f t="shared" ref="T49:T50" si="1">+ROUND(L49*Q49,0)</f>
        <v>0</v>
      </c>
      <c r="U49" s="319"/>
      <c r="V49" s="319"/>
      <c r="W49" s="319"/>
      <c r="X49" s="46"/>
    </row>
    <row r="50" spans="1:24" ht="15.75">
      <c r="A50" s="33"/>
      <c r="B50" s="320"/>
      <c r="C50" s="320"/>
      <c r="D50" s="320"/>
      <c r="E50" s="320"/>
      <c r="F50" s="320"/>
      <c r="G50" s="320"/>
      <c r="H50" s="320"/>
      <c r="I50" s="320"/>
      <c r="J50" s="320"/>
      <c r="K50" s="320"/>
      <c r="L50" s="320"/>
      <c r="M50" s="320"/>
      <c r="N50" s="320"/>
      <c r="O50" s="320"/>
      <c r="P50" s="320"/>
      <c r="Q50" s="320"/>
      <c r="R50" s="320"/>
      <c r="S50" s="320"/>
      <c r="T50" s="319">
        <f t="shared" si="1"/>
        <v>0</v>
      </c>
      <c r="U50" s="319"/>
      <c r="V50" s="319"/>
      <c r="W50" s="319"/>
      <c r="X50" s="46"/>
    </row>
    <row r="51" spans="1:24" ht="16.5">
      <c r="A51" s="33"/>
      <c r="B51" s="49"/>
      <c r="C51" s="49"/>
      <c r="D51" s="49"/>
      <c r="E51" s="49"/>
      <c r="F51" s="49"/>
      <c r="G51" s="49"/>
      <c r="H51" s="49"/>
      <c r="I51" s="49"/>
      <c r="J51" s="49"/>
      <c r="K51" s="49"/>
      <c r="L51" s="49"/>
      <c r="M51" s="49"/>
      <c r="N51" s="49"/>
      <c r="O51" s="49"/>
      <c r="P51" s="49"/>
      <c r="Q51" s="310" t="s">
        <v>20</v>
      </c>
      <c r="R51" s="310"/>
      <c r="S51" s="310"/>
      <c r="T51" s="332">
        <f t="shared" ref="T51" si="2">SUM(T48:W50)</f>
        <v>0</v>
      </c>
      <c r="U51" s="333"/>
      <c r="V51" s="333"/>
      <c r="W51" s="334"/>
      <c r="X51" s="46"/>
    </row>
    <row r="52" spans="1:24" ht="15.75">
      <c r="A52" s="33"/>
      <c r="B52" s="50"/>
      <c r="C52" s="50"/>
      <c r="D52" s="50"/>
      <c r="E52" s="50"/>
      <c r="F52" s="50"/>
      <c r="G52" s="50"/>
      <c r="H52" s="50"/>
      <c r="I52" s="50"/>
      <c r="J52" s="50"/>
      <c r="K52" s="50"/>
      <c r="L52" s="50"/>
      <c r="M52" s="50"/>
      <c r="N52" s="50"/>
      <c r="O52" s="50"/>
      <c r="P52" s="50"/>
      <c r="Q52" s="50"/>
      <c r="R52" s="50"/>
      <c r="S52" s="50"/>
      <c r="T52" s="51"/>
      <c r="U52" s="51"/>
      <c r="V52" s="51"/>
      <c r="W52" s="51"/>
      <c r="X52" s="46"/>
    </row>
    <row r="53" spans="1:24" ht="16.5">
      <c r="A53" s="33"/>
      <c r="B53" s="305" t="s">
        <v>33</v>
      </c>
      <c r="C53" s="305"/>
      <c r="D53" s="305"/>
      <c r="E53" s="305"/>
      <c r="F53" s="305"/>
      <c r="G53" s="305"/>
      <c r="H53" s="305"/>
      <c r="I53" s="305"/>
      <c r="J53" s="305"/>
      <c r="K53" s="305"/>
      <c r="L53" s="305"/>
      <c r="M53" s="305"/>
      <c r="N53" s="305"/>
      <c r="O53" s="305"/>
      <c r="P53" s="305"/>
      <c r="Q53" s="305"/>
      <c r="R53" s="305"/>
      <c r="S53" s="305"/>
      <c r="T53" s="305"/>
      <c r="U53" s="305"/>
      <c r="V53" s="305"/>
      <c r="W53" s="305"/>
      <c r="X53" s="46"/>
    </row>
    <row r="54" spans="1:24" ht="15.75">
      <c r="A54" s="33"/>
      <c r="B54" s="47"/>
      <c r="C54" s="47"/>
      <c r="D54" s="47"/>
      <c r="E54" s="47"/>
      <c r="F54" s="47"/>
      <c r="G54" s="47"/>
      <c r="H54" s="47"/>
      <c r="I54" s="47"/>
      <c r="J54" s="47"/>
      <c r="K54" s="47"/>
      <c r="L54" s="47"/>
      <c r="M54" s="47"/>
      <c r="N54" s="47"/>
      <c r="O54" s="47"/>
      <c r="P54" s="47"/>
      <c r="Q54" s="47"/>
      <c r="R54" s="47"/>
      <c r="S54" s="47"/>
      <c r="T54" s="47"/>
      <c r="U54" s="47"/>
      <c r="V54" s="47"/>
      <c r="W54" s="47"/>
      <c r="X54" s="46"/>
    </row>
    <row r="55" spans="1:24" ht="16.5">
      <c r="A55" s="33"/>
      <c r="B55" s="309" t="s">
        <v>34</v>
      </c>
      <c r="C55" s="309"/>
      <c r="D55" s="309"/>
      <c r="E55" s="309"/>
      <c r="F55" s="309"/>
      <c r="G55" s="309"/>
      <c r="H55" s="309" t="s">
        <v>35</v>
      </c>
      <c r="I55" s="309"/>
      <c r="J55" s="309" t="s">
        <v>36</v>
      </c>
      <c r="K55" s="309"/>
      <c r="L55" s="309" t="s">
        <v>37</v>
      </c>
      <c r="M55" s="309"/>
      <c r="N55" s="309"/>
      <c r="O55" s="309"/>
      <c r="P55" s="309"/>
      <c r="Q55" s="309" t="s">
        <v>17</v>
      </c>
      <c r="R55" s="309"/>
      <c r="S55" s="309"/>
      <c r="T55" s="309" t="s">
        <v>18</v>
      </c>
      <c r="U55" s="309"/>
      <c r="V55" s="309"/>
      <c r="W55" s="309"/>
      <c r="X55" s="46"/>
    </row>
    <row r="56" spans="1:24" ht="15.75">
      <c r="A56" s="33"/>
      <c r="B56" s="320" t="s">
        <v>38</v>
      </c>
      <c r="C56" s="320"/>
      <c r="D56" s="320"/>
      <c r="E56" s="320"/>
      <c r="F56" s="320"/>
      <c r="G56" s="320"/>
      <c r="H56" s="320">
        <f>((1500000/30)+((1000000/30)*2))</f>
        <v>116666.66666666667</v>
      </c>
      <c r="I56" s="320"/>
      <c r="J56" s="335">
        <v>0.65</v>
      </c>
      <c r="K56" s="320"/>
      <c r="L56" s="320">
        <f>H56*1.65</f>
        <v>192500</v>
      </c>
      <c r="M56" s="320"/>
      <c r="N56" s="320"/>
      <c r="O56" s="320"/>
      <c r="P56" s="320"/>
      <c r="Q56" s="320">
        <v>0.2</v>
      </c>
      <c r="R56" s="320"/>
      <c r="S56" s="320"/>
      <c r="T56" s="319">
        <f>Q56*L56</f>
        <v>38500</v>
      </c>
      <c r="U56" s="319"/>
      <c r="V56" s="319"/>
      <c r="W56" s="319"/>
      <c r="X56" s="46"/>
    </row>
    <row r="57" spans="1:24" ht="15.75">
      <c r="A57" s="33"/>
      <c r="B57" s="320"/>
      <c r="C57" s="320"/>
      <c r="D57" s="320"/>
      <c r="E57" s="320"/>
      <c r="F57" s="320"/>
      <c r="G57" s="320"/>
      <c r="H57" s="320"/>
      <c r="I57" s="320"/>
      <c r="J57" s="320"/>
      <c r="K57" s="320"/>
      <c r="L57" s="320"/>
      <c r="M57" s="320"/>
      <c r="N57" s="320"/>
      <c r="O57" s="320"/>
      <c r="P57" s="320"/>
      <c r="Q57" s="320"/>
      <c r="R57" s="320"/>
      <c r="S57" s="320"/>
      <c r="T57" s="319"/>
      <c r="U57" s="319"/>
      <c r="V57" s="319"/>
      <c r="W57" s="319"/>
      <c r="X57" s="46"/>
    </row>
    <row r="58" spans="1:24" ht="15.75">
      <c r="A58" s="33"/>
      <c r="B58" s="320"/>
      <c r="C58" s="320"/>
      <c r="D58" s="320"/>
      <c r="E58" s="320"/>
      <c r="F58" s="320"/>
      <c r="G58" s="320"/>
      <c r="H58" s="320"/>
      <c r="I58" s="320"/>
      <c r="J58" s="320"/>
      <c r="K58" s="320"/>
      <c r="L58" s="320"/>
      <c r="M58" s="320"/>
      <c r="N58" s="320"/>
      <c r="O58" s="320"/>
      <c r="P58" s="320"/>
      <c r="Q58" s="320"/>
      <c r="R58" s="320"/>
      <c r="S58" s="320"/>
      <c r="T58" s="319"/>
      <c r="U58" s="319"/>
      <c r="V58" s="319"/>
      <c r="W58" s="319"/>
      <c r="X58" s="46"/>
    </row>
    <row r="59" spans="1:24" ht="16.5">
      <c r="A59" s="33"/>
      <c r="B59" s="49"/>
      <c r="C59" s="49"/>
      <c r="D59" s="49"/>
      <c r="E59" s="49"/>
      <c r="F59" s="49"/>
      <c r="G59" s="49"/>
      <c r="H59" s="49"/>
      <c r="I59" s="49"/>
      <c r="J59" s="49"/>
      <c r="K59" s="49"/>
      <c r="L59" s="49"/>
      <c r="M59" s="49"/>
      <c r="N59" s="49"/>
      <c r="O59" s="49"/>
      <c r="P59" s="49"/>
      <c r="Q59" s="310" t="s">
        <v>20</v>
      </c>
      <c r="R59" s="310"/>
      <c r="S59" s="310"/>
      <c r="T59" s="337">
        <f t="shared" ref="T59" si="3">SUM(T56:W58)</f>
        <v>38500</v>
      </c>
      <c r="U59" s="338"/>
      <c r="V59" s="338"/>
      <c r="W59" s="339"/>
      <c r="X59" s="46"/>
    </row>
    <row r="60" spans="1:24" ht="15.75">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5.75">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ht="16.5">
      <c r="A62" s="33"/>
      <c r="B62" s="49"/>
      <c r="C62" s="49"/>
      <c r="D62" s="49"/>
      <c r="E62" s="49"/>
      <c r="F62" s="49"/>
      <c r="G62" s="49"/>
      <c r="H62" s="49"/>
      <c r="I62" s="49"/>
      <c r="J62" s="49"/>
      <c r="K62" s="49"/>
      <c r="L62" s="49"/>
      <c r="M62" s="49"/>
      <c r="N62" s="49"/>
      <c r="O62" s="49"/>
      <c r="P62" s="49"/>
      <c r="Q62" s="310" t="s">
        <v>20</v>
      </c>
      <c r="R62" s="310"/>
      <c r="S62" s="310"/>
      <c r="T62" s="337">
        <f t="shared" ref="T62" si="4">SUM(T59:W61)</f>
        <v>38500</v>
      </c>
      <c r="U62" s="338"/>
      <c r="V62" s="338"/>
      <c r="W62" s="339"/>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33"/>
      <c r="B64" s="52"/>
      <c r="C64" s="52"/>
      <c r="D64" s="52"/>
      <c r="E64" s="52"/>
      <c r="F64" s="52"/>
      <c r="G64" s="52"/>
      <c r="H64" s="52"/>
      <c r="I64" s="52"/>
      <c r="J64" s="52"/>
      <c r="K64" s="52"/>
      <c r="L64" s="52"/>
      <c r="M64" s="52"/>
      <c r="N64" s="52"/>
      <c r="O64" s="52"/>
      <c r="P64" s="52"/>
      <c r="Q64" s="340" t="s">
        <v>39</v>
      </c>
      <c r="R64" s="340"/>
      <c r="S64" s="340"/>
      <c r="T64" s="341">
        <f>+T62+T51+T43+T34</f>
        <v>192433</v>
      </c>
      <c r="U64" s="341"/>
      <c r="V64" s="341"/>
      <c r="W64" s="341"/>
      <c r="X64" s="46"/>
    </row>
    <row r="65" spans="1:24">
      <c r="A65" s="33"/>
      <c r="B65" s="52"/>
      <c r="C65" s="52"/>
      <c r="D65" s="52"/>
      <c r="E65" s="52"/>
      <c r="F65" s="52"/>
      <c r="G65" s="52"/>
      <c r="H65" s="52"/>
      <c r="I65" s="52"/>
      <c r="J65" s="52"/>
      <c r="K65" s="52"/>
      <c r="L65" s="52"/>
      <c r="M65" s="52"/>
      <c r="N65" s="52"/>
      <c r="O65" s="52"/>
      <c r="P65" s="52"/>
      <c r="Q65" s="54" t="s">
        <v>40</v>
      </c>
      <c r="R65" s="55">
        <v>30</v>
      </c>
      <c r="S65" s="56" t="s">
        <v>41</v>
      </c>
      <c r="T65" s="341">
        <f>+ROUND(R65*(T64/100),0)</f>
        <v>57730</v>
      </c>
      <c r="U65" s="341"/>
      <c r="V65" s="341"/>
      <c r="W65" s="341"/>
      <c r="X65" s="46"/>
    </row>
    <row r="66" spans="1:24">
      <c r="A66" s="33"/>
      <c r="B66" s="52"/>
      <c r="C66" s="52"/>
      <c r="D66" s="52"/>
      <c r="E66" s="52"/>
      <c r="F66" s="52"/>
      <c r="G66" s="52"/>
      <c r="H66" s="52"/>
      <c r="I66" s="52"/>
      <c r="J66" s="52"/>
      <c r="K66" s="52"/>
      <c r="L66" s="52"/>
      <c r="M66" s="52"/>
      <c r="N66" s="52"/>
      <c r="O66" s="52"/>
      <c r="P66" s="52"/>
      <c r="Q66" s="342" t="s">
        <v>42</v>
      </c>
      <c r="R66" s="342"/>
      <c r="S66" s="342"/>
      <c r="T66" s="341">
        <f>+T65+T64</f>
        <v>250163</v>
      </c>
      <c r="U66" s="341"/>
      <c r="V66" s="341"/>
      <c r="W66" s="341"/>
      <c r="X66" s="46"/>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346"/>
      <c r="D69" s="641"/>
      <c r="E69" s="641"/>
      <c r="F69" s="641"/>
      <c r="G69" s="641"/>
      <c r="H69" s="641"/>
      <c r="I69" s="641"/>
      <c r="J69" s="641"/>
      <c r="K69" s="642"/>
      <c r="L69" s="642"/>
      <c r="M69" s="642"/>
      <c r="N69" s="347"/>
      <c r="O69" s="347"/>
      <c r="P69" s="347"/>
      <c r="Q69" s="347"/>
      <c r="R69" s="347"/>
      <c r="S69" s="347"/>
      <c r="T69" s="347"/>
      <c r="U69" s="347"/>
      <c r="V69" s="347"/>
      <c r="W69" s="67"/>
      <c r="X69" s="46"/>
    </row>
    <row r="70" spans="1:24" ht="16.5">
      <c r="A70" s="33"/>
      <c r="B70" s="52"/>
      <c r="C70" s="343" t="s">
        <v>43</v>
      </c>
      <c r="D70" s="343"/>
      <c r="E70" s="343"/>
      <c r="F70" s="343"/>
      <c r="G70" s="343"/>
      <c r="H70" s="343"/>
      <c r="I70" s="343"/>
      <c r="J70" s="343"/>
      <c r="K70" s="642"/>
      <c r="L70" s="642"/>
      <c r="M70" s="642"/>
      <c r="N70" s="343" t="s">
        <v>44</v>
      </c>
      <c r="O70" s="343"/>
      <c r="P70" s="343"/>
      <c r="Q70" s="343"/>
      <c r="R70" s="343"/>
      <c r="S70" s="343"/>
      <c r="T70" s="343"/>
      <c r="U70" s="343"/>
      <c r="V70" s="343"/>
      <c r="W70" s="343"/>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346"/>
      <c r="J73" s="641"/>
      <c r="K73" s="641"/>
      <c r="L73" s="641"/>
      <c r="M73" s="641"/>
      <c r="N73" s="641"/>
      <c r="O73" s="641"/>
      <c r="P73" s="641"/>
      <c r="Q73" s="57"/>
      <c r="R73" s="57"/>
      <c r="S73" s="57"/>
      <c r="T73" s="57"/>
      <c r="U73" s="57"/>
      <c r="V73" s="57"/>
      <c r="W73" s="57"/>
      <c r="X73" s="46"/>
    </row>
    <row r="74" spans="1:24" ht="16.5">
      <c r="A74" s="33"/>
      <c r="B74" s="52"/>
      <c r="C74" s="57"/>
      <c r="D74" s="58"/>
      <c r="E74" s="58"/>
      <c r="F74" s="58"/>
      <c r="G74" s="58"/>
      <c r="H74" s="58"/>
      <c r="I74" s="343" t="s">
        <v>45</v>
      </c>
      <c r="J74" s="643"/>
      <c r="K74" s="643"/>
      <c r="L74" s="643"/>
      <c r="M74" s="643"/>
      <c r="N74" s="643"/>
      <c r="O74" s="643"/>
      <c r="P74" s="643"/>
      <c r="Q74" s="57"/>
      <c r="R74" s="57"/>
      <c r="S74" s="57"/>
      <c r="T74" s="57"/>
      <c r="U74" s="57"/>
      <c r="V74" s="57"/>
      <c r="W74" s="57"/>
      <c r="X74" s="46"/>
    </row>
    <row r="75" spans="1:24">
      <c r="A75" s="33"/>
      <c r="B75" s="52"/>
      <c r="C75" s="52"/>
      <c r="D75" s="52"/>
      <c r="E75" s="52"/>
      <c r="F75" s="59"/>
      <c r="G75" s="59"/>
      <c r="H75" s="59"/>
      <c r="I75" s="59"/>
      <c r="J75" s="59"/>
      <c r="K75" s="59"/>
      <c r="L75" s="59"/>
      <c r="M75" s="59"/>
      <c r="N75" s="59"/>
      <c r="O75" s="59"/>
      <c r="P75" s="60"/>
      <c r="Q75" s="52"/>
      <c r="R75" s="52"/>
      <c r="S75" s="52"/>
      <c r="T75" s="53"/>
      <c r="U75" s="53"/>
      <c r="V75" s="53"/>
      <c r="W75" s="53"/>
      <c r="X75" s="46"/>
    </row>
    <row r="76" spans="1:24">
      <c r="A76" s="33"/>
      <c r="B76" s="344" t="s">
        <v>46</v>
      </c>
      <c r="C76" s="344"/>
      <c r="D76" s="344"/>
      <c r="E76" s="344"/>
      <c r="F76" s="344"/>
      <c r="G76" s="344"/>
      <c r="H76" s="344"/>
      <c r="I76" s="344"/>
      <c r="J76" s="344"/>
      <c r="K76" s="344"/>
      <c r="L76" s="344"/>
      <c r="M76" s="344"/>
      <c r="N76" s="344"/>
      <c r="O76" s="61"/>
      <c r="P76" s="31"/>
      <c r="Q76" s="31" t="s">
        <v>47</v>
      </c>
      <c r="R76" s="31" t="s">
        <v>48</v>
      </c>
      <c r="S76" s="31"/>
      <c r="T76" s="31"/>
      <c r="U76" s="31"/>
      <c r="V76" s="31"/>
      <c r="W76" s="31"/>
      <c r="X76" s="32"/>
    </row>
    <row r="77" spans="1:24">
      <c r="A77" s="62"/>
      <c r="B77" s="63" t="s">
        <v>49</v>
      </c>
      <c r="C77" s="64"/>
      <c r="D77" s="64"/>
      <c r="E77" s="64"/>
      <c r="F77" s="63" t="s">
        <v>50</v>
      </c>
      <c r="G77" s="65"/>
      <c r="H77" s="345"/>
      <c r="I77" s="345"/>
      <c r="J77" s="345"/>
      <c r="K77" s="345"/>
      <c r="L77" s="345"/>
      <c r="M77" s="345"/>
      <c r="N77" s="345"/>
      <c r="O77" s="345"/>
      <c r="P77" s="63"/>
      <c r="Q77" s="63"/>
      <c r="R77" s="63" t="s">
        <v>51</v>
      </c>
      <c r="S77" s="63"/>
      <c r="T77" s="63"/>
      <c r="U77" s="63"/>
      <c r="V77" s="63"/>
      <c r="W77" s="63"/>
      <c r="X77" s="66"/>
    </row>
  </sheetData>
  <mergeCells count="159">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B36:W36"/>
    <mergeCell ref="B38:I38"/>
    <mergeCell ref="J38:K38"/>
    <mergeCell ref="L38:P38"/>
    <mergeCell ref="Q38:S38"/>
    <mergeCell ref="T38:W38"/>
    <mergeCell ref="B33:I33"/>
    <mergeCell ref="J33:K33"/>
    <mergeCell ref="L33:P33"/>
    <mergeCell ref="Q33:S33"/>
    <mergeCell ref="T33:W33"/>
    <mergeCell ref="Q34:S34"/>
    <mergeCell ref="T34:W34"/>
    <mergeCell ref="B39:I39"/>
    <mergeCell ref="J39:K39"/>
    <mergeCell ref="L39:P39"/>
    <mergeCell ref="Q39:S39"/>
    <mergeCell ref="T39:W39"/>
    <mergeCell ref="B40:I40"/>
    <mergeCell ref="J40:K40"/>
    <mergeCell ref="L40:P40"/>
    <mergeCell ref="Q40:S40"/>
    <mergeCell ref="T40:W40"/>
    <mergeCell ref="B41:I41"/>
    <mergeCell ref="J41:K41"/>
    <mergeCell ref="L41:P41"/>
    <mergeCell ref="Q41:S41"/>
    <mergeCell ref="T41:W41"/>
    <mergeCell ref="B42:I42"/>
    <mergeCell ref="J42:K42"/>
    <mergeCell ref="L42:P42"/>
    <mergeCell ref="Q42:S42"/>
    <mergeCell ref="T42:W42"/>
    <mergeCell ref="B48:G48"/>
    <mergeCell ref="H48:I48"/>
    <mergeCell ref="J48:K48"/>
    <mergeCell ref="L48:P48"/>
    <mergeCell ref="Q48:S48"/>
    <mergeCell ref="T48:W48"/>
    <mergeCell ref="Q43:S43"/>
    <mergeCell ref="T43:W43"/>
    <mergeCell ref="B45:W45"/>
    <mergeCell ref="B47:G47"/>
    <mergeCell ref="H47:I47"/>
    <mergeCell ref="J47:K47"/>
    <mergeCell ref="L47:P47"/>
    <mergeCell ref="Q47:S47"/>
    <mergeCell ref="T47:W47"/>
    <mergeCell ref="B50:G50"/>
    <mergeCell ref="H50:I50"/>
    <mergeCell ref="J50:K50"/>
    <mergeCell ref="L50:P50"/>
    <mergeCell ref="Q50:S50"/>
    <mergeCell ref="T50:W50"/>
    <mergeCell ref="B49:G49"/>
    <mergeCell ref="H49:I49"/>
    <mergeCell ref="J49:K49"/>
    <mergeCell ref="L49:P49"/>
    <mergeCell ref="Q49:S49"/>
    <mergeCell ref="T49:W49"/>
    <mergeCell ref="Q51:S51"/>
    <mergeCell ref="T51:W51"/>
    <mergeCell ref="B53:W53"/>
    <mergeCell ref="B55:G55"/>
    <mergeCell ref="H55:I55"/>
    <mergeCell ref="J55:K55"/>
    <mergeCell ref="L55:P55"/>
    <mergeCell ref="Q55:S55"/>
    <mergeCell ref="T55:W55"/>
    <mergeCell ref="B57:G57"/>
    <mergeCell ref="H57:I57"/>
    <mergeCell ref="J57:K57"/>
    <mergeCell ref="L57:P57"/>
    <mergeCell ref="Q57:S57"/>
    <mergeCell ref="T57:W57"/>
    <mergeCell ref="B56:G56"/>
    <mergeCell ref="H56:I56"/>
    <mergeCell ref="J56:K56"/>
    <mergeCell ref="L56:P56"/>
    <mergeCell ref="Q56:S56"/>
    <mergeCell ref="T56:W56"/>
    <mergeCell ref="Q59:S59"/>
    <mergeCell ref="T59:W59"/>
    <mergeCell ref="B60:G60"/>
    <mergeCell ref="H60:I60"/>
    <mergeCell ref="J60:K60"/>
    <mergeCell ref="L60:P60"/>
    <mergeCell ref="Q60:S60"/>
    <mergeCell ref="T60:W60"/>
    <mergeCell ref="B58:G58"/>
    <mergeCell ref="H58:I58"/>
    <mergeCell ref="J58:K58"/>
    <mergeCell ref="L58:P58"/>
    <mergeCell ref="Q58:S58"/>
    <mergeCell ref="T58:W58"/>
    <mergeCell ref="Q62:S62"/>
    <mergeCell ref="T62:W62"/>
    <mergeCell ref="Q64:S64"/>
    <mergeCell ref="T64:W64"/>
    <mergeCell ref="T65:W65"/>
    <mergeCell ref="Q66:S66"/>
    <mergeCell ref="T66:W66"/>
    <mergeCell ref="B61:G61"/>
    <mergeCell ref="H61:I61"/>
    <mergeCell ref="J61:K61"/>
    <mergeCell ref="L61:P61"/>
    <mergeCell ref="Q61:S61"/>
    <mergeCell ref="T61:W61"/>
    <mergeCell ref="I74:P74"/>
    <mergeCell ref="B76:N76"/>
    <mergeCell ref="H77:O77"/>
    <mergeCell ref="C69:J69"/>
    <mergeCell ref="K69:M70"/>
    <mergeCell ref="N69:V69"/>
    <mergeCell ref="C70:J70"/>
    <mergeCell ref="N70:W70"/>
    <mergeCell ref="I73:P73"/>
  </mergeCells>
  <conditionalFormatting sqref="B12:W17">
    <cfRule type="expression" dxfId="29" priority="1" stopIfTrue="1">
      <formula>#REF!=0</formula>
    </cfRule>
  </conditionalFormatting>
  <dataValidations count="32">
    <dataValidation allowBlank="1" showInputMessage="1" showErrorMessage="1" prompt="Escriba el precio unitario del material  que se analiza" sqref="Q39:S42" xr:uid="{00000000-0002-0000-2600-000000000000}"/>
    <dataValidation allowBlank="1" showInputMessage="1" showErrorMessage="1" prompt="Escriba la cantidad de material que se analiza" sqref="L39:P42" xr:uid="{00000000-0002-0000-2600-000001000000}"/>
    <dataValidation allowBlank="1" showInputMessage="1" showErrorMessage="1" prompt="Escriba la unidad de medida en que se mide el material" sqref="J39:K42" xr:uid="{00000000-0002-0000-2600-000002000000}"/>
    <dataValidation allowBlank="1" showInputMessage="1" showErrorMessage="1" prompt="Escriba una breve descripción de los materiales que analiza" sqref="B39:I42" xr:uid="{00000000-0002-0000-2600-000003000000}"/>
    <dataValidation allowBlank="1" showInputMessage="1" showErrorMessage="1" prompt="Escriba el rendimiento del equipo que analiza" sqref="Q33" xr:uid="{00000000-0002-0000-2600-000004000000}"/>
    <dataValidation allowBlank="1" showInputMessage="1" showErrorMessage="1" prompt="Escriba la Tarifa por hora del equipo que analiza" sqref="L33" xr:uid="{00000000-0002-0000-2600-000005000000}"/>
    <dataValidation allowBlank="1" showInputMessage="1" showErrorMessage="1" prompt="Escriba una breve descripción del equipo que analiza" sqref="B33" xr:uid="{00000000-0002-0000-2600-000006000000}"/>
    <dataValidation allowBlank="1" showInputMessage="1" showErrorMessage="1" prompt="Escriba el nombre completo  del interventor" sqref="H77:O77" xr:uid="{00000000-0002-0000-2600-000007000000}"/>
    <dataValidation allowBlank="1" showInputMessage="1" showErrorMessage="1" prompt="Escriba el valor Unitario de cada trabajador relacionado" sqref="T60:W61 T56:W58" xr:uid="{00000000-0002-0000-2600-000008000000}"/>
    <dataValidation allowBlank="1" showInputMessage="1" showErrorMessage="1" prompt="Escriba el rendimiento de cada trabajador relacionado" sqref="Q60:S61 Q56:S58" xr:uid="{00000000-0002-0000-2600-000009000000}"/>
    <dataValidation allowBlank="1" showInputMessage="1" showErrorMessage="1" prompt="Escriba el valor del jornal total de cada trabajador relacionado" sqref="L60:P61 L56:P58" xr:uid="{00000000-0002-0000-2600-00000A000000}"/>
    <dataValidation allowBlank="1" showInputMessage="1" showErrorMessage="1" prompt="Escriba el valor de las prestaciones por cada trabajador" sqref="J60:K61 J56:K58" xr:uid="{00000000-0002-0000-2600-00000B000000}"/>
    <dataValidation allowBlank="1" showInputMessage="1" showErrorMessage="1" prompt="Escriba el valor del jornal por cada trabajador" sqref="H60:I61 H56:I58" xr:uid="{00000000-0002-0000-2600-00000C000000}"/>
    <dataValidation allowBlank="1" showInputMessage="1" showErrorMessage="1" prompt="Escriba el valor unitario del transporte relacionado" sqref="T48:W50" xr:uid="{00000000-0002-0000-2600-00000D000000}"/>
    <dataValidation allowBlank="1" showInputMessage="1" showErrorMessage="1" prompt="Escriba la tarifa del transporte relacionado" sqref="Q48:S50" xr:uid="{00000000-0002-0000-2600-00000E000000}"/>
    <dataValidation allowBlank="1" showInputMessage="1" showErrorMessage="1" prompt="Esciba los m2 o Toneladas por Km equivalentes para el transporte relacionado" sqref="L48:P50" xr:uid="{00000000-0002-0000-2600-00000F000000}"/>
    <dataValidation allowBlank="1" showInputMessage="1" showErrorMessage="1" prompt="Escriba la distancia que recorre el transporte relacionado" sqref="J48:K50" xr:uid="{00000000-0002-0000-2600-000010000000}"/>
    <dataValidation allowBlank="1" showInputMessage="1" showErrorMessage="1" prompt="Escriba el peso o la cantidad de volument que transporta" sqref="H48:I50" xr:uid="{00000000-0002-0000-2600-000011000000}"/>
    <dataValidation allowBlank="1" showInputMessage="1" showErrorMessage="1" prompt="Escriba el precio unitario del material que se analiza" sqref="T39:W42" xr:uid="{00000000-0002-0000-2600-000012000000}"/>
    <dataValidation allowBlank="1" showInputMessage="1" showErrorMessage="1" prompt="Escriba el valor unitario del equipo que analiza" sqref="T33:W33" xr:uid="{00000000-0002-0000-2600-000013000000}"/>
    <dataValidation allowBlank="1" showInputMessage="1" showErrorMessage="1" prompt="Escriba los trabajadores cuyo precio va a analizarce" sqref="B60:G61 B56:G58" xr:uid="{00000000-0002-0000-2600-000014000000}"/>
    <dataValidation allowBlank="1" showInputMessage="1" showErrorMessage="1" prompt="Escriba la clase de material que transporta el material que se analiza" sqref="B48:G50" xr:uid="{00000000-0002-0000-2600-000015000000}"/>
    <dataValidation allowBlank="1" showInputMessage="1" showErrorMessage="1" prompt="Escriba la Cantidad de cada item relacionado" sqref="T26 T29:W29" xr:uid="{00000000-0002-0000-2600-000016000000}"/>
    <dataValidation allowBlank="1" showInputMessage="1" showErrorMessage="1" prompt="Escriba la unidad de medida en que se encuentra el item relacionado" sqref="Q26 Q29:S29" xr:uid="{00000000-0002-0000-2600-000017000000}"/>
    <dataValidation allowBlank="1" showInputMessage="1" showErrorMessage="1" prompt="Escriba una breve descripción del item relacionado" sqref="D26 D29:P29" xr:uid="{00000000-0002-0000-2600-000018000000}"/>
    <dataValidation allowBlank="1" showInputMessage="1" showErrorMessage="1" prompt="Escriba el item relacionado en la propuesta" sqref="B26 B29:C29" xr:uid="{00000000-0002-0000-2600-000019000000}"/>
    <dataValidation allowBlank="1" showInputMessage="1" showErrorMessage="1" promptTitle="Coordinador        " prompt="Escriba el nombre _x000a_o razón social del _x000a_funcionario designado_x000a_para ser el Coordinador_x000a_del Contrato" sqref="F23:W23" xr:uid="{00000000-0002-0000-2600-00001A000000}"/>
    <dataValidation allowBlank="1" showInputMessage="1" showErrorMessage="1" promptTitle="Interventor               " prompt="Escriba el nombre _x000a_o razón social del _x000a_Interventor" sqref="F21:W21" xr:uid="{00000000-0002-0000-2600-00001B000000}"/>
    <dataValidation allowBlank="1" showInputMessage="1" showErrorMessage="1" promptTitle="Contratista" prompt="Escriba el nombre o _x000a_razón social del _x000a_Contratista" sqref="F19:W19" xr:uid="{00000000-0002-0000-2600-00001C000000}"/>
    <dataValidation allowBlank="1" showInputMessage="1" showErrorMessage="1" promptTitle="Contrato No." prompt="Escriba en este espacio el número de contrato suscrito" sqref="H8:L8" xr:uid="{00000000-0002-0000-2600-00001D000000}"/>
    <dataValidation allowBlank="1" showInputMessage="1" showErrorMessage="1" prompt="Escriba el año de suscripción del contrato." sqref="O8:Q8" xr:uid="{00000000-0002-0000-2600-00001E000000}"/>
    <dataValidation allowBlank="1" showInputMessage="1" showErrorMessage="1" promptTitle="Objeto del Contrato" prompt="Escriba claramente el objeto del contrato de ejecución suscrito" sqref="B12:W17" xr:uid="{00000000-0002-0000-2600-00001F000000}"/>
  </dataValidation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X77"/>
  <sheetViews>
    <sheetView workbookViewId="0">
      <selection sqref="A1:X77"/>
    </sheetView>
  </sheetViews>
  <sheetFormatPr defaultColWidth="11.42578125" defaultRowHeight="15"/>
  <cols>
    <col min="1" max="8" width="5.85546875" customWidth="1"/>
    <col min="9" max="9" width="9.85546875" customWidth="1"/>
    <col min="10" max="18" width="5.85546875" customWidth="1"/>
    <col min="19" max="19" width="9.28515625" customWidth="1"/>
    <col min="20" max="24" width="5.85546875" customWidth="1"/>
  </cols>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13"/>
      <c r="C12" s="413"/>
      <c r="D12" s="413"/>
      <c r="E12" s="413"/>
      <c r="F12" s="413"/>
      <c r="G12" s="413"/>
      <c r="H12" s="413"/>
      <c r="I12" s="413"/>
      <c r="J12" s="413"/>
      <c r="K12" s="413"/>
      <c r="L12" s="413"/>
      <c r="M12" s="413"/>
      <c r="N12" s="413"/>
      <c r="O12" s="413"/>
      <c r="P12" s="413"/>
      <c r="Q12" s="413"/>
      <c r="R12" s="413"/>
      <c r="S12" s="413"/>
      <c r="T12" s="413"/>
      <c r="U12" s="413"/>
      <c r="V12" s="413"/>
      <c r="W12" s="413"/>
      <c r="X12" s="36"/>
    </row>
    <row r="13" spans="1:24">
      <c r="A13" s="35"/>
      <c r="B13" s="413"/>
      <c r="C13" s="413"/>
      <c r="D13" s="413"/>
      <c r="E13" s="413"/>
      <c r="F13" s="413"/>
      <c r="G13" s="413"/>
      <c r="H13" s="413"/>
      <c r="I13" s="413"/>
      <c r="J13" s="413"/>
      <c r="K13" s="413"/>
      <c r="L13" s="413"/>
      <c r="M13" s="413"/>
      <c r="N13" s="413"/>
      <c r="O13" s="413"/>
      <c r="P13" s="413"/>
      <c r="Q13" s="413"/>
      <c r="R13" s="413"/>
      <c r="S13" s="413"/>
      <c r="T13" s="413"/>
      <c r="U13" s="413"/>
      <c r="V13" s="413"/>
      <c r="W13" s="413"/>
      <c r="X13" s="36"/>
    </row>
    <row r="14" spans="1:24">
      <c r="A14" s="35"/>
      <c r="B14" s="413"/>
      <c r="C14" s="413"/>
      <c r="D14" s="413"/>
      <c r="E14" s="413"/>
      <c r="F14" s="413"/>
      <c r="G14" s="413"/>
      <c r="H14" s="413"/>
      <c r="I14" s="413"/>
      <c r="J14" s="413"/>
      <c r="K14" s="413"/>
      <c r="L14" s="413"/>
      <c r="M14" s="413"/>
      <c r="N14" s="413"/>
      <c r="O14" s="413"/>
      <c r="P14" s="413"/>
      <c r="Q14" s="413"/>
      <c r="R14" s="413"/>
      <c r="S14" s="413"/>
      <c r="T14" s="413"/>
      <c r="U14" s="413"/>
      <c r="V14" s="413"/>
      <c r="W14" s="413"/>
      <c r="X14" s="36"/>
    </row>
    <row r="15" spans="1:24">
      <c r="A15" s="35"/>
      <c r="B15" s="413"/>
      <c r="C15" s="413"/>
      <c r="D15" s="413"/>
      <c r="E15" s="413"/>
      <c r="F15" s="413"/>
      <c r="G15" s="413"/>
      <c r="H15" s="413"/>
      <c r="I15" s="413"/>
      <c r="J15" s="413"/>
      <c r="K15" s="413"/>
      <c r="L15" s="413"/>
      <c r="M15" s="413"/>
      <c r="N15" s="413"/>
      <c r="O15" s="413"/>
      <c r="P15" s="413"/>
      <c r="Q15" s="413"/>
      <c r="R15" s="413"/>
      <c r="S15" s="413"/>
      <c r="T15" s="413"/>
      <c r="U15" s="413"/>
      <c r="V15" s="413"/>
      <c r="W15" s="413"/>
      <c r="X15" s="36"/>
    </row>
    <row r="16" spans="1:24">
      <c r="A16" s="35"/>
      <c r="B16" s="413"/>
      <c r="C16" s="413"/>
      <c r="D16" s="413"/>
      <c r="E16" s="413"/>
      <c r="F16" s="413"/>
      <c r="G16" s="413"/>
      <c r="H16" s="413"/>
      <c r="I16" s="413"/>
      <c r="J16" s="413"/>
      <c r="K16" s="413"/>
      <c r="L16" s="413"/>
      <c r="M16" s="413"/>
      <c r="N16" s="413"/>
      <c r="O16" s="413"/>
      <c r="P16" s="413"/>
      <c r="Q16" s="413"/>
      <c r="R16" s="413"/>
      <c r="S16" s="413"/>
      <c r="T16" s="413"/>
      <c r="U16" s="413"/>
      <c r="V16" s="413"/>
      <c r="W16" s="413"/>
      <c r="X16" s="36"/>
    </row>
    <row r="17" spans="1:24">
      <c r="A17" s="35"/>
      <c r="B17" s="413"/>
      <c r="C17" s="413"/>
      <c r="D17" s="413"/>
      <c r="E17" s="413"/>
      <c r="F17" s="413"/>
      <c r="G17" s="413"/>
      <c r="H17" s="413"/>
      <c r="I17" s="413"/>
      <c r="J17" s="413"/>
      <c r="K17" s="413"/>
      <c r="L17" s="413"/>
      <c r="M17" s="413"/>
      <c r="N17" s="413"/>
      <c r="O17" s="413"/>
      <c r="P17" s="413"/>
      <c r="Q17" s="413"/>
      <c r="R17" s="413"/>
      <c r="S17" s="413"/>
      <c r="T17" s="413"/>
      <c r="U17" s="413"/>
      <c r="V17" s="413"/>
      <c r="W17" s="413"/>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398" t="s">
        <v>211</v>
      </c>
      <c r="C26" s="399"/>
      <c r="D26" s="404" t="s">
        <v>212</v>
      </c>
      <c r="E26" s="405"/>
      <c r="F26" s="405"/>
      <c r="G26" s="405"/>
      <c r="H26" s="405"/>
      <c r="I26" s="405"/>
      <c r="J26" s="405"/>
      <c r="K26" s="405"/>
      <c r="L26" s="405"/>
      <c r="M26" s="405"/>
      <c r="N26" s="405"/>
      <c r="O26" s="405"/>
      <c r="P26" s="406"/>
      <c r="Q26" s="278"/>
      <c r="R26" s="302"/>
      <c r="S26" s="279"/>
      <c r="T26" s="278"/>
      <c r="U26" s="302"/>
      <c r="V26" s="302"/>
      <c r="W26" s="279"/>
      <c r="X26" s="46"/>
    </row>
    <row r="27" spans="1:24">
      <c r="A27" s="33"/>
      <c r="B27" s="400"/>
      <c r="C27" s="401"/>
      <c r="D27" s="407"/>
      <c r="E27" s="408"/>
      <c r="F27" s="408"/>
      <c r="G27" s="408"/>
      <c r="H27" s="408"/>
      <c r="I27" s="408"/>
      <c r="J27" s="408"/>
      <c r="K27" s="408"/>
      <c r="L27" s="408"/>
      <c r="M27" s="408"/>
      <c r="N27" s="408"/>
      <c r="O27" s="408"/>
      <c r="P27" s="409"/>
      <c r="Q27" s="280"/>
      <c r="R27" s="303"/>
      <c r="S27" s="281"/>
      <c r="T27" s="280"/>
      <c r="U27" s="303"/>
      <c r="V27" s="303"/>
      <c r="W27" s="281"/>
      <c r="X27" s="46"/>
    </row>
    <row r="28" spans="1:24">
      <c r="A28" s="33"/>
      <c r="B28" s="402"/>
      <c r="C28" s="403"/>
      <c r="D28" s="410"/>
      <c r="E28" s="411"/>
      <c r="F28" s="411"/>
      <c r="G28" s="411"/>
      <c r="H28" s="411"/>
      <c r="I28" s="411"/>
      <c r="J28" s="411"/>
      <c r="K28" s="411"/>
      <c r="L28" s="411"/>
      <c r="M28" s="411"/>
      <c r="N28" s="411"/>
      <c r="O28" s="411"/>
      <c r="P28" s="412"/>
      <c r="Q28" s="282"/>
      <c r="R28" s="304"/>
      <c r="S28" s="283"/>
      <c r="T28" s="282"/>
      <c r="U28" s="304"/>
      <c r="V28" s="304"/>
      <c r="W28" s="283"/>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155</v>
      </c>
      <c r="C33" s="315"/>
      <c r="D33" s="315"/>
      <c r="E33" s="315"/>
      <c r="F33" s="315"/>
      <c r="G33" s="315"/>
      <c r="H33" s="315"/>
      <c r="I33" s="316"/>
      <c r="J33" s="317" t="s">
        <v>156</v>
      </c>
      <c r="K33" s="318"/>
      <c r="L33" s="321">
        <v>2000</v>
      </c>
      <c r="M33" s="322"/>
      <c r="N33" s="322"/>
      <c r="O33" s="322"/>
      <c r="P33" s="323"/>
      <c r="Q33" s="317">
        <v>6.1</v>
      </c>
      <c r="R33" s="324"/>
      <c r="S33" s="318"/>
      <c r="T33" s="319">
        <f>+ROUND(L33*Q33,0)</f>
        <v>12200</v>
      </c>
      <c r="U33" s="319"/>
      <c r="V33" s="319"/>
      <c r="W33" s="319"/>
      <c r="X33" s="46"/>
    </row>
    <row r="34" spans="1:24" ht="16.5">
      <c r="A34" s="33"/>
      <c r="B34" s="49"/>
      <c r="C34" s="49"/>
      <c r="D34" s="49"/>
      <c r="E34" s="49"/>
      <c r="F34" s="49"/>
      <c r="G34" s="49"/>
      <c r="H34" s="49"/>
      <c r="I34" s="49"/>
      <c r="J34" s="49"/>
      <c r="K34" s="49"/>
      <c r="L34" s="49"/>
      <c r="M34" s="49"/>
      <c r="N34" s="49"/>
      <c r="O34" s="49"/>
      <c r="P34" s="49"/>
      <c r="Q34" s="310" t="s">
        <v>20</v>
      </c>
      <c r="R34" s="310"/>
      <c r="S34" s="310"/>
      <c r="T34" s="311">
        <f>+SUM(T33:W33)</f>
        <v>12200</v>
      </c>
      <c r="U34" s="312"/>
      <c r="V34" s="312"/>
      <c r="W34" s="313"/>
      <c r="X34" s="46"/>
    </row>
    <row r="35" spans="1:24" ht="15.75">
      <c r="A35" s="33"/>
      <c r="B35" s="50"/>
      <c r="C35" s="50"/>
      <c r="D35" s="50"/>
      <c r="E35" s="50"/>
      <c r="F35" s="50"/>
      <c r="G35" s="50"/>
      <c r="H35" s="50"/>
      <c r="I35" s="50"/>
      <c r="J35" s="50"/>
      <c r="K35" s="50"/>
      <c r="L35" s="50"/>
      <c r="M35" s="50"/>
      <c r="N35" s="50"/>
      <c r="O35" s="50"/>
      <c r="P35" s="50"/>
      <c r="Q35" s="50"/>
      <c r="R35" s="50"/>
      <c r="S35" s="50"/>
      <c r="T35" s="51"/>
      <c r="U35" s="51"/>
      <c r="V35" s="51"/>
      <c r="W35" s="51"/>
      <c r="X35" s="46"/>
    </row>
    <row r="36" spans="1:24" ht="16.5">
      <c r="A36" s="33"/>
      <c r="B36" s="305" t="s">
        <v>21</v>
      </c>
      <c r="C36" s="305"/>
      <c r="D36" s="305"/>
      <c r="E36" s="305"/>
      <c r="F36" s="305"/>
      <c r="G36" s="305"/>
      <c r="H36" s="305"/>
      <c r="I36" s="305"/>
      <c r="J36" s="305"/>
      <c r="K36" s="305"/>
      <c r="L36" s="305"/>
      <c r="M36" s="305"/>
      <c r="N36" s="305"/>
      <c r="O36" s="305"/>
      <c r="P36" s="305"/>
      <c r="Q36" s="305"/>
      <c r="R36" s="305"/>
      <c r="S36" s="305"/>
      <c r="T36" s="305"/>
      <c r="U36" s="305"/>
      <c r="V36" s="305"/>
      <c r="W36" s="305"/>
      <c r="X36" s="46"/>
    </row>
    <row r="37" spans="1:24" ht="15.75">
      <c r="A37" s="33"/>
      <c r="B37" s="47"/>
      <c r="C37" s="47"/>
      <c r="D37" s="47"/>
      <c r="E37" s="47"/>
      <c r="F37" s="47"/>
      <c r="G37" s="47"/>
      <c r="H37" s="47"/>
      <c r="I37" s="47"/>
      <c r="J37" s="47"/>
      <c r="K37" s="47"/>
      <c r="L37" s="47"/>
      <c r="M37" s="47"/>
      <c r="N37" s="47"/>
      <c r="O37" s="47"/>
      <c r="P37" s="47"/>
      <c r="Q37" s="47"/>
      <c r="R37" s="47"/>
      <c r="S37" s="47"/>
      <c r="T37" s="47"/>
      <c r="U37" s="47"/>
      <c r="V37" s="47"/>
      <c r="W37" s="47"/>
      <c r="X37" s="46"/>
    </row>
    <row r="38" spans="1:24" ht="16.5">
      <c r="A38" s="33"/>
      <c r="B38" s="309" t="s">
        <v>9</v>
      </c>
      <c r="C38" s="309"/>
      <c r="D38" s="309"/>
      <c r="E38" s="309"/>
      <c r="F38" s="309"/>
      <c r="G38" s="309"/>
      <c r="H38" s="309"/>
      <c r="I38" s="309"/>
      <c r="J38" s="309" t="s">
        <v>10</v>
      </c>
      <c r="K38" s="309"/>
      <c r="L38" s="309" t="s">
        <v>22</v>
      </c>
      <c r="M38" s="309"/>
      <c r="N38" s="309"/>
      <c r="O38" s="309"/>
      <c r="P38" s="309"/>
      <c r="Q38" s="309" t="s">
        <v>23</v>
      </c>
      <c r="R38" s="309"/>
      <c r="S38" s="309"/>
      <c r="T38" s="309" t="s">
        <v>24</v>
      </c>
      <c r="U38" s="309"/>
      <c r="V38" s="309"/>
      <c r="W38" s="309"/>
      <c r="X38" s="46"/>
    </row>
    <row r="39" spans="1:24" ht="15.75">
      <c r="A39" s="33"/>
      <c r="B39" s="314" t="s">
        <v>213</v>
      </c>
      <c r="C39" s="315"/>
      <c r="D39" s="315"/>
      <c r="E39" s="315"/>
      <c r="F39" s="315"/>
      <c r="G39" s="315"/>
      <c r="H39" s="315"/>
      <c r="I39" s="316"/>
      <c r="J39" s="320" t="s">
        <v>107</v>
      </c>
      <c r="K39" s="320"/>
      <c r="L39" s="320">
        <v>1</v>
      </c>
      <c r="M39" s="320"/>
      <c r="N39" s="320"/>
      <c r="O39" s="320"/>
      <c r="P39" s="320"/>
      <c r="Q39" s="320">
        <v>154875</v>
      </c>
      <c r="R39" s="320"/>
      <c r="S39" s="320"/>
      <c r="T39" s="328">
        <f>+ROUND(L39*Q39,0)</f>
        <v>154875</v>
      </c>
      <c r="U39" s="328"/>
      <c r="V39" s="328"/>
      <c r="W39" s="328"/>
      <c r="X39" s="46"/>
    </row>
    <row r="40" spans="1:24" ht="15.75">
      <c r="A40" s="33"/>
      <c r="B40" s="314" t="s">
        <v>201</v>
      </c>
      <c r="C40" s="315"/>
      <c r="D40" s="315"/>
      <c r="E40" s="315"/>
      <c r="F40" s="315"/>
      <c r="G40" s="315"/>
      <c r="H40" s="315"/>
      <c r="I40" s="316"/>
      <c r="J40" s="320" t="s">
        <v>202</v>
      </c>
      <c r="K40" s="320"/>
      <c r="L40" s="320">
        <v>1</v>
      </c>
      <c r="M40" s="320"/>
      <c r="N40" s="320"/>
      <c r="O40" s="320"/>
      <c r="P40" s="320"/>
      <c r="Q40" s="320">
        <v>28762</v>
      </c>
      <c r="R40" s="320"/>
      <c r="S40" s="320"/>
      <c r="T40" s="328">
        <f t="shared" ref="T40:T42" si="0">+ROUND(L40*Q40,0)</f>
        <v>28762</v>
      </c>
      <c r="U40" s="328"/>
      <c r="V40" s="328"/>
      <c r="W40" s="328"/>
      <c r="X40" s="46"/>
    </row>
    <row r="41" spans="1:24" ht="15.75">
      <c r="A41" s="33"/>
      <c r="B41" s="314" t="s">
        <v>203</v>
      </c>
      <c r="C41" s="315"/>
      <c r="D41" s="315"/>
      <c r="E41" s="315"/>
      <c r="F41" s="315"/>
      <c r="G41" s="315"/>
      <c r="H41" s="315"/>
      <c r="I41" s="316"/>
      <c r="J41" s="320" t="s">
        <v>204</v>
      </c>
      <c r="K41" s="320"/>
      <c r="L41" s="320">
        <v>6.1350000000000002E-2</v>
      </c>
      <c r="M41" s="320"/>
      <c r="N41" s="320"/>
      <c r="O41" s="320"/>
      <c r="P41" s="320"/>
      <c r="Q41" s="320">
        <v>40000</v>
      </c>
      <c r="R41" s="320"/>
      <c r="S41" s="320"/>
      <c r="T41" s="328">
        <f t="shared" si="0"/>
        <v>2454</v>
      </c>
      <c r="U41" s="328"/>
      <c r="V41" s="328"/>
      <c r="W41" s="328"/>
      <c r="X41" s="46"/>
    </row>
    <row r="42" spans="1:24" ht="15.75">
      <c r="A42" s="33"/>
      <c r="B42" s="314" t="s">
        <v>191</v>
      </c>
      <c r="C42" s="315"/>
      <c r="D42" s="315"/>
      <c r="E42" s="315"/>
      <c r="F42" s="315"/>
      <c r="G42" s="315"/>
      <c r="H42" s="315"/>
      <c r="I42" s="316"/>
      <c r="J42" s="320" t="s">
        <v>163</v>
      </c>
      <c r="K42" s="320"/>
      <c r="L42" s="320">
        <v>6.13E-2</v>
      </c>
      <c r="M42" s="320"/>
      <c r="N42" s="320"/>
      <c r="O42" s="320"/>
      <c r="P42" s="320"/>
      <c r="Q42" s="320">
        <v>90000</v>
      </c>
      <c r="R42" s="320"/>
      <c r="S42" s="320"/>
      <c r="T42" s="328">
        <f t="shared" si="0"/>
        <v>5517</v>
      </c>
      <c r="U42" s="328"/>
      <c r="V42" s="328"/>
      <c r="W42" s="328"/>
      <c r="X42" s="46"/>
    </row>
    <row r="43" spans="1:24" ht="16.5">
      <c r="A43" s="33"/>
      <c r="B43" s="49"/>
      <c r="C43" s="49"/>
      <c r="D43" s="49"/>
      <c r="E43" s="49"/>
      <c r="F43" s="49"/>
      <c r="G43" s="49"/>
      <c r="H43" s="49"/>
      <c r="I43" s="49"/>
      <c r="J43" s="49"/>
      <c r="K43" s="49"/>
      <c r="L43" s="49"/>
      <c r="M43" s="49"/>
      <c r="N43" s="49"/>
      <c r="O43" s="49"/>
      <c r="P43" s="49"/>
      <c r="Q43" s="310" t="s">
        <v>20</v>
      </c>
      <c r="R43" s="310"/>
      <c r="S43" s="310"/>
      <c r="T43" s="329">
        <f>SUM(T39:W42)</f>
        <v>191608</v>
      </c>
      <c r="U43" s="330"/>
      <c r="V43" s="330"/>
      <c r="W43" s="331"/>
      <c r="X43" s="46"/>
    </row>
    <row r="44" spans="1:24" ht="15.75">
      <c r="A44" s="33"/>
      <c r="B44" s="50"/>
      <c r="C44" s="50"/>
      <c r="D44" s="50"/>
      <c r="E44" s="50"/>
      <c r="F44" s="50"/>
      <c r="G44" s="50"/>
      <c r="H44" s="50"/>
      <c r="I44" s="50"/>
      <c r="J44" s="50"/>
      <c r="K44" s="50"/>
      <c r="L44" s="50"/>
      <c r="M44" s="50"/>
      <c r="N44" s="50"/>
      <c r="O44" s="50"/>
      <c r="P44" s="50"/>
      <c r="Q44" s="50"/>
      <c r="R44" s="50"/>
      <c r="S44" s="50"/>
      <c r="T44" s="51"/>
      <c r="U44" s="51"/>
      <c r="V44" s="51"/>
      <c r="W44" s="51"/>
      <c r="X44" s="46"/>
    </row>
    <row r="45" spans="1:24" ht="16.5">
      <c r="A45" s="33"/>
      <c r="B45" s="305" t="s">
        <v>26</v>
      </c>
      <c r="C45" s="305"/>
      <c r="D45" s="305"/>
      <c r="E45" s="305"/>
      <c r="F45" s="305"/>
      <c r="G45" s="305"/>
      <c r="H45" s="305"/>
      <c r="I45" s="305"/>
      <c r="J45" s="305"/>
      <c r="K45" s="305"/>
      <c r="L45" s="305"/>
      <c r="M45" s="305"/>
      <c r="N45" s="305"/>
      <c r="O45" s="305"/>
      <c r="P45" s="305"/>
      <c r="Q45" s="305"/>
      <c r="R45" s="305"/>
      <c r="S45" s="305"/>
      <c r="T45" s="305"/>
      <c r="U45" s="305"/>
      <c r="V45" s="305"/>
      <c r="W45" s="305"/>
      <c r="X45" s="46"/>
    </row>
    <row r="46" spans="1:24" ht="15.75">
      <c r="A46" s="33"/>
      <c r="B46" s="47"/>
      <c r="C46" s="47"/>
      <c r="D46" s="47"/>
      <c r="E46" s="47"/>
      <c r="F46" s="47"/>
      <c r="G46" s="47"/>
      <c r="H46" s="47"/>
      <c r="I46" s="47"/>
      <c r="J46" s="47"/>
      <c r="K46" s="47"/>
      <c r="L46" s="47"/>
      <c r="M46" s="47"/>
      <c r="N46" s="47"/>
      <c r="O46" s="47"/>
      <c r="P46" s="47"/>
      <c r="Q46" s="47"/>
      <c r="R46" s="47"/>
      <c r="S46" s="47"/>
      <c r="T46" s="47"/>
      <c r="U46" s="47"/>
      <c r="V46" s="47"/>
      <c r="W46" s="47"/>
      <c r="X46" s="46"/>
    </row>
    <row r="47" spans="1:24" ht="19.5">
      <c r="A47" s="33"/>
      <c r="B47" s="309" t="s">
        <v>27</v>
      </c>
      <c r="C47" s="309"/>
      <c r="D47" s="309"/>
      <c r="E47" s="309"/>
      <c r="F47" s="309"/>
      <c r="G47" s="309"/>
      <c r="H47" s="309" t="s">
        <v>28</v>
      </c>
      <c r="I47" s="309"/>
      <c r="J47" s="309" t="s">
        <v>29</v>
      </c>
      <c r="K47" s="309"/>
      <c r="L47" s="309" t="s">
        <v>30</v>
      </c>
      <c r="M47" s="309"/>
      <c r="N47" s="309"/>
      <c r="O47" s="309"/>
      <c r="P47" s="309"/>
      <c r="Q47" s="309" t="s">
        <v>16</v>
      </c>
      <c r="R47" s="309"/>
      <c r="S47" s="309"/>
      <c r="T47" s="309" t="s">
        <v>18</v>
      </c>
      <c r="U47" s="309"/>
      <c r="V47" s="309"/>
      <c r="W47" s="309"/>
      <c r="X47" s="46"/>
    </row>
    <row r="48" spans="1:24" ht="15.75">
      <c r="A48" s="33"/>
      <c r="B48" s="320" t="s">
        <v>61</v>
      </c>
      <c r="C48" s="320"/>
      <c r="D48" s="320"/>
      <c r="E48" s="320"/>
      <c r="F48" s="320"/>
      <c r="G48" s="320"/>
      <c r="H48" s="320"/>
      <c r="I48" s="320"/>
      <c r="J48" s="320">
        <v>15</v>
      </c>
      <c r="K48" s="320"/>
      <c r="L48" s="320">
        <v>0.5</v>
      </c>
      <c r="M48" s="320"/>
      <c r="N48" s="320"/>
      <c r="O48" s="320"/>
      <c r="P48" s="320"/>
      <c r="Q48" s="320">
        <v>35000</v>
      </c>
      <c r="R48" s="320"/>
      <c r="S48" s="320"/>
      <c r="T48" s="319">
        <f>+ROUND(L48*Q48,0)</f>
        <v>17500</v>
      </c>
      <c r="U48" s="319"/>
      <c r="V48" s="319"/>
      <c r="W48" s="319"/>
      <c r="X48" s="46"/>
    </row>
    <row r="49" spans="1:24" ht="15.75">
      <c r="A49" s="33"/>
      <c r="B49" s="320"/>
      <c r="C49" s="320"/>
      <c r="D49" s="320"/>
      <c r="E49" s="320"/>
      <c r="F49" s="320"/>
      <c r="G49" s="320"/>
      <c r="H49" s="320"/>
      <c r="I49" s="320"/>
      <c r="J49" s="320"/>
      <c r="K49" s="320"/>
      <c r="L49" s="320"/>
      <c r="M49" s="320"/>
      <c r="N49" s="320"/>
      <c r="O49" s="320"/>
      <c r="P49" s="320"/>
      <c r="Q49" s="320"/>
      <c r="R49" s="320"/>
      <c r="S49" s="320"/>
      <c r="T49" s="319">
        <f t="shared" ref="T49:T50" si="1">+ROUND(L49*Q49,0)</f>
        <v>0</v>
      </c>
      <c r="U49" s="319"/>
      <c r="V49" s="319"/>
      <c r="W49" s="319"/>
      <c r="X49" s="46"/>
    </row>
    <row r="50" spans="1:24" ht="15.75">
      <c r="A50" s="33"/>
      <c r="B50" s="320"/>
      <c r="C50" s="320"/>
      <c r="D50" s="320"/>
      <c r="E50" s="320"/>
      <c r="F50" s="320"/>
      <c r="G50" s="320"/>
      <c r="H50" s="320"/>
      <c r="I50" s="320"/>
      <c r="J50" s="320"/>
      <c r="K50" s="320"/>
      <c r="L50" s="320"/>
      <c r="M50" s="320"/>
      <c r="N50" s="320"/>
      <c r="O50" s="320"/>
      <c r="P50" s="320"/>
      <c r="Q50" s="320"/>
      <c r="R50" s="320"/>
      <c r="S50" s="320"/>
      <c r="T50" s="319">
        <f t="shared" si="1"/>
        <v>0</v>
      </c>
      <c r="U50" s="319"/>
      <c r="V50" s="319"/>
      <c r="W50" s="319"/>
      <c r="X50" s="46"/>
    </row>
    <row r="51" spans="1:24" ht="16.5">
      <c r="A51" s="33"/>
      <c r="B51" s="49"/>
      <c r="C51" s="49"/>
      <c r="D51" s="49"/>
      <c r="E51" s="49"/>
      <c r="F51" s="49"/>
      <c r="G51" s="49"/>
      <c r="H51" s="49"/>
      <c r="I51" s="49"/>
      <c r="J51" s="49"/>
      <c r="K51" s="49"/>
      <c r="L51" s="49"/>
      <c r="M51" s="49"/>
      <c r="N51" s="49"/>
      <c r="O51" s="49"/>
      <c r="P51" s="49"/>
      <c r="Q51" s="310" t="s">
        <v>20</v>
      </c>
      <c r="R51" s="310"/>
      <c r="S51" s="310"/>
      <c r="T51" s="332">
        <f t="shared" ref="T51" si="2">SUM(T48:W50)</f>
        <v>17500</v>
      </c>
      <c r="U51" s="333"/>
      <c r="V51" s="333"/>
      <c r="W51" s="334"/>
      <c r="X51" s="46"/>
    </row>
    <row r="52" spans="1:24" ht="15.75">
      <c r="A52" s="33"/>
      <c r="B52" s="50"/>
      <c r="C52" s="50"/>
      <c r="D52" s="50"/>
      <c r="E52" s="50"/>
      <c r="F52" s="50"/>
      <c r="G52" s="50"/>
      <c r="H52" s="50"/>
      <c r="I52" s="50"/>
      <c r="J52" s="50"/>
      <c r="K52" s="50"/>
      <c r="L52" s="50"/>
      <c r="M52" s="50"/>
      <c r="N52" s="50"/>
      <c r="O52" s="50"/>
      <c r="P52" s="50"/>
      <c r="Q52" s="50"/>
      <c r="R52" s="50"/>
      <c r="S52" s="50"/>
      <c r="T52" s="51"/>
      <c r="U52" s="51"/>
      <c r="V52" s="51"/>
      <c r="W52" s="51"/>
      <c r="X52" s="46"/>
    </row>
    <row r="53" spans="1:24" ht="16.5">
      <c r="A53" s="33"/>
      <c r="B53" s="305" t="s">
        <v>33</v>
      </c>
      <c r="C53" s="305"/>
      <c r="D53" s="305"/>
      <c r="E53" s="305"/>
      <c r="F53" s="305"/>
      <c r="G53" s="305"/>
      <c r="H53" s="305"/>
      <c r="I53" s="305"/>
      <c r="J53" s="305"/>
      <c r="K53" s="305"/>
      <c r="L53" s="305"/>
      <c r="M53" s="305"/>
      <c r="N53" s="305"/>
      <c r="O53" s="305"/>
      <c r="P53" s="305"/>
      <c r="Q53" s="305"/>
      <c r="R53" s="305"/>
      <c r="S53" s="305"/>
      <c r="T53" s="305"/>
      <c r="U53" s="305"/>
      <c r="V53" s="305"/>
      <c r="W53" s="305"/>
      <c r="X53" s="46"/>
    </row>
    <row r="54" spans="1:24" ht="15.75">
      <c r="A54" s="33"/>
      <c r="B54" s="47"/>
      <c r="C54" s="47"/>
      <c r="D54" s="47"/>
      <c r="E54" s="47"/>
      <c r="F54" s="47"/>
      <c r="G54" s="47"/>
      <c r="H54" s="47"/>
      <c r="I54" s="47"/>
      <c r="J54" s="47"/>
      <c r="K54" s="47"/>
      <c r="L54" s="47"/>
      <c r="M54" s="47"/>
      <c r="N54" s="47"/>
      <c r="O54" s="47"/>
      <c r="P54" s="47"/>
      <c r="Q54" s="47"/>
      <c r="R54" s="47"/>
      <c r="S54" s="47"/>
      <c r="T54" s="47"/>
      <c r="U54" s="47"/>
      <c r="V54" s="47"/>
      <c r="W54" s="47"/>
      <c r="X54" s="46"/>
    </row>
    <row r="55" spans="1:24" ht="16.5">
      <c r="A55" s="33"/>
      <c r="B55" s="309" t="s">
        <v>34</v>
      </c>
      <c r="C55" s="309"/>
      <c r="D55" s="309"/>
      <c r="E55" s="309"/>
      <c r="F55" s="309"/>
      <c r="G55" s="309"/>
      <c r="H55" s="309" t="s">
        <v>35</v>
      </c>
      <c r="I55" s="309"/>
      <c r="J55" s="309" t="s">
        <v>36</v>
      </c>
      <c r="K55" s="309"/>
      <c r="L55" s="309" t="s">
        <v>37</v>
      </c>
      <c r="M55" s="309"/>
      <c r="N55" s="309"/>
      <c r="O55" s="309"/>
      <c r="P55" s="309"/>
      <c r="Q55" s="309" t="s">
        <v>17</v>
      </c>
      <c r="R55" s="309"/>
      <c r="S55" s="309"/>
      <c r="T55" s="309" t="s">
        <v>18</v>
      </c>
      <c r="U55" s="309"/>
      <c r="V55" s="309"/>
      <c r="W55" s="309"/>
      <c r="X55" s="46"/>
    </row>
    <row r="56" spans="1:24" ht="15.75">
      <c r="A56" s="33"/>
      <c r="B56" s="320" t="s">
        <v>38</v>
      </c>
      <c r="C56" s="320"/>
      <c r="D56" s="320"/>
      <c r="E56" s="320"/>
      <c r="F56" s="320"/>
      <c r="G56" s="320"/>
      <c r="H56" s="320">
        <f>((1500000/30)+((1000000/30)*2))</f>
        <v>116666.66666666667</v>
      </c>
      <c r="I56" s="320"/>
      <c r="J56" s="335">
        <v>0.65</v>
      </c>
      <c r="K56" s="320"/>
      <c r="L56" s="320">
        <f>H56*1.65</f>
        <v>192500</v>
      </c>
      <c r="M56" s="320"/>
      <c r="N56" s="320"/>
      <c r="O56" s="320"/>
      <c r="P56" s="320"/>
      <c r="Q56" s="320">
        <v>0.25</v>
      </c>
      <c r="R56" s="320"/>
      <c r="S56" s="320"/>
      <c r="T56" s="319">
        <f>Q56*L56</f>
        <v>48125</v>
      </c>
      <c r="U56" s="319"/>
      <c r="V56" s="319"/>
      <c r="W56" s="319"/>
      <c r="X56" s="46"/>
    </row>
    <row r="57" spans="1:24" ht="15.75">
      <c r="A57" s="33"/>
      <c r="B57" s="320"/>
      <c r="C57" s="320"/>
      <c r="D57" s="320"/>
      <c r="E57" s="320"/>
      <c r="F57" s="320"/>
      <c r="G57" s="320"/>
      <c r="H57" s="320"/>
      <c r="I57" s="320"/>
      <c r="J57" s="320"/>
      <c r="K57" s="320"/>
      <c r="L57" s="320"/>
      <c r="M57" s="320"/>
      <c r="N57" s="320"/>
      <c r="O57" s="320"/>
      <c r="P57" s="320"/>
      <c r="Q57" s="320"/>
      <c r="R57" s="320"/>
      <c r="S57" s="320"/>
      <c r="T57" s="319"/>
      <c r="U57" s="319"/>
      <c r="V57" s="319"/>
      <c r="W57" s="319"/>
      <c r="X57" s="46"/>
    </row>
    <row r="58" spans="1:24" ht="15.75">
      <c r="A58" s="33"/>
      <c r="B58" s="320"/>
      <c r="C58" s="320"/>
      <c r="D58" s="320"/>
      <c r="E58" s="320"/>
      <c r="F58" s="320"/>
      <c r="G58" s="320"/>
      <c r="H58" s="320"/>
      <c r="I58" s="320"/>
      <c r="J58" s="320"/>
      <c r="K58" s="320"/>
      <c r="L58" s="320"/>
      <c r="M58" s="320"/>
      <c r="N58" s="320"/>
      <c r="O58" s="320"/>
      <c r="P58" s="320"/>
      <c r="Q58" s="320"/>
      <c r="R58" s="320"/>
      <c r="S58" s="320"/>
      <c r="T58" s="319"/>
      <c r="U58" s="319"/>
      <c r="V58" s="319"/>
      <c r="W58" s="319"/>
      <c r="X58" s="46"/>
    </row>
    <row r="59" spans="1:24" ht="16.5">
      <c r="A59" s="33"/>
      <c r="B59" s="49"/>
      <c r="C59" s="49"/>
      <c r="D59" s="49"/>
      <c r="E59" s="49"/>
      <c r="F59" s="49"/>
      <c r="G59" s="49"/>
      <c r="H59" s="49"/>
      <c r="I59" s="49"/>
      <c r="J59" s="49"/>
      <c r="K59" s="49"/>
      <c r="L59" s="49"/>
      <c r="M59" s="49"/>
      <c r="N59" s="49"/>
      <c r="O59" s="49"/>
      <c r="P59" s="49"/>
      <c r="Q59" s="310" t="s">
        <v>20</v>
      </c>
      <c r="R59" s="310"/>
      <c r="S59" s="310"/>
      <c r="T59" s="337">
        <f t="shared" ref="T59" si="3">SUM(T56:W58)</f>
        <v>48125</v>
      </c>
      <c r="U59" s="338"/>
      <c r="V59" s="338"/>
      <c r="W59" s="339"/>
      <c r="X59" s="46"/>
    </row>
    <row r="60" spans="1:24" ht="15.75">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5.75">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ht="16.5">
      <c r="A62" s="33"/>
      <c r="B62" s="49"/>
      <c r="C62" s="49"/>
      <c r="D62" s="49"/>
      <c r="E62" s="49"/>
      <c r="F62" s="49"/>
      <c r="G62" s="49"/>
      <c r="H62" s="49"/>
      <c r="I62" s="49"/>
      <c r="J62" s="49"/>
      <c r="K62" s="49"/>
      <c r="L62" s="49"/>
      <c r="M62" s="49"/>
      <c r="N62" s="49"/>
      <c r="O62" s="49"/>
      <c r="P62" s="49"/>
      <c r="Q62" s="310" t="s">
        <v>20</v>
      </c>
      <c r="R62" s="310"/>
      <c r="S62" s="310"/>
      <c r="T62" s="337">
        <f t="shared" ref="T62" si="4">SUM(T59:W61)</f>
        <v>48125</v>
      </c>
      <c r="U62" s="338"/>
      <c r="V62" s="338"/>
      <c r="W62" s="339"/>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33"/>
      <c r="B64" s="52"/>
      <c r="C64" s="52"/>
      <c r="D64" s="52"/>
      <c r="E64" s="52"/>
      <c r="F64" s="52"/>
      <c r="G64" s="52"/>
      <c r="H64" s="52"/>
      <c r="I64" s="52"/>
      <c r="J64" s="52"/>
      <c r="K64" s="52"/>
      <c r="L64" s="52"/>
      <c r="M64" s="52"/>
      <c r="N64" s="52"/>
      <c r="O64" s="52"/>
      <c r="P64" s="52"/>
      <c r="Q64" s="340" t="s">
        <v>39</v>
      </c>
      <c r="R64" s="340"/>
      <c r="S64" s="340"/>
      <c r="T64" s="341">
        <f>+T62+T51+T43+T34</f>
        <v>269433</v>
      </c>
      <c r="U64" s="341"/>
      <c r="V64" s="341"/>
      <c r="W64" s="341"/>
      <c r="X64" s="46"/>
    </row>
    <row r="65" spans="1:24">
      <c r="A65" s="33"/>
      <c r="B65" s="52"/>
      <c r="C65" s="52"/>
      <c r="D65" s="52"/>
      <c r="E65" s="52"/>
      <c r="F65" s="52"/>
      <c r="G65" s="52"/>
      <c r="H65" s="52"/>
      <c r="I65" s="52"/>
      <c r="J65" s="52"/>
      <c r="K65" s="52"/>
      <c r="L65" s="52"/>
      <c r="M65" s="52"/>
      <c r="N65" s="52"/>
      <c r="O65" s="52"/>
      <c r="P65" s="52"/>
      <c r="Q65" s="54" t="s">
        <v>40</v>
      </c>
      <c r="R65" s="55">
        <v>30</v>
      </c>
      <c r="S65" s="56" t="s">
        <v>41</v>
      </c>
      <c r="T65" s="341">
        <f>+ROUND(R65*(T64/100),0)</f>
        <v>80830</v>
      </c>
      <c r="U65" s="341"/>
      <c r="V65" s="341"/>
      <c r="W65" s="341"/>
      <c r="X65" s="46"/>
    </row>
    <row r="66" spans="1:24">
      <c r="A66" s="33"/>
      <c r="B66" s="52"/>
      <c r="C66" s="52"/>
      <c r="D66" s="52"/>
      <c r="E66" s="52"/>
      <c r="F66" s="52"/>
      <c r="G66" s="52"/>
      <c r="H66" s="52"/>
      <c r="I66" s="52"/>
      <c r="J66" s="52"/>
      <c r="K66" s="52"/>
      <c r="L66" s="52"/>
      <c r="M66" s="52"/>
      <c r="N66" s="52"/>
      <c r="O66" s="52"/>
      <c r="P66" s="52"/>
      <c r="Q66" s="342" t="s">
        <v>42</v>
      </c>
      <c r="R66" s="342"/>
      <c r="S66" s="342"/>
      <c r="T66" s="341">
        <f>+T65+T64</f>
        <v>350263</v>
      </c>
      <c r="U66" s="341"/>
      <c r="V66" s="341"/>
      <c r="W66" s="341"/>
      <c r="X66" s="46"/>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346"/>
      <c r="D69" s="641"/>
      <c r="E69" s="641"/>
      <c r="F69" s="641"/>
      <c r="G69" s="641"/>
      <c r="H69" s="641"/>
      <c r="I69" s="641"/>
      <c r="J69" s="641"/>
      <c r="K69" s="642"/>
      <c r="L69" s="642"/>
      <c r="M69" s="642"/>
      <c r="N69" s="347"/>
      <c r="O69" s="347"/>
      <c r="P69" s="347"/>
      <c r="Q69" s="347"/>
      <c r="R69" s="347"/>
      <c r="S69" s="347"/>
      <c r="T69" s="347"/>
      <c r="U69" s="347"/>
      <c r="V69" s="347"/>
      <c r="W69" s="67"/>
      <c r="X69" s="46"/>
    </row>
    <row r="70" spans="1:24" ht="16.5">
      <c r="A70" s="33"/>
      <c r="B70" s="52"/>
      <c r="C70" s="343" t="s">
        <v>43</v>
      </c>
      <c r="D70" s="343"/>
      <c r="E70" s="343"/>
      <c r="F70" s="343"/>
      <c r="G70" s="343"/>
      <c r="H70" s="343"/>
      <c r="I70" s="343"/>
      <c r="J70" s="343"/>
      <c r="K70" s="642"/>
      <c r="L70" s="642"/>
      <c r="M70" s="642"/>
      <c r="N70" s="343" t="s">
        <v>44</v>
      </c>
      <c r="O70" s="343"/>
      <c r="P70" s="343"/>
      <c r="Q70" s="343"/>
      <c r="R70" s="343"/>
      <c r="S70" s="343"/>
      <c r="T70" s="343"/>
      <c r="U70" s="343"/>
      <c r="V70" s="343"/>
      <c r="W70" s="343"/>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346"/>
      <c r="J73" s="641"/>
      <c r="K73" s="641"/>
      <c r="L73" s="641"/>
      <c r="M73" s="641"/>
      <c r="N73" s="641"/>
      <c r="O73" s="641"/>
      <c r="P73" s="641"/>
      <c r="Q73" s="57"/>
      <c r="R73" s="57"/>
      <c r="S73" s="57"/>
      <c r="T73" s="57"/>
      <c r="U73" s="57"/>
      <c r="V73" s="57"/>
      <c r="W73" s="57"/>
      <c r="X73" s="46"/>
    </row>
    <row r="74" spans="1:24" ht="16.5">
      <c r="A74" s="33"/>
      <c r="B74" s="52"/>
      <c r="C74" s="57"/>
      <c r="D74" s="58"/>
      <c r="E74" s="58"/>
      <c r="F74" s="58"/>
      <c r="G74" s="58"/>
      <c r="H74" s="58"/>
      <c r="I74" s="343" t="s">
        <v>45</v>
      </c>
      <c r="J74" s="643"/>
      <c r="K74" s="643"/>
      <c r="L74" s="643"/>
      <c r="M74" s="643"/>
      <c r="N74" s="643"/>
      <c r="O74" s="643"/>
      <c r="P74" s="643"/>
      <c r="Q74" s="57"/>
      <c r="R74" s="57"/>
      <c r="S74" s="57"/>
      <c r="T74" s="57"/>
      <c r="U74" s="57"/>
      <c r="V74" s="57"/>
      <c r="W74" s="57"/>
      <c r="X74" s="46"/>
    </row>
    <row r="75" spans="1:24">
      <c r="A75" s="33"/>
      <c r="B75" s="52"/>
      <c r="C75" s="52"/>
      <c r="D75" s="52"/>
      <c r="E75" s="52"/>
      <c r="F75" s="59"/>
      <c r="G75" s="59"/>
      <c r="H75" s="59"/>
      <c r="I75" s="59"/>
      <c r="J75" s="59"/>
      <c r="K75" s="59"/>
      <c r="L75" s="59"/>
      <c r="M75" s="59"/>
      <c r="N75" s="59"/>
      <c r="O75" s="59"/>
      <c r="P75" s="60"/>
      <c r="Q75" s="52"/>
      <c r="R75" s="52"/>
      <c r="S75" s="52"/>
      <c r="T75" s="53"/>
      <c r="U75" s="53"/>
      <c r="V75" s="53"/>
      <c r="W75" s="53"/>
      <c r="X75" s="46"/>
    </row>
    <row r="76" spans="1:24">
      <c r="A76" s="33"/>
      <c r="B76" s="344" t="s">
        <v>46</v>
      </c>
      <c r="C76" s="344"/>
      <c r="D76" s="344"/>
      <c r="E76" s="344"/>
      <c r="F76" s="344"/>
      <c r="G76" s="344"/>
      <c r="H76" s="344"/>
      <c r="I76" s="344"/>
      <c r="J76" s="344"/>
      <c r="K76" s="344"/>
      <c r="L76" s="344"/>
      <c r="M76" s="344"/>
      <c r="N76" s="344"/>
      <c r="O76" s="61"/>
      <c r="P76" s="31"/>
      <c r="Q76" s="31" t="s">
        <v>47</v>
      </c>
      <c r="R76" s="31" t="s">
        <v>48</v>
      </c>
      <c r="S76" s="31"/>
      <c r="T76" s="31"/>
      <c r="U76" s="31"/>
      <c r="V76" s="31"/>
      <c r="W76" s="31"/>
      <c r="X76" s="32"/>
    </row>
    <row r="77" spans="1:24">
      <c r="A77" s="62"/>
      <c r="B77" s="63" t="s">
        <v>49</v>
      </c>
      <c r="C77" s="64"/>
      <c r="D77" s="64"/>
      <c r="E77" s="64"/>
      <c r="F77" s="63" t="s">
        <v>50</v>
      </c>
      <c r="G77" s="65"/>
      <c r="H77" s="345"/>
      <c r="I77" s="345"/>
      <c r="J77" s="345"/>
      <c r="K77" s="345"/>
      <c r="L77" s="345"/>
      <c r="M77" s="345"/>
      <c r="N77" s="345"/>
      <c r="O77" s="345"/>
      <c r="P77" s="63"/>
      <c r="Q77" s="63"/>
      <c r="R77" s="63" t="s">
        <v>51</v>
      </c>
      <c r="S77" s="63"/>
      <c r="T77" s="63"/>
      <c r="U77" s="63"/>
      <c r="V77" s="63"/>
      <c r="W77" s="63"/>
      <c r="X77" s="66"/>
    </row>
  </sheetData>
  <mergeCells count="159">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B36:W36"/>
    <mergeCell ref="B38:I38"/>
    <mergeCell ref="J38:K38"/>
    <mergeCell ref="L38:P38"/>
    <mergeCell ref="Q38:S38"/>
    <mergeCell ref="T38:W38"/>
    <mergeCell ref="B33:I33"/>
    <mergeCell ref="J33:K33"/>
    <mergeCell ref="L33:P33"/>
    <mergeCell ref="Q33:S33"/>
    <mergeCell ref="T33:W33"/>
    <mergeCell ref="Q34:S34"/>
    <mergeCell ref="T34:W34"/>
    <mergeCell ref="B39:I39"/>
    <mergeCell ref="J39:K39"/>
    <mergeCell ref="L39:P39"/>
    <mergeCell ref="Q39:S39"/>
    <mergeCell ref="T39:W39"/>
    <mergeCell ref="B40:I40"/>
    <mergeCell ref="J40:K40"/>
    <mergeCell ref="L40:P40"/>
    <mergeCell ref="Q40:S40"/>
    <mergeCell ref="T40:W40"/>
    <mergeCell ref="B41:I41"/>
    <mergeCell ref="J41:K41"/>
    <mergeCell ref="L41:P41"/>
    <mergeCell ref="Q41:S41"/>
    <mergeCell ref="T41:W41"/>
    <mergeCell ref="B42:I42"/>
    <mergeCell ref="J42:K42"/>
    <mergeCell ref="L42:P42"/>
    <mergeCell ref="Q42:S42"/>
    <mergeCell ref="T42:W42"/>
    <mergeCell ref="B48:G48"/>
    <mergeCell ref="H48:I48"/>
    <mergeCell ref="J48:K48"/>
    <mergeCell ref="L48:P48"/>
    <mergeCell ref="Q48:S48"/>
    <mergeCell ref="T48:W48"/>
    <mergeCell ref="Q43:S43"/>
    <mergeCell ref="T43:W43"/>
    <mergeCell ref="B45:W45"/>
    <mergeCell ref="B47:G47"/>
    <mergeCell ref="H47:I47"/>
    <mergeCell ref="J47:K47"/>
    <mergeCell ref="L47:P47"/>
    <mergeCell ref="Q47:S47"/>
    <mergeCell ref="T47:W47"/>
    <mergeCell ref="B50:G50"/>
    <mergeCell ref="H50:I50"/>
    <mergeCell ref="J50:K50"/>
    <mergeCell ref="L50:P50"/>
    <mergeCell ref="Q50:S50"/>
    <mergeCell ref="T50:W50"/>
    <mergeCell ref="B49:G49"/>
    <mergeCell ref="H49:I49"/>
    <mergeCell ref="J49:K49"/>
    <mergeCell ref="L49:P49"/>
    <mergeCell ref="Q49:S49"/>
    <mergeCell ref="T49:W49"/>
    <mergeCell ref="Q51:S51"/>
    <mergeCell ref="T51:W51"/>
    <mergeCell ref="B53:W53"/>
    <mergeCell ref="B55:G55"/>
    <mergeCell ref="H55:I55"/>
    <mergeCell ref="J55:K55"/>
    <mergeCell ref="L55:P55"/>
    <mergeCell ref="Q55:S55"/>
    <mergeCell ref="T55:W55"/>
    <mergeCell ref="B57:G57"/>
    <mergeCell ref="H57:I57"/>
    <mergeCell ref="J57:K57"/>
    <mergeCell ref="L57:P57"/>
    <mergeCell ref="Q57:S57"/>
    <mergeCell ref="T57:W57"/>
    <mergeCell ref="B56:G56"/>
    <mergeCell ref="H56:I56"/>
    <mergeCell ref="J56:K56"/>
    <mergeCell ref="L56:P56"/>
    <mergeCell ref="Q56:S56"/>
    <mergeCell ref="T56:W56"/>
    <mergeCell ref="Q59:S59"/>
    <mergeCell ref="T59:W59"/>
    <mergeCell ref="B60:G60"/>
    <mergeCell ref="H60:I60"/>
    <mergeCell ref="J60:K60"/>
    <mergeCell ref="L60:P60"/>
    <mergeCell ref="Q60:S60"/>
    <mergeCell ref="T60:W60"/>
    <mergeCell ref="B58:G58"/>
    <mergeCell ref="H58:I58"/>
    <mergeCell ref="J58:K58"/>
    <mergeCell ref="L58:P58"/>
    <mergeCell ref="Q58:S58"/>
    <mergeCell ref="T58:W58"/>
    <mergeCell ref="Q62:S62"/>
    <mergeCell ref="T62:W62"/>
    <mergeCell ref="Q64:S64"/>
    <mergeCell ref="T64:W64"/>
    <mergeCell ref="T65:W65"/>
    <mergeCell ref="Q66:S66"/>
    <mergeCell ref="T66:W66"/>
    <mergeCell ref="B61:G61"/>
    <mergeCell ref="H61:I61"/>
    <mergeCell ref="J61:K61"/>
    <mergeCell ref="L61:P61"/>
    <mergeCell ref="Q61:S61"/>
    <mergeCell ref="T61:W61"/>
    <mergeCell ref="I74:P74"/>
    <mergeCell ref="B76:N76"/>
    <mergeCell ref="H77:O77"/>
    <mergeCell ref="C69:J69"/>
    <mergeCell ref="K69:M70"/>
    <mergeCell ref="N69:V69"/>
    <mergeCell ref="C70:J70"/>
    <mergeCell ref="N70:W70"/>
    <mergeCell ref="I73:P73"/>
  </mergeCells>
  <conditionalFormatting sqref="B12:W17">
    <cfRule type="expression" dxfId="28" priority="1" stopIfTrue="1">
      <formula>#REF!=0</formula>
    </cfRule>
  </conditionalFormatting>
  <dataValidations count="32">
    <dataValidation allowBlank="1" showInputMessage="1" showErrorMessage="1" prompt="Escriba el precio unitario del material  que se analiza" sqref="Q39:S42" xr:uid="{00000000-0002-0000-2700-000000000000}"/>
    <dataValidation allowBlank="1" showInputMessage="1" showErrorMessage="1" prompt="Escriba la cantidad de material que se analiza" sqref="L39:P42" xr:uid="{00000000-0002-0000-2700-000001000000}"/>
    <dataValidation allowBlank="1" showInputMessage="1" showErrorMessage="1" prompt="Escriba la unidad de medida en que se mide el material" sqref="J39:K42" xr:uid="{00000000-0002-0000-2700-000002000000}"/>
    <dataValidation allowBlank="1" showInputMessage="1" showErrorMessage="1" prompt="Escriba una breve descripción de los materiales que analiza" sqref="B39:I42" xr:uid="{00000000-0002-0000-2700-000003000000}"/>
    <dataValidation allowBlank="1" showInputMessage="1" showErrorMessage="1" prompt="Escriba el rendimiento del equipo que analiza" sqref="Q33" xr:uid="{00000000-0002-0000-2700-000004000000}"/>
    <dataValidation allowBlank="1" showInputMessage="1" showErrorMessage="1" prompt="Escriba la Tarifa por hora del equipo que analiza" sqref="L33" xr:uid="{00000000-0002-0000-2700-000005000000}"/>
    <dataValidation allowBlank="1" showInputMessage="1" showErrorMessage="1" prompt="Escriba una breve descripción del equipo que analiza" sqref="B33" xr:uid="{00000000-0002-0000-2700-000006000000}"/>
    <dataValidation allowBlank="1" showInputMessage="1" showErrorMessage="1" prompt="Escriba el nombre completo  del interventor" sqref="H77:O77" xr:uid="{00000000-0002-0000-2700-000007000000}"/>
    <dataValidation allowBlank="1" showInputMessage="1" showErrorMessage="1" prompt="Escriba el valor Unitario de cada trabajador relacionado" sqref="T60:W61 T56:W58" xr:uid="{00000000-0002-0000-2700-000008000000}"/>
    <dataValidation allowBlank="1" showInputMessage="1" showErrorMessage="1" prompt="Escriba el rendimiento de cada trabajador relacionado" sqref="Q60:S61 Q56:S58" xr:uid="{00000000-0002-0000-2700-000009000000}"/>
    <dataValidation allowBlank="1" showInputMessage="1" showErrorMessage="1" prompt="Escriba el valor del jornal total de cada trabajador relacionado" sqref="L60:P61 L56:P58" xr:uid="{00000000-0002-0000-2700-00000A000000}"/>
    <dataValidation allowBlank="1" showInputMessage="1" showErrorMessage="1" prompt="Escriba el valor de las prestaciones por cada trabajador" sqref="J60:K61 J56:K58" xr:uid="{00000000-0002-0000-2700-00000B000000}"/>
    <dataValidation allowBlank="1" showInputMessage="1" showErrorMessage="1" prompt="Escriba el valor del jornal por cada trabajador" sqref="H60:I61 H56:I58" xr:uid="{00000000-0002-0000-2700-00000C000000}"/>
    <dataValidation allowBlank="1" showInputMessage="1" showErrorMessage="1" prompt="Escriba el valor unitario del transporte relacionado" sqref="T48:W50" xr:uid="{00000000-0002-0000-2700-00000D000000}"/>
    <dataValidation allowBlank="1" showInputMessage="1" showErrorMessage="1" prompt="Escriba la tarifa del transporte relacionado" sqref="Q48:S50" xr:uid="{00000000-0002-0000-2700-00000E000000}"/>
    <dataValidation allowBlank="1" showInputMessage="1" showErrorMessage="1" prompt="Esciba los m2 o Toneladas por Km equivalentes para el transporte relacionado" sqref="L48:P50" xr:uid="{00000000-0002-0000-2700-00000F000000}"/>
    <dataValidation allowBlank="1" showInputMessage="1" showErrorMessage="1" prompt="Escriba la distancia que recorre el transporte relacionado" sqref="J48:K50" xr:uid="{00000000-0002-0000-2700-000010000000}"/>
    <dataValidation allowBlank="1" showInputMessage="1" showErrorMessage="1" prompt="Escriba el peso o la cantidad de volument que transporta" sqref="H48:I50" xr:uid="{00000000-0002-0000-2700-000011000000}"/>
    <dataValidation allowBlank="1" showInputMessage="1" showErrorMessage="1" prompt="Escriba el precio unitario del material que se analiza" sqref="T39:W42" xr:uid="{00000000-0002-0000-2700-000012000000}"/>
    <dataValidation allowBlank="1" showInputMessage="1" showErrorMessage="1" prompt="Escriba el valor unitario del equipo que analiza" sqref="T33:W33" xr:uid="{00000000-0002-0000-2700-000013000000}"/>
    <dataValidation allowBlank="1" showInputMessage="1" showErrorMessage="1" prompt="Escriba los trabajadores cuyo precio va a analizarce" sqref="B60:G61 B56:G58" xr:uid="{00000000-0002-0000-2700-000014000000}"/>
    <dataValidation allowBlank="1" showInputMessage="1" showErrorMessage="1" prompt="Escriba la clase de material que transporta el material que se analiza" sqref="B48:G50" xr:uid="{00000000-0002-0000-2700-000015000000}"/>
    <dataValidation allowBlank="1" showInputMessage="1" showErrorMessage="1" prompt="Escriba la Cantidad de cada item relacionado" sqref="T26 T29:W29" xr:uid="{00000000-0002-0000-2700-000016000000}"/>
    <dataValidation allowBlank="1" showInputMessage="1" showErrorMessage="1" prompt="Escriba la unidad de medida en que se encuentra el item relacionado" sqref="Q26 Q29:S29" xr:uid="{00000000-0002-0000-2700-000017000000}"/>
    <dataValidation allowBlank="1" showInputMessage="1" showErrorMessage="1" prompt="Escriba una breve descripción del item relacionado" sqref="D26 D29:P29" xr:uid="{00000000-0002-0000-2700-000018000000}"/>
    <dataValidation allowBlank="1" showInputMessage="1" showErrorMessage="1" prompt="Escriba el item relacionado en la propuesta" sqref="B26 B29:C29" xr:uid="{00000000-0002-0000-2700-000019000000}"/>
    <dataValidation allowBlank="1" showInputMessage="1" showErrorMessage="1" promptTitle="Coordinador        " prompt="Escriba el nombre _x000a_o razón social del _x000a_funcionario designado_x000a_para ser el Coordinador_x000a_del Contrato" sqref="F23:W23" xr:uid="{00000000-0002-0000-2700-00001A000000}"/>
    <dataValidation allowBlank="1" showInputMessage="1" showErrorMessage="1" promptTitle="Interventor               " prompt="Escriba el nombre _x000a_o razón social del _x000a_Interventor" sqref="F21:W21" xr:uid="{00000000-0002-0000-2700-00001B000000}"/>
    <dataValidation allowBlank="1" showInputMessage="1" showErrorMessage="1" promptTitle="Contratista" prompt="Escriba el nombre o _x000a_razón social del _x000a_Contratista" sqref="F19:W19" xr:uid="{00000000-0002-0000-2700-00001C000000}"/>
    <dataValidation allowBlank="1" showInputMessage="1" showErrorMessage="1" promptTitle="Contrato No." prompt="Escriba en este espacio el número de contrato suscrito" sqref="H8:L8" xr:uid="{00000000-0002-0000-2700-00001D000000}"/>
    <dataValidation allowBlank="1" showInputMessage="1" showErrorMessage="1" prompt="Escriba el año de suscripción del contrato." sqref="O8:Q8" xr:uid="{00000000-0002-0000-2700-00001E000000}"/>
    <dataValidation allowBlank="1" showInputMessage="1" showErrorMessage="1" promptTitle="Objeto del Contrato" prompt="Escriba claramente el objeto del contrato de ejecución suscrito" sqref="B12:W17" xr:uid="{00000000-0002-0000-2700-00001F000000}"/>
  </dataValidation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X77"/>
  <sheetViews>
    <sheetView workbookViewId="0">
      <selection sqref="A1:X77"/>
    </sheetView>
  </sheetViews>
  <sheetFormatPr defaultColWidth="11.42578125" defaultRowHeight="15"/>
  <cols>
    <col min="1" max="8" width="5.85546875" customWidth="1"/>
    <col min="9" max="9" width="9.85546875" customWidth="1"/>
    <col min="10" max="18" width="5.85546875" customWidth="1"/>
    <col min="19" max="19" width="9.28515625" customWidth="1"/>
    <col min="20" max="24" width="5.85546875" customWidth="1"/>
  </cols>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13"/>
      <c r="C12" s="413"/>
      <c r="D12" s="413"/>
      <c r="E12" s="413"/>
      <c r="F12" s="413"/>
      <c r="G12" s="413"/>
      <c r="H12" s="413"/>
      <c r="I12" s="413"/>
      <c r="J12" s="413"/>
      <c r="K12" s="413"/>
      <c r="L12" s="413"/>
      <c r="M12" s="413"/>
      <c r="N12" s="413"/>
      <c r="O12" s="413"/>
      <c r="P12" s="413"/>
      <c r="Q12" s="413"/>
      <c r="R12" s="413"/>
      <c r="S12" s="413"/>
      <c r="T12" s="413"/>
      <c r="U12" s="413"/>
      <c r="V12" s="413"/>
      <c r="W12" s="413"/>
      <c r="X12" s="36"/>
    </row>
    <row r="13" spans="1:24">
      <c r="A13" s="35"/>
      <c r="B13" s="413"/>
      <c r="C13" s="413"/>
      <c r="D13" s="413"/>
      <c r="E13" s="413"/>
      <c r="F13" s="413"/>
      <c r="G13" s="413"/>
      <c r="H13" s="413"/>
      <c r="I13" s="413"/>
      <c r="J13" s="413"/>
      <c r="K13" s="413"/>
      <c r="L13" s="413"/>
      <c r="M13" s="413"/>
      <c r="N13" s="413"/>
      <c r="O13" s="413"/>
      <c r="P13" s="413"/>
      <c r="Q13" s="413"/>
      <c r="R13" s="413"/>
      <c r="S13" s="413"/>
      <c r="T13" s="413"/>
      <c r="U13" s="413"/>
      <c r="V13" s="413"/>
      <c r="W13" s="413"/>
      <c r="X13" s="36"/>
    </row>
    <row r="14" spans="1:24">
      <c r="A14" s="35"/>
      <c r="B14" s="413"/>
      <c r="C14" s="413"/>
      <c r="D14" s="413"/>
      <c r="E14" s="413"/>
      <c r="F14" s="413"/>
      <c r="G14" s="413"/>
      <c r="H14" s="413"/>
      <c r="I14" s="413"/>
      <c r="J14" s="413"/>
      <c r="K14" s="413"/>
      <c r="L14" s="413"/>
      <c r="M14" s="413"/>
      <c r="N14" s="413"/>
      <c r="O14" s="413"/>
      <c r="P14" s="413"/>
      <c r="Q14" s="413"/>
      <c r="R14" s="413"/>
      <c r="S14" s="413"/>
      <c r="T14" s="413"/>
      <c r="U14" s="413"/>
      <c r="V14" s="413"/>
      <c r="W14" s="413"/>
      <c r="X14" s="36"/>
    </row>
    <row r="15" spans="1:24">
      <c r="A15" s="35"/>
      <c r="B15" s="413"/>
      <c r="C15" s="413"/>
      <c r="D15" s="413"/>
      <c r="E15" s="413"/>
      <c r="F15" s="413"/>
      <c r="G15" s="413"/>
      <c r="H15" s="413"/>
      <c r="I15" s="413"/>
      <c r="J15" s="413"/>
      <c r="K15" s="413"/>
      <c r="L15" s="413"/>
      <c r="M15" s="413"/>
      <c r="N15" s="413"/>
      <c r="O15" s="413"/>
      <c r="P15" s="413"/>
      <c r="Q15" s="413"/>
      <c r="R15" s="413"/>
      <c r="S15" s="413"/>
      <c r="T15" s="413"/>
      <c r="U15" s="413"/>
      <c r="V15" s="413"/>
      <c r="W15" s="413"/>
      <c r="X15" s="36"/>
    </row>
    <row r="16" spans="1:24">
      <c r="A16" s="35"/>
      <c r="B16" s="413"/>
      <c r="C16" s="413"/>
      <c r="D16" s="413"/>
      <c r="E16" s="413"/>
      <c r="F16" s="413"/>
      <c r="G16" s="413"/>
      <c r="H16" s="413"/>
      <c r="I16" s="413"/>
      <c r="J16" s="413"/>
      <c r="K16" s="413"/>
      <c r="L16" s="413"/>
      <c r="M16" s="413"/>
      <c r="N16" s="413"/>
      <c r="O16" s="413"/>
      <c r="P16" s="413"/>
      <c r="Q16" s="413"/>
      <c r="R16" s="413"/>
      <c r="S16" s="413"/>
      <c r="T16" s="413"/>
      <c r="U16" s="413"/>
      <c r="V16" s="413"/>
      <c r="W16" s="413"/>
      <c r="X16" s="36"/>
    </row>
    <row r="17" spans="1:24">
      <c r="A17" s="35"/>
      <c r="B17" s="413"/>
      <c r="C17" s="413"/>
      <c r="D17" s="413"/>
      <c r="E17" s="413"/>
      <c r="F17" s="413"/>
      <c r="G17" s="413"/>
      <c r="H17" s="413"/>
      <c r="I17" s="413"/>
      <c r="J17" s="413"/>
      <c r="K17" s="413"/>
      <c r="L17" s="413"/>
      <c r="M17" s="413"/>
      <c r="N17" s="413"/>
      <c r="O17" s="413"/>
      <c r="P17" s="413"/>
      <c r="Q17" s="413"/>
      <c r="R17" s="413"/>
      <c r="S17" s="413"/>
      <c r="T17" s="413"/>
      <c r="U17" s="413"/>
      <c r="V17" s="413"/>
      <c r="W17" s="413"/>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398" t="s">
        <v>214</v>
      </c>
      <c r="C26" s="399"/>
      <c r="D26" s="404" t="s">
        <v>209</v>
      </c>
      <c r="E26" s="405"/>
      <c r="F26" s="405"/>
      <c r="G26" s="405"/>
      <c r="H26" s="405"/>
      <c r="I26" s="405"/>
      <c r="J26" s="405"/>
      <c r="K26" s="405"/>
      <c r="L26" s="405"/>
      <c r="M26" s="405"/>
      <c r="N26" s="405"/>
      <c r="O26" s="405"/>
      <c r="P26" s="406"/>
      <c r="Q26" s="293" t="s">
        <v>13</v>
      </c>
      <c r="R26" s="294"/>
      <c r="S26" s="295"/>
      <c r="T26" s="278"/>
      <c r="U26" s="302"/>
      <c r="V26" s="302"/>
      <c r="W26" s="279"/>
      <c r="X26" s="46"/>
    </row>
    <row r="27" spans="1:24">
      <c r="A27" s="33"/>
      <c r="B27" s="400"/>
      <c r="C27" s="401"/>
      <c r="D27" s="407"/>
      <c r="E27" s="408"/>
      <c r="F27" s="408"/>
      <c r="G27" s="408"/>
      <c r="H27" s="408"/>
      <c r="I27" s="408"/>
      <c r="J27" s="408"/>
      <c r="K27" s="408"/>
      <c r="L27" s="408"/>
      <c r="M27" s="408"/>
      <c r="N27" s="408"/>
      <c r="O27" s="408"/>
      <c r="P27" s="409"/>
      <c r="Q27" s="296"/>
      <c r="R27" s="297"/>
      <c r="S27" s="298"/>
      <c r="T27" s="280"/>
      <c r="U27" s="303"/>
      <c r="V27" s="303"/>
      <c r="W27" s="281"/>
      <c r="X27" s="46"/>
    </row>
    <row r="28" spans="1:24">
      <c r="A28" s="33"/>
      <c r="B28" s="402"/>
      <c r="C28" s="403"/>
      <c r="D28" s="410"/>
      <c r="E28" s="411"/>
      <c r="F28" s="411"/>
      <c r="G28" s="411"/>
      <c r="H28" s="411"/>
      <c r="I28" s="411"/>
      <c r="J28" s="411"/>
      <c r="K28" s="411"/>
      <c r="L28" s="411"/>
      <c r="M28" s="411"/>
      <c r="N28" s="411"/>
      <c r="O28" s="411"/>
      <c r="P28" s="412"/>
      <c r="Q28" s="299"/>
      <c r="R28" s="300"/>
      <c r="S28" s="301"/>
      <c r="T28" s="282"/>
      <c r="U28" s="304"/>
      <c r="V28" s="304"/>
      <c r="W28" s="283"/>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c r="K33" s="318"/>
      <c r="L33" s="319">
        <f>+T62</f>
        <v>200065.24999999997</v>
      </c>
      <c r="M33" s="319"/>
      <c r="N33" s="319"/>
      <c r="O33" s="319"/>
      <c r="P33" s="319"/>
      <c r="Q33" s="320">
        <v>0.15</v>
      </c>
      <c r="R33" s="320"/>
      <c r="S33" s="320"/>
      <c r="T33" s="319">
        <f>+ROUND(L33*Q33,0)+1</f>
        <v>30011</v>
      </c>
      <c r="U33" s="319"/>
      <c r="V33" s="319"/>
      <c r="W33" s="319"/>
      <c r="X33" s="46"/>
    </row>
    <row r="34" spans="1:24" ht="15.75">
      <c r="A34" s="33"/>
      <c r="B34" s="314" t="s">
        <v>71</v>
      </c>
      <c r="C34" s="315"/>
      <c r="D34" s="315"/>
      <c r="E34" s="315"/>
      <c r="F34" s="315"/>
      <c r="G34" s="315"/>
      <c r="H34" s="315"/>
      <c r="I34" s="316"/>
      <c r="J34" s="317" t="s">
        <v>60</v>
      </c>
      <c r="K34" s="318"/>
      <c r="L34" s="321">
        <v>55000</v>
      </c>
      <c r="M34" s="322"/>
      <c r="N34" s="322"/>
      <c r="O34" s="322"/>
      <c r="P34" s="323"/>
      <c r="Q34" s="317">
        <v>0.15</v>
      </c>
      <c r="R34" s="324"/>
      <c r="S34" s="318"/>
      <c r="T34" s="325">
        <f>+ROUND(L34*Q34,0)</f>
        <v>8250</v>
      </c>
      <c r="U34" s="326"/>
      <c r="V34" s="326"/>
      <c r="W34" s="327"/>
      <c r="X34" s="46"/>
    </row>
    <row r="35" spans="1:24" ht="16.5">
      <c r="A35" s="33"/>
      <c r="B35" s="49"/>
      <c r="C35" s="49"/>
      <c r="D35" s="49"/>
      <c r="E35" s="49"/>
      <c r="F35" s="49"/>
      <c r="G35" s="49"/>
      <c r="H35" s="49"/>
      <c r="I35" s="49"/>
      <c r="J35" s="49"/>
      <c r="K35" s="49"/>
      <c r="L35" s="49"/>
      <c r="M35" s="49"/>
      <c r="N35" s="49"/>
      <c r="O35" s="49"/>
      <c r="P35" s="49"/>
      <c r="Q35" s="310" t="s">
        <v>20</v>
      </c>
      <c r="R35" s="310"/>
      <c r="S35" s="310"/>
      <c r="T35" s="311">
        <f>+SUM(T33:W34)</f>
        <v>38261</v>
      </c>
      <c r="U35" s="312"/>
      <c r="V35" s="312"/>
      <c r="W35" s="313"/>
      <c r="X35" s="46"/>
    </row>
    <row r="36" spans="1:24" ht="15.75">
      <c r="A36" s="33"/>
      <c r="B36" s="50"/>
      <c r="C36" s="50"/>
      <c r="D36" s="50"/>
      <c r="E36" s="50"/>
      <c r="F36" s="50"/>
      <c r="G36" s="50"/>
      <c r="H36" s="50"/>
      <c r="I36" s="50"/>
      <c r="J36" s="50"/>
      <c r="K36" s="50"/>
      <c r="L36" s="50"/>
      <c r="M36" s="50"/>
      <c r="N36" s="50"/>
      <c r="O36" s="50"/>
      <c r="P36" s="50"/>
      <c r="Q36" s="50"/>
      <c r="R36" s="50"/>
      <c r="S36" s="50"/>
      <c r="T36" s="51"/>
      <c r="U36" s="51"/>
      <c r="V36" s="51"/>
      <c r="W36" s="51"/>
      <c r="X36" s="46"/>
    </row>
    <row r="37" spans="1:24" ht="16.5">
      <c r="A37" s="33"/>
      <c r="B37" s="305" t="s">
        <v>21</v>
      </c>
      <c r="C37" s="305"/>
      <c r="D37" s="305"/>
      <c r="E37" s="305"/>
      <c r="F37" s="305"/>
      <c r="G37" s="305"/>
      <c r="H37" s="305"/>
      <c r="I37" s="305"/>
      <c r="J37" s="305"/>
      <c r="K37" s="305"/>
      <c r="L37" s="305"/>
      <c r="M37" s="305"/>
      <c r="N37" s="305"/>
      <c r="O37" s="305"/>
      <c r="P37" s="305"/>
      <c r="Q37" s="305"/>
      <c r="R37" s="305"/>
      <c r="S37" s="305"/>
      <c r="T37" s="305"/>
      <c r="U37" s="305"/>
      <c r="V37" s="305"/>
      <c r="W37" s="305"/>
      <c r="X37" s="46"/>
    </row>
    <row r="38" spans="1:24" ht="15.75">
      <c r="A38" s="33"/>
      <c r="B38" s="47"/>
      <c r="C38" s="47"/>
      <c r="D38" s="47"/>
      <c r="E38" s="47"/>
      <c r="F38" s="47"/>
      <c r="G38" s="47"/>
      <c r="H38" s="47"/>
      <c r="I38" s="47"/>
      <c r="J38" s="47"/>
      <c r="K38" s="47"/>
      <c r="L38" s="47"/>
      <c r="M38" s="47"/>
      <c r="N38" s="47"/>
      <c r="O38" s="47"/>
      <c r="P38" s="47"/>
      <c r="Q38" s="47"/>
      <c r="R38" s="47"/>
      <c r="S38" s="47"/>
      <c r="T38" s="47"/>
      <c r="U38" s="47"/>
      <c r="V38" s="47"/>
      <c r="W38" s="47"/>
      <c r="X38" s="46"/>
    </row>
    <row r="39" spans="1:24" ht="16.5">
      <c r="A39" s="33"/>
      <c r="B39" s="309" t="s">
        <v>9</v>
      </c>
      <c r="C39" s="309"/>
      <c r="D39" s="309"/>
      <c r="E39" s="309"/>
      <c r="F39" s="309"/>
      <c r="G39" s="309"/>
      <c r="H39" s="309"/>
      <c r="I39" s="309"/>
      <c r="J39" s="309" t="s">
        <v>10</v>
      </c>
      <c r="K39" s="309"/>
      <c r="L39" s="309" t="s">
        <v>22</v>
      </c>
      <c r="M39" s="309"/>
      <c r="N39" s="309"/>
      <c r="O39" s="309"/>
      <c r="P39" s="309"/>
      <c r="Q39" s="309" t="s">
        <v>23</v>
      </c>
      <c r="R39" s="309"/>
      <c r="S39" s="309"/>
      <c r="T39" s="309" t="s">
        <v>24</v>
      </c>
      <c r="U39" s="309"/>
      <c r="V39" s="309"/>
      <c r="W39" s="309"/>
      <c r="X39" s="46"/>
    </row>
    <row r="40" spans="1:24" ht="15.75">
      <c r="A40" s="33"/>
      <c r="B40" s="320" t="s">
        <v>72</v>
      </c>
      <c r="C40" s="320"/>
      <c r="D40" s="320"/>
      <c r="E40" s="320"/>
      <c r="F40" s="320"/>
      <c r="G40" s="320"/>
      <c r="H40" s="320"/>
      <c r="I40" s="320"/>
      <c r="J40" s="320" t="s">
        <v>73</v>
      </c>
      <c r="K40" s="320"/>
      <c r="L40" s="320">
        <v>0.35</v>
      </c>
      <c r="M40" s="320"/>
      <c r="N40" s="320"/>
      <c r="O40" s="320"/>
      <c r="P40" s="320"/>
      <c r="Q40" s="320">
        <v>27000</v>
      </c>
      <c r="R40" s="320"/>
      <c r="S40" s="320"/>
      <c r="T40" s="328">
        <f>+ROUND(L40*Q40,0)</f>
        <v>9450</v>
      </c>
      <c r="U40" s="328"/>
      <c r="V40" s="328"/>
      <c r="W40" s="328"/>
      <c r="X40" s="46"/>
    </row>
    <row r="41" spans="1:24" ht="15.75">
      <c r="A41" s="33"/>
      <c r="B41" s="320" t="s">
        <v>74</v>
      </c>
      <c r="C41" s="320"/>
      <c r="D41" s="320"/>
      <c r="E41" s="320"/>
      <c r="F41" s="320"/>
      <c r="G41" s="320"/>
      <c r="H41" s="320"/>
      <c r="I41" s="320"/>
      <c r="J41" s="320" t="s">
        <v>13</v>
      </c>
      <c r="K41" s="320"/>
      <c r="L41" s="320">
        <v>0.6</v>
      </c>
      <c r="M41" s="320"/>
      <c r="N41" s="320"/>
      <c r="O41" s="320"/>
      <c r="P41" s="320"/>
      <c r="Q41" s="320">
        <v>130000</v>
      </c>
      <c r="R41" s="320"/>
      <c r="S41" s="320"/>
      <c r="T41" s="328">
        <f t="shared" ref="T41:T45" si="0">+ROUND(L41*Q41,0)</f>
        <v>78000</v>
      </c>
      <c r="U41" s="328"/>
      <c r="V41" s="328"/>
      <c r="W41" s="328"/>
      <c r="X41" s="46"/>
    </row>
    <row r="42" spans="1:24" ht="15.75">
      <c r="A42" s="33"/>
      <c r="B42" s="320" t="s">
        <v>75</v>
      </c>
      <c r="C42" s="320"/>
      <c r="D42" s="320"/>
      <c r="E42" s="320"/>
      <c r="F42" s="320"/>
      <c r="G42" s="320"/>
      <c r="H42" s="320"/>
      <c r="I42" s="320"/>
      <c r="J42" s="320" t="s">
        <v>13</v>
      </c>
      <c r="K42" s="320"/>
      <c r="L42" s="320">
        <v>0.6</v>
      </c>
      <c r="M42" s="320"/>
      <c r="N42" s="320"/>
      <c r="O42" s="320"/>
      <c r="P42" s="320"/>
      <c r="Q42" s="320">
        <v>149605</v>
      </c>
      <c r="R42" s="320"/>
      <c r="S42" s="320"/>
      <c r="T42" s="328">
        <f t="shared" si="0"/>
        <v>89763</v>
      </c>
      <c r="U42" s="328"/>
      <c r="V42" s="328"/>
      <c r="W42" s="328"/>
      <c r="X42" s="46"/>
    </row>
    <row r="43" spans="1:24" ht="15.75">
      <c r="A43" s="33"/>
      <c r="B43" s="317" t="s">
        <v>215</v>
      </c>
      <c r="C43" s="324"/>
      <c r="D43" s="324"/>
      <c r="E43" s="324"/>
      <c r="F43" s="324"/>
      <c r="G43" s="324"/>
      <c r="H43" s="324"/>
      <c r="I43" s="318"/>
      <c r="J43" s="320" t="s">
        <v>107</v>
      </c>
      <c r="K43" s="320"/>
      <c r="L43" s="320">
        <v>3.6</v>
      </c>
      <c r="M43" s="320"/>
      <c r="N43" s="320"/>
      <c r="O43" s="320"/>
      <c r="P43" s="320"/>
      <c r="Q43" s="320">
        <v>9000</v>
      </c>
      <c r="R43" s="320"/>
      <c r="S43" s="320"/>
      <c r="T43" s="328">
        <f t="shared" si="0"/>
        <v>32400</v>
      </c>
      <c r="U43" s="328"/>
      <c r="V43" s="328"/>
      <c r="W43" s="328"/>
      <c r="X43" s="46"/>
    </row>
    <row r="44" spans="1:24" ht="15.75">
      <c r="A44" s="33"/>
      <c r="B44" s="317" t="s">
        <v>216</v>
      </c>
      <c r="C44" s="324"/>
      <c r="D44" s="324"/>
      <c r="E44" s="324"/>
      <c r="F44" s="324"/>
      <c r="G44" s="324"/>
      <c r="H44" s="324"/>
      <c r="I44" s="318"/>
      <c r="J44" s="320" t="s">
        <v>217</v>
      </c>
      <c r="K44" s="320"/>
      <c r="L44" s="320">
        <v>1</v>
      </c>
      <c r="M44" s="320"/>
      <c r="N44" s="320"/>
      <c r="O44" s="320"/>
      <c r="P44" s="320"/>
      <c r="Q44" s="320">
        <v>3492</v>
      </c>
      <c r="R44" s="320"/>
      <c r="S44" s="320"/>
      <c r="T44" s="328">
        <f t="shared" si="0"/>
        <v>3492</v>
      </c>
      <c r="U44" s="328"/>
      <c r="V44" s="328"/>
      <c r="W44" s="328"/>
      <c r="X44" s="46"/>
    </row>
    <row r="45" spans="1:24" ht="15.75">
      <c r="A45" s="33"/>
      <c r="B45" s="317" t="s">
        <v>218</v>
      </c>
      <c r="C45" s="324"/>
      <c r="D45" s="324"/>
      <c r="E45" s="324"/>
      <c r="F45" s="324"/>
      <c r="G45" s="324"/>
      <c r="H45" s="324"/>
      <c r="I45" s="318"/>
      <c r="J45" s="320" t="s">
        <v>107</v>
      </c>
      <c r="K45" s="320"/>
      <c r="L45" s="320">
        <v>20</v>
      </c>
      <c r="M45" s="320"/>
      <c r="N45" s="320"/>
      <c r="O45" s="320"/>
      <c r="P45" s="320"/>
      <c r="Q45" s="320">
        <v>3000</v>
      </c>
      <c r="R45" s="320"/>
      <c r="S45" s="320"/>
      <c r="T45" s="328">
        <f t="shared" si="0"/>
        <v>60000</v>
      </c>
      <c r="U45" s="328"/>
      <c r="V45" s="328"/>
      <c r="W45" s="328"/>
      <c r="X45" s="46"/>
    </row>
    <row r="46" spans="1:24" ht="16.5">
      <c r="A46" s="33"/>
      <c r="B46" s="49"/>
      <c r="C46" s="49"/>
      <c r="D46" s="49"/>
      <c r="E46" s="49"/>
      <c r="F46" s="49"/>
      <c r="G46" s="49"/>
      <c r="H46" s="49"/>
      <c r="I46" s="49"/>
      <c r="J46" s="49"/>
      <c r="K46" s="49"/>
      <c r="L46" s="49"/>
      <c r="M46" s="49"/>
      <c r="N46" s="49"/>
      <c r="O46" s="49"/>
      <c r="P46" s="49"/>
      <c r="Q46" s="310" t="s">
        <v>20</v>
      </c>
      <c r="R46" s="310"/>
      <c r="S46" s="310"/>
      <c r="T46" s="329">
        <f>SUM(T40:W45)</f>
        <v>273105</v>
      </c>
      <c r="U46" s="330"/>
      <c r="V46" s="330"/>
      <c r="W46" s="331"/>
      <c r="X46" s="46"/>
    </row>
    <row r="47" spans="1:24" ht="15.75">
      <c r="A47" s="33"/>
      <c r="B47" s="50"/>
      <c r="C47" s="50"/>
      <c r="D47" s="50"/>
      <c r="E47" s="50"/>
      <c r="F47" s="50"/>
      <c r="G47" s="50"/>
      <c r="H47" s="50"/>
      <c r="I47" s="50"/>
      <c r="J47" s="50"/>
      <c r="K47" s="50"/>
      <c r="L47" s="50"/>
      <c r="M47" s="50"/>
      <c r="N47" s="50"/>
      <c r="O47" s="50"/>
      <c r="P47" s="50"/>
      <c r="Q47" s="50"/>
      <c r="R47" s="50"/>
      <c r="S47" s="50"/>
      <c r="T47" s="51"/>
      <c r="U47" s="51"/>
      <c r="V47" s="51"/>
      <c r="W47" s="51"/>
      <c r="X47" s="46"/>
    </row>
    <row r="48" spans="1:24" ht="16.5">
      <c r="A48" s="33"/>
      <c r="B48" s="305" t="s">
        <v>26</v>
      </c>
      <c r="C48" s="305"/>
      <c r="D48" s="305"/>
      <c r="E48" s="305"/>
      <c r="F48" s="305"/>
      <c r="G48" s="305"/>
      <c r="H48" s="305"/>
      <c r="I48" s="305"/>
      <c r="J48" s="305"/>
      <c r="K48" s="305"/>
      <c r="L48" s="305"/>
      <c r="M48" s="305"/>
      <c r="N48" s="305"/>
      <c r="O48" s="305"/>
      <c r="P48" s="305"/>
      <c r="Q48" s="305"/>
      <c r="R48" s="305"/>
      <c r="S48" s="305"/>
      <c r="T48" s="305"/>
      <c r="U48" s="305"/>
      <c r="V48" s="305"/>
      <c r="W48" s="305"/>
      <c r="X48" s="46"/>
    </row>
    <row r="49" spans="1:24" ht="15.75">
      <c r="A49" s="33"/>
      <c r="B49" s="47"/>
      <c r="C49" s="47"/>
      <c r="D49" s="47"/>
      <c r="E49" s="47"/>
      <c r="F49" s="47"/>
      <c r="G49" s="47"/>
      <c r="H49" s="47"/>
      <c r="I49" s="47"/>
      <c r="J49" s="47"/>
      <c r="K49" s="47"/>
      <c r="L49" s="47"/>
      <c r="M49" s="47"/>
      <c r="N49" s="47"/>
      <c r="O49" s="47"/>
      <c r="P49" s="47"/>
      <c r="Q49" s="47"/>
      <c r="R49" s="47"/>
      <c r="S49" s="47"/>
      <c r="T49" s="47"/>
      <c r="U49" s="47"/>
      <c r="V49" s="47"/>
      <c r="W49" s="47"/>
      <c r="X49" s="46"/>
    </row>
    <row r="50" spans="1:24" ht="19.5">
      <c r="A50" s="33"/>
      <c r="B50" s="309" t="s">
        <v>27</v>
      </c>
      <c r="C50" s="309"/>
      <c r="D50" s="309"/>
      <c r="E50" s="309"/>
      <c r="F50" s="309"/>
      <c r="G50" s="309"/>
      <c r="H50" s="309" t="s">
        <v>28</v>
      </c>
      <c r="I50" s="309"/>
      <c r="J50" s="309" t="s">
        <v>29</v>
      </c>
      <c r="K50" s="309"/>
      <c r="L50" s="309" t="s">
        <v>30</v>
      </c>
      <c r="M50" s="309"/>
      <c r="N50" s="309"/>
      <c r="O50" s="309"/>
      <c r="P50" s="309"/>
      <c r="Q50" s="309" t="s">
        <v>16</v>
      </c>
      <c r="R50" s="309"/>
      <c r="S50" s="309"/>
      <c r="T50" s="309" t="s">
        <v>18</v>
      </c>
      <c r="U50" s="309"/>
      <c r="V50" s="309"/>
      <c r="W50" s="309"/>
      <c r="X50" s="46"/>
    </row>
    <row r="51" spans="1:24" ht="15.75">
      <c r="A51" s="33"/>
      <c r="B51" s="320" t="s">
        <v>61</v>
      </c>
      <c r="C51" s="320"/>
      <c r="D51" s="320"/>
      <c r="E51" s="320"/>
      <c r="F51" s="320"/>
      <c r="G51" s="320"/>
      <c r="H51" s="320"/>
      <c r="I51" s="320"/>
      <c r="J51" s="320">
        <v>15</v>
      </c>
      <c r="K51" s="320"/>
      <c r="L51" s="320">
        <v>0.1</v>
      </c>
      <c r="M51" s="320"/>
      <c r="N51" s="320"/>
      <c r="O51" s="320"/>
      <c r="P51" s="320"/>
      <c r="Q51" s="320">
        <v>35000</v>
      </c>
      <c r="R51" s="320"/>
      <c r="S51" s="320"/>
      <c r="T51" s="319">
        <f>+ROUND(L51*Q51,0)</f>
        <v>3500</v>
      </c>
      <c r="U51" s="319"/>
      <c r="V51" s="319"/>
      <c r="W51" s="319"/>
      <c r="X51" s="46"/>
    </row>
    <row r="52" spans="1:24" ht="15.75">
      <c r="A52" s="33"/>
      <c r="B52" s="320" t="s">
        <v>32</v>
      </c>
      <c r="C52" s="320"/>
      <c r="D52" s="320"/>
      <c r="E52" s="320"/>
      <c r="F52" s="320"/>
      <c r="G52" s="320"/>
      <c r="H52" s="320"/>
      <c r="I52" s="320"/>
      <c r="J52" s="320">
        <v>1</v>
      </c>
      <c r="K52" s="320"/>
      <c r="L52" s="320">
        <v>0.1</v>
      </c>
      <c r="M52" s="320"/>
      <c r="N52" s="320"/>
      <c r="O52" s="320"/>
      <c r="P52" s="320"/>
      <c r="Q52" s="320">
        <v>45000</v>
      </c>
      <c r="R52" s="320"/>
      <c r="S52" s="320"/>
      <c r="T52" s="319">
        <f t="shared" ref="T52:T53" si="1">+ROUND(L52*Q52,0)</f>
        <v>4500</v>
      </c>
      <c r="U52" s="319"/>
      <c r="V52" s="319"/>
      <c r="W52" s="319"/>
      <c r="X52" s="46"/>
    </row>
    <row r="53" spans="1:24" ht="15.75">
      <c r="A53" s="33"/>
      <c r="B53" s="320"/>
      <c r="C53" s="320"/>
      <c r="D53" s="320"/>
      <c r="E53" s="320"/>
      <c r="F53" s="320"/>
      <c r="G53" s="320"/>
      <c r="H53" s="320"/>
      <c r="I53" s="320"/>
      <c r="J53" s="320"/>
      <c r="K53" s="320"/>
      <c r="L53" s="320"/>
      <c r="M53" s="320"/>
      <c r="N53" s="320"/>
      <c r="O53" s="320"/>
      <c r="P53" s="320"/>
      <c r="Q53" s="320"/>
      <c r="R53" s="320"/>
      <c r="S53" s="320"/>
      <c r="T53" s="319">
        <f t="shared" si="1"/>
        <v>0</v>
      </c>
      <c r="U53" s="319"/>
      <c r="V53" s="319"/>
      <c r="W53" s="319"/>
      <c r="X53" s="46"/>
    </row>
    <row r="54" spans="1:24" ht="16.5">
      <c r="A54" s="33"/>
      <c r="B54" s="49"/>
      <c r="C54" s="49"/>
      <c r="D54" s="49"/>
      <c r="E54" s="49"/>
      <c r="F54" s="49"/>
      <c r="G54" s="49"/>
      <c r="H54" s="49"/>
      <c r="I54" s="49"/>
      <c r="J54" s="49"/>
      <c r="K54" s="49"/>
      <c r="L54" s="49"/>
      <c r="M54" s="49"/>
      <c r="N54" s="49"/>
      <c r="O54" s="49"/>
      <c r="P54" s="49"/>
      <c r="Q54" s="310" t="s">
        <v>20</v>
      </c>
      <c r="R54" s="310"/>
      <c r="S54" s="310"/>
      <c r="T54" s="332">
        <f t="shared" ref="T54" si="2">SUM(T51:W53)</f>
        <v>8000</v>
      </c>
      <c r="U54" s="333"/>
      <c r="V54" s="333"/>
      <c r="W54" s="334"/>
      <c r="X54" s="46"/>
    </row>
    <row r="55" spans="1:24" ht="15.75">
      <c r="A55" s="33"/>
      <c r="B55" s="50"/>
      <c r="C55" s="50"/>
      <c r="D55" s="50"/>
      <c r="E55" s="50"/>
      <c r="F55" s="50"/>
      <c r="G55" s="50"/>
      <c r="H55" s="50"/>
      <c r="I55" s="50"/>
      <c r="J55" s="50"/>
      <c r="K55" s="50"/>
      <c r="L55" s="50"/>
      <c r="M55" s="50"/>
      <c r="N55" s="50"/>
      <c r="O55" s="50"/>
      <c r="P55" s="50"/>
      <c r="Q55" s="50"/>
      <c r="R55" s="50"/>
      <c r="S55" s="50"/>
      <c r="T55" s="51"/>
      <c r="U55" s="51"/>
      <c r="V55" s="51"/>
      <c r="W55" s="51"/>
      <c r="X55" s="46"/>
    </row>
    <row r="56" spans="1:24" ht="16.5">
      <c r="A56" s="33"/>
      <c r="B56" s="305" t="s">
        <v>33</v>
      </c>
      <c r="C56" s="305"/>
      <c r="D56" s="305"/>
      <c r="E56" s="305"/>
      <c r="F56" s="305"/>
      <c r="G56" s="305"/>
      <c r="H56" s="305"/>
      <c r="I56" s="305"/>
      <c r="J56" s="305"/>
      <c r="K56" s="305"/>
      <c r="L56" s="305"/>
      <c r="M56" s="305"/>
      <c r="N56" s="305"/>
      <c r="O56" s="305"/>
      <c r="P56" s="305"/>
      <c r="Q56" s="305"/>
      <c r="R56" s="305"/>
      <c r="S56" s="305"/>
      <c r="T56" s="305"/>
      <c r="U56" s="305"/>
      <c r="V56" s="305"/>
      <c r="W56" s="305"/>
      <c r="X56" s="46"/>
    </row>
    <row r="57" spans="1:24" ht="15.75">
      <c r="A57" s="33"/>
      <c r="B57" s="47"/>
      <c r="C57" s="47"/>
      <c r="D57" s="47"/>
      <c r="E57" s="47"/>
      <c r="F57" s="47"/>
      <c r="G57" s="47"/>
      <c r="H57" s="47"/>
      <c r="I57" s="47"/>
      <c r="J57" s="47"/>
      <c r="K57" s="47"/>
      <c r="L57" s="47"/>
      <c r="M57" s="47"/>
      <c r="N57" s="47"/>
      <c r="O57" s="47"/>
      <c r="P57" s="47"/>
      <c r="Q57" s="47"/>
      <c r="R57" s="47"/>
      <c r="S57" s="47"/>
      <c r="T57" s="47"/>
      <c r="U57" s="47"/>
      <c r="V57" s="47"/>
      <c r="W57" s="47"/>
      <c r="X57" s="46"/>
    </row>
    <row r="58" spans="1:24" ht="16.5">
      <c r="A58" s="33"/>
      <c r="B58" s="309" t="s">
        <v>34</v>
      </c>
      <c r="C58" s="309"/>
      <c r="D58" s="309"/>
      <c r="E58" s="309"/>
      <c r="F58" s="309"/>
      <c r="G58" s="309"/>
      <c r="H58" s="309" t="s">
        <v>35</v>
      </c>
      <c r="I58" s="309"/>
      <c r="J58" s="309" t="s">
        <v>36</v>
      </c>
      <c r="K58" s="309"/>
      <c r="L58" s="309" t="s">
        <v>37</v>
      </c>
      <c r="M58" s="309"/>
      <c r="N58" s="309"/>
      <c r="O58" s="309"/>
      <c r="P58" s="309"/>
      <c r="Q58" s="309" t="s">
        <v>17</v>
      </c>
      <c r="R58" s="309"/>
      <c r="S58" s="309"/>
      <c r="T58" s="309" t="s">
        <v>18</v>
      </c>
      <c r="U58" s="309"/>
      <c r="V58" s="309"/>
      <c r="W58" s="309"/>
      <c r="X58" s="46"/>
    </row>
    <row r="59" spans="1:24" ht="15.75">
      <c r="A59" s="33"/>
      <c r="B59" s="320" t="s">
        <v>38</v>
      </c>
      <c r="C59" s="320"/>
      <c r="D59" s="320"/>
      <c r="E59" s="320"/>
      <c r="F59" s="320"/>
      <c r="G59" s="320"/>
      <c r="H59" s="320">
        <f>((1500000/30)+((1000000/30)*2))</f>
        <v>116666.66666666667</v>
      </c>
      <c r="I59" s="320"/>
      <c r="J59" s="335">
        <v>0.65</v>
      </c>
      <c r="K59" s="320"/>
      <c r="L59" s="320">
        <f>H59*1.65</f>
        <v>192500</v>
      </c>
      <c r="M59" s="320"/>
      <c r="N59" s="320"/>
      <c r="O59" s="320"/>
      <c r="P59" s="320"/>
      <c r="Q59" s="320">
        <v>1.0392999999999999</v>
      </c>
      <c r="R59" s="320"/>
      <c r="S59" s="320"/>
      <c r="T59" s="319">
        <f>Q59*L59</f>
        <v>200065.24999999997</v>
      </c>
      <c r="U59" s="319"/>
      <c r="V59" s="319"/>
      <c r="W59" s="319"/>
      <c r="X59" s="46"/>
    </row>
    <row r="60" spans="1:24" ht="15.75">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5.75">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ht="16.5">
      <c r="A62" s="33"/>
      <c r="B62" s="49"/>
      <c r="C62" s="49"/>
      <c r="D62" s="49"/>
      <c r="E62" s="49"/>
      <c r="F62" s="49"/>
      <c r="G62" s="49"/>
      <c r="H62" s="49"/>
      <c r="I62" s="49"/>
      <c r="J62" s="49"/>
      <c r="K62" s="49"/>
      <c r="L62" s="49"/>
      <c r="M62" s="49"/>
      <c r="N62" s="49"/>
      <c r="O62" s="49"/>
      <c r="P62" s="49"/>
      <c r="Q62" s="310" t="s">
        <v>20</v>
      </c>
      <c r="R62" s="310"/>
      <c r="S62" s="310"/>
      <c r="T62" s="337">
        <f t="shared" ref="T62" si="3">SUM(T59:W61)</f>
        <v>200065.24999999997</v>
      </c>
      <c r="U62" s="338"/>
      <c r="V62" s="338"/>
      <c r="W62" s="339"/>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33"/>
      <c r="B64" s="52"/>
      <c r="C64" s="52"/>
      <c r="D64" s="52"/>
      <c r="E64" s="52"/>
      <c r="F64" s="52"/>
      <c r="G64" s="52"/>
      <c r="H64" s="52"/>
      <c r="I64" s="52"/>
      <c r="J64" s="52"/>
      <c r="K64" s="52"/>
      <c r="L64" s="52"/>
      <c r="M64" s="52"/>
      <c r="N64" s="52"/>
      <c r="O64" s="52"/>
      <c r="P64" s="52"/>
      <c r="Q64" s="340" t="s">
        <v>39</v>
      </c>
      <c r="R64" s="340"/>
      <c r="S64" s="340"/>
      <c r="T64" s="341">
        <f>+T62+T54+T46+T35</f>
        <v>519431.25</v>
      </c>
      <c r="U64" s="341"/>
      <c r="V64" s="341"/>
      <c r="W64" s="341"/>
      <c r="X64" s="46"/>
    </row>
    <row r="65" spans="1:24">
      <c r="A65" s="33"/>
      <c r="B65" s="52"/>
      <c r="C65" s="52"/>
      <c r="D65" s="52"/>
      <c r="E65" s="52"/>
      <c r="F65" s="52"/>
      <c r="G65" s="52"/>
      <c r="H65" s="52"/>
      <c r="I65" s="52"/>
      <c r="J65" s="52"/>
      <c r="K65" s="52"/>
      <c r="L65" s="52"/>
      <c r="M65" s="52"/>
      <c r="N65" s="52"/>
      <c r="O65" s="52"/>
      <c r="P65" s="52"/>
      <c r="Q65" s="54" t="s">
        <v>40</v>
      </c>
      <c r="R65" s="55">
        <v>30</v>
      </c>
      <c r="S65" s="56" t="s">
        <v>41</v>
      </c>
      <c r="T65" s="341">
        <f>+ROUND(R65*(T64/100),0)</f>
        <v>155829</v>
      </c>
      <c r="U65" s="341"/>
      <c r="V65" s="341"/>
      <c r="W65" s="341"/>
      <c r="X65" s="46"/>
    </row>
    <row r="66" spans="1:24">
      <c r="A66" s="33"/>
      <c r="B66" s="52"/>
      <c r="C66" s="52"/>
      <c r="D66" s="52"/>
      <c r="E66" s="52"/>
      <c r="F66" s="52"/>
      <c r="G66" s="52"/>
      <c r="H66" s="52"/>
      <c r="I66" s="52"/>
      <c r="J66" s="52"/>
      <c r="K66" s="52"/>
      <c r="L66" s="52"/>
      <c r="M66" s="52"/>
      <c r="N66" s="52"/>
      <c r="O66" s="52"/>
      <c r="P66" s="52"/>
      <c r="Q66" s="342" t="s">
        <v>42</v>
      </c>
      <c r="R66" s="342"/>
      <c r="S66" s="342"/>
      <c r="T66" s="341">
        <f>+T65+T64</f>
        <v>675260.25</v>
      </c>
      <c r="U66" s="341"/>
      <c r="V66" s="341"/>
      <c r="W66" s="341"/>
      <c r="X66" s="46"/>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346"/>
      <c r="D69" s="641"/>
      <c r="E69" s="641"/>
      <c r="F69" s="641"/>
      <c r="G69" s="641"/>
      <c r="H69" s="641"/>
      <c r="I69" s="641"/>
      <c r="J69" s="641"/>
      <c r="K69" s="642"/>
      <c r="L69" s="642"/>
      <c r="M69" s="642"/>
      <c r="N69" s="347"/>
      <c r="O69" s="347"/>
      <c r="P69" s="347"/>
      <c r="Q69" s="347"/>
      <c r="R69" s="347"/>
      <c r="S69" s="347"/>
      <c r="T69" s="347"/>
      <c r="U69" s="347"/>
      <c r="V69" s="347"/>
      <c r="W69" s="67"/>
      <c r="X69" s="46"/>
    </row>
    <row r="70" spans="1:24" ht="16.5">
      <c r="A70" s="33"/>
      <c r="B70" s="52"/>
      <c r="C70" s="343" t="s">
        <v>43</v>
      </c>
      <c r="D70" s="343"/>
      <c r="E70" s="343"/>
      <c r="F70" s="343"/>
      <c r="G70" s="343"/>
      <c r="H70" s="343"/>
      <c r="I70" s="343"/>
      <c r="J70" s="343"/>
      <c r="K70" s="642"/>
      <c r="L70" s="642"/>
      <c r="M70" s="642"/>
      <c r="N70" s="343" t="s">
        <v>44</v>
      </c>
      <c r="O70" s="343"/>
      <c r="P70" s="343"/>
      <c r="Q70" s="343"/>
      <c r="R70" s="343"/>
      <c r="S70" s="343"/>
      <c r="T70" s="343"/>
      <c r="U70" s="343"/>
      <c r="V70" s="343"/>
      <c r="W70" s="343"/>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346"/>
      <c r="J73" s="641"/>
      <c r="K73" s="641"/>
      <c r="L73" s="641"/>
      <c r="M73" s="641"/>
      <c r="N73" s="641"/>
      <c r="O73" s="641"/>
      <c r="P73" s="641"/>
      <c r="Q73" s="57"/>
      <c r="R73" s="57"/>
      <c r="S73" s="57"/>
      <c r="T73" s="57"/>
      <c r="U73" s="57"/>
      <c r="V73" s="57"/>
      <c r="W73" s="57"/>
      <c r="X73" s="46"/>
    </row>
    <row r="74" spans="1:24" ht="16.5">
      <c r="A74" s="33"/>
      <c r="B74" s="52"/>
      <c r="C74" s="57"/>
      <c r="D74" s="58"/>
      <c r="E74" s="58"/>
      <c r="F74" s="58"/>
      <c r="G74" s="58"/>
      <c r="H74" s="58"/>
      <c r="I74" s="343" t="s">
        <v>45</v>
      </c>
      <c r="J74" s="643"/>
      <c r="K74" s="643"/>
      <c r="L74" s="643"/>
      <c r="M74" s="643"/>
      <c r="N74" s="643"/>
      <c r="O74" s="643"/>
      <c r="P74" s="643"/>
      <c r="Q74" s="57"/>
      <c r="R74" s="57"/>
      <c r="S74" s="57"/>
      <c r="T74" s="57"/>
      <c r="U74" s="57"/>
      <c r="V74" s="57"/>
      <c r="W74" s="57"/>
      <c r="X74" s="46"/>
    </row>
    <row r="75" spans="1:24">
      <c r="A75" s="33"/>
      <c r="B75" s="52"/>
      <c r="C75" s="52"/>
      <c r="D75" s="52"/>
      <c r="E75" s="52"/>
      <c r="F75" s="59"/>
      <c r="G75" s="59"/>
      <c r="H75" s="59"/>
      <c r="I75" s="59"/>
      <c r="J75" s="59"/>
      <c r="K75" s="59"/>
      <c r="L75" s="59"/>
      <c r="M75" s="59"/>
      <c r="N75" s="59"/>
      <c r="O75" s="59"/>
      <c r="P75" s="60"/>
      <c r="Q75" s="52"/>
      <c r="R75" s="52"/>
      <c r="S75" s="52"/>
      <c r="T75" s="53"/>
      <c r="U75" s="53"/>
      <c r="V75" s="53"/>
      <c r="W75" s="53"/>
      <c r="X75" s="46"/>
    </row>
    <row r="76" spans="1:24">
      <c r="A76" s="33"/>
      <c r="B76" s="344" t="s">
        <v>46</v>
      </c>
      <c r="C76" s="344"/>
      <c r="D76" s="344"/>
      <c r="E76" s="344"/>
      <c r="F76" s="344"/>
      <c r="G76" s="344"/>
      <c r="H76" s="344"/>
      <c r="I76" s="344"/>
      <c r="J76" s="344"/>
      <c r="K76" s="344"/>
      <c r="L76" s="344"/>
      <c r="M76" s="344"/>
      <c r="N76" s="344"/>
      <c r="O76" s="61"/>
      <c r="P76" s="31"/>
      <c r="Q76" s="31" t="s">
        <v>47</v>
      </c>
      <c r="R76" s="31" t="s">
        <v>48</v>
      </c>
      <c r="S76" s="31"/>
      <c r="T76" s="31"/>
      <c r="U76" s="31"/>
      <c r="V76" s="31"/>
      <c r="W76" s="31"/>
      <c r="X76" s="32"/>
    </row>
    <row r="77" spans="1:24">
      <c r="A77" s="62"/>
      <c r="B77" s="63" t="s">
        <v>49</v>
      </c>
      <c r="C77" s="64"/>
      <c r="D77" s="64"/>
      <c r="E77" s="64"/>
      <c r="F77" s="63" t="s">
        <v>50</v>
      </c>
      <c r="G77" s="65"/>
      <c r="H77" s="345"/>
      <c r="I77" s="345"/>
      <c r="J77" s="345"/>
      <c r="K77" s="345"/>
      <c r="L77" s="345"/>
      <c r="M77" s="345"/>
      <c r="N77" s="345"/>
      <c r="O77" s="345"/>
      <c r="P77" s="63"/>
      <c r="Q77" s="63"/>
      <c r="R77" s="63" t="s">
        <v>51</v>
      </c>
      <c r="S77" s="63"/>
      <c r="T77" s="63"/>
      <c r="U77" s="63"/>
      <c r="V77" s="63"/>
      <c r="W77" s="63"/>
      <c r="X77" s="66"/>
    </row>
  </sheetData>
  <mergeCells count="160">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Q35:S35"/>
    <mergeCell ref="T35:W35"/>
    <mergeCell ref="B37:W37"/>
    <mergeCell ref="B39:I39"/>
    <mergeCell ref="J39:K39"/>
    <mergeCell ref="L39:P39"/>
    <mergeCell ref="Q39:S39"/>
    <mergeCell ref="T39:W39"/>
    <mergeCell ref="B33:I33"/>
    <mergeCell ref="J33:K33"/>
    <mergeCell ref="L33:P33"/>
    <mergeCell ref="Q33:S33"/>
    <mergeCell ref="T33:W33"/>
    <mergeCell ref="B34:I34"/>
    <mergeCell ref="J34:K34"/>
    <mergeCell ref="L34:P34"/>
    <mergeCell ref="Q34:S34"/>
    <mergeCell ref="T34:W34"/>
    <mergeCell ref="B40:I40"/>
    <mergeCell ref="J40:K40"/>
    <mergeCell ref="L40:P40"/>
    <mergeCell ref="Q40:S40"/>
    <mergeCell ref="T40:W40"/>
    <mergeCell ref="B41:I41"/>
    <mergeCell ref="J41:K41"/>
    <mergeCell ref="L41:P41"/>
    <mergeCell ref="Q41:S41"/>
    <mergeCell ref="T41:W41"/>
    <mergeCell ref="B42:I42"/>
    <mergeCell ref="J42:K42"/>
    <mergeCell ref="L42:P42"/>
    <mergeCell ref="Q42:S42"/>
    <mergeCell ref="T42:W42"/>
    <mergeCell ref="B43:I43"/>
    <mergeCell ref="J43:K43"/>
    <mergeCell ref="L43:P43"/>
    <mergeCell ref="Q43:S43"/>
    <mergeCell ref="T43:W43"/>
    <mergeCell ref="B44:I44"/>
    <mergeCell ref="J44:K44"/>
    <mergeCell ref="L44:P44"/>
    <mergeCell ref="Q44:S44"/>
    <mergeCell ref="T44:W44"/>
    <mergeCell ref="B45:I45"/>
    <mergeCell ref="J45:K45"/>
    <mergeCell ref="L45:P45"/>
    <mergeCell ref="Q45:S45"/>
    <mergeCell ref="T45:W45"/>
    <mergeCell ref="B51:G51"/>
    <mergeCell ref="H51:I51"/>
    <mergeCell ref="J51:K51"/>
    <mergeCell ref="L51:P51"/>
    <mergeCell ref="Q51:S51"/>
    <mergeCell ref="T51:W51"/>
    <mergeCell ref="Q46:S46"/>
    <mergeCell ref="T46:W46"/>
    <mergeCell ref="B48:W48"/>
    <mergeCell ref="B50:G50"/>
    <mergeCell ref="H50:I50"/>
    <mergeCell ref="J50:K50"/>
    <mergeCell ref="L50:P50"/>
    <mergeCell ref="Q50:S50"/>
    <mergeCell ref="T50:W50"/>
    <mergeCell ref="B53:G53"/>
    <mergeCell ref="H53:I53"/>
    <mergeCell ref="J53:K53"/>
    <mergeCell ref="L53:P53"/>
    <mergeCell ref="Q53:S53"/>
    <mergeCell ref="T53:W53"/>
    <mergeCell ref="B52:G52"/>
    <mergeCell ref="H52:I52"/>
    <mergeCell ref="J52:K52"/>
    <mergeCell ref="L52:P52"/>
    <mergeCell ref="Q52:S52"/>
    <mergeCell ref="T52:W52"/>
    <mergeCell ref="Q54:S54"/>
    <mergeCell ref="T54:W54"/>
    <mergeCell ref="B56:W56"/>
    <mergeCell ref="B58:G58"/>
    <mergeCell ref="H58:I58"/>
    <mergeCell ref="J58:K58"/>
    <mergeCell ref="L58:P58"/>
    <mergeCell ref="Q58:S58"/>
    <mergeCell ref="T58:W58"/>
    <mergeCell ref="B60:G60"/>
    <mergeCell ref="H60:I60"/>
    <mergeCell ref="J60:K60"/>
    <mergeCell ref="L60:P60"/>
    <mergeCell ref="Q60:S60"/>
    <mergeCell ref="T60:W60"/>
    <mergeCell ref="B59:G59"/>
    <mergeCell ref="H59:I59"/>
    <mergeCell ref="J59:K59"/>
    <mergeCell ref="L59:P59"/>
    <mergeCell ref="Q59:S59"/>
    <mergeCell ref="T59:W59"/>
    <mergeCell ref="Q62:S62"/>
    <mergeCell ref="T62:W62"/>
    <mergeCell ref="Q64:S64"/>
    <mergeCell ref="T64:W64"/>
    <mergeCell ref="T65:W65"/>
    <mergeCell ref="Q66:S66"/>
    <mergeCell ref="T66:W66"/>
    <mergeCell ref="B61:G61"/>
    <mergeCell ref="H61:I61"/>
    <mergeCell ref="J61:K61"/>
    <mergeCell ref="L61:P61"/>
    <mergeCell ref="Q61:S61"/>
    <mergeCell ref="T61:W61"/>
    <mergeCell ref="I74:P74"/>
    <mergeCell ref="B76:N76"/>
    <mergeCell ref="H77:O77"/>
    <mergeCell ref="C69:J69"/>
    <mergeCell ref="K69:M70"/>
    <mergeCell ref="N69:V69"/>
    <mergeCell ref="C70:J70"/>
    <mergeCell ref="N70:W70"/>
    <mergeCell ref="I73:P73"/>
  </mergeCells>
  <conditionalFormatting sqref="B12:W17">
    <cfRule type="expression" dxfId="27" priority="1" stopIfTrue="1">
      <formula>#REF!=0</formula>
    </cfRule>
  </conditionalFormatting>
  <dataValidations count="32">
    <dataValidation allowBlank="1" showInputMessage="1" showErrorMessage="1" prompt="Escriba el precio unitario del material  que se analiza" sqref="Q40:S45" xr:uid="{00000000-0002-0000-2800-000000000000}"/>
    <dataValidation allowBlank="1" showInputMessage="1" showErrorMessage="1" prompt="Escriba la cantidad de material que se analiza" sqref="L40:P45" xr:uid="{00000000-0002-0000-2800-000001000000}"/>
    <dataValidation allowBlank="1" showInputMessage="1" showErrorMessage="1" prompt="Escriba la unidad de medida en que se mide el material" sqref="J40:K45" xr:uid="{00000000-0002-0000-2800-000002000000}"/>
    <dataValidation allowBlank="1" showInputMessage="1" showErrorMessage="1" prompt="Escriba una breve descripción de los materiales que analiza" sqref="B40:I45" xr:uid="{00000000-0002-0000-2800-000003000000}"/>
    <dataValidation allowBlank="1" showInputMessage="1" showErrorMessage="1" prompt="Escriba el rendimiento del equipo que analiza" sqref="Q33:S34" xr:uid="{00000000-0002-0000-2800-000004000000}"/>
    <dataValidation allowBlank="1" showInputMessage="1" showErrorMessage="1" prompt="Escriba la Tarifa por hora del equipo que analiza" sqref="L33:P34" xr:uid="{00000000-0002-0000-2800-000005000000}"/>
    <dataValidation allowBlank="1" showInputMessage="1" showErrorMessage="1" prompt="Escriba una breve descripción del equipo que analiza" sqref="B33:B34" xr:uid="{00000000-0002-0000-2800-000006000000}"/>
    <dataValidation allowBlank="1" showInputMessage="1" showErrorMessage="1" prompt="Escriba el nombre completo  del interventor" sqref="H77:O77" xr:uid="{00000000-0002-0000-2800-000007000000}"/>
    <dataValidation allowBlank="1" showInputMessage="1" showErrorMessage="1" prompt="Escriba el valor Unitario de cada trabajador relacionado" sqref="T59:W61" xr:uid="{00000000-0002-0000-2800-000008000000}"/>
    <dataValidation allowBlank="1" showInputMessage="1" showErrorMessage="1" prompt="Escriba el rendimiento de cada trabajador relacionado" sqref="Q59:S61" xr:uid="{00000000-0002-0000-2800-000009000000}"/>
    <dataValidation allowBlank="1" showInputMessage="1" showErrorMessage="1" prompt="Escriba el valor del jornal total de cada trabajador relacionado" sqref="L59:P61" xr:uid="{00000000-0002-0000-2800-00000A000000}"/>
    <dataValidation allowBlank="1" showInputMessage="1" showErrorMessage="1" prompt="Escriba el valor de las prestaciones por cada trabajador" sqref="J59:K61" xr:uid="{00000000-0002-0000-2800-00000B000000}"/>
    <dataValidation allowBlank="1" showInputMessage="1" showErrorMessage="1" prompt="Escriba el valor del jornal por cada trabajador" sqref="H59:I61" xr:uid="{00000000-0002-0000-2800-00000C000000}"/>
    <dataValidation allowBlank="1" showInputMessage="1" showErrorMessage="1" prompt="Escriba el valor unitario del transporte relacionado" sqref="T51:W53" xr:uid="{00000000-0002-0000-2800-00000D000000}"/>
    <dataValidation allowBlank="1" showInputMessage="1" showErrorMessage="1" prompt="Escriba la tarifa del transporte relacionado" sqref="Q51:S53" xr:uid="{00000000-0002-0000-2800-00000E000000}"/>
    <dataValidation allowBlank="1" showInputMessage="1" showErrorMessage="1" prompt="Esciba los m2 o Toneladas por Km equivalentes para el transporte relacionado" sqref="L51:P53" xr:uid="{00000000-0002-0000-2800-00000F000000}"/>
    <dataValidation allowBlank="1" showInputMessage="1" showErrorMessage="1" prompt="Escriba la distancia que recorre el transporte relacionado" sqref="J51:K53" xr:uid="{00000000-0002-0000-2800-000010000000}"/>
    <dataValidation allowBlank="1" showInputMessage="1" showErrorMessage="1" prompt="Escriba el peso o la cantidad de volument que transporta" sqref="H51:I53" xr:uid="{00000000-0002-0000-2800-000011000000}"/>
    <dataValidation allowBlank="1" showInputMessage="1" showErrorMessage="1" prompt="Escriba el precio unitario del material que se analiza" sqref="T34:W34 T40:W45" xr:uid="{00000000-0002-0000-2800-000012000000}"/>
    <dataValidation allowBlank="1" showInputMessage="1" showErrorMessage="1" prompt="Escriba el valor unitario del equipo que analiza" sqref="T33:W33" xr:uid="{00000000-0002-0000-2800-000013000000}"/>
    <dataValidation allowBlank="1" showInputMessage="1" showErrorMessage="1" prompt="Escriba los trabajadores cuyo precio va a analizarce" sqref="B59:G61" xr:uid="{00000000-0002-0000-2800-000014000000}"/>
    <dataValidation allowBlank="1" showInputMessage="1" showErrorMessage="1" prompt="Escriba la clase de material que transporta el material que se analiza" sqref="B51:G53" xr:uid="{00000000-0002-0000-2800-000015000000}"/>
    <dataValidation allowBlank="1" showInputMessage="1" showErrorMessage="1" prompt="Escriba la Cantidad de cada item relacionado" sqref="T26 T29:W29" xr:uid="{00000000-0002-0000-2800-000016000000}"/>
    <dataValidation allowBlank="1" showInputMessage="1" showErrorMessage="1" prompt="Escriba la unidad de medida en que se encuentra el item relacionado" sqref="Q26 Q29:S29" xr:uid="{00000000-0002-0000-2800-000017000000}"/>
    <dataValidation allowBlank="1" showInputMessage="1" showErrorMessage="1" prompt="Escriba una breve descripción del item relacionado" sqref="D26 D29:P29" xr:uid="{00000000-0002-0000-2800-000018000000}"/>
    <dataValidation allowBlank="1" showInputMessage="1" showErrorMessage="1" prompt="Escriba el item relacionado en la propuesta" sqref="B26 B29:C29" xr:uid="{00000000-0002-0000-2800-000019000000}"/>
    <dataValidation allowBlank="1" showInputMessage="1" showErrorMessage="1" promptTitle="Coordinador        " prompt="Escriba el nombre _x000a_o razón social del _x000a_funcionario designado_x000a_para ser el Coordinador_x000a_del Contrato" sqref="F23:W23" xr:uid="{00000000-0002-0000-2800-00001A000000}"/>
    <dataValidation allowBlank="1" showInputMessage="1" showErrorMessage="1" promptTitle="Interventor               " prompt="Escriba el nombre _x000a_o razón social del _x000a_Interventor" sqref="F21:W21" xr:uid="{00000000-0002-0000-2800-00001B000000}"/>
    <dataValidation allowBlank="1" showInputMessage="1" showErrorMessage="1" promptTitle="Contratista" prompt="Escriba el nombre o _x000a_razón social del _x000a_Contratista" sqref="F19:W19" xr:uid="{00000000-0002-0000-2800-00001C000000}"/>
    <dataValidation allowBlank="1" showInputMessage="1" showErrorMessage="1" promptTitle="Contrato No." prompt="Escriba en este espacio el número de contrato suscrito" sqref="H8:L8" xr:uid="{00000000-0002-0000-2800-00001D000000}"/>
    <dataValidation allowBlank="1" showInputMessage="1" showErrorMessage="1" prompt="Escriba el año de suscripción del contrato." sqref="O8:Q8" xr:uid="{00000000-0002-0000-2800-00001E000000}"/>
    <dataValidation allowBlank="1" showInputMessage="1" showErrorMessage="1" promptTitle="Objeto del Contrato" prompt="Escriba claramente el objeto del contrato de ejecución suscrito" sqref="B12:W17" xr:uid="{00000000-0002-0000-2800-00001F000000}"/>
  </dataValidation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X77"/>
  <sheetViews>
    <sheetView workbookViewId="0">
      <selection sqref="A1:X77"/>
    </sheetView>
  </sheetViews>
  <sheetFormatPr defaultColWidth="11.42578125" defaultRowHeight="15"/>
  <cols>
    <col min="1" max="8" width="5.85546875" customWidth="1"/>
    <col min="9" max="9" width="9.85546875" customWidth="1"/>
    <col min="10" max="18" width="5.85546875" customWidth="1"/>
    <col min="19" max="19" width="9.28515625" customWidth="1"/>
    <col min="20" max="24" width="5.85546875" customWidth="1"/>
  </cols>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13"/>
      <c r="C12" s="413"/>
      <c r="D12" s="413"/>
      <c r="E12" s="413"/>
      <c r="F12" s="413"/>
      <c r="G12" s="413"/>
      <c r="H12" s="413"/>
      <c r="I12" s="413"/>
      <c r="J12" s="413"/>
      <c r="K12" s="413"/>
      <c r="L12" s="413"/>
      <c r="M12" s="413"/>
      <c r="N12" s="413"/>
      <c r="O12" s="413"/>
      <c r="P12" s="413"/>
      <c r="Q12" s="413"/>
      <c r="R12" s="413"/>
      <c r="S12" s="413"/>
      <c r="T12" s="413"/>
      <c r="U12" s="413"/>
      <c r="V12" s="413"/>
      <c r="W12" s="413"/>
      <c r="X12" s="36"/>
    </row>
    <row r="13" spans="1:24">
      <c r="A13" s="35"/>
      <c r="B13" s="413"/>
      <c r="C13" s="413"/>
      <c r="D13" s="413"/>
      <c r="E13" s="413"/>
      <c r="F13" s="413"/>
      <c r="G13" s="413"/>
      <c r="H13" s="413"/>
      <c r="I13" s="413"/>
      <c r="J13" s="413"/>
      <c r="K13" s="413"/>
      <c r="L13" s="413"/>
      <c r="M13" s="413"/>
      <c r="N13" s="413"/>
      <c r="O13" s="413"/>
      <c r="P13" s="413"/>
      <c r="Q13" s="413"/>
      <c r="R13" s="413"/>
      <c r="S13" s="413"/>
      <c r="T13" s="413"/>
      <c r="U13" s="413"/>
      <c r="V13" s="413"/>
      <c r="W13" s="413"/>
      <c r="X13" s="36"/>
    </row>
    <row r="14" spans="1:24">
      <c r="A14" s="35"/>
      <c r="B14" s="413"/>
      <c r="C14" s="413"/>
      <c r="D14" s="413"/>
      <c r="E14" s="413"/>
      <c r="F14" s="413"/>
      <c r="G14" s="413"/>
      <c r="H14" s="413"/>
      <c r="I14" s="413"/>
      <c r="J14" s="413"/>
      <c r="K14" s="413"/>
      <c r="L14" s="413"/>
      <c r="M14" s="413"/>
      <c r="N14" s="413"/>
      <c r="O14" s="413"/>
      <c r="P14" s="413"/>
      <c r="Q14" s="413"/>
      <c r="R14" s="413"/>
      <c r="S14" s="413"/>
      <c r="T14" s="413"/>
      <c r="U14" s="413"/>
      <c r="V14" s="413"/>
      <c r="W14" s="413"/>
      <c r="X14" s="36"/>
    </row>
    <row r="15" spans="1:24">
      <c r="A15" s="35"/>
      <c r="B15" s="413"/>
      <c r="C15" s="413"/>
      <c r="D15" s="413"/>
      <c r="E15" s="413"/>
      <c r="F15" s="413"/>
      <c r="G15" s="413"/>
      <c r="H15" s="413"/>
      <c r="I15" s="413"/>
      <c r="J15" s="413"/>
      <c r="K15" s="413"/>
      <c r="L15" s="413"/>
      <c r="M15" s="413"/>
      <c r="N15" s="413"/>
      <c r="O15" s="413"/>
      <c r="P15" s="413"/>
      <c r="Q15" s="413"/>
      <c r="R15" s="413"/>
      <c r="S15" s="413"/>
      <c r="T15" s="413"/>
      <c r="U15" s="413"/>
      <c r="V15" s="413"/>
      <c r="W15" s="413"/>
      <c r="X15" s="36"/>
    </row>
    <row r="16" spans="1:24">
      <c r="A16" s="35"/>
      <c r="B16" s="413"/>
      <c r="C16" s="413"/>
      <c r="D16" s="413"/>
      <c r="E16" s="413"/>
      <c r="F16" s="413"/>
      <c r="G16" s="413"/>
      <c r="H16" s="413"/>
      <c r="I16" s="413"/>
      <c r="J16" s="413"/>
      <c r="K16" s="413"/>
      <c r="L16" s="413"/>
      <c r="M16" s="413"/>
      <c r="N16" s="413"/>
      <c r="O16" s="413"/>
      <c r="P16" s="413"/>
      <c r="Q16" s="413"/>
      <c r="R16" s="413"/>
      <c r="S16" s="413"/>
      <c r="T16" s="413"/>
      <c r="U16" s="413"/>
      <c r="V16" s="413"/>
      <c r="W16" s="413"/>
      <c r="X16" s="36"/>
    </row>
    <row r="17" spans="1:24">
      <c r="A17" s="35"/>
      <c r="B17" s="413"/>
      <c r="C17" s="413"/>
      <c r="D17" s="413"/>
      <c r="E17" s="413"/>
      <c r="F17" s="413"/>
      <c r="G17" s="413"/>
      <c r="H17" s="413"/>
      <c r="I17" s="413"/>
      <c r="J17" s="413"/>
      <c r="K17" s="413"/>
      <c r="L17" s="413"/>
      <c r="M17" s="413"/>
      <c r="N17" s="413"/>
      <c r="O17" s="413"/>
      <c r="P17" s="413"/>
      <c r="Q17" s="413"/>
      <c r="R17" s="413"/>
      <c r="S17" s="413"/>
      <c r="T17" s="413"/>
      <c r="U17" s="413"/>
      <c r="V17" s="413"/>
      <c r="W17" s="413"/>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398" t="s">
        <v>219</v>
      </c>
      <c r="C26" s="399"/>
      <c r="D26" s="404" t="s">
        <v>220</v>
      </c>
      <c r="E26" s="405"/>
      <c r="F26" s="405"/>
      <c r="G26" s="405"/>
      <c r="H26" s="405"/>
      <c r="I26" s="405"/>
      <c r="J26" s="405"/>
      <c r="K26" s="405"/>
      <c r="L26" s="405"/>
      <c r="M26" s="405"/>
      <c r="N26" s="405"/>
      <c r="O26" s="405"/>
      <c r="P26" s="406"/>
      <c r="Q26" s="293" t="s">
        <v>13</v>
      </c>
      <c r="R26" s="294"/>
      <c r="S26" s="295"/>
      <c r="T26" s="278"/>
      <c r="U26" s="302"/>
      <c r="V26" s="302"/>
      <c r="W26" s="279"/>
      <c r="X26" s="46"/>
    </row>
    <row r="27" spans="1:24">
      <c r="A27" s="33"/>
      <c r="B27" s="400"/>
      <c r="C27" s="401"/>
      <c r="D27" s="407"/>
      <c r="E27" s="408"/>
      <c r="F27" s="408"/>
      <c r="G27" s="408"/>
      <c r="H27" s="408"/>
      <c r="I27" s="408"/>
      <c r="J27" s="408"/>
      <c r="K27" s="408"/>
      <c r="L27" s="408"/>
      <c r="M27" s="408"/>
      <c r="N27" s="408"/>
      <c r="O27" s="408"/>
      <c r="P27" s="409"/>
      <c r="Q27" s="296"/>
      <c r="R27" s="297"/>
      <c r="S27" s="298"/>
      <c r="T27" s="280"/>
      <c r="U27" s="303"/>
      <c r="V27" s="303"/>
      <c r="W27" s="281"/>
      <c r="X27" s="46"/>
    </row>
    <row r="28" spans="1:24">
      <c r="A28" s="33"/>
      <c r="B28" s="402"/>
      <c r="C28" s="403"/>
      <c r="D28" s="410"/>
      <c r="E28" s="411"/>
      <c r="F28" s="411"/>
      <c r="G28" s="411"/>
      <c r="H28" s="411"/>
      <c r="I28" s="411"/>
      <c r="J28" s="411"/>
      <c r="K28" s="411"/>
      <c r="L28" s="411"/>
      <c r="M28" s="411"/>
      <c r="N28" s="411"/>
      <c r="O28" s="411"/>
      <c r="P28" s="412"/>
      <c r="Q28" s="299"/>
      <c r="R28" s="300"/>
      <c r="S28" s="301"/>
      <c r="T28" s="282"/>
      <c r="U28" s="304"/>
      <c r="V28" s="304"/>
      <c r="W28" s="283"/>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c r="K33" s="318"/>
      <c r="L33" s="319">
        <f>+T62</f>
        <v>200065.24999999997</v>
      </c>
      <c r="M33" s="319"/>
      <c r="N33" s="319"/>
      <c r="O33" s="319"/>
      <c r="P33" s="319"/>
      <c r="Q33" s="320">
        <v>0.15</v>
      </c>
      <c r="R33" s="320"/>
      <c r="S33" s="320"/>
      <c r="T33" s="319">
        <f>+ROUND(L33*Q33,0)+1</f>
        <v>30011</v>
      </c>
      <c r="U33" s="319"/>
      <c r="V33" s="319"/>
      <c r="W33" s="319"/>
      <c r="X33" s="46"/>
    </row>
    <row r="34" spans="1:24" ht="15.75">
      <c r="A34" s="33"/>
      <c r="B34" s="314" t="s">
        <v>71</v>
      </c>
      <c r="C34" s="315"/>
      <c r="D34" s="315"/>
      <c r="E34" s="315"/>
      <c r="F34" s="315"/>
      <c r="G34" s="315"/>
      <c r="H34" s="315"/>
      <c r="I34" s="316"/>
      <c r="J34" s="317" t="s">
        <v>60</v>
      </c>
      <c r="K34" s="318"/>
      <c r="L34" s="321">
        <v>55000</v>
      </c>
      <c r="M34" s="322"/>
      <c r="N34" s="322"/>
      <c r="O34" s="322"/>
      <c r="P34" s="323"/>
      <c r="Q34" s="317">
        <v>0.15</v>
      </c>
      <c r="R34" s="324"/>
      <c r="S34" s="318"/>
      <c r="T34" s="325">
        <f>+ROUND(L34*Q34,0)</f>
        <v>8250</v>
      </c>
      <c r="U34" s="326"/>
      <c r="V34" s="326"/>
      <c r="W34" s="327"/>
      <c r="X34" s="46"/>
    </row>
    <row r="35" spans="1:24" ht="16.5">
      <c r="A35" s="33"/>
      <c r="B35" s="49"/>
      <c r="C35" s="49"/>
      <c r="D35" s="49"/>
      <c r="E35" s="49"/>
      <c r="F35" s="49"/>
      <c r="G35" s="49"/>
      <c r="H35" s="49"/>
      <c r="I35" s="49"/>
      <c r="J35" s="49"/>
      <c r="K35" s="49"/>
      <c r="L35" s="49"/>
      <c r="M35" s="49"/>
      <c r="N35" s="49"/>
      <c r="O35" s="49"/>
      <c r="P35" s="49"/>
      <c r="Q35" s="310" t="s">
        <v>20</v>
      </c>
      <c r="R35" s="310"/>
      <c r="S35" s="310"/>
      <c r="T35" s="311">
        <f>+SUM(T33:W34)</f>
        <v>38261</v>
      </c>
      <c r="U35" s="312"/>
      <c r="V35" s="312"/>
      <c r="W35" s="313"/>
      <c r="X35" s="46"/>
    </row>
    <row r="36" spans="1:24" ht="15.75">
      <c r="A36" s="33"/>
      <c r="B36" s="50"/>
      <c r="C36" s="50"/>
      <c r="D36" s="50"/>
      <c r="E36" s="50"/>
      <c r="F36" s="50"/>
      <c r="G36" s="50"/>
      <c r="H36" s="50"/>
      <c r="I36" s="50"/>
      <c r="J36" s="50"/>
      <c r="K36" s="50"/>
      <c r="L36" s="50"/>
      <c r="M36" s="50"/>
      <c r="N36" s="50"/>
      <c r="O36" s="50"/>
      <c r="P36" s="50"/>
      <c r="Q36" s="50"/>
      <c r="R36" s="50"/>
      <c r="S36" s="50"/>
      <c r="T36" s="51"/>
      <c r="U36" s="51"/>
      <c r="V36" s="51"/>
      <c r="W36" s="51"/>
      <c r="X36" s="46"/>
    </row>
    <row r="37" spans="1:24" ht="16.5">
      <c r="A37" s="33"/>
      <c r="B37" s="305" t="s">
        <v>21</v>
      </c>
      <c r="C37" s="305"/>
      <c r="D37" s="305"/>
      <c r="E37" s="305"/>
      <c r="F37" s="305"/>
      <c r="G37" s="305"/>
      <c r="H37" s="305"/>
      <c r="I37" s="305"/>
      <c r="J37" s="305"/>
      <c r="K37" s="305"/>
      <c r="L37" s="305"/>
      <c r="M37" s="305"/>
      <c r="N37" s="305"/>
      <c r="O37" s="305"/>
      <c r="P37" s="305"/>
      <c r="Q37" s="305"/>
      <c r="R37" s="305"/>
      <c r="S37" s="305"/>
      <c r="T37" s="305"/>
      <c r="U37" s="305"/>
      <c r="V37" s="305"/>
      <c r="W37" s="305"/>
      <c r="X37" s="46"/>
    </row>
    <row r="38" spans="1:24" ht="15.75">
      <c r="A38" s="33"/>
      <c r="B38" s="47"/>
      <c r="C38" s="47"/>
      <c r="D38" s="47"/>
      <c r="E38" s="47"/>
      <c r="F38" s="47"/>
      <c r="G38" s="47"/>
      <c r="H38" s="47"/>
      <c r="I38" s="47"/>
      <c r="J38" s="47"/>
      <c r="K38" s="47"/>
      <c r="L38" s="47"/>
      <c r="M38" s="47"/>
      <c r="N38" s="47"/>
      <c r="O38" s="47"/>
      <c r="P38" s="47"/>
      <c r="Q38" s="47"/>
      <c r="R38" s="47"/>
      <c r="S38" s="47"/>
      <c r="T38" s="47"/>
      <c r="U38" s="47"/>
      <c r="V38" s="47"/>
      <c r="W38" s="47"/>
      <c r="X38" s="46"/>
    </row>
    <row r="39" spans="1:24" ht="16.5">
      <c r="A39" s="33"/>
      <c r="B39" s="309" t="s">
        <v>9</v>
      </c>
      <c r="C39" s="309"/>
      <c r="D39" s="309"/>
      <c r="E39" s="309"/>
      <c r="F39" s="309"/>
      <c r="G39" s="309"/>
      <c r="H39" s="309"/>
      <c r="I39" s="309"/>
      <c r="J39" s="309" t="s">
        <v>10</v>
      </c>
      <c r="K39" s="309"/>
      <c r="L39" s="309" t="s">
        <v>22</v>
      </c>
      <c r="M39" s="309"/>
      <c r="N39" s="309"/>
      <c r="O39" s="309"/>
      <c r="P39" s="309"/>
      <c r="Q39" s="309" t="s">
        <v>23</v>
      </c>
      <c r="R39" s="309"/>
      <c r="S39" s="309"/>
      <c r="T39" s="309" t="s">
        <v>24</v>
      </c>
      <c r="U39" s="309"/>
      <c r="V39" s="309"/>
      <c r="W39" s="309"/>
      <c r="X39" s="46"/>
    </row>
    <row r="40" spans="1:24" ht="15.75">
      <c r="A40" s="33"/>
      <c r="B40" s="320" t="s">
        <v>72</v>
      </c>
      <c r="C40" s="320"/>
      <c r="D40" s="320"/>
      <c r="E40" s="320"/>
      <c r="F40" s="320"/>
      <c r="G40" s="320"/>
      <c r="H40" s="320"/>
      <c r="I40" s="320"/>
      <c r="J40" s="320" t="s">
        <v>73</v>
      </c>
      <c r="K40" s="320"/>
      <c r="L40" s="320">
        <v>0.33</v>
      </c>
      <c r="M40" s="320"/>
      <c r="N40" s="320"/>
      <c r="O40" s="320"/>
      <c r="P40" s="320"/>
      <c r="Q40" s="320">
        <v>27000</v>
      </c>
      <c r="R40" s="320"/>
      <c r="S40" s="320"/>
      <c r="T40" s="328">
        <f>+ROUND(L40*Q40,0)</f>
        <v>8910</v>
      </c>
      <c r="U40" s="328"/>
      <c r="V40" s="328"/>
      <c r="W40" s="328"/>
      <c r="X40" s="46"/>
    </row>
    <row r="41" spans="1:24" ht="15.75">
      <c r="A41" s="33"/>
      <c r="B41" s="320" t="s">
        <v>74</v>
      </c>
      <c r="C41" s="320"/>
      <c r="D41" s="320"/>
      <c r="E41" s="320"/>
      <c r="F41" s="320"/>
      <c r="G41" s="320"/>
      <c r="H41" s="320"/>
      <c r="I41" s="320"/>
      <c r="J41" s="320" t="s">
        <v>13</v>
      </c>
      <c r="K41" s="320"/>
      <c r="L41" s="320">
        <v>0.5</v>
      </c>
      <c r="M41" s="320"/>
      <c r="N41" s="320"/>
      <c r="O41" s="320"/>
      <c r="P41" s="320"/>
      <c r="Q41" s="320">
        <v>130000</v>
      </c>
      <c r="R41" s="320"/>
      <c r="S41" s="320"/>
      <c r="T41" s="328">
        <f t="shared" ref="T41:T45" si="0">+ROUND(L41*Q41,0)</f>
        <v>65000</v>
      </c>
      <c r="U41" s="328"/>
      <c r="V41" s="328"/>
      <c r="W41" s="328"/>
      <c r="X41" s="46"/>
    </row>
    <row r="42" spans="1:24" ht="15.75">
      <c r="A42" s="33"/>
      <c r="B42" s="320" t="s">
        <v>75</v>
      </c>
      <c r="C42" s="320"/>
      <c r="D42" s="320"/>
      <c r="E42" s="320"/>
      <c r="F42" s="320"/>
      <c r="G42" s="320"/>
      <c r="H42" s="320"/>
      <c r="I42" s="320"/>
      <c r="J42" s="320" t="s">
        <v>13</v>
      </c>
      <c r="K42" s="320"/>
      <c r="L42" s="320">
        <v>0.5</v>
      </c>
      <c r="M42" s="320"/>
      <c r="N42" s="320"/>
      <c r="O42" s="320"/>
      <c r="P42" s="320"/>
      <c r="Q42" s="320">
        <v>149605</v>
      </c>
      <c r="R42" s="320"/>
      <c r="S42" s="320"/>
      <c r="T42" s="328">
        <f t="shared" si="0"/>
        <v>74803</v>
      </c>
      <c r="U42" s="328"/>
      <c r="V42" s="328"/>
      <c r="W42" s="328"/>
      <c r="X42" s="46"/>
    </row>
    <row r="43" spans="1:24" ht="15.75">
      <c r="A43" s="33"/>
      <c r="B43" s="317" t="s">
        <v>221</v>
      </c>
      <c r="C43" s="324"/>
      <c r="D43" s="324"/>
      <c r="E43" s="324"/>
      <c r="F43" s="324"/>
      <c r="G43" s="324"/>
      <c r="H43" s="324"/>
      <c r="I43" s="318"/>
      <c r="J43" s="320" t="s">
        <v>222</v>
      </c>
      <c r="K43" s="320"/>
      <c r="L43" s="320">
        <v>1</v>
      </c>
      <c r="M43" s="320"/>
      <c r="N43" s="320"/>
      <c r="O43" s="320"/>
      <c r="P43" s="320"/>
      <c r="Q43" s="320">
        <v>327391</v>
      </c>
      <c r="R43" s="320"/>
      <c r="S43" s="320"/>
      <c r="T43" s="328">
        <f t="shared" si="0"/>
        <v>327391</v>
      </c>
      <c r="U43" s="328"/>
      <c r="V43" s="328"/>
      <c r="W43" s="328"/>
      <c r="X43" s="46"/>
    </row>
    <row r="44" spans="1:24" ht="15.75">
      <c r="A44" s="33"/>
      <c r="B44" s="317" t="s">
        <v>216</v>
      </c>
      <c r="C44" s="324"/>
      <c r="D44" s="324"/>
      <c r="E44" s="324"/>
      <c r="F44" s="324"/>
      <c r="G44" s="324"/>
      <c r="H44" s="324"/>
      <c r="I44" s="318"/>
      <c r="J44" s="320" t="s">
        <v>217</v>
      </c>
      <c r="K44" s="320"/>
      <c r="L44" s="320">
        <v>1</v>
      </c>
      <c r="M44" s="320"/>
      <c r="N44" s="320"/>
      <c r="O44" s="320"/>
      <c r="P44" s="320"/>
      <c r="Q44" s="320">
        <v>3492</v>
      </c>
      <c r="R44" s="320"/>
      <c r="S44" s="320"/>
      <c r="T44" s="328">
        <f t="shared" si="0"/>
        <v>3492</v>
      </c>
      <c r="U44" s="328"/>
      <c r="V44" s="328"/>
      <c r="W44" s="328"/>
      <c r="X44" s="46"/>
    </row>
    <row r="45" spans="1:24" ht="15.75">
      <c r="A45" s="33"/>
      <c r="B45" s="317" t="s">
        <v>218</v>
      </c>
      <c r="C45" s="324"/>
      <c r="D45" s="324"/>
      <c r="E45" s="324"/>
      <c r="F45" s="324"/>
      <c r="G45" s="324"/>
      <c r="H45" s="324"/>
      <c r="I45" s="318"/>
      <c r="J45" s="320" t="s">
        <v>107</v>
      </c>
      <c r="K45" s="320"/>
      <c r="L45" s="320">
        <v>20</v>
      </c>
      <c r="M45" s="320"/>
      <c r="N45" s="320"/>
      <c r="O45" s="320"/>
      <c r="P45" s="320"/>
      <c r="Q45" s="320">
        <v>3000</v>
      </c>
      <c r="R45" s="320"/>
      <c r="S45" s="320"/>
      <c r="T45" s="328">
        <f t="shared" si="0"/>
        <v>60000</v>
      </c>
      <c r="U45" s="328"/>
      <c r="V45" s="328"/>
      <c r="W45" s="328"/>
      <c r="X45" s="46"/>
    </row>
    <row r="46" spans="1:24" ht="16.5">
      <c r="A46" s="33"/>
      <c r="B46" s="49"/>
      <c r="C46" s="49"/>
      <c r="D46" s="49"/>
      <c r="E46" s="49"/>
      <c r="F46" s="49"/>
      <c r="G46" s="49"/>
      <c r="H46" s="49"/>
      <c r="I46" s="49"/>
      <c r="J46" s="49"/>
      <c r="K46" s="49"/>
      <c r="L46" s="49"/>
      <c r="M46" s="49"/>
      <c r="N46" s="49"/>
      <c r="O46" s="49"/>
      <c r="P46" s="49"/>
      <c r="Q46" s="310" t="s">
        <v>20</v>
      </c>
      <c r="R46" s="310"/>
      <c r="S46" s="310"/>
      <c r="T46" s="329">
        <f>SUM(T40:W45)</f>
        <v>539596</v>
      </c>
      <c r="U46" s="330"/>
      <c r="V46" s="330"/>
      <c r="W46" s="331"/>
      <c r="X46" s="46"/>
    </row>
    <row r="47" spans="1:24" ht="15.75">
      <c r="A47" s="33"/>
      <c r="B47" s="50"/>
      <c r="C47" s="50"/>
      <c r="D47" s="50"/>
      <c r="E47" s="50"/>
      <c r="F47" s="50"/>
      <c r="G47" s="50"/>
      <c r="H47" s="50"/>
      <c r="I47" s="50"/>
      <c r="J47" s="50"/>
      <c r="K47" s="50"/>
      <c r="L47" s="50"/>
      <c r="M47" s="50"/>
      <c r="N47" s="50"/>
      <c r="O47" s="50"/>
      <c r="P47" s="50"/>
      <c r="Q47" s="50"/>
      <c r="R47" s="50"/>
      <c r="S47" s="50"/>
      <c r="T47" s="51"/>
      <c r="U47" s="51"/>
      <c r="V47" s="51"/>
      <c r="W47" s="51"/>
      <c r="X47" s="46"/>
    </row>
    <row r="48" spans="1:24" ht="16.5">
      <c r="A48" s="33"/>
      <c r="B48" s="305" t="s">
        <v>26</v>
      </c>
      <c r="C48" s="305"/>
      <c r="D48" s="305"/>
      <c r="E48" s="305"/>
      <c r="F48" s="305"/>
      <c r="G48" s="305"/>
      <c r="H48" s="305"/>
      <c r="I48" s="305"/>
      <c r="J48" s="305"/>
      <c r="K48" s="305"/>
      <c r="L48" s="305"/>
      <c r="M48" s="305"/>
      <c r="N48" s="305"/>
      <c r="O48" s="305"/>
      <c r="P48" s="305"/>
      <c r="Q48" s="305"/>
      <c r="R48" s="305"/>
      <c r="S48" s="305"/>
      <c r="T48" s="305"/>
      <c r="U48" s="305"/>
      <c r="V48" s="305"/>
      <c r="W48" s="305"/>
      <c r="X48" s="46"/>
    </row>
    <row r="49" spans="1:24" ht="15.75">
      <c r="A49" s="33"/>
      <c r="B49" s="47"/>
      <c r="C49" s="47"/>
      <c r="D49" s="47"/>
      <c r="E49" s="47"/>
      <c r="F49" s="47"/>
      <c r="G49" s="47"/>
      <c r="H49" s="47"/>
      <c r="I49" s="47"/>
      <c r="J49" s="47"/>
      <c r="K49" s="47"/>
      <c r="L49" s="47"/>
      <c r="M49" s="47"/>
      <c r="N49" s="47"/>
      <c r="O49" s="47"/>
      <c r="P49" s="47"/>
      <c r="Q49" s="47"/>
      <c r="R49" s="47"/>
      <c r="S49" s="47"/>
      <c r="T49" s="47"/>
      <c r="U49" s="47"/>
      <c r="V49" s="47"/>
      <c r="W49" s="47"/>
      <c r="X49" s="46"/>
    </row>
    <row r="50" spans="1:24" ht="19.5">
      <c r="A50" s="33"/>
      <c r="B50" s="309" t="s">
        <v>27</v>
      </c>
      <c r="C50" s="309"/>
      <c r="D50" s="309"/>
      <c r="E50" s="309"/>
      <c r="F50" s="309"/>
      <c r="G50" s="309"/>
      <c r="H50" s="309" t="s">
        <v>28</v>
      </c>
      <c r="I50" s="309"/>
      <c r="J50" s="309" t="s">
        <v>29</v>
      </c>
      <c r="K50" s="309"/>
      <c r="L50" s="309" t="s">
        <v>30</v>
      </c>
      <c r="M50" s="309"/>
      <c r="N50" s="309"/>
      <c r="O50" s="309"/>
      <c r="P50" s="309"/>
      <c r="Q50" s="309" t="s">
        <v>16</v>
      </c>
      <c r="R50" s="309"/>
      <c r="S50" s="309"/>
      <c r="T50" s="309" t="s">
        <v>18</v>
      </c>
      <c r="U50" s="309"/>
      <c r="V50" s="309"/>
      <c r="W50" s="309"/>
      <c r="X50" s="46"/>
    </row>
    <row r="51" spans="1:24" ht="15.75">
      <c r="A51" s="33"/>
      <c r="B51" s="320" t="s">
        <v>61</v>
      </c>
      <c r="C51" s="320"/>
      <c r="D51" s="320"/>
      <c r="E51" s="320"/>
      <c r="F51" s="320"/>
      <c r="G51" s="320"/>
      <c r="H51" s="320"/>
      <c r="I51" s="320"/>
      <c r="J51" s="320">
        <v>15</v>
      </c>
      <c r="K51" s="320"/>
      <c r="L51" s="320">
        <v>0.1</v>
      </c>
      <c r="M51" s="320"/>
      <c r="N51" s="320"/>
      <c r="O51" s="320"/>
      <c r="P51" s="320"/>
      <c r="Q51" s="320">
        <v>35000</v>
      </c>
      <c r="R51" s="320"/>
      <c r="S51" s="320"/>
      <c r="T51" s="319">
        <f>+ROUND(L51*Q51,0)</f>
        <v>3500</v>
      </c>
      <c r="U51" s="319"/>
      <c r="V51" s="319"/>
      <c r="W51" s="319"/>
      <c r="X51" s="46"/>
    </row>
    <row r="52" spans="1:24" ht="15.75">
      <c r="A52" s="33"/>
      <c r="B52" s="320" t="s">
        <v>32</v>
      </c>
      <c r="C52" s="320"/>
      <c r="D52" s="320"/>
      <c r="E52" s="320"/>
      <c r="F52" s="320"/>
      <c r="G52" s="320"/>
      <c r="H52" s="320"/>
      <c r="I52" s="320"/>
      <c r="J52" s="320">
        <v>1</v>
      </c>
      <c r="K52" s="320"/>
      <c r="L52" s="320">
        <v>0.1</v>
      </c>
      <c r="M52" s="320"/>
      <c r="N52" s="320"/>
      <c r="O52" s="320"/>
      <c r="P52" s="320"/>
      <c r="Q52" s="320">
        <v>45000</v>
      </c>
      <c r="R52" s="320"/>
      <c r="S52" s="320"/>
      <c r="T52" s="319">
        <f t="shared" ref="T52:T53" si="1">+ROUND(L52*Q52,0)</f>
        <v>4500</v>
      </c>
      <c r="U52" s="319"/>
      <c r="V52" s="319"/>
      <c r="W52" s="319"/>
      <c r="X52" s="46"/>
    </row>
    <row r="53" spans="1:24" ht="15.75">
      <c r="A53" s="33"/>
      <c r="B53" s="320"/>
      <c r="C53" s="320"/>
      <c r="D53" s="320"/>
      <c r="E53" s="320"/>
      <c r="F53" s="320"/>
      <c r="G53" s="320"/>
      <c r="H53" s="320"/>
      <c r="I53" s="320"/>
      <c r="J53" s="320"/>
      <c r="K53" s="320"/>
      <c r="L53" s="320"/>
      <c r="M53" s="320"/>
      <c r="N53" s="320"/>
      <c r="O53" s="320"/>
      <c r="P53" s="320"/>
      <c r="Q53" s="320"/>
      <c r="R53" s="320"/>
      <c r="S53" s="320"/>
      <c r="T53" s="319">
        <f t="shared" si="1"/>
        <v>0</v>
      </c>
      <c r="U53" s="319"/>
      <c r="V53" s="319"/>
      <c r="W53" s="319"/>
      <c r="X53" s="46"/>
    </row>
    <row r="54" spans="1:24" ht="16.5">
      <c r="A54" s="33"/>
      <c r="B54" s="49"/>
      <c r="C54" s="49"/>
      <c r="D54" s="49"/>
      <c r="E54" s="49"/>
      <c r="F54" s="49"/>
      <c r="G54" s="49"/>
      <c r="H54" s="49"/>
      <c r="I54" s="49"/>
      <c r="J54" s="49"/>
      <c r="K54" s="49"/>
      <c r="L54" s="49"/>
      <c r="M54" s="49"/>
      <c r="N54" s="49"/>
      <c r="O54" s="49"/>
      <c r="P54" s="49"/>
      <c r="Q54" s="310" t="s">
        <v>20</v>
      </c>
      <c r="R54" s="310"/>
      <c r="S54" s="310"/>
      <c r="T54" s="332">
        <f t="shared" ref="T54" si="2">SUM(T51:W53)</f>
        <v>8000</v>
      </c>
      <c r="U54" s="333"/>
      <c r="V54" s="333"/>
      <c r="W54" s="334"/>
      <c r="X54" s="46"/>
    </row>
    <row r="55" spans="1:24" ht="15.75">
      <c r="A55" s="33"/>
      <c r="B55" s="50"/>
      <c r="C55" s="50"/>
      <c r="D55" s="50"/>
      <c r="E55" s="50"/>
      <c r="F55" s="50"/>
      <c r="G55" s="50"/>
      <c r="H55" s="50"/>
      <c r="I55" s="50"/>
      <c r="J55" s="50"/>
      <c r="K55" s="50"/>
      <c r="L55" s="50"/>
      <c r="M55" s="50"/>
      <c r="N55" s="50"/>
      <c r="O55" s="50"/>
      <c r="P55" s="50"/>
      <c r="Q55" s="50"/>
      <c r="R55" s="50"/>
      <c r="S55" s="50"/>
      <c r="T55" s="51"/>
      <c r="U55" s="51"/>
      <c r="V55" s="51"/>
      <c r="W55" s="51"/>
      <c r="X55" s="46"/>
    </row>
    <row r="56" spans="1:24" ht="16.5">
      <c r="A56" s="33"/>
      <c r="B56" s="305" t="s">
        <v>33</v>
      </c>
      <c r="C56" s="305"/>
      <c r="D56" s="305"/>
      <c r="E56" s="305"/>
      <c r="F56" s="305"/>
      <c r="G56" s="305"/>
      <c r="H56" s="305"/>
      <c r="I56" s="305"/>
      <c r="J56" s="305"/>
      <c r="K56" s="305"/>
      <c r="L56" s="305"/>
      <c r="M56" s="305"/>
      <c r="N56" s="305"/>
      <c r="O56" s="305"/>
      <c r="P56" s="305"/>
      <c r="Q56" s="305"/>
      <c r="R56" s="305"/>
      <c r="S56" s="305"/>
      <c r="T56" s="305"/>
      <c r="U56" s="305"/>
      <c r="V56" s="305"/>
      <c r="W56" s="305"/>
      <c r="X56" s="46"/>
    </row>
    <row r="57" spans="1:24" ht="15.75">
      <c r="A57" s="33"/>
      <c r="B57" s="47"/>
      <c r="C57" s="47"/>
      <c r="D57" s="47"/>
      <c r="E57" s="47"/>
      <c r="F57" s="47"/>
      <c r="G57" s="47"/>
      <c r="H57" s="47"/>
      <c r="I57" s="47"/>
      <c r="J57" s="47"/>
      <c r="K57" s="47"/>
      <c r="L57" s="47"/>
      <c r="M57" s="47"/>
      <c r="N57" s="47"/>
      <c r="O57" s="47"/>
      <c r="P57" s="47"/>
      <c r="Q57" s="47"/>
      <c r="R57" s="47"/>
      <c r="S57" s="47"/>
      <c r="T57" s="47"/>
      <c r="U57" s="47"/>
      <c r="V57" s="47"/>
      <c r="W57" s="47"/>
      <c r="X57" s="46"/>
    </row>
    <row r="58" spans="1:24" ht="16.5">
      <c r="A58" s="33"/>
      <c r="B58" s="309" t="s">
        <v>34</v>
      </c>
      <c r="C58" s="309"/>
      <c r="D58" s="309"/>
      <c r="E58" s="309"/>
      <c r="F58" s="309"/>
      <c r="G58" s="309"/>
      <c r="H58" s="309" t="s">
        <v>35</v>
      </c>
      <c r="I58" s="309"/>
      <c r="J58" s="309" t="s">
        <v>36</v>
      </c>
      <c r="K58" s="309"/>
      <c r="L58" s="309" t="s">
        <v>37</v>
      </c>
      <c r="M58" s="309"/>
      <c r="N58" s="309"/>
      <c r="O58" s="309"/>
      <c r="P58" s="309"/>
      <c r="Q58" s="309" t="s">
        <v>17</v>
      </c>
      <c r="R58" s="309"/>
      <c r="S58" s="309"/>
      <c r="T58" s="309" t="s">
        <v>18</v>
      </c>
      <c r="U58" s="309"/>
      <c r="V58" s="309"/>
      <c r="W58" s="309"/>
      <c r="X58" s="46"/>
    </row>
    <row r="59" spans="1:24" ht="15.75">
      <c r="A59" s="33"/>
      <c r="B59" s="320" t="s">
        <v>38</v>
      </c>
      <c r="C59" s="320"/>
      <c r="D59" s="320"/>
      <c r="E59" s="320"/>
      <c r="F59" s="320"/>
      <c r="G59" s="320"/>
      <c r="H59" s="320">
        <f>((1500000/30)+((1000000/30)*2))</f>
        <v>116666.66666666667</v>
      </c>
      <c r="I59" s="320"/>
      <c r="J59" s="335">
        <v>0.65</v>
      </c>
      <c r="K59" s="320"/>
      <c r="L59" s="320">
        <f>H59*1.65</f>
        <v>192500</v>
      </c>
      <c r="M59" s="320"/>
      <c r="N59" s="320"/>
      <c r="O59" s="320"/>
      <c r="P59" s="320"/>
      <c r="Q59" s="320">
        <v>1.0392999999999999</v>
      </c>
      <c r="R59" s="320"/>
      <c r="S59" s="320"/>
      <c r="T59" s="319">
        <f>Q59*L59</f>
        <v>200065.24999999997</v>
      </c>
      <c r="U59" s="319"/>
      <c r="V59" s="319"/>
      <c r="W59" s="319"/>
      <c r="X59" s="46"/>
    </row>
    <row r="60" spans="1:24" ht="15.75">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5.75">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ht="16.5">
      <c r="A62" s="33"/>
      <c r="B62" s="49"/>
      <c r="C62" s="49"/>
      <c r="D62" s="49"/>
      <c r="E62" s="49"/>
      <c r="F62" s="49"/>
      <c r="G62" s="49"/>
      <c r="H62" s="49"/>
      <c r="I62" s="49"/>
      <c r="J62" s="49"/>
      <c r="K62" s="49"/>
      <c r="L62" s="49"/>
      <c r="M62" s="49"/>
      <c r="N62" s="49"/>
      <c r="O62" s="49"/>
      <c r="P62" s="49"/>
      <c r="Q62" s="310" t="s">
        <v>20</v>
      </c>
      <c r="R62" s="310"/>
      <c r="S62" s="310"/>
      <c r="T62" s="337">
        <f t="shared" ref="T62" si="3">SUM(T59:W61)</f>
        <v>200065.24999999997</v>
      </c>
      <c r="U62" s="338"/>
      <c r="V62" s="338"/>
      <c r="W62" s="339"/>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33"/>
      <c r="B64" s="52"/>
      <c r="C64" s="52"/>
      <c r="D64" s="52"/>
      <c r="E64" s="52"/>
      <c r="F64" s="52"/>
      <c r="G64" s="52"/>
      <c r="H64" s="52"/>
      <c r="I64" s="52"/>
      <c r="J64" s="52"/>
      <c r="K64" s="52"/>
      <c r="L64" s="52"/>
      <c r="M64" s="52"/>
      <c r="N64" s="52"/>
      <c r="O64" s="52"/>
      <c r="P64" s="52"/>
      <c r="Q64" s="340" t="s">
        <v>39</v>
      </c>
      <c r="R64" s="340"/>
      <c r="S64" s="340"/>
      <c r="T64" s="341">
        <f>+T62+T54+T46+T35</f>
        <v>785922.25</v>
      </c>
      <c r="U64" s="341"/>
      <c r="V64" s="341"/>
      <c r="W64" s="341"/>
      <c r="X64" s="46"/>
    </row>
    <row r="65" spans="1:24">
      <c r="A65" s="33"/>
      <c r="B65" s="52"/>
      <c r="C65" s="52"/>
      <c r="D65" s="52"/>
      <c r="E65" s="52"/>
      <c r="F65" s="52"/>
      <c r="G65" s="52"/>
      <c r="H65" s="52"/>
      <c r="I65" s="52"/>
      <c r="J65" s="52"/>
      <c r="K65" s="52"/>
      <c r="L65" s="52"/>
      <c r="M65" s="52"/>
      <c r="N65" s="52"/>
      <c r="O65" s="52"/>
      <c r="P65" s="52"/>
      <c r="Q65" s="54" t="s">
        <v>40</v>
      </c>
      <c r="R65" s="55">
        <v>30</v>
      </c>
      <c r="S65" s="56" t="s">
        <v>41</v>
      </c>
      <c r="T65" s="341">
        <f>+ROUND(R65*(T64/100),0)</f>
        <v>235777</v>
      </c>
      <c r="U65" s="341"/>
      <c r="V65" s="341"/>
      <c r="W65" s="341"/>
      <c r="X65" s="46"/>
    </row>
    <row r="66" spans="1:24">
      <c r="A66" s="33"/>
      <c r="B66" s="52"/>
      <c r="C66" s="52"/>
      <c r="D66" s="52"/>
      <c r="E66" s="52"/>
      <c r="F66" s="52"/>
      <c r="G66" s="52"/>
      <c r="H66" s="52"/>
      <c r="I66" s="52"/>
      <c r="J66" s="52"/>
      <c r="K66" s="52"/>
      <c r="L66" s="52"/>
      <c r="M66" s="52"/>
      <c r="N66" s="52"/>
      <c r="O66" s="52"/>
      <c r="P66" s="52"/>
      <c r="Q66" s="342" t="s">
        <v>42</v>
      </c>
      <c r="R66" s="342"/>
      <c r="S66" s="342"/>
      <c r="T66" s="341">
        <f>+T65+T64</f>
        <v>1021699.25</v>
      </c>
      <c r="U66" s="341"/>
      <c r="V66" s="341"/>
      <c r="W66" s="341"/>
      <c r="X66" s="46"/>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346"/>
      <c r="D69" s="641"/>
      <c r="E69" s="641"/>
      <c r="F69" s="641"/>
      <c r="G69" s="641"/>
      <c r="H69" s="641"/>
      <c r="I69" s="641"/>
      <c r="J69" s="641"/>
      <c r="K69" s="642"/>
      <c r="L69" s="642"/>
      <c r="M69" s="642"/>
      <c r="N69" s="347"/>
      <c r="O69" s="347"/>
      <c r="P69" s="347"/>
      <c r="Q69" s="347"/>
      <c r="R69" s="347"/>
      <c r="S69" s="347"/>
      <c r="T69" s="347"/>
      <c r="U69" s="347"/>
      <c r="V69" s="347"/>
      <c r="W69" s="67"/>
      <c r="X69" s="46"/>
    </row>
    <row r="70" spans="1:24" ht="16.5">
      <c r="A70" s="33"/>
      <c r="B70" s="52"/>
      <c r="C70" s="343" t="s">
        <v>43</v>
      </c>
      <c r="D70" s="343"/>
      <c r="E70" s="343"/>
      <c r="F70" s="343"/>
      <c r="G70" s="343"/>
      <c r="H70" s="343"/>
      <c r="I70" s="343"/>
      <c r="J70" s="343"/>
      <c r="K70" s="642"/>
      <c r="L70" s="642"/>
      <c r="M70" s="642"/>
      <c r="N70" s="343" t="s">
        <v>44</v>
      </c>
      <c r="O70" s="343"/>
      <c r="P70" s="343"/>
      <c r="Q70" s="343"/>
      <c r="R70" s="343"/>
      <c r="S70" s="343"/>
      <c r="T70" s="343"/>
      <c r="U70" s="343"/>
      <c r="V70" s="343"/>
      <c r="W70" s="343"/>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346"/>
      <c r="J73" s="641"/>
      <c r="K73" s="641"/>
      <c r="L73" s="641"/>
      <c r="M73" s="641"/>
      <c r="N73" s="641"/>
      <c r="O73" s="641"/>
      <c r="P73" s="641"/>
      <c r="Q73" s="57"/>
      <c r="R73" s="57"/>
      <c r="S73" s="57"/>
      <c r="T73" s="57"/>
      <c r="U73" s="57"/>
      <c r="V73" s="57"/>
      <c r="W73" s="57"/>
      <c r="X73" s="46"/>
    </row>
    <row r="74" spans="1:24" ht="16.5">
      <c r="A74" s="33"/>
      <c r="B74" s="52"/>
      <c r="C74" s="57"/>
      <c r="D74" s="58"/>
      <c r="E74" s="58"/>
      <c r="F74" s="58"/>
      <c r="G74" s="58"/>
      <c r="H74" s="58"/>
      <c r="I74" s="343" t="s">
        <v>45</v>
      </c>
      <c r="J74" s="643"/>
      <c r="K74" s="643"/>
      <c r="L74" s="643"/>
      <c r="M74" s="643"/>
      <c r="N74" s="643"/>
      <c r="O74" s="643"/>
      <c r="P74" s="643"/>
      <c r="Q74" s="57"/>
      <c r="R74" s="57"/>
      <c r="S74" s="57"/>
      <c r="T74" s="57"/>
      <c r="U74" s="57"/>
      <c r="V74" s="57"/>
      <c r="W74" s="57"/>
      <c r="X74" s="46"/>
    </row>
    <row r="75" spans="1:24">
      <c r="A75" s="33"/>
      <c r="B75" s="52"/>
      <c r="C75" s="52"/>
      <c r="D75" s="52"/>
      <c r="E75" s="52"/>
      <c r="F75" s="59"/>
      <c r="G75" s="59"/>
      <c r="H75" s="59"/>
      <c r="I75" s="59"/>
      <c r="J75" s="59"/>
      <c r="K75" s="59"/>
      <c r="L75" s="59"/>
      <c r="M75" s="59"/>
      <c r="N75" s="59"/>
      <c r="O75" s="59"/>
      <c r="P75" s="60"/>
      <c r="Q75" s="52"/>
      <c r="R75" s="52"/>
      <c r="S75" s="52"/>
      <c r="T75" s="53"/>
      <c r="U75" s="53"/>
      <c r="V75" s="53"/>
      <c r="W75" s="53"/>
      <c r="X75" s="46"/>
    </row>
    <row r="76" spans="1:24">
      <c r="A76" s="33"/>
      <c r="B76" s="344" t="s">
        <v>46</v>
      </c>
      <c r="C76" s="344"/>
      <c r="D76" s="344"/>
      <c r="E76" s="344"/>
      <c r="F76" s="344"/>
      <c r="G76" s="344"/>
      <c r="H76" s="344"/>
      <c r="I76" s="344"/>
      <c r="J76" s="344"/>
      <c r="K76" s="344"/>
      <c r="L76" s="344"/>
      <c r="M76" s="344"/>
      <c r="N76" s="344"/>
      <c r="O76" s="61"/>
      <c r="P76" s="31"/>
      <c r="Q76" s="31" t="s">
        <v>47</v>
      </c>
      <c r="R76" s="31" t="s">
        <v>48</v>
      </c>
      <c r="S76" s="31"/>
      <c r="T76" s="31"/>
      <c r="U76" s="31"/>
      <c r="V76" s="31"/>
      <c r="W76" s="31"/>
      <c r="X76" s="32"/>
    </row>
    <row r="77" spans="1:24">
      <c r="A77" s="62"/>
      <c r="B77" s="63" t="s">
        <v>49</v>
      </c>
      <c r="C77" s="64"/>
      <c r="D77" s="64"/>
      <c r="E77" s="64"/>
      <c r="F77" s="63" t="s">
        <v>50</v>
      </c>
      <c r="G77" s="65"/>
      <c r="H77" s="345"/>
      <c r="I77" s="345"/>
      <c r="J77" s="345"/>
      <c r="K77" s="345"/>
      <c r="L77" s="345"/>
      <c r="M77" s="345"/>
      <c r="N77" s="345"/>
      <c r="O77" s="345"/>
      <c r="P77" s="63"/>
      <c r="Q77" s="63"/>
      <c r="R77" s="63" t="s">
        <v>51</v>
      </c>
      <c r="S77" s="63"/>
      <c r="T77" s="63"/>
      <c r="U77" s="63"/>
      <c r="V77" s="63"/>
      <c r="W77" s="63"/>
      <c r="X77" s="66"/>
    </row>
  </sheetData>
  <mergeCells count="160">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Q35:S35"/>
    <mergeCell ref="T35:W35"/>
    <mergeCell ref="B37:W37"/>
    <mergeCell ref="B39:I39"/>
    <mergeCell ref="J39:K39"/>
    <mergeCell ref="L39:P39"/>
    <mergeCell ref="Q39:S39"/>
    <mergeCell ref="T39:W39"/>
    <mergeCell ref="B33:I33"/>
    <mergeCell ref="J33:K33"/>
    <mergeCell ref="L33:P33"/>
    <mergeCell ref="Q33:S33"/>
    <mergeCell ref="T33:W33"/>
    <mergeCell ref="B34:I34"/>
    <mergeCell ref="J34:K34"/>
    <mergeCell ref="L34:P34"/>
    <mergeCell ref="Q34:S34"/>
    <mergeCell ref="T34:W34"/>
    <mergeCell ref="B40:I40"/>
    <mergeCell ref="J40:K40"/>
    <mergeCell ref="L40:P40"/>
    <mergeCell ref="Q40:S40"/>
    <mergeCell ref="T40:W40"/>
    <mergeCell ref="B41:I41"/>
    <mergeCell ref="J41:K41"/>
    <mergeCell ref="L41:P41"/>
    <mergeCell ref="Q41:S41"/>
    <mergeCell ref="T41:W41"/>
    <mergeCell ref="B42:I42"/>
    <mergeCell ref="J42:K42"/>
    <mergeCell ref="L42:P42"/>
    <mergeCell ref="Q42:S42"/>
    <mergeCell ref="T42:W42"/>
    <mergeCell ref="B43:I43"/>
    <mergeCell ref="J43:K43"/>
    <mergeCell ref="L43:P43"/>
    <mergeCell ref="Q43:S43"/>
    <mergeCell ref="T43:W43"/>
    <mergeCell ref="B44:I44"/>
    <mergeCell ref="J44:K44"/>
    <mergeCell ref="L44:P44"/>
    <mergeCell ref="Q44:S44"/>
    <mergeCell ref="T44:W44"/>
    <mergeCell ref="B45:I45"/>
    <mergeCell ref="J45:K45"/>
    <mergeCell ref="L45:P45"/>
    <mergeCell ref="Q45:S45"/>
    <mergeCell ref="T45:W45"/>
    <mergeCell ref="B51:G51"/>
    <mergeCell ref="H51:I51"/>
    <mergeCell ref="J51:K51"/>
    <mergeCell ref="L51:P51"/>
    <mergeCell ref="Q51:S51"/>
    <mergeCell ref="T51:W51"/>
    <mergeCell ref="Q46:S46"/>
    <mergeCell ref="T46:W46"/>
    <mergeCell ref="B48:W48"/>
    <mergeCell ref="B50:G50"/>
    <mergeCell ref="H50:I50"/>
    <mergeCell ref="J50:K50"/>
    <mergeCell ref="L50:P50"/>
    <mergeCell ref="Q50:S50"/>
    <mergeCell ref="T50:W50"/>
    <mergeCell ref="B53:G53"/>
    <mergeCell ref="H53:I53"/>
    <mergeCell ref="J53:K53"/>
    <mergeCell ref="L53:P53"/>
    <mergeCell ref="Q53:S53"/>
    <mergeCell ref="T53:W53"/>
    <mergeCell ref="B52:G52"/>
    <mergeCell ref="H52:I52"/>
    <mergeCell ref="J52:K52"/>
    <mergeCell ref="L52:P52"/>
    <mergeCell ref="Q52:S52"/>
    <mergeCell ref="T52:W52"/>
    <mergeCell ref="Q54:S54"/>
    <mergeCell ref="T54:W54"/>
    <mergeCell ref="B56:W56"/>
    <mergeCell ref="B58:G58"/>
    <mergeCell ref="H58:I58"/>
    <mergeCell ref="J58:K58"/>
    <mergeCell ref="L58:P58"/>
    <mergeCell ref="Q58:S58"/>
    <mergeCell ref="T58:W58"/>
    <mergeCell ref="B60:G60"/>
    <mergeCell ref="H60:I60"/>
    <mergeCell ref="J60:K60"/>
    <mergeCell ref="L60:P60"/>
    <mergeCell ref="Q60:S60"/>
    <mergeCell ref="T60:W60"/>
    <mergeCell ref="B59:G59"/>
    <mergeCell ref="H59:I59"/>
    <mergeCell ref="J59:K59"/>
    <mergeCell ref="L59:P59"/>
    <mergeCell ref="Q59:S59"/>
    <mergeCell ref="T59:W59"/>
    <mergeCell ref="Q62:S62"/>
    <mergeCell ref="T62:W62"/>
    <mergeCell ref="Q64:S64"/>
    <mergeCell ref="T64:W64"/>
    <mergeCell ref="T65:W65"/>
    <mergeCell ref="Q66:S66"/>
    <mergeCell ref="T66:W66"/>
    <mergeCell ref="B61:G61"/>
    <mergeCell ref="H61:I61"/>
    <mergeCell ref="J61:K61"/>
    <mergeCell ref="L61:P61"/>
    <mergeCell ref="Q61:S61"/>
    <mergeCell ref="T61:W61"/>
    <mergeCell ref="I74:P74"/>
    <mergeCell ref="B76:N76"/>
    <mergeCell ref="H77:O77"/>
    <mergeCell ref="C69:J69"/>
    <mergeCell ref="K69:M70"/>
    <mergeCell ref="N69:V69"/>
    <mergeCell ref="C70:J70"/>
    <mergeCell ref="N70:W70"/>
    <mergeCell ref="I73:P73"/>
  </mergeCells>
  <conditionalFormatting sqref="B12:W17">
    <cfRule type="expression" dxfId="26" priority="1" stopIfTrue="1">
      <formula>#REF!=0</formula>
    </cfRule>
  </conditionalFormatting>
  <dataValidations count="32">
    <dataValidation allowBlank="1" showInputMessage="1" showErrorMessage="1" prompt="Escriba el precio unitario del material  que se analiza" sqref="Q40:S45" xr:uid="{00000000-0002-0000-2900-000000000000}"/>
    <dataValidation allowBlank="1" showInputMessage="1" showErrorMessage="1" prompt="Escriba la cantidad de material que se analiza" sqref="L40:P45" xr:uid="{00000000-0002-0000-2900-000001000000}"/>
    <dataValidation allowBlank="1" showInputMessage="1" showErrorMessage="1" prompt="Escriba la unidad de medida en que se mide el material" sqref="J40:K45" xr:uid="{00000000-0002-0000-2900-000002000000}"/>
    <dataValidation allowBlank="1" showInputMessage="1" showErrorMessage="1" prompt="Escriba una breve descripción de los materiales que analiza" sqref="B40:I45" xr:uid="{00000000-0002-0000-2900-000003000000}"/>
    <dataValidation allowBlank="1" showInputMessage="1" showErrorMessage="1" prompt="Escriba el rendimiento del equipo que analiza" sqref="Q33:S34" xr:uid="{00000000-0002-0000-2900-000004000000}"/>
    <dataValidation allowBlank="1" showInputMessage="1" showErrorMessage="1" prompt="Escriba la Tarifa por hora del equipo que analiza" sqref="L33:P34" xr:uid="{00000000-0002-0000-2900-000005000000}"/>
    <dataValidation allowBlank="1" showInputMessage="1" showErrorMessage="1" prompt="Escriba una breve descripción del equipo que analiza" sqref="B33:B34" xr:uid="{00000000-0002-0000-2900-000006000000}"/>
    <dataValidation allowBlank="1" showInputMessage="1" showErrorMessage="1" prompt="Escriba el nombre completo  del interventor" sqref="H77:O77" xr:uid="{00000000-0002-0000-2900-000007000000}"/>
    <dataValidation allowBlank="1" showInputMessage="1" showErrorMessage="1" prompt="Escriba el valor Unitario de cada trabajador relacionado" sqref="T59:W61" xr:uid="{00000000-0002-0000-2900-000008000000}"/>
    <dataValidation allowBlank="1" showInputMessage="1" showErrorMessage="1" prompt="Escriba el rendimiento de cada trabajador relacionado" sqref="Q59:S61" xr:uid="{00000000-0002-0000-2900-000009000000}"/>
    <dataValidation allowBlank="1" showInputMessage="1" showErrorMessage="1" prompt="Escriba el valor del jornal total de cada trabajador relacionado" sqref="L59:P61" xr:uid="{00000000-0002-0000-2900-00000A000000}"/>
    <dataValidation allowBlank="1" showInputMessage="1" showErrorMessage="1" prompt="Escriba el valor de las prestaciones por cada trabajador" sqref="J59:K61" xr:uid="{00000000-0002-0000-2900-00000B000000}"/>
    <dataValidation allowBlank="1" showInputMessage="1" showErrorMessage="1" prompt="Escriba el valor del jornal por cada trabajador" sqref="H59:I61" xr:uid="{00000000-0002-0000-2900-00000C000000}"/>
    <dataValidation allowBlank="1" showInputMessage="1" showErrorMessage="1" prompt="Escriba el valor unitario del transporte relacionado" sqref="T51:W53" xr:uid="{00000000-0002-0000-2900-00000D000000}"/>
    <dataValidation allowBlank="1" showInputMessage="1" showErrorMessage="1" prompt="Escriba la tarifa del transporte relacionado" sqref="Q51:S53" xr:uid="{00000000-0002-0000-2900-00000E000000}"/>
    <dataValidation allowBlank="1" showInputMessage="1" showErrorMessage="1" prompt="Esciba los m2 o Toneladas por Km equivalentes para el transporte relacionado" sqref="L51:P53" xr:uid="{00000000-0002-0000-2900-00000F000000}"/>
    <dataValidation allowBlank="1" showInputMessage="1" showErrorMessage="1" prompt="Escriba la distancia que recorre el transporte relacionado" sqref="J51:K53" xr:uid="{00000000-0002-0000-2900-000010000000}"/>
    <dataValidation allowBlank="1" showInputMessage="1" showErrorMessage="1" prompt="Escriba el peso o la cantidad de volument que transporta" sqref="H51:I53" xr:uid="{00000000-0002-0000-2900-000011000000}"/>
    <dataValidation allowBlank="1" showInputMessage="1" showErrorMessage="1" prompt="Escriba el precio unitario del material que se analiza" sqref="T34:W34 T40:W45" xr:uid="{00000000-0002-0000-2900-000012000000}"/>
    <dataValidation allowBlank="1" showInputMessage="1" showErrorMessage="1" prompt="Escriba el valor unitario del equipo que analiza" sqref="T33:W33" xr:uid="{00000000-0002-0000-2900-000013000000}"/>
    <dataValidation allowBlank="1" showInputMessage="1" showErrorMessage="1" prompt="Escriba los trabajadores cuyo precio va a analizarce" sqref="B59:G61" xr:uid="{00000000-0002-0000-2900-000014000000}"/>
    <dataValidation allowBlank="1" showInputMessage="1" showErrorMessage="1" prompt="Escriba la clase de material que transporta el material que se analiza" sqref="B51:G53" xr:uid="{00000000-0002-0000-2900-000015000000}"/>
    <dataValidation allowBlank="1" showInputMessage="1" showErrorMessage="1" prompt="Escriba la Cantidad de cada item relacionado" sqref="T26 T29:W29" xr:uid="{00000000-0002-0000-2900-000016000000}"/>
    <dataValidation allowBlank="1" showInputMessage="1" showErrorMessage="1" prompt="Escriba la unidad de medida en que se encuentra el item relacionado" sqref="Q26 Q29:S29" xr:uid="{00000000-0002-0000-2900-000017000000}"/>
    <dataValidation allowBlank="1" showInputMessage="1" showErrorMessage="1" prompt="Escriba una breve descripción del item relacionado" sqref="D26 D29:P29" xr:uid="{00000000-0002-0000-2900-000018000000}"/>
    <dataValidation allowBlank="1" showInputMessage="1" showErrorMessage="1" prompt="Escriba el item relacionado en la propuesta" sqref="B26 B29:C29" xr:uid="{00000000-0002-0000-2900-000019000000}"/>
    <dataValidation allowBlank="1" showInputMessage="1" showErrorMessage="1" promptTitle="Coordinador        " prompt="Escriba el nombre _x000a_o razón social del _x000a_funcionario designado_x000a_para ser el Coordinador_x000a_del Contrato" sqref="F23:W23" xr:uid="{00000000-0002-0000-2900-00001A000000}"/>
    <dataValidation allowBlank="1" showInputMessage="1" showErrorMessage="1" promptTitle="Interventor               " prompt="Escriba el nombre _x000a_o razón social del _x000a_Interventor" sqref="F21:W21" xr:uid="{00000000-0002-0000-2900-00001B000000}"/>
    <dataValidation allowBlank="1" showInputMessage="1" showErrorMessage="1" promptTitle="Contratista" prompt="Escriba el nombre o _x000a_razón social del _x000a_Contratista" sqref="F19:W19" xr:uid="{00000000-0002-0000-2900-00001C000000}"/>
    <dataValidation allowBlank="1" showInputMessage="1" showErrorMessage="1" promptTitle="Contrato No." prompt="Escriba en este espacio el número de contrato suscrito" sqref="H8:L8" xr:uid="{00000000-0002-0000-2900-00001D000000}"/>
    <dataValidation allowBlank="1" showInputMessage="1" showErrorMessage="1" prompt="Escriba el año de suscripción del contrato." sqref="O8:Q8" xr:uid="{00000000-0002-0000-2900-00001E000000}"/>
    <dataValidation allowBlank="1" showInputMessage="1" showErrorMessage="1" promptTitle="Objeto del Contrato" prompt="Escriba claramente el objeto del contrato de ejecución suscrito" sqref="B12:W17" xr:uid="{00000000-0002-0000-2900-00001F000000}"/>
  </dataValidation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X79"/>
  <sheetViews>
    <sheetView workbookViewId="0">
      <selection sqref="A1:X79"/>
    </sheetView>
  </sheetViews>
  <sheetFormatPr defaultColWidth="11.42578125" defaultRowHeight="15"/>
  <cols>
    <col min="1" max="8" width="5.85546875" customWidth="1"/>
    <col min="9" max="9" width="9.85546875" customWidth="1"/>
    <col min="10" max="18" width="5.85546875" customWidth="1"/>
    <col min="19" max="19" width="9.28515625" customWidth="1"/>
    <col min="20" max="24" width="5.85546875" customWidth="1"/>
  </cols>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13"/>
      <c r="C12" s="413"/>
      <c r="D12" s="413"/>
      <c r="E12" s="413"/>
      <c r="F12" s="413"/>
      <c r="G12" s="413"/>
      <c r="H12" s="413"/>
      <c r="I12" s="413"/>
      <c r="J12" s="413"/>
      <c r="K12" s="413"/>
      <c r="L12" s="413"/>
      <c r="M12" s="413"/>
      <c r="N12" s="413"/>
      <c r="O12" s="413"/>
      <c r="P12" s="413"/>
      <c r="Q12" s="413"/>
      <c r="R12" s="413"/>
      <c r="S12" s="413"/>
      <c r="T12" s="413"/>
      <c r="U12" s="413"/>
      <c r="V12" s="413"/>
      <c r="W12" s="413"/>
      <c r="X12" s="36"/>
    </row>
    <row r="13" spans="1:24">
      <c r="A13" s="35"/>
      <c r="B13" s="413"/>
      <c r="C13" s="413"/>
      <c r="D13" s="413"/>
      <c r="E13" s="413"/>
      <c r="F13" s="413"/>
      <c r="G13" s="413"/>
      <c r="H13" s="413"/>
      <c r="I13" s="413"/>
      <c r="J13" s="413"/>
      <c r="K13" s="413"/>
      <c r="L13" s="413"/>
      <c r="M13" s="413"/>
      <c r="N13" s="413"/>
      <c r="O13" s="413"/>
      <c r="P13" s="413"/>
      <c r="Q13" s="413"/>
      <c r="R13" s="413"/>
      <c r="S13" s="413"/>
      <c r="T13" s="413"/>
      <c r="U13" s="413"/>
      <c r="V13" s="413"/>
      <c r="W13" s="413"/>
      <c r="X13" s="36"/>
    </row>
    <row r="14" spans="1:24">
      <c r="A14" s="35"/>
      <c r="B14" s="413"/>
      <c r="C14" s="413"/>
      <c r="D14" s="413"/>
      <c r="E14" s="413"/>
      <c r="F14" s="413"/>
      <c r="G14" s="413"/>
      <c r="H14" s="413"/>
      <c r="I14" s="413"/>
      <c r="J14" s="413"/>
      <c r="K14" s="413"/>
      <c r="L14" s="413"/>
      <c r="M14" s="413"/>
      <c r="N14" s="413"/>
      <c r="O14" s="413"/>
      <c r="P14" s="413"/>
      <c r="Q14" s="413"/>
      <c r="R14" s="413"/>
      <c r="S14" s="413"/>
      <c r="T14" s="413"/>
      <c r="U14" s="413"/>
      <c r="V14" s="413"/>
      <c r="W14" s="413"/>
      <c r="X14" s="36"/>
    </row>
    <row r="15" spans="1:24">
      <c r="A15" s="35"/>
      <c r="B15" s="413"/>
      <c r="C15" s="413"/>
      <c r="D15" s="413"/>
      <c r="E15" s="413"/>
      <c r="F15" s="413"/>
      <c r="G15" s="413"/>
      <c r="H15" s="413"/>
      <c r="I15" s="413"/>
      <c r="J15" s="413"/>
      <c r="K15" s="413"/>
      <c r="L15" s="413"/>
      <c r="M15" s="413"/>
      <c r="N15" s="413"/>
      <c r="O15" s="413"/>
      <c r="P15" s="413"/>
      <c r="Q15" s="413"/>
      <c r="R15" s="413"/>
      <c r="S15" s="413"/>
      <c r="T15" s="413"/>
      <c r="U15" s="413"/>
      <c r="V15" s="413"/>
      <c r="W15" s="413"/>
      <c r="X15" s="36"/>
    </row>
    <row r="16" spans="1:24">
      <c r="A16" s="35"/>
      <c r="B16" s="413"/>
      <c r="C16" s="413"/>
      <c r="D16" s="413"/>
      <c r="E16" s="413"/>
      <c r="F16" s="413"/>
      <c r="G16" s="413"/>
      <c r="H16" s="413"/>
      <c r="I16" s="413"/>
      <c r="J16" s="413"/>
      <c r="K16" s="413"/>
      <c r="L16" s="413"/>
      <c r="M16" s="413"/>
      <c r="N16" s="413"/>
      <c r="O16" s="413"/>
      <c r="P16" s="413"/>
      <c r="Q16" s="413"/>
      <c r="R16" s="413"/>
      <c r="S16" s="413"/>
      <c r="T16" s="413"/>
      <c r="U16" s="413"/>
      <c r="V16" s="413"/>
      <c r="W16" s="413"/>
      <c r="X16" s="36"/>
    </row>
    <row r="17" spans="1:24">
      <c r="A17" s="35"/>
      <c r="B17" s="413"/>
      <c r="C17" s="413"/>
      <c r="D17" s="413"/>
      <c r="E17" s="413"/>
      <c r="F17" s="413"/>
      <c r="G17" s="413"/>
      <c r="H17" s="413"/>
      <c r="I17" s="413"/>
      <c r="J17" s="413"/>
      <c r="K17" s="413"/>
      <c r="L17" s="413"/>
      <c r="M17" s="413"/>
      <c r="N17" s="413"/>
      <c r="O17" s="413"/>
      <c r="P17" s="413"/>
      <c r="Q17" s="413"/>
      <c r="R17" s="413"/>
      <c r="S17" s="413"/>
      <c r="T17" s="413"/>
      <c r="U17" s="413"/>
      <c r="V17" s="413"/>
      <c r="W17" s="413"/>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398" t="s">
        <v>223</v>
      </c>
      <c r="C26" s="399"/>
      <c r="D26" s="404" t="s">
        <v>224</v>
      </c>
      <c r="E26" s="405"/>
      <c r="F26" s="405"/>
      <c r="G26" s="405"/>
      <c r="H26" s="405"/>
      <c r="I26" s="405"/>
      <c r="J26" s="405"/>
      <c r="K26" s="405"/>
      <c r="L26" s="405"/>
      <c r="M26" s="405"/>
      <c r="N26" s="405"/>
      <c r="O26" s="405"/>
      <c r="P26" s="406"/>
      <c r="Q26" s="293" t="s">
        <v>13</v>
      </c>
      <c r="R26" s="294"/>
      <c r="S26" s="295"/>
      <c r="T26" s="278"/>
      <c r="U26" s="302"/>
      <c r="V26" s="302"/>
      <c r="W26" s="279"/>
      <c r="X26" s="46"/>
    </row>
    <row r="27" spans="1:24">
      <c r="A27" s="33"/>
      <c r="B27" s="400"/>
      <c r="C27" s="401"/>
      <c r="D27" s="407"/>
      <c r="E27" s="408"/>
      <c r="F27" s="408"/>
      <c r="G27" s="408"/>
      <c r="H27" s="408"/>
      <c r="I27" s="408"/>
      <c r="J27" s="408"/>
      <c r="K27" s="408"/>
      <c r="L27" s="408"/>
      <c r="M27" s="408"/>
      <c r="N27" s="408"/>
      <c r="O27" s="408"/>
      <c r="P27" s="409"/>
      <c r="Q27" s="296"/>
      <c r="R27" s="297"/>
      <c r="S27" s="298"/>
      <c r="T27" s="280"/>
      <c r="U27" s="303"/>
      <c r="V27" s="303"/>
      <c r="W27" s="281"/>
      <c r="X27" s="46"/>
    </row>
    <row r="28" spans="1:24">
      <c r="A28" s="33"/>
      <c r="B28" s="402"/>
      <c r="C28" s="403"/>
      <c r="D28" s="410"/>
      <c r="E28" s="411"/>
      <c r="F28" s="411"/>
      <c r="G28" s="411"/>
      <c r="H28" s="411"/>
      <c r="I28" s="411"/>
      <c r="J28" s="411"/>
      <c r="K28" s="411"/>
      <c r="L28" s="411"/>
      <c r="M28" s="411"/>
      <c r="N28" s="411"/>
      <c r="O28" s="411"/>
      <c r="P28" s="412"/>
      <c r="Q28" s="299"/>
      <c r="R28" s="300"/>
      <c r="S28" s="301"/>
      <c r="T28" s="282"/>
      <c r="U28" s="304"/>
      <c r="V28" s="304"/>
      <c r="W28" s="283"/>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c r="K33" s="318"/>
      <c r="L33" s="319">
        <f>+T64</f>
        <v>577500</v>
      </c>
      <c r="M33" s="319"/>
      <c r="N33" s="319"/>
      <c r="O33" s="319"/>
      <c r="P33" s="319"/>
      <c r="Q33" s="320">
        <v>0.15</v>
      </c>
      <c r="R33" s="320"/>
      <c r="S33" s="320"/>
      <c r="T33" s="319">
        <f>+ROUND(L33*Q33,0)+1</f>
        <v>86626</v>
      </c>
      <c r="U33" s="319"/>
      <c r="V33" s="319"/>
      <c r="W33" s="319"/>
      <c r="X33" s="46"/>
    </row>
    <row r="34" spans="1:24" ht="15.75">
      <c r="A34" s="33"/>
      <c r="B34" s="314" t="s">
        <v>225</v>
      </c>
      <c r="C34" s="315"/>
      <c r="D34" s="315"/>
      <c r="E34" s="315"/>
      <c r="F34" s="315"/>
      <c r="G34" s="315"/>
      <c r="H34" s="315"/>
      <c r="I34" s="316"/>
      <c r="J34" s="317" t="s">
        <v>60</v>
      </c>
      <c r="K34" s="318"/>
      <c r="L34" s="321">
        <v>220000</v>
      </c>
      <c r="M34" s="322"/>
      <c r="N34" s="322"/>
      <c r="O34" s="322"/>
      <c r="P34" s="323"/>
      <c r="Q34" s="317">
        <v>0.5</v>
      </c>
      <c r="R34" s="324"/>
      <c r="S34" s="318"/>
      <c r="T34" s="319">
        <f>+ROUND(L34*Q34,0)+1</f>
        <v>110001</v>
      </c>
      <c r="U34" s="319"/>
      <c r="V34" s="319"/>
      <c r="W34" s="319"/>
      <c r="X34" s="46"/>
    </row>
    <row r="35" spans="1:24" ht="15.75">
      <c r="A35" s="33"/>
      <c r="B35" s="314" t="s">
        <v>71</v>
      </c>
      <c r="C35" s="315"/>
      <c r="D35" s="315"/>
      <c r="E35" s="315"/>
      <c r="F35" s="315"/>
      <c r="G35" s="315"/>
      <c r="H35" s="315"/>
      <c r="I35" s="316"/>
      <c r="J35" s="317" t="s">
        <v>60</v>
      </c>
      <c r="K35" s="318"/>
      <c r="L35" s="321">
        <v>55000</v>
      </c>
      <c r="M35" s="322"/>
      <c r="N35" s="322"/>
      <c r="O35" s="322"/>
      <c r="P35" s="323"/>
      <c r="Q35" s="317">
        <v>0.15</v>
      </c>
      <c r="R35" s="324"/>
      <c r="S35" s="318"/>
      <c r="T35" s="325">
        <f>+ROUND(L35*Q35,0)</f>
        <v>8250</v>
      </c>
      <c r="U35" s="326"/>
      <c r="V35" s="326"/>
      <c r="W35" s="327"/>
      <c r="X35" s="46"/>
    </row>
    <row r="36" spans="1:24" ht="15.75">
      <c r="A36" s="33"/>
      <c r="B36" s="314" t="s">
        <v>70</v>
      </c>
      <c r="C36" s="315"/>
      <c r="D36" s="315"/>
      <c r="E36" s="315"/>
      <c r="F36" s="315"/>
      <c r="G36" s="315"/>
      <c r="H36" s="315"/>
      <c r="I36" s="316"/>
      <c r="J36" s="317" t="s">
        <v>60</v>
      </c>
      <c r="K36" s="318"/>
      <c r="L36" s="321">
        <v>65000</v>
      </c>
      <c r="M36" s="322"/>
      <c r="N36" s="322"/>
      <c r="O36" s="322"/>
      <c r="P36" s="323"/>
      <c r="Q36" s="317">
        <v>2</v>
      </c>
      <c r="R36" s="324"/>
      <c r="S36" s="318"/>
      <c r="T36" s="325">
        <f>+ROUND(L36*Q36,0)</f>
        <v>130000</v>
      </c>
      <c r="U36" s="326"/>
      <c r="V36" s="326"/>
      <c r="W36" s="327"/>
      <c r="X36" s="46"/>
    </row>
    <row r="37" spans="1:24" ht="16.5">
      <c r="A37" s="33"/>
      <c r="B37" s="49"/>
      <c r="C37" s="49"/>
      <c r="D37" s="49"/>
      <c r="E37" s="49"/>
      <c r="F37" s="49"/>
      <c r="G37" s="49"/>
      <c r="H37" s="49"/>
      <c r="I37" s="49"/>
      <c r="J37" s="49"/>
      <c r="K37" s="49"/>
      <c r="L37" s="49"/>
      <c r="M37" s="49"/>
      <c r="N37" s="49"/>
      <c r="O37" s="49"/>
      <c r="P37" s="49"/>
      <c r="Q37" s="310" t="s">
        <v>20</v>
      </c>
      <c r="R37" s="310"/>
      <c r="S37" s="310"/>
      <c r="T37" s="311">
        <f>+SUM(T33:W36)</f>
        <v>334877</v>
      </c>
      <c r="U37" s="312"/>
      <c r="V37" s="312"/>
      <c r="W37" s="313"/>
      <c r="X37" s="46"/>
    </row>
    <row r="38" spans="1:24" ht="15.75">
      <c r="A38" s="33"/>
      <c r="B38" s="50"/>
      <c r="C38" s="50"/>
      <c r="D38" s="50"/>
      <c r="E38" s="50"/>
      <c r="F38" s="50"/>
      <c r="G38" s="50"/>
      <c r="H38" s="50"/>
      <c r="I38" s="50"/>
      <c r="J38" s="50"/>
      <c r="K38" s="50"/>
      <c r="L38" s="50"/>
      <c r="M38" s="50"/>
      <c r="N38" s="50"/>
      <c r="O38" s="50"/>
      <c r="P38" s="50"/>
      <c r="Q38" s="50"/>
      <c r="R38" s="50"/>
      <c r="S38" s="50"/>
      <c r="T38" s="51"/>
      <c r="U38" s="51"/>
      <c r="V38" s="51"/>
      <c r="W38" s="51"/>
      <c r="X38" s="46"/>
    </row>
    <row r="39" spans="1:24" ht="16.5">
      <c r="A39" s="33"/>
      <c r="B39" s="305" t="s">
        <v>21</v>
      </c>
      <c r="C39" s="305"/>
      <c r="D39" s="305"/>
      <c r="E39" s="305"/>
      <c r="F39" s="305"/>
      <c r="G39" s="305"/>
      <c r="H39" s="305"/>
      <c r="I39" s="305"/>
      <c r="J39" s="305"/>
      <c r="K39" s="305"/>
      <c r="L39" s="305"/>
      <c r="M39" s="305"/>
      <c r="N39" s="305"/>
      <c r="O39" s="305"/>
      <c r="P39" s="305"/>
      <c r="Q39" s="305"/>
      <c r="R39" s="305"/>
      <c r="S39" s="305"/>
      <c r="T39" s="305"/>
      <c r="U39" s="305"/>
      <c r="V39" s="305"/>
      <c r="W39" s="305"/>
      <c r="X39" s="46"/>
    </row>
    <row r="40" spans="1:24" ht="15.75">
      <c r="A40" s="33"/>
      <c r="B40" s="47"/>
      <c r="C40" s="47"/>
      <c r="D40" s="47"/>
      <c r="E40" s="47"/>
      <c r="F40" s="47"/>
      <c r="G40" s="47"/>
      <c r="H40" s="47"/>
      <c r="I40" s="47"/>
      <c r="J40" s="47"/>
      <c r="K40" s="47"/>
      <c r="L40" s="47"/>
      <c r="M40" s="47"/>
      <c r="N40" s="47"/>
      <c r="O40" s="47"/>
      <c r="P40" s="47"/>
      <c r="Q40" s="47"/>
      <c r="R40" s="47"/>
      <c r="S40" s="47"/>
      <c r="T40" s="47"/>
      <c r="U40" s="47"/>
      <c r="V40" s="47"/>
      <c r="W40" s="47"/>
      <c r="X40" s="46"/>
    </row>
    <row r="41" spans="1:24" ht="16.5">
      <c r="A41" s="33"/>
      <c r="B41" s="309" t="s">
        <v>9</v>
      </c>
      <c r="C41" s="309"/>
      <c r="D41" s="309"/>
      <c r="E41" s="309"/>
      <c r="F41" s="309"/>
      <c r="G41" s="309"/>
      <c r="H41" s="309"/>
      <c r="I41" s="309"/>
      <c r="J41" s="309" t="s">
        <v>10</v>
      </c>
      <c r="K41" s="309"/>
      <c r="L41" s="309" t="s">
        <v>22</v>
      </c>
      <c r="M41" s="309"/>
      <c r="N41" s="309"/>
      <c r="O41" s="309"/>
      <c r="P41" s="309"/>
      <c r="Q41" s="309" t="s">
        <v>23</v>
      </c>
      <c r="R41" s="309"/>
      <c r="S41" s="309"/>
      <c r="T41" s="309" t="s">
        <v>24</v>
      </c>
      <c r="U41" s="309"/>
      <c r="V41" s="309"/>
      <c r="W41" s="309"/>
      <c r="X41" s="46"/>
    </row>
    <row r="42" spans="1:24" ht="15.75">
      <c r="A42" s="33"/>
      <c r="B42" s="320" t="s">
        <v>226</v>
      </c>
      <c r="C42" s="320"/>
      <c r="D42" s="320"/>
      <c r="E42" s="320"/>
      <c r="F42" s="320"/>
      <c r="G42" s="320"/>
      <c r="H42" s="320"/>
      <c r="I42" s="320"/>
      <c r="J42" s="320" t="s">
        <v>81</v>
      </c>
      <c r="K42" s="320"/>
      <c r="L42" s="320">
        <v>80</v>
      </c>
      <c r="M42" s="320"/>
      <c r="N42" s="320"/>
      <c r="O42" s="320"/>
      <c r="P42" s="320"/>
      <c r="Q42" s="320">
        <v>28375</v>
      </c>
      <c r="R42" s="320"/>
      <c r="S42" s="320"/>
      <c r="T42" s="328">
        <f>+ROUND(L42*Q42,0)</f>
        <v>2270000</v>
      </c>
      <c r="U42" s="328"/>
      <c r="V42" s="328"/>
      <c r="W42" s="328"/>
      <c r="X42" s="46"/>
    </row>
    <row r="43" spans="1:24" ht="15.75">
      <c r="A43" s="33"/>
      <c r="B43" s="320" t="s">
        <v>72</v>
      </c>
      <c r="C43" s="320"/>
      <c r="D43" s="320"/>
      <c r="E43" s="320"/>
      <c r="F43" s="320"/>
      <c r="G43" s="320"/>
      <c r="H43" s="320"/>
      <c r="I43" s="320"/>
      <c r="J43" s="320" t="s">
        <v>73</v>
      </c>
      <c r="K43" s="320"/>
      <c r="L43" s="320">
        <v>11</v>
      </c>
      <c r="M43" s="320"/>
      <c r="N43" s="320"/>
      <c r="O43" s="320"/>
      <c r="P43" s="320"/>
      <c r="Q43" s="320">
        <v>27000</v>
      </c>
      <c r="R43" s="320"/>
      <c r="S43" s="320"/>
      <c r="T43" s="328">
        <f>+ROUND(L43*Q43,0)</f>
        <v>297000</v>
      </c>
      <c r="U43" s="328"/>
      <c r="V43" s="328"/>
      <c r="W43" s="328"/>
      <c r="X43" s="46"/>
    </row>
    <row r="44" spans="1:24" ht="15.75">
      <c r="A44" s="33"/>
      <c r="B44" s="320" t="s">
        <v>74</v>
      </c>
      <c r="C44" s="320"/>
      <c r="D44" s="320"/>
      <c r="E44" s="320"/>
      <c r="F44" s="320"/>
      <c r="G44" s="320"/>
      <c r="H44" s="320"/>
      <c r="I44" s="320"/>
      <c r="J44" s="320" t="s">
        <v>13</v>
      </c>
      <c r="K44" s="320"/>
      <c r="L44" s="320">
        <v>11</v>
      </c>
      <c r="M44" s="320"/>
      <c r="N44" s="320"/>
      <c r="O44" s="320"/>
      <c r="P44" s="320"/>
      <c r="Q44" s="320">
        <v>130000</v>
      </c>
      <c r="R44" s="320"/>
      <c r="S44" s="320"/>
      <c r="T44" s="328">
        <f t="shared" ref="T44:T47" si="0">+ROUND(L44*Q44,0)</f>
        <v>1430000</v>
      </c>
      <c r="U44" s="328"/>
      <c r="V44" s="328"/>
      <c r="W44" s="328"/>
      <c r="X44" s="46"/>
    </row>
    <row r="45" spans="1:24" ht="15.75">
      <c r="A45" s="33"/>
      <c r="B45" s="320" t="s">
        <v>75</v>
      </c>
      <c r="C45" s="320"/>
      <c r="D45" s="320"/>
      <c r="E45" s="320"/>
      <c r="F45" s="320"/>
      <c r="G45" s="320"/>
      <c r="H45" s="320"/>
      <c r="I45" s="320"/>
      <c r="J45" s="320" t="s">
        <v>13</v>
      </c>
      <c r="K45" s="320"/>
      <c r="L45" s="320">
        <v>11</v>
      </c>
      <c r="M45" s="320"/>
      <c r="N45" s="320"/>
      <c r="O45" s="320"/>
      <c r="P45" s="320"/>
      <c r="Q45" s="320">
        <v>149605</v>
      </c>
      <c r="R45" s="320"/>
      <c r="S45" s="320"/>
      <c r="T45" s="328">
        <f t="shared" si="0"/>
        <v>1645655</v>
      </c>
      <c r="U45" s="328"/>
      <c r="V45" s="328"/>
      <c r="W45" s="328"/>
      <c r="X45" s="46"/>
    </row>
    <row r="46" spans="1:24" ht="15.75">
      <c r="A46" s="33"/>
      <c r="B46" s="317" t="s">
        <v>215</v>
      </c>
      <c r="C46" s="324"/>
      <c r="D46" s="324"/>
      <c r="E46" s="324"/>
      <c r="F46" s="324"/>
      <c r="G46" s="324"/>
      <c r="H46" s="324"/>
      <c r="I46" s="318"/>
      <c r="J46" s="320" t="s">
        <v>107</v>
      </c>
      <c r="K46" s="320"/>
      <c r="L46" s="320">
        <v>3.6</v>
      </c>
      <c r="M46" s="320"/>
      <c r="N46" s="320"/>
      <c r="O46" s="320"/>
      <c r="P46" s="320"/>
      <c r="Q46" s="320">
        <v>9000</v>
      </c>
      <c r="R46" s="320"/>
      <c r="S46" s="320"/>
      <c r="T46" s="328">
        <f t="shared" si="0"/>
        <v>32400</v>
      </c>
      <c r="U46" s="328"/>
      <c r="V46" s="328"/>
      <c r="W46" s="328"/>
      <c r="X46" s="46"/>
    </row>
    <row r="47" spans="1:24" ht="15.75">
      <c r="A47" s="33"/>
      <c r="B47" s="317" t="s">
        <v>227</v>
      </c>
      <c r="C47" s="324"/>
      <c r="D47" s="324"/>
      <c r="E47" s="324"/>
      <c r="F47" s="324"/>
      <c r="G47" s="324"/>
      <c r="H47" s="324"/>
      <c r="I47" s="318"/>
      <c r="J47" s="320" t="s">
        <v>204</v>
      </c>
      <c r="K47" s="320"/>
      <c r="L47" s="320">
        <v>4</v>
      </c>
      <c r="M47" s="320"/>
      <c r="N47" s="320"/>
      <c r="O47" s="320"/>
      <c r="P47" s="320"/>
      <c r="Q47" s="320">
        <v>34000</v>
      </c>
      <c r="R47" s="320"/>
      <c r="S47" s="320"/>
      <c r="T47" s="328">
        <f t="shared" si="0"/>
        <v>136000</v>
      </c>
      <c r="U47" s="328"/>
      <c r="V47" s="328"/>
      <c r="W47" s="328"/>
      <c r="X47" s="46"/>
    </row>
    <row r="48" spans="1:24" ht="16.5">
      <c r="A48" s="33"/>
      <c r="B48" s="49"/>
      <c r="C48" s="49"/>
      <c r="D48" s="49"/>
      <c r="E48" s="49"/>
      <c r="F48" s="49"/>
      <c r="G48" s="49"/>
      <c r="H48" s="49"/>
      <c r="I48" s="49"/>
      <c r="J48" s="49"/>
      <c r="K48" s="49"/>
      <c r="L48" s="49"/>
      <c r="M48" s="49"/>
      <c r="N48" s="49"/>
      <c r="O48" s="49"/>
      <c r="P48" s="49"/>
      <c r="Q48" s="310" t="s">
        <v>20</v>
      </c>
      <c r="R48" s="310"/>
      <c r="S48" s="310"/>
      <c r="T48" s="329">
        <f>SUM(T42:T47)</f>
        <v>5811055</v>
      </c>
      <c r="U48" s="330"/>
      <c r="V48" s="330"/>
      <c r="W48" s="331"/>
      <c r="X48" s="46"/>
    </row>
    <row r="49" spans="1:24" ht="15.75">
      <c r="A49" s="33"/>
      <c r="B49" s="50"/>
      <c r="C49" s="50"/>
      <c r="D49" s="50"/>
      <c r="E49" s="50"/>
      <c r="F49" s="50"/>
      <c r="G49" s="50"/>
      <c r="H49" s="50"/>
      <c r="I49" s="50"/>
      <c r="J49" s="50"/>
      <c r="K49" s="50"/>
      <c r="L49" s="50"/>
      <c r="M49" s="50"/>
      <c r="N49" s="50"/>
      <c r="O49" s="50"/>
      <c r="P49" s="50"/>
      <c r="Q49" s="50"/>
      <c r="R49" s="50"/>
      <c r="S49" s="50"/>
      <c r="T49" s="51"/>
      <c r="U49" s="51"/>
      <c r="V49" s="51"/>
      <c r="W49" s="51"/>
      <c r="X49" s="46"/>
    </row>
    <row r="50" spans="1:24" ht="16.5">
      <c r="A50" s="33"/>
      <c r="B50" s="305" t="s">
        <v>26</v>
      </c>
      <c r="C50" s="305"/>
      <c r="D50" s="305"/>
      <c r="E50" s="305"/>
      <c r="F50" s="305"/>
      <c r="G50" s="305"/>
      <c r="H50" s="305"/>
      <c r="I50" s="305"/>
      <c r="J50" s="305"/>
      <c r="K50" s="305"/>
      <c r="L50" s="305"/>
      <c r="M50" s="305"/>
      <c r="N50" s="305"/>
      <c r="O50" s="305"/>
      <c r="P50" s="305"/>
      <c r="Q50" s="305"/>
      <c r="R50" s="305"/>
      <c r="S50" s="305"/>
      <c r="T50" s="305"/>
      <c r="U50" s="305"/>
      <c r="V50" s="305"/>
      <c r="W50" s="305"/>
      <c r="X50" s="46"/>
    </row>
    <row r="51" spans="1:24" ht="15.75">
      <c r="A51" s="33"/>
      <c r="B51" s="47"/>
      <c r="C51" s="47"/>
      <c r="D51" s="47"/>
      <c r="E51" s="47"/>
      <c r="F51" s="47"/>
      <c r="G51" s="47"/>
      <c r="H51" s="47"/>
      <c r="I51" s="47"/>
      <c r="J51" s="47"/>
      <c r="K51" s="47"/>
      <c r="L51" s="47"/>
      <c r="M51" s="47"/>
      <c r="N51" s="47"/>
      <c r="O51" s="47"/>
      <c r="P51" s="47"/>
      <c r="Q51" s="47"/>
      <c r="R51" s="47"/>
      <c r="S51" s="47"/>
      <c r="T51" s="47"/>
      <c r="U51" s="47"/>
      <c r="V51" s="47"/>
      <c r="W51" s="47"/>
      <c r="X51" s="46"/>
    </row>
    <row r="52" spans="1:24" ht="19.5">
      <c r="A52" s="33"/>
      <c r="B52" s="309" t="s">
        <v>27</v>
      </c>
      <c r="C52" s="309"/>
      <c r="D52" s="309"/>
      <c r="E52" s="309"/>
      <c r="F52" s="309"/>
      <c r="G52" s="309"/>
      <c r="H52" s="309" t="s">
        <v>28</v>
      </c>
      <c r="I52" s="309"/>
      <c r="J52" s="309" t="s">
        <v>29</v>
      </c>
      <c r="K52" s="309"/>
      <c r="L52" s="309" t="s">
        <v>30</v>
      </c>
      <c r="M52" s="309"/>
      <c r="N52" s="309"/>
      <c r="O52" s="309"/>
      <c r="P52" s="309"/>
      <c r="Q52" s="309" t="s">
        <v>16</v>
      </c>
      <c r="R52" s="309"/>
      <c r="S52" s="309"/>
      <c r="T52" s="309" t="s">
        <v>18</v>
      </c>
      <c r="U52" s="309"/>
      <c r="V52" s="309"/>
      <c r="W52" s="309"/>
      <c r="X52" s="46"/>
    </row>
    <row r="53" spans="1:24" ht="15.75">
      <c r="A53" s="33"/>
      <c r="B53" s="320" t="s">
        <v>61</v>
      </c>
      <c r="C53" s="320"/>
      <c r="D53" s="320"/>
      <c r="E53" s="320"/>
      <c r="F53" s="320"/>
      <c r="G53" s="320"/>
      <c r="H53" s="320"/>
      <c r="I53" s="320"/>
      <c r="J53" s="320">
        <v>15</v>
      </c>
      <c r="K53" s="320"/>
      <c r="L53" s="320">
        <v>0.4</v>
      </c>
      <c r="M53" s="320"/>
      <c r="N53" s="320"/>
      <c r="O53" s="320"/>
      <c r="P53" s="320"/>
      <c r="Q53" s="320">
        <v>35000</v>
      </c>
      <c r="R53" s="320"/>
      <c r="S53" s="320"/>
      <c r="T53" s="319">
        <f>+ROUND(L53*Q53,0)</f>
        <v>14000</v>
      </c>
      <c r="U53" s="319"/>
      <c r="V53" s="319"/>
      <c r="W53" s="319"/>
      <c r="X53" s="46"/>
    </row>
    <row r="54" spans="1:24" ht="15.75">
      <c r="A54" s="33"/>
      <c r="B54" s="320" t="s">
        <v>32</v>
      </c>
      <c r="C54" s="320"/>
      <c r="D54" s="320"/>
      <c r="E54" s="320"/>
      <c r="F54" s="320"/>
      <c r="G54" s="320"/>
      <c r="H54" s="320"/>
      <c r="I54" s="320"/>
      <c r="J54" s="320">
        <v>1</v>
      </c>
      <c r="K54" s="320"/>
      <c r="L54" s="320">
        <v>2.5015000000000001</v>
      </c>
      <c r="M54" s="320"/>
      <c r="N54" s="320"/>
      <c r="O54" s="320"/>
      <c r="P54" s="320"/>
      <c r="Q54" s="320">
        <v>45000</v>
      </c>
      <c r="R54" s="320"/>
      <c r="S54" s="320"/>
      <c r="T54" s="319">
        <f t="shared" ref="T54:T55" si="1">+ROUND(L54*Q54,0)</f>
        <v>112568</v>
      </c>
      <c r="U54" s="319"/>
      <c r="V54" s="319"/>
      <c r="W54" s="319"/>
      <c r="X54" s="46"/>
    </row>
    <row r="55" spans="1:24" ht="15.75">
      <c r="A55" s="33"/>
      <c r="B55" s="320"/>
      <c r="C55" s="320"/>
      <c r="D55" s="320"/>
      <c r="E55" s="320"/>
      <c r="F55" s="320"/>
      <c r="G55" s="320"/>
      <c r="H55" s="320"/>
      <c r="I55" s="320"/>
      <c r="J55" s="320"/>
      <c r="K55" s="320"/>
      <c r="L55" s="320"/>
      <c r="M55" s="320"/>
      <c r="N55" s="320"/>
      <c r="O55" s="320"/>
      <c r="P55" s="320"/>
      <c r="Q55" s="320"/>
      <c r="R55" s="320"/>
      <c r="S55" s="320"/>
      <c r="T55" s="319">
        <f t="shared" si="1"/>
        <v>0</v>
      </c>
      <c r="U55" s="319"/>
      <c r="V55" s="319"/>
      <c r="W55" s="319"/>
      <c r="X55" s="46"/>
    </row>
    <row r="56" spans="1:24" ht="16.5">
      <c r="A56" s="33"/>
      <c r="B56" s="49"/>
      <c r="C56" s="49"/>
      <c r="D56" s="49"/>
      <c r="E56" s="49"/>
      <c r="F56" s="49"/>
      <c r="G56" s="49"/>
      <c r="H56" s="49"/>
      <c r="I56" s="49"/>
      <c r="J56" s="49"/>
      <c r="K56" s="49"/>
      <c r="L56" s="49"/>
      <c r="M56" s="49"/>
      <c r="N56" s="49"/>
      <c r="O56" s="49"/>
      <c r="P56" s="49"/>
      <c r="Q56" s="310" t="s">
        <v>20</v>
      </c>
      <c r="R56" s="310"/>
      <c r="S56" s="310"/>
      <c r="T56" s="332">
        <f t="shared" ref="T56" si="2">SUM(T53:W55)</f>
        <v>126568</v>
      </c>
      <c r="U56" s="333"/>
      <c r="V56" s="333"/>
      <c r="W56" s="334"/>
      <c r="X56" s="46"/>
    </row>
    <row r="57" spans="1:24" ht="15.75">
      <c r="A57" s="33"/>
      <c r="B57" s="50"/>
      <c r="C57" s="50"/>
      <c r="D57" s="50"/>
      <c r="E57" s="50"/>
      <c r="F57" s="50"/>
      <c r="G57" s="50"/>
      <c r="H57" s="50"/>
      <c r="I57" s="50"/>
      <c r="J57" s="50"/>
      <c r="K57" s="50"/>
      <c r="L57" s="50"/>
      <c r="M57" s="50"/>
      <c r="N57" s="50"/>
      <c r="O57" s="50"/>
      <c r="P57" s="50"/>
      <c r="Q57" s="50"/>
      <c r="R57" s="50"/>
      <c r="S57" s="50"/>
      <c r="T57" s="51"/>
      <c r="U57" s="51"/>
      <c r="V57" s="51"/>
      <c r="W57" s="51"/>
      <c r="X57" s="46"/>
    </row>
    <row r="58" spans="1:24" ht="16.5">
      <c r="A58" s="33"/>
      <c r="B58" s="305" t="s">
        <v>33</v>
      </c>
      <c r="C58" s="305"/>
      <c r="D58" s="305"/>
      <c r="E58" s="305"/>
      <c r="F58" s="305"/>
      <c r="G58" s="305"/>
      <c r="H58" s="305"/>
      <c r="I58" s="305"/>
      <c r="J58" s="305"/>
      <c r="K58" s="305"/>
      <c r="L58" s="305"/>
      <c r="M58" s="305"/>
      <c r="N58" s="305"/>
      <c r="O58" s="305"/>
      <c r="P58" s="305"/>
      <c r="Q58" s="305"/>
      <c r="R58" s="305"/>
      <c r="S58" s="305"/>
      <c r="T58" s="305"/>
      <c r="U58" s="305"/>
      <c r="V58" s="305"/>
      <c r="W58" s="305"/>
      <c r="X58" s="46"/>
    </row>
    <row r="59" spans="1:24" ht="15.75">
      <c r="A59" s="33"/>
      <c r="B59" s="47"/>
      <c r="C59" s="47"/>
      <c r="D59" s="47"/>
      <c r="E59" s="47"/>
      <c r="F59" s="47"/>
      <c r="G59" s="47"/>
      <c r="H59" s="47"/>
      <c r="I59" s="47"/>
      <c r="J59" s="47"/>
      <c r="K59" s="47"/>
      <c r="L59" s="47"/>
      <c r="M59" s="47"/>
      <c r="N59" s="47"/>
      <c r="O59" s="47"/>
      <c r="P59" s="47"/>
      <c r="Q59" s="47"/>
      <c r="R59" s="47"/>
      <c r="S59" s="47"/>
      <c r="T59" s="47"/>
      <c r="U59" s="47"/>
      <c r="V59" s="47"/>
      <c r="W59" s="47"/>
      <c r="X59" s="46"/>
    </row>
    <row r="60" spans="1:24" ht="16.5">
      <c r="A60" s="33"/>
      <c r="B60" s="309" t="s">
        <v>34</v>
      </c>
      <c r="C60" s="309"/>
      <c r="D60" s="309"/>
      <c r="E60" s="309"/>
      <c r="F60" s="309"/>
      <c r="G60" s="309"/>
      <c r="H60" s="309" t="s">
        <v>35</v>
      </c>
      <c r="I60" s="309"/>
      <c r="J60" s="309" t="s">
        <v>36</v>
      </c>
      <c r="K60" s="309"/>
      <c r="L60" s="309" t="s">
        <v>37</v>
      </c>
      <c r="M60" s="309"/>
      <c r="N60" s="309"/>
      <c r="O60" s="309"/>
      <c r="P60" s="309"/>
      <c r="Q60" s="309" t="s">
        <v>17</v>
      </c>
      <c r="R60" s="309"/>
      <c r="S60" s="309"/>
      <c r="T60" s="309" t="s">
        <v>18</v>
      </c>
      <c r="U60" s="309"/>
      <c r="V60" s="309"/>
      <c r="W60" s="309"/>
      <c r="X60" s="46"/>
    </row>
    <row r="61" spans="1:24" ht="15.75">
      <c r="A61" s="33"/>
      <c r="B61" s="320" t="s">
        <v>38</v>
      </c>
      <c r="C61" s="320"/>
      <c r="D61" s="320"/>
      <c r="E61" s="320"/>
      <c r="F61" s="320"/>
      <c r="G61" s="320"/>
      <c r="H61" s="320">
        <f>((1500000/30)+((1000000/30)*2))</f>
        <v>116666.66666666667</v>
      </c>
      <c r="I61" s="320"/>
      <c r="J61" s="335">
        <v>0.65</v>
      </c>
      <c r="K61" s="320"/>
      <c r="L61" s="320">
        <f>H61*1.65</f>
        <v>192500</v>
      </c>
      <c r="M61" s="320"/>
      <c r="N61" s="320"/>
      <c r="O61" s="320"/>
      <c r="P61" s="320"/>
      <c r="Q61" s="320">
        <v>3</v>
      </c>
      <c r="R61" s="320"/>
      <c r="S61" s="320"/>
      <c r="T61" s="319">
        <f>Q61*L61</f>
        <v>577500</v>
      </c>
      <c r="U61" s="319"/>
      <c r="V61" s="319"/>
      <c r="W61" s="319"/>
      <c r="X61" s="46"/>
    </row>
    <row r="62" spans="1:24" ht="15.75">
      <c r="A62" s="33"/>
      <c r="B62" s="320"/>
      <c r="C62" s="320"/>
      <c r="D62" s="320"/>
      <c r="E62" s="320"/>
      <c r="F62" s="320"/>
      <c r="G62" s="320"/>
      <c r="H62" s="320"/>
      <c r="I62" s="320"/>
      <c r="J62" s="320"/>
      <c r="K62" s="320"/>
      <c r="L62" s="320"/>
      <c r="M62" s="320"/>
      <c r="N62" s="320"/>
      <c r="O62" s="320"/>
      <c r="P62" s="320"/>
      <c r="Q62" s="320"/>
      <c r="R62" s="320"/>
      <c r="S62" s="320"/>
      <c r="T62" s="319"/>
      <c r="U62" s="319"/>
      <c r="V62" s="319"/>
      <c r="W62" s="319"/>
      <c r="X62" s="46"/>
    </row>
    <row r="63" spans="1:24" ht="15.75">
      <c r="A63" s="33"/>
      <c r="B63" s="320"/>
      <c r="C63" s="320"/>
      <c r="D63" s="320"/>
      <c r="E63" s="320"/>
      <c r="F63" s="320"/>
      <c r="G63" s="320"/>
      <c r="H63" s="320"/>
      <c r="I63" s="320"/>
      <c r="J63" s="320"/>
      <c r="K63" s="320"/>
      <c r="L63" s="320"/>
      <c r="M63" s="320"/>
      <c r="N63" s="320"/>
      <c r="O63" s="320"/>
      <c r="P63" s="320"/>
      <c r="Q63" s="320"/>
      <c r="R63" s="320"/>
      <c r="S63" s="320"/>
      <c r="T63" s="319"/>
      <c r="U63" s="319"/>
      <c r="V63" s="319"/>
      <c r="W63" s="319"/>
      <c r="X63" s="46"/>
    </row>
    <row r="64" spans="1:24" ht="16.5">
      <c r="A64" s="33"/>
      <c r="B64" s="49"/>
      <c r="C64" s="49"/>
      <c r="D64" s="49"/>
      <c r="E64" s="49"/>
      <c r="F64" s="49"/>
      <c r="G64" s="49"/>
      <c r="H64" s="49"/>
      <c r="I64" s="49"/>
      <c r="J64" s="49"/>
      <c r="K64" s="49"/>
      <c r="L64" s="49"/>
      <c r="M64" s="49"/>
      <c r="N64" s="49"/>
      <c r="O64" s="49"/>
      <c r="P64" s="49"/>
      <c r="Q64" s="310" t="s">
        <v>20</v>
      </c>
      <c r="R64" s="310"/>
      <c r="S64" s="310"/>
      <c r="T64" s="337">
        <f t="shared" ref="T64" si="3">SUM(T61:W63)</f>
        <v>577500</v>
      </c>
      <c r="U64" s="338"/>
      <c r="V64" s="338"/>
      <c r="W64" s="339"/>
      <c r="X64" s="46"/>
    </row>
    <row r="65" spans="1:24">
      <c r="A65" s="33"/>
      <c r="B65" s="52"/>
      <c r="C65" s="52"/>
      <c r="D65" s="52"/>
      <c r="E65" s="52"/>
      <c r="F65" s="52"/>
      <c r="G65" s="52"/>
      <c r="H65" s="52"/>
      <c r="I65" s="52"/>
      <c r="J65" s="52"/>
      <c r="K65" s="52"/>
      <c r="L65" s="52"/>
      <c r="M65" s="52"/>
      <c r="N65" s="52"/>
      <c r="O65" s="52"/>
      <c r="P65" s="52"/>
      <c r="Q65" s="52"/>
      <c r="R65" s="52"/>
      <c r="S65" s="52"/>
      <c r="T65" s="53"/>
      <c r="U65" s="53"/>
      <c r="V65" s="53"/>
      <c r="W65" s="53"/>
      <c r="X65" s="46"/>
    </row>
    <row r="66" spans="1:24">
      <c r="A66" s="33"/>
      <c r="B66" s="52"/>
      <c r="C66" s="52"/>
      <c r="D66" s="52"/>
      <c r="E66" s="52"/>
      <c r="F66" s="52"/>
      <c r="G66" s="52"/>
      <c r="H66" s="52"/>
      <c r="I66" s="52"/>
      <c r="J66" s="52"/>
      <c r="K66" s="52"/>
      <c r="L66" s="52"/>
      <c r="M66" s="52"/>
      <c r="N66" s="52"/>
      <c r="O66" s="52"/>
      <c r="P66" s="52"/>
      <c r="Q66" s="340" t="s">
        <v>39</v>
      </c>
      <c r="R66" s="340"/>
      <c r="S66" s="340"/>
      <c r="T66" s="341">
        <f>+T64+T56+T48+T37</f>
        <v>6850000</v>
      </c>
      <c r="U66" s="341"/>
      <c r="V66" s="341"/>
      <c r="W66" s="341"/>
      <c r="X66" s="46"/>
    </row>
    <row r="67" spans="1:24">
      <c r="A67" s="33"/>
      <c r="B67" s="52"/>
      <c r="C67" s="52"/>
      <c r="D67" s="52"/>
      <c r="E67" s="52"/>
      <c r="F67" s="52"/>
      <c r="G67" s="52"/>
      <c r="H67" s="52"/>
      <c r="I67" s="52"/>
      <c r="J67" s="52"/>
      <c r="K67" s="52"/>
      <c r="L67" s="52"/>
      <c r="M67" s="52"/>
      <c r="N67" s="52"/>
      <c r="O67" s="52"/>
      <c r="P67" s="52"/>
      <c r="Q67" s="54" t="s">
        <v>40</v>
      </c>
      <c r="R67" s="55">
        <v>30</v>
      </c>
      <c r="S67" s="56" t="s">
        <v>41</v>
      </c>
      <c r="T67" s="341">
        <f>+ROUND(R67*(T66/100),0)</f>
        <v>2055000</v>
      </c>
      <c r="U67" s="341"/>
      <c r="V67" s="341"/>
      <c r="W67" s="341"/>
      <c r="X67" s="46"/>
    </row>
    <row r="68" spans="1:24">
      <c r="A68" s="33"/>
      <c r="B68" s="52"/>
      <c r="C68" s="52"/>
      <c r="D68" s="52"/>
      <c r="E68" s="52"/>
      <c r="F68" s="52"/>
      <c r="G68" s="52"/>
      <c r="H68" s="52"/>
      <c r="I68" s="52"/>
      <c r="J68" s="52"/>
      <c r="K68" s="52"/>
      <c r="L68" s="52"/>
      <c r="M68" s="52"/>
      <c r="N68" s="52"/>
      <c r="O68" s="52"/>
      <c r="P68" s="52"/>
      <c r="Q68" s="342" t="s">
        <v>42</v>
      </c>
      <c r="R68" s="342"/>
      <c r="S68" s="342"/>
      <c r="T68" s="341">
        <f>+T67+T66</f>
        <v>8905000</v>
      </c>
      <c r="U68" s="341"/>
      <c r="V68" s="341"/>
      <c r="W68" s="341"/>
      <c r="X68" s="46"/>
    </row>
    <row r="69" spans="1:24">
      <c r="A69" s="33"/>
      <c r="B69" s="52"/>
      <c r="C69" s="52"/>
      <c r="D69" s="52"/>
      <c r="E69" s="52"/>
      <c r="F69" s="52"/>
      <c r="G69" s="52"/>
      <c r="H69" s="52"/>
      <c r="I69" s="52"/>
      <c r="J69" s="52"/>
      <c r="K69" s="52"/>
      <c r="L69" s="52"/>
      <c r="M69" s="52"/>
      <c r="N69" s="52"/>
      <c r="O69" s="52"/>
      <c r="P69" s="52"/>
      <c r="Q69" s="52"/>
      <c r="R69" s="52"/>
      <c r="S69" s="52"/>
      <c r="T69" s="53"/>
      <c r="U69" s="53"/>
      <c r="V69" s="53"/>
      <c r="W69" s="53"/>
      <c r="X69" s="46"/>
    </row>
    <row r="70" spans="1:24">
      <c r="A70" s="33"/>
      <c r="B70" s="52"/>
      <c r="C70" s="52"/>
      <c r="D70" s="52"/>
      <c r="E70" s="52"/>
      <c r="F70" s="52"/>
      <c r="G70" s="52"/>
      <c r="H70" s="52"/>
      <c r="I70" s="52"/>
      <c r="J70" s="52"/>
      <c r="K70" s="52"/>
      <c r="L70" s="52"/>
      <c r="M70" s="52"/>
      <c r="N70" s="52"/>
      <c r="O70" s="52"/>
      <c r="P70" s="52"/>
      <c r="Q70" s="52"/>
      <c r="R70" s="52"/>
      <c r="S70" s="52"/>
      <c r="T70" s="53"/>
      <c r="U70" s="53"/>
      <c r="V70" s="53"/>
      <c r="W70" s="53"/>
      <c r="X70" s="46"/>
    </row>
    <row r="71" spans="1:24">
      <c r="A71" s="33"/>
      <c r="B71" s="52"/>
      <c r="C71" s="346"/>
      <c r="D71" s="641"/>
      <c r="E71" s="641"/>
      <c r="F71" s="641"/>
      <c r="G71" s="641"/>
      <c r="H71" s="641"/>
      <c r="I71" s="641"/>
      <c r="J71" s="641"/>
      <c r="K71" s="642"/>
      <c r="L71" s="642"/>
      <c r="M71" s="642"/>
      <c r="N71" s="347"/>
      <c r="O71" s="347"/>
      <c r="P71" s="347"/>
      <c r="Q71" s="347"/>
      <c r="R71" s="347"/>
      <c r="S71" s="347"/>
      <c r="T71" s="347"/>
      <c r="U71" s="347"/>
      <c r="V71" s="347"/>
      <c r="W71" s="67"/>
      <c r="X71" s="46"/>
    </row>
    <row r="72" spans="1:24" ht="16.5">
      <c r="A72" s="33"/>
      <c r="B72" s="52"/>
      <c r="C72" s="343" t="s">
        <v>43</v>
      </c>
      <c r="D72" s="343"/>
      <c r="E72" s="343"/>
      <c r="F72" s="343"/>
      <c r="G72" s="343"/>
      <c r="H72" s="343"/>
      <c r="I72" s="343"/>
      <c r="J72" s="343"/>
      <c r="K72" s="642"/>
      <c r="L72" s="642"/>
      <c r="M72" s="642"/>
      <c r="N72" s="343" t="s">
        <v>44</v>
      </c>
      <c r="O72" s="343"/>
      <c r="P72" s="343"/>
      <c r="Q72" s="343"/>
      <c r="R72" s="343"/>
      <c r="S72" s="343"/>
      <c r="T72" s="343"/>
      <c r="U72" s="343"/>
      <c r="V72" s="343"/>
      <c r="W72" s="343"/>
      <c r="X72" s="46"/>
    </row>
    <row r="73" spans="1:24">
      <c r="A73" s="33"/>
      <c r="B73" s="52"/>
      <c r="C73" s="57"/>
      <c r="D73" s="58"/>
      <c r="E73" s="58"/>
      <c r="F73" s="58"/>
      <c r="G73" s="58"/>
      <c r="H73" s="58"/>
      <c r="I73" s="58"/>
      <c r="J73" s="58"/>
      <c r="K73" s="58"/>
      <c r="L73" s="58"/>
      <c r="M73" s="58"/>
      <c r="N73" s="57"/>
      <c r="O73" s="57"/>
      <c r="P73" s="57"/>
      <c r="Q73" s="57"/>
      <c r="R73" s="57"/>
      <c r="S73" s="57"/>
      <c r="T73" s="57"/>
      <c r="U73" s="57"/>
      <c r="V73" s="57"/>
      <c r="W73" s="57"/>
      <c r="X73" s="46"/>
    </row>
    <row r="74" spans="1:24">
      <c r="A74" s="33"/>
      <c r="B74" s="52"/>
      <c r="C74" s="57"/>
      <c r="D74" s="58"/>
      <c r="E74" s="58"/>
      <c r="F74" s="58"/>
      <c r="G74" s="58"/>
      <c r="H74" s="58"/>
      <c r="I74" s="58"/>
      <c r="J74" s="58"/>
      <c r="K74" s="58"/>
      <c r="L74" s="58"/>
      <c r="M74" s="58"/>
      <c r="N74" s="57"/>
      <c r="O74" s="57"/>
      <c r="P74" s="57"/>
      <c r="Q74" s="57"/>
      <c r="R74" s="57"/>
      <c r="S74" s="57"/>
      <c r="T74" s="57"/>
      <c r="U74" s="57"/>
      <c r="V74" s="57"/>
      <c r="W74" s="57"/>
      <c r="X74" s="46"/>
    </row>
    <row r="75" spans="1:24">
      <c r="A75" s="33"/>
      <c r="B75" s="52"/>
      <c r="C75" s="57"/>
      <c r="D75" s="58"/>
      <c r="E75" s="58"/>
      <c r="F75" s="58"/>
      <c r="G75" s="58"/>
      <c r="H75" s="58"/>
      <c r="I75" s="346"/>
      <c r="J75" s="641"/>
      <c r="K75" s="641"/>
      <c r="L75" s="641"/>
      <c r="M75" s="641"/>
      <c r="N75" s="641"/>
      <c r="O75" s="641"/>
      <c r="P75" s="641"/>
      <c r="Q75" s="57"/>
      <c r="R75" s="57"/>
      <c r="S75" s="57"/>
      <c r="T75" s="57"/>
      <c r="U75" s="57"/>
      <c r="V75" s="57"/>
      <c r="W75" s="57"/>
      <c r="X75" s="46"/>
    </row>
    <row r="76" spans="1:24" ht="16.5">
      <c r="A76" s="33"/>
      <c r="B76" s="52"/>
      <c r="C76" s="57"/>
      <c r="D76" s="58"/>
      <c r="E76" s="58"/>
      <c r="F76" s="58"/>
      <c r="G76" s="58"/>
      <c r="H76" s="58"/>
      <c r="I76" s="343" t="s">
        <v>45</v>
      </c>
      <c r="J76" s="643"/>
      <c r="K76" s="643"/>
      <c r="L76" s="643"/>
      <c r="M76" s="643"/>
      <c r="N76" s="643"/>
      <c r="O76" s="643"/>
      <c r="P76" s="643"/>
      <c r="Q76" s="57"/>
      <c r="R76" s="57"/>
      <c r="S76" s="57"/>
      <c r="T76" s="57"/>
      <c r="U76" s="57"/>
      <c r="V76" s="57"/>
      <c r="W76" s="57"/>
      <c r="X76" s="46"/>
    </row>
    <row r="77" spans="1:24">
      <c r="A77" s="33"/>
      <c r="B77" s="52"/>
      <c r="C77" s="52"/>
      <c r="D77" s="52"/>
      <c r="E77" s="52"/>
      <c r="F77" s="59"/>
      <c r="G77" s="59"/>
      <c r="H77" s="59"/>
      <c r="I77" s="59"/>
      <c r="J77" s="59"/>
      <c r="K77" s="59"/>
      <c r="L77" s="59"/>
      <c r="M77" s="59"/>
      <c r="N77" s="59"/>
      <c r="O77" s="59"/>
      <c r="P77" s="60"/>
      <c r="Q77" s="52"/>
      <c r="R77" s="52"/>
      <c r="S77" s="52"/>
      <c r="T77" s="53"/>
      <c r="U77" s="53"/>
      <c r="V77" s="53"/>
      <c r="W77" s="53"/>
      <c r="X77" s="46"/>
    </row>
    <row r="78" spans="1:24">
      <c r="A78" s="33"/>
      <c r="B78" s="344" t="s">
        <v>46</v>
      </c>
      <c r="C78" s="344"/>
      <c r="D78" s="344"/>
      <c r="E78" s="344"/>
      <c r="F78" s="344"/>
      <c r="G78" s="344"/>
      <c r="H78" s="344"/>
      <c r="I78" s="344"/>
      <c r="J78" s="344"/>
      <c r="K78" s="344"/>
      <c r="L78" s="344"/>
      <c r="M78" s="344"/>
      <c r="N78" s="344"/>
      <c r="O78" s="61"/>
      <c r="P78" s="31"/>
      <c r="Q78" s="31" t="s">
        <v>47</v>
      </c>
      <c r="R78" s="31" t="s">
        <v>48</v>
      </c>
      <c r="S78" s="31"/>
      <c r="T78" s="31"/>
      <c r="U78" s="31"/>
      <c r="V78" s="31"/>
      <c r="W78" s="31"/>
      <c r="X78" s="32"/>
    </row>
    <row r="79" spans="1:24">
      <c r="A79" s="62"/>
      <c r="B79" s="63" t="s">
        <v>49</v>
      </c>
      <c r="C79" s="64"/>
      <c r="D79" s="64"/>
      <c r="E79" s="64"/>
      <c r="F79" s="63" t="s">
        <v>50</v>
      </c>
      <c r="G79" s="65"/>
      <c r="H79" s="345"/>
      <c r="I79" s="345"/>
      <c r="J79" s="345"/>
      <c r="K79" s="345"/>
      <c r="L79" s="345"/>
      <c r="M79" s="345"/>
      <c r="N79" s="345"/>
      <c r="O79" s="345"/>
      <c r="P79" s="63"/>
      <c r="Q79" s="63"/>
      <c r="R79" s="63" t="s">
        <v>51</v>
      </c>
      <c r="S79" s="63"/>
      <c r="T79" s="63"/>
      <c r="U79" s="63"/>
      <c r="V79" s="63"/>
      <c r="W79" s="63"/>
      <c r="X79" s="66"/>
    </row>
  </sheetData>
  <mergeCells count="170">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B33:I33"/>
    <mergeCell ref="J33:K33"/>
    <mergeCell ref="L33:P33"/>
    <mergeCell ref="Q33:S33"/>
    <mergeCell ref="T33:W33"/>
    <mergeCell ref="B34:I34"/>
    <mergeCell ref="J34:K34"/>
    <mergeCell ref="L34:P34"/>
    <mergeCell ref="Q34:S34"/>
    <mergeCell ref="T34:W34"/>
    <mergeCell ref="Q37:S37"/>
    <mergeCell ref="T37:W37"/>
    <mergeCell ref="B39:W39"/>
    <mergeCell ref="B41:I41"/>
    <mergeCell ref="J41:K41"/>
    <mergeCell ref="L41:P41"/>
    <mergeCell ref="Q41:S41"/>
    <mergeCell ref="T41:W41"/>
    <mergeCell ref="B35:I35"/>
    <mergeCell ref="J35:K35"/>
    <mergeCell ref="L35:P35"/>
    <mergeCell ref="Q35:S35"/>
    <mergeCell ref="T35:W35"/>
    <mergeCell ref="B36:I36"/>
    <mergeCell ref="J36:K36"/>
    <mergeCell ref="L36:P36"/>
    <mergeCell ref="Q36:S36"/>
    <mergeCell ref="T36:W36"/>
    <mergeCell ref="B42:I42"/>
    <mergeCell ref="J42:K42"/>
    <mergeCell ref="L42:P42"/>
    <mergeCell ref="Q42:S42"/>
    <mergeCell ref="T42:W42"/>
    <mergeCell ref="B43:I43"/>
    <mergeCell ref="J43:K43"/>
    <mergeCell ref="L43:P43"/>
    <mergeCell ref="Q43:S43"/>
    <mergeCell ref="T43:W43"/>
    <mergeCell ref="B44:I44"/>
    <mergeCell ref="J44:K44"/>
    <mergeCell ref="L44:P44"/>
    <mergeCell ref="Q44:S44"/>
    <mergeCell ref="T44:W44"/>
    <mergeCell ref="B45:I45"/>
    <mergeCell ref="J45:K45"/>
    <mergeCell ref="L45:P45"/>
    <mergeCell ref="Q45:S45"/>
    <mergeCell ref="T45:W45"/>
    <mergeCell ref="B46:I46"/>
    <mergeCell ref="J46:K46"/>
    <mergeCell ref="L46:P46"/>
    <mergeCell ref="Q46:S46"/>
    <mergeCell ref="T46:W46"/>
    <mergeCell ref="B47:I47"/>
    <mergeCell ref="J47:K47"/>
    <mergeCell ref="L47:P47"/>
    <mergeCell ref="Q47:S47"/>
    <mergeCell ref="T47:W47"/>
    <mergeCell ref="B53:G53"/>
    <mergeCell ref="H53:I53"/>
    <mergeCell ref="J53:K53"/>
    <mergeCell ref="L53:P53"/>
    <mergeCell ref="Q53:S53"/>
    <mergeCell ref="T53:W53"/>
    <mergeCell ref="Q48:S48"/>
    <mergeCell ref="T48:W48"/>
    <mergeCell ref="B50:W50"/>
    <mergeCell ref="B52:G52"/>
    <mergeCell ref="H52:I52"/>
    <mergeCell ref="J52:K52"/>
    <mergeCell ref="L52:P52"/>
    <mergeCell ref="Q52:S52"/>
    <mergeCell ref="T52:W52"/>
    <mergeCell ref="B55:G55"/>
    <mergeCell ref="H55:I55"/>
    <mergeCell ref="J55:K55"/>
    <mergeCell ref="L55:P55"/>
    <mergeCell ref="Q55:S55"/>
    <mergeCell ref="T55:W55"/>
    <mergeCell ref="B54:G54"/>
    <mergeCell ref="H54:I54"/>
    <mergeCell ref="J54:K54"/>
    <mergeCell ref="L54:P54"/>
    <mergeCell ref="Q54:S54"/>
    <mergeCell ref="T54:W54"/>
    <mergeCell ref="Q56:S56"/>
    <mergeCell ref="T56:W56"/>
    <mergeCell ref="B58:W58"/>
    <mergeCell ref="B60:G60"/>
    <mergeCell ref="H60:I60"/>
    <mergeCell ref="J60:K60"/>
    <mergeCell ref="L60:P60"/>
    <mergeCell ref="Q60:S60"/>
    <mergeCell ref="T60:W60"/>
    <mergeCell ref="B62:G62"/>
    <mergeCell ref="H62:I62"/>
    <mergeCell ref="J62:K62"/>
    <mergeCell ref="L62:P62"/>
    <mergeCell ref="Q62:S62"/>
    <mergeCell ref="T62:W62"/>
    <mergeCell ref="B61:G61"/>
    <mergeCell ref="H61:I61"/>
    <mergeCell ref="J61:K61"/>
    <mergeCell ref="L61:P61"/>
    <mergeCell ref="Q61:S61"/>
    <mergeCell ref="T61:W61"/>
    <mergeCell ref="Q64:S64"/>
    <mergeCell ref="T64:W64"/>
    <mergeCell ref="Q66:S66"/>
    <mergeCell ref="T66:W66"/>
    <mergeCell ref="T67:W67"/>
    <mergeCell ref="Q68:S68"/>
    <mergeCell ref="T68:W68"/>
    <mergeCell ref="B63:G63"/>
    <mergeCell ref="H63:I63"/>
    <mergeCell ref="J63:K63"/>
    <mergeCell ref="L63:P63"/>
    <mergeCell ref="Q63:S63"/>
    <mergeCell ref="T63:W63"/>
    <mergeCell ref="I76:P76"/>
    <mergeCell ref="B78:N78"/>
    <mergeCell ref="H79:O79"/>
    <mergeCell ref="C71:J71"/>
    <mergeCell ref="K71:M72"/>
    <mergeCell ref="N71:V71"/>
    <mergeCell ref="C72:J72"/>
    <mergeCell ref="N72:W72"/>
    <mergeCell ref="I75:P75"/>
  </mergeCells>
  <conditionalFormatting sqref="B12:W17">
    <cfRule type="expression" dxfId="25" priority="1" stopIfTrue="1">
      <formula>#REF!=0</formula>
    </cfRule>
  </conditionalFormatting>
  <dataValidations count="32">
    <dataValidation allowBlank="1" showInputMessage="1" showErrorMessage="1" prompt="Escriba el precio unitario del material  que se analiza" sqref="Q42:S47" xr:uid="{00000000-0002-0000-2A00-000000000000}"/>
    <dataValidation allowBlank="1" showInputMessage="1" showErrorMessage="1" prompt="Escriba la cantidad de material que se analiza" sqref="L42:P47" xr:uid="{00000000-0002-0000-2A00-000001000000}"/>
    <dataValidation allowBlank="1" showInputMessage="1" showErrorMessage="1" prompt="Escriba la unidad de medida en que se mide el material" sqref="J42:K47" xr:uid="{00000000-0002-0000-2A00-000002000000}"/>
    <dataValidation allowBlank="1" showInputMessage="1" showErrorMessage="1" prompt="Escriba una breve descripción de los materiales que analiza" sqref="B42:I47" xr:uid="{00000000-0002-0000-2A00-000003000000}"/>
    <dataValidation allowBlank="1" showInputMessage="1" showErrorMessage="1" prompt="Escriba el rendimiento del equipo que analiza" sqref="Q33:S36" xr:uid="{00000000-0002-0000-2A00-000004000000}"/>
    <dataValidation allowBlank="1" showInputMessage="1" showErrorMessage="1" prompt="Escriba la Tarifa por hora del equipo que analiza" sqref="L33:P36" xr:uid="{00000000-0002-0000-2A00-000005000000}"/>
    <dataValidation allowBlank="1" showInputMessage="1" showErrorMessage="1" prompt="Escriba una breve descripción del equipo que analiza" sqref="B33:B36" xr:uid="{00000000-0002-0000-2A00-000006000000}"/>
    <dataValidation allowBlank="1" showInputMessage="1" showErrorMessage="1" prompt="Escriba el nombre completo  del interventor" sqref="H79:O79" xr:uid="{00000000-0002-0000-2A00-000007000000}"/>
    <dataValidation allowBlank="1" showInputMessage="1" showErrorMessage="1" prompt="Escriba el valor Unitario de cada trabajador relacionado" sqref="T61:W63" xr:uid="{00000000-0002-0000-2A00-000008000000}"/>
    <dataValidation allowBlank="1" showInputMessage="1" showErrorMessage="1" prompt="Escriba el rendimiento de cada trabajador relacionado" sqref="Q61:S63" xr:uid="{00000000-0002-0000-2A00-000009000000}"/>
    <dataValidation allowBlank="1" showInputMessage="1" showErrorMessage="1" prompt="Escriba el valor del jornal total de cada trabajador relacionado" sqref="L61:P63" xr:uid="{00000000-0002-0000-2A00-00000A000000}"/>
    <dataValidation allowBlank="1" showInputMessage="1" showErrorMessage="1" prompt="Escriba el valor de las prestaciones por cada trabajador" sqref="J61:K63" xr:uid="{00000000-0002-0000-2A00-00000B000000}"/>
    <dataValidation allowBlank="1" showInputMessage="1" showErrorMessage="1" prompt="Escriba el valor del jornal por cada trabajador" sqref="H61:I63" xr:uid="{00000000-0002-0000-2A00-00000C000000}"/>
    <dataValidation allowBlank="1" showInputMessage="1" showErrorMessage="1" prompt="Escriba el valor unitario del transporte relacionado" sqref="T53:W55" xr:uid="{00000000-0002-0000-2A00-00000D000000}"/>
    <dataValidation allowBlank="1" showInputMessage="1" showErrorMessage="1" prompt="Escriba la tarifa del transporte relacionado" sqref="Q53:S55" xr:uid="{00000000-0002-0000-2A00-00000E000000}"/>
    <dataValidation allowBlank="1" showInputMessage="1" showErrorMessage="1" prompt="Esciba los m2 o Toneladas por Km equivalentes para el transporte relacionado" sqref="L53:P55" xr:uid="{00000000-0002-0000-2A00-00000F000000}"/>
    <dataValidation allowBlank="1" showInputMessage="1" showErrorMessage="1" prompt="Escriba la distancia que recorre el transporte relacionado" sqref="J53:K55" xr:uid="{00000000-0002-0000-2A00-000010000000}"/>
    <dataValidation allowBlank="1" showInputMessage="1" showErrorMessage="1" prompt="Escriba el peso o la cantidad de volument que transporta" sqref="H53:I55" xr:uid="{00000000-0002-0000-2A00-000011000000}"/>
    <dataValidation allowBlank="1" showInputMessage="1" showErrorMessage="1" prompt="Escriba el precio unitario del material que se analiza" sqref="T35:W36 T42:W47" xr:uid="{00000000-0002-0000-2A00-000012000000}"/>
    <dataValidation allowBlank="1" showInputMessage="1" showErrorMessage="1" prompt="Escriba el valor unitario del equipo que analiza" sqref="T33:W34" xr:uid="{00000000-0002-0000-2A00-000013000000}"/>
    <dataValidation allowBlank="1" showInputMessage="1" showErrorMessage="1" prompt="Escriba los trabajadores cuyo precio va a analizarce" sqref="B61:G63" xr:uid="{00000000-0002-0000-2A00-000014000000}"/>
    <dataValidation allowBlank="1" showInputMessage="1" showErrorMessage="1" prompt="Escriba la clase de material que transporta el material que se analiza" sqref="B53:G55" xr:uid="{00000000-0002-0000-2A00-000015000000}"/>
    <dataValidation allowBlank="1" showInputMessage="1" showErrorMessage="1" prompt="Escriba la Cantidad de cada item relacionado" sqref="T26 T29:W29" xr:uid="{00000000-0002-0000-2A00-000016000000}"/>
    <dataValidation allowBlank="1" showInputMessage="1" showErrorMessage="1" prompt="Escriba la unidad de medida en que se encuentra el item relacionado" sqref="Q26 Q29:S29" xr:uid="{00000000-0002-0000-2A00-000017000000}"/>
    <dataValidation allowBlank="1" showInputMessage="1" showErrorMessage="1" prompt="Escriba una breve descripción del item relacionado" sqref="D26 D29:P29" xr:uid="{00000000-0002-0000-2A00-000018000000}"/>
    <dataValidation allowBlank="1" showInputMessage="1" showErrorMessage="1" prompt="Escriba el item relacionado en la propuesta" sqref="B26 B29:C29" xr:uid="{00000000-0002-0000-2A00-000019000000}"/>
    <dataValidation allowBlank="1" showInputMessage="1" showErrorMessage="1" promptTitle="Coordinador        " prompt="Escriba el nombre _x000a_o razón social del _x000a_funcionario designado_x000a_para ser el Coordinador_x000a_del Contrato" sqref="F23:W23" xr:uid="{00000000-0002-0000-2A00-00001A000000}"/>
    <dataValidation allowBlank="1" showInputMessage="1" showErrorMessage="1" promptTitle="Interventor               " prompt="Escriba el nombre _x000a_o razón social del _x000a_Interventor" sqref="F21:W21" xr:uid="{00000000-0002-0000-2A00-00001B000000}"/>
    <dataValidation allowBlank="1" showInputMessage="1" showErrorMessage="1" promptTitle="Contratista" prompt="Escriba el nombre o _x000a_razón social del _x000a_Contratista" sqref="F19:W19" xr:uid="{00000000-0002-0000-2A00-00001C000000}"/>
    <dataValidation allowBlank="1" showInputMessage="1" showErrorMessage="1" promptTitle="Contrato No." prompt="Escriba en este espacio el número de contrato suscrito" sqref="H8:L8" xr:uid="{00000000-0002-0000-2A00-00001D000000}"/>
    <dataValidation allowBlank="1" showInputMessage="1" showErrorMessage="1" prompt="Escriba el año de suscripción del contrato." sqref="O8:Q8" xr:uid="{00000000-0002-0000-2A00-00001E000000}"/>
    <dataValidation allowBlank="1" showInputMessage="1" showErrorMessage="1" promptTitle="Objeto del Contrato" prompt="Escriba claramente el objeto del contrato de ejecución suscrito" sqref="B12:W17" xr:uid="{00000000-0002-0000-2A00-00001F000000}"/>
  </dataValidation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X78"/>
  <sheetViews>
    <sheetView topLeftCell="A64" workbookViewId="0">
      <selection activeCell="L61" sqref="L61:P61"/>
    </sheetView>
  </sheetViews>
  <sheetFormatPr defaultColWidth="11.42578125" defaultRowHeight="15"/>
  <cols>
    <col min="1" max="8" width="5.85546875" customWidth="1"/>
    <col min="9" max="9" width="9.85546875" customWidth="1"/>
    <col min="10" max="18" width="5.85546875" customWidth="1"/>
    <col min="19" max="19" width="9.28515625" customWidth="1"/>
    <col min="20" max="24" width="5.85546875" customWidth="1"/>
  </cols>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13"/>
      <c r="C12" s="413"/>
      <c r="D12" s="413"/>
      <c r="E12" s="413"/>
      <c r="F12" s="413"/>
      <c r="G12" s="413"/>
      <c r="H12" s="413"/>
      <c r="I12" s="413"/>
      <c r="J12" s="413"/>
      <c r="K12" s="413"/>
      <c r="L12" s="413"/>
      <c r="M12" s="413"/>
      <c r="N12" s="413"/>
      <c r="O12" s="413"/>
      <c r="P12" s="413"/>
      <c r="Q12" s="413"/>
      <c r="R12" s="413"/>
      <c r="S12" s="413"/>
      <c r="T12" s="413"/>
      <c r="U12" s="413"/>
      <c r="V12" s="413"/>
      <c r="W12" s="413"/>
      <c r="X12" s="36"/>
    </row>
    <row r="13" spans="1:24">
      <c r="A13" s="35"/>
      <c r="B13" s="413"/>
      <c r="C13" s="413"/>
      <c r="D13" s="413"/>
      <c r="E13" s="413"/>
      <c r="F13" s="413"/>
      <c r="G13" s="413"/>
      <c r="H13" s="413"/>
      <c r="I13" s="413"/>
      <c r="J13" s="413"/>
      <c r="K13" s="413"/>
      <c r="L13" s="413"/>
      <c r="M13" s="413"/>
      <c r="N13" s="413"/>
      <c r="O13" s="413"/>
      <c r="P13" s="413"/>
      <c r="Q13" s="413"/>
      <c r="R13" s="413"/>
      <c r="S13" s="413"/>
      <c r="T13" s="413"/>
      <c r="U13" s="413"/>
      <c r="V13" s="413"/>
      <c r="W13" s="413"/>
      <c r="X13" s="36"/>
    </row>
    <row r="14" spans="1:24">
      <c r="A14" s="35"/>
      <c r="B14" s="413"/>
      <c r="C14" s="413"/>
      <c r="D14" s="413"/>
      <c r="E14" s="413"/>
      <c r="F14" s="413"/>
      <c r="G14" s="413"/>
      <c r="H14" s="413"/>
      <c r="I14" s="413"/>
      <c r="J14" s="413"/>
      <c r="K14" s="413"/>
      <c r="L14" s="413"/>
      <c r="M14" s="413"/>
      <c r="N14" s="413"/>
      <c r="O14" s="413"/>
      <c r="P14" s="413"/>
      <c r="Q14" s="413"/>
      <c r="R14" s="413"/>
      <c r="S14" s="413"/>
      <c r="T14" s="413"/>
      <c r="U14" s="413"/>
      <c r="V14" s="413"/>
      <c r="W14" s="413"/>
      <c r="X14" s="36"/>
    </row>
    <row r="15" spans="1:24">
      <c r="A15" s="35"/>
      <c r="B15" s="413"/>
      <c r="C15" s="413"/>
      <c r="D15" s="413"/>
      <c r="E15" s="413"/>
      <c r="F15" s="413"/>
      <c r="G15" s="413"/>
      <c r="H15" s="413"/>
      <c r="I15" s="413"/>
      <c r="J15" s="413"/>
      <c r="K15" s="413"/>
      <c r="L15" s="413"/>
      <c r="M15" s="413"/>
      <c r="N15" s="413"/>
      <c r="O15" s="413"/>
      <c r="P15" s="413"/>
      <c r="Q15" s="413"/>
      <c r="R15" s="413"/>
      <c r="S15" s="413"/>
      <c r="T15" s="413"/>
      <c r="U15" s="413"/>
      <c r="V15" s="413"/>
      <c r="W15" s="413"/>
      <c r="X15" s="36"/>
    </row>
    <row r="16" spans="1:24">
      <c r="A16" s="35"/>
      <c r="B16" s="413"/>
      <c r="C16" s="413"/>
      <c r="D16" s="413"/>
      <c r="E16" s="413"/>
      <c r="F16" s="413"/>
      <c r="G16" s="413"/>
      <c r="H16" s="413"/>
      <c r="I16" s="413"/>
      <c r="J16" s="413"/>
      <c r="K16" s="413"/>
      <c r="L16" s="413"/>
      <c r="M16" s="413"/>
      <c r="N16" s="413"/>
      <c r="O16" s="413"/>
      <c r="P16" s="413"/>
      <c r="Q16" s="413"/>
      <c r="R16" s="413"/>
      <c r="S16" s="413"/>
      <c r="T16" s="413"/>
      <c r="U16" s="413"/>
      <c r="V16" s="413"/>
      <c r="W16" s="413"/>
      <c r="X16" s="36"/>
    </row>
    <row r="17" spans="1:24">
      <c r="A17" s="35"/>
      <c r="B17" s="413"/>
      <c r="C17" s="413"/>
      <c r="D17" s="413"/>
      <c r="E17" s="413"/>
      <c r="F17" s="413"/>
      <c r="G17" s="413"/>
      <c r="H17" s="413"/>
      <c r="I17" s="413"/>
      <c r="J17" s="413"/>
      <c r="K17" s="413"/>
      <c r="L17" s="413"/>
      <c r="M17" s="413"/>
      <c r="N17" s="413"/>
      <c r="O17" s="413"/>
      <c r="P17" s="413"/>
      <c r="Q17" s="413"/>
      <c r="R17" s="413"/>
      <c r="S17" s="413"/>
      <c r="T17" s="413"/>
      <c r="U17" s="413"/>
      <c r="V17" s="413"/>
      <c r="W17" s="413"/>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398" t="s">
        <v>228</v>
      </c>
      <c r="C26" s="399"/>
      <c r="D26" s="404" t="s">
        <v>229</v>
      </c>
      <c r="E26" s="405"/>
      <c r="F26" s="405"/>
      <c r="G26" s="405"/>
      <c r="H26" s="405"/>
      <c r="I26" s="405"/>
      <c r="J26" s="405"/>
      <c r="K26" s="405"/>
      <c r="L26" s="405"/>
      <c r="M26" s="405"/>
      <c r="N26" s="405"/>
      <c r="O26" s="405"/>
      <c r="P26" s="406"/>
      <c r="Q26" s="293" t="s">
        <v>13</v>
      </c>
      <c r="R26" s="294"/>
      <c r="S26" s="295"/>
      <c r="T26" s="278"/>
      <c r="U26" s="302"/>
      <c r="V26" s="302"/>
      <c r="W26" s="279"/>
      <c r="X26" s="46"/>
    </row>
    <row r="27" spans="1:24">
      <c r="A27" s="33"/>
      <c r="B27" s="400"/>
      <c r="C27" s="401"/>
      <c r="D27" s="407"/>
      <c r="E27" s="408"/>
      <c r="F27" s="408"/>
      <c r="G27" s="408"/>
      <c r="H27" s="408"/>
      <c r="I27" s="408"/>
      <c r="J27" s="408"/>
      <c r="K27" s="408"/>
      <c r="L27" s="408"/>
      <c r="M27" s="408"/>
      <c r="N27" s="408"/>
      <c r="O27" s="408"/>
      <c r="P27" s="409"/>
      <c r="Q27" s="296"/>
      <c r="R27" s="297"/>
      <c r="S27" s="298"/>
      <c r="T27" s="280"/>
      <c r="U27" s="303"/>
      <c r="V27" s="303"/>
      <c r="W27" s="281"/>
      <c r="X27" s="46"/>
    </row>
    <row r="28" spans="1:24">
      <c r="A28" s="33"/>
      <c r="B28" s="402"/>
      <c r="C28" s="403"/>
      <c r="D28" s="410"/>
      <c r="E28" s="411"/>
      <c r="F28" s="411"/>
      <c r="G28" s="411"/>
      <c r="H28" s="411"/>
      <c r="I28" s="411"/>
      <c r="J28" s="411"/>
      <c r="K28" s="411"/>
      <c r="L28" s="411"/>
      <c r="M28" s="411"/>
      <c r="N28" s="411"/>
      <c r="O28" s="411"/>
      <c r="P28" s="412"/>
      <c r="Q28" s="299"/>
      <c r="R28" s="300"/>
      <c r="S28" s="301"/>
      <c r="T28" s="282"/>
      <c r="U28" s="304"/>
      <c r="V28" s="304"/>
      <c r="W28" s="283"/>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c r="K33" s="318"/>
      <c r="L33" s="319">
        <f>+T63</f>
        <v>95294.237500000003</v>
      </c>
      <c r="M33" s="319"/>
      <c r="N33" s="319"/>
      <c r="O33" s="319"/>
      <c r="P33" s="319"/>
      <c r="Q33" s="320">
        <v>0.02</v>
      </c>
      <c r="R33" s="320"/>
      <c r="S33" s="320"/>
      <c r="T33" s="319">
        <f>+ROUND(L33*Q33,0)+1</f>
        <v>1907</v>
      </c>
      <c r="U33" s="319"/>
      <c r="V33" s="319"/>
      <c r="W33" s="319"/>
      <c r="X33" s="46"/>
    </row>
    <row r="34" spans="1:24" ht="15.75">
      <c r="A34" s="33"/>
      <c r="B34" s="314" t="s">
        <v>225</v>
      </c>
      <c r="C34" s="315"/>
      <c r="D34" s="315"/>
      <c r="E34" s="315"/>
      <c r="F34" s="315"/>
      <c r="G34" s="315"/>
      <c r="H34" s="315"/>
      <c r="I34" s="316"/>
      <c r="J34" s="317" t="s">
        <v>60</v>
      </c>
      <c r="K34" s="318"/>
      <c r="L34" s="321">
        <v>50000</v>
      </c>
      <c r="M34" s="322"/>
      <c r="N34" s="322"/>
      <c r="O34" s="322"/>
      <c r="P34" s="323"/>
      <c r="Q34" s="317">
        <v>0.2</v>
      </c>
      <c r="R34" s="324"/>
      <c r="S34" s="318"/>
      <c r="T34" s="319">
        <f>+ROUND(L34*Q34,0)+1</f>
        <v>10001</v>
      </c>
      <c r="U34" s="319"/>
      <c r="V34" s="319"/>
      <c r="W34" s="319"/>
      <c r="X34" s="46"/>
    </row>
    <row r="35" spans="1:24" ht="15.75">
      <c r="A35" s="33"/>
      <c r="B35" s="314" t="s">
        <v>71</v>
      </c>
      <c r="C35" s="315"/>
      <c r="D35" s="315"/>
      <c r="E35" s="315"/>
      <c r="F35" s="315"/>
      <c r="G35" s="315"/>
      <c r="H35" s="315"/>
      <c r="I35" s="316"/>
      <c r="J35" s="317" t="s">
        <v>60</v>
      </c>
      <c r="K35" s="318"/>
      <c r="L35" s="321">
        <v>55000</v>
      </c>
      <c r="M35" s="322"/>
      <c r="N35" s="322"/>
      <c r="O35" s="322"/>
      <c r="P35" s="323"/>
      <c r="Q35" s="317">
        <v>0.1</v>
      </c>
      <c r="R35" s="324"/>
      <c r="S35" s="318"/>
      <c r="T35" s="325">
        <f>+ROUND(L35*Q35,0)</f>
        <v>5500</v>
      </c>
      <c r="U35" s="326"/>
      <c r="V35" s="326"/>
      <c r="W35" s="327"/>
      <c r="X35" s="46"/>
    </row>
    <row r="36" spans="1:24" ht="15.75">
      <c r="A36" s="33"/>
      <c r="B36" s="314" t="s">
        <v>230</v>
      </c>
      <c r="C36" s="315"/>
      <c r="D36" s="315"/>
      <c r="E36" s="315"/>
      <c r="F36" s="315"/>
      <c r="G36" s="315"/>
      <c r="H36" s="315"/>
      <c r="I36" s="316"/>
      <c r="J36" s="317" t="s">
        <v>60</v>
      </c>
      <c r="K36" s="318"/>
      <c r="L36" s="321">
        <v>65000</v>
      </c>
      <c r="M36" s="322"/>
      <c r="N36" s="322"/>
      <c r="O36" s="322"/>
      <c r="P36" s="323"/>
      <c r="Q36" s="317">
        <v>0.1</v>
      </c>
      <c r="R36" s="324"/>
      <c r="S36" s="318"/>
      <c r="T36" s="325">
        <f>+ROUND(L36*Q36,0)</f>
        <v>6500</v>
      </c>
      <c r="U36" s="326"/>
      <c r="V36" s="326"/>
      <c r="W36" s="327"/>
      <c r="X36" s="46"/>
    </row>
    <row r="37" spans="1:24" ht="16.5">
      <c r="A37" s="33"/>
      <c r="B37" s="49"/>
      <c r="C37" s="49"/>
      <c r="D37" s="49"/>
      <c r="E37" s="49"/>
      <c r="F37" s="49"/>
      <c r="G37" s="49"/>
      <c r="H37" s="49"/>
      <c r="I37" s="49"/>
      <c r="J37" s="49"/>
      <c r="K37" s="49"/>
      <c r="L37" s="49"/>
      <c r="M37" s="49"/>
      <c r="N37" s="49"/>
      <c r="O37" s="49"/>
      <c r="P37" s="49"/>
      <c r="Q37" s="310" t="s">
        <v>20</v>
      </c>
      <c r="R37" s="310"/>
      <c r="S37" s="310"/>
      <c r="T37" s="311">
        <f>+SUM(T33:W36)</f>
        <v>23908</v>
      </c>
      <c r="U37" s="312"/>
      <c r="V37" s="312"/>
      <c r="W37" s="313"/>
      <c r="X37" s="46"/>
    </row>
    <row r="38" spans="1:24" ht="15.75">
      <c r="A38" s="33"/>
      <c r="B38" s="50"/>
      <c r="C38" s="50"/>
      <c r="D38" s="50"/>
      <c r="E38" s="50"/>
      <c r="F38" s="50"/>
      <c r="G38" s="50"/>
      <c r="H38" s="50"/>
      <c r="I38" s="50"/>
      <c r="J38" s="50"/>
      <c r="K38" s="50"/>
      <c r="L38" s="50"/>
      <c r="M38" s="50"/>
      <c r="N38" s="50"/>
      <c r="O38" s="50"/>
      <c r="P38" s="50"/>
      <c r="Q38" s="50"/>
      <c r="R38" s="50"/>
      <c r="S38" s="50"/>
      <c r="T38" s="51"/>
      <c r="U38" s="51"/>
      <c r="V38" s="51"/>
      <c r="W38" s="51"/>
      <c r="X38" s="46"/>
    </row>
    <row r="39" spans="1:24" ht="16.5">
      <c r="A39" s="33"/>
      <c r="B39" s="305" t="s">
        <v>21</v>
      </c>
      <c r="C39" s="305"/>
      <c r="D39" s="305"/>
      <c r="E39" s="305"/>
      <c r="F39" s="305"/>
      <c r="G39" s="305"/>
      <c r="H39" s="305"/>
      <c r="I39" s="305"/>
      <c r="J39" s="305"/>
      <c r="K39" s="305"/>
      <c r="L39" s="305"/>
      <c r="M39" s="305"/>
      <c r="N39" s="305"/>
      <c r="O39" s="305"/>
      <c r="P39" s="305"/>
      <c r="Q39" s="305"/>
      <c r="R39" s="305"/>
      <c r="S39" s="305"/>
      <c r="T39" s="305"/>
      <c r="U39" s="305"/>
      <c r="V39" s="305"/>
      <c r="W39" s="305"/>
      <c r="X39" s="46"/>
    </row>
    <row r="40" spans="1:24" ht="15.75">
      <c r="A40" s="33"/>
      <c r="B40" s="47"/>
      <c r="C40" s="47"/>
      <c r="D40" s="47"/>
      <c r="E40" s="47"/>
      <c r="F40" s="47"/>
      <c r="G40" s="47"/>
      <c r="H40" s="47"/>
      <c r="I40" s="47"/>
      <c r="J40" s="47"/>
      <c r="K40" s="47"/>
      <c r="L40" s="47"/>
      <c r="M40" s="47"/>
      <c r="N40" s="47"/>
      <c r="O40" s="47"/>
      <c r="P40" s="47"/>
      <c r="Q40" s="47"/>
      <c r="R40" s="47"/>
      <c r="S40" s="47"/>
      <c r="T40" s="47"/>
      <c r="U40" s="47"/>
      <c r="V40" s="47"/>
      <c r="W40" s="47"/>
      <c r="X40" s="46"/>
    </row>
    <row r="41" spans="1:24" ht="16.5">
      <c r="A41" s="33"/>
      <c r="B41" s="309" t="s">
        <v>9</v>
      </c>
      <c r="C41" s="309"/>
      <c r="D41" s="309"/>
      <c r="E41" s="309"/>
      <c r="F41" s="309"/>
      <c r="G41" s="309"/>
      <c r="H41" s="309"/>
      <c r="I41" s="309"/>
      <c r="J41" s="309" t="s">
        <v>10</v>
      </c>
      <c r="K41" s="309"/>
      <c r="L41" s="309" t="s">
        <v>22</v>
      </c>
      <c r="M41" s="309"/>
      <c r="N41" s="309"/>
      <c r="O41" s="309"/>
      <c r="P41" s="309"/>
      <c r="Q41" s="309" t="s">
        <v>23</v>
      </c>
      <c r="R41" s="309"/>
      <c r="S41" s="309"/>
      <c r="T41" s="309" t="s">
        <v>24</v>
      </c>
      <c r="U41" s="309"/>
      <c r="V41" s="309"/>
      <c r="W41" s="309"/>
      <c r="X41" s="46"/>
    </row>
    <row r="42" spans="1:24" ht="15.75">
      <c r="A42" s="33"/>
      <c r="B42" s="320" t="s">
        <v>72</v>
      </c>
      <c r="C42" s="320"/>
      <c r="D42" s="320"/>
      <c r="E42" s="320"/>
      <c r="F42" s="320"/>
      <c r="G42" s="320"/>
      <c r="H42" s="320"/>
      <c r="I42" s="320"/>
      <c r="J42" s="320" t="s">
        <v>73</v>
      </c>
      <c r="K42" s="320"/>
      <c r="L42" s="320">
        <v>0.7</v>
      </c>
      <c r="M42" s="320"/>
      <c r="N42" s="320"/>
      <c r="O42" s="320"/>
      <c r="P42" s="320"/>
      <c r="Q42" s="320">
        <v>27000</v>
      </c>
      <c r="R42" s="320"/>
      <c r="S42" s="320"/>
      <c r="T42" s="328">
        <f>+ROUND(L42*Q42,0)</f>
        <v>18900</v>
      </c>
      <c r="U42" s="328"/>
      <c r="V42" s="328"/>
      <c r="W42" s="328"/>
      <c r="X42" s="46"/>
    </row>
    <row r="43" spans="1:24" ht="15.75">
      <c r="A43" s="33"/>
      <c r="B43" s="320" t="s">
        <v>74</v>
      </c>
      <c r="C43" s="320"/>
      <c r="D43" s="320"/>
      <c r="E43" s="320"/>
      <c r="F43" s="320"/>
      <c r="G43" s="320"/>
      <c r="H43" s="320"/>
      <c r="I43" s="320"/>
      <c r="J43" s="320" t="s">
        <v>13</v>
      </c>
      <c r="K43" s="320"/>
      <c r="L43" s="320">
        <v>6.5000000000000002E-2</v>
      </c>
      <c r="M43" s="320"/>
      <c r="N43" s="320"/>
      <c r="O43" s="320"/>
      <c r="P43" s="320"/>
      <c r="Q43" s="320">
        <v>130000</v>
      </c>
      <c r="R43" s="320"/>
      <c r="S43" s="320"/>
      <c r="T43" s="328">
        <f t="shared" ref="T43:T44" si="0">+ROUND(L43*Q43,0)</f>
        <v>8450</v>
      </c>
      <c r="U43" s="328"/>
      <c r="V43" s="328"/>
      <c r="W43" s="328"/>
      <c r="X43" s="46"/>
    </row>
    <row r="44" spans="1:24" ht="15.75">
      <c r="A44" s="33"/>
      <c r="B44" s="320" t="s">
        <v>75</v>
      </c>
      <c r="C44" s="320"/>
      <c r="D44" s="320"/>
      <c r="E44" s="320"/>
      <c r="F44" s="320"/>
      <c r="G44" s="320"/>
      <c r="H44" s="320"/>
      <c r="I44" s="320"/>
      <c r="J44" s="320" t="s">
        <v>13</v>
      </c>
      <c r="K44" s="320"/>
      <c r="L44" s="320">
        <v>1.0649999999999999</v>
      </c>
      <c r="M44" s="320"/>
      <c r="N44" s="320"/>
      <c r="O44" s="320"/>
      <c r="P44" s="320"/>
      <c r="Q44" s="320">
        <v>149605</v>
      </c>
      <c r="R44" s="320"/>
      <c r="S44" s="320"/>
      <c r="T44" s="328">
        <f t="shared" si="0"/>
        <v>159329</v>
      </c>
      <c r="U44" s="328"/>
      <c r="V44" s="328"/>
      <c r="W44" s="328"/>
      <c r="X44" s="46"/>
    </row>
    <row r="45" spans="1:24" ht="15.75">
      <c r="A45" s="33"/>
      <c r="B45" s="317"/>
      <c r="C45" s="324"/>
      <c r="D45" s="324"/>
      <c r="E45" s="324"/>
      <c r="F45" s="324"/>
      <c r="G45" s="324"/>
      <c r="H45" s="324"/>
      <c r="I45" s="318"/>
      <c r="J45" s="320"/>
      <c r="K45" s="320"/>
      <c r="L45" s="320"/>
      <c r="M45" s="320"/>
      <c r="N45" s="320"/>
      <c r="O45" s="320"/>
      <c r="P45" s="320"/>
      <c r="Q45" s="320"/>
      <c r="R45" s="320"/>
      <c r="S45" s="320"/>
      <c r="T45" s="328"/>
      <c r="U45" s="328"/>
      <c r="V45" s="328"/>
      <c r="W45" s="328"/>
      <c r="X45" s="46"/>
    </row>
    <row r="46" spans="1:24" ht="15.75">
      <c r="A46" s="33"/>
      <c r="B46" s="317"/>
      <c r="C46" s="324"/>
      <c r="D46" s="324"/>
      <c r="E46" s="324"/>
      <c r="F46" s="324"/>
      <c r="G46" s="324"/>
      <c r="H46" s="324"/>
      <c r="I46" s="318"/>
      <c r="J46" s="320"/>
      <c r="K46" s="320"/>
      <c r="L46" s="320"/>
      <c r="M46" s="320"/>
      <c r="N46" s="320"/>
      <c r="O46" s="320"/>
      <c r="P46" s="320"/>
      <c r="Q46" s="320"/>
      <c r="R46" s="320"/>
      <c r="S46" s="320"/>
      <c r="T46" s="328"/>
      <c r="U46" s="328"/>
      <c r="V46" s="328"/>
      <c r="W46" s="328"/>
      <c r="X46" s="46"/>
    </row>
    <row r="47" spans="1:24" ht="16.5">
      <c r="A47" s="33"/>
      <c r="B47" s="49"/>
      <c r="C47" s="49"/>
      <c r="D47" s="49"/>
      <c r="E47" s="49"/>
      <c r="F47" s="49"/>
      <c r="G47" s="49"/>
      <c r="H47" s="49"/>
      <c r="I47" s="49"/>
      <c r="J47" s="49"/>
      <c r="K47" s="49"/>
      <c r="L47" s="49"/>
      <c r="M47" s="49"/>
      <c r="N47" s="49"/>
      <c r="O47" s="49"/>
      <c r="P47" s="49"/>
      <c r="Q47" s="310" t="s">
        <v>20</v>
      </c>
      <c r="R47" s="310"/>
      <c r="S47" s="310"/>
      <c r="T47" s="329">
        <f>SUM(T42:T46)</f>
        <v>186679</v>
      </c>
      <c r="U47" s="330"/>
      <c r="V47" s="330"/>
      <c r="W47" s="331"/>
      <c r="X47" s="46"/>
    </row>
    <row r="48" spans="1:24" ht="15.75">
      <c r="A48" s="33"/>
      <c r="B48" s="50"/>
      <c r="C48" s="50"/>
      <c r="D48" s="50"/>
      <c r="E48" s="50"/>
      <c r="F48" s="50"/>
      <c r="G48" s="50"/>
      <c r="H48" s="50"/>
      <c r="I48" s="50"/>
      <c r="J48" s="50"/>
      <c r="K48" s="50"/>
      <c r="L48" s="50"/>
      <c r="M48" s="50"/>
      <c r="N48" s="50"/>
      <c r="O48" s="50"/>
      <c r="P48" s="50"/>
      <c r="Q48" s="50"/>
      <c r="R48" s="50"/>
      <c r="S48" s="50"/>
      <c r="T48" s="51"/>
      <c r="U48" s="51"/>
      <c r="V48" s="51"/>
      <c r="W48" s="51"/>
      <c r="X48" s="46"/>
    </row>
    <row r="49" spans="1:24" ht="16.5">
      <c r="A49" s="33"/>
      <c r="B49" s="305" t="s">
        <v>26</v>
      </c>
      <c r="C49" s="305"/>
      <c r="D49" s="305"/>
      <c r="E49" s="305"/>
      <c r="F49" s="305"/>
      <c r="G49" s="305"/>
      <c r="H49" s="305"/>
      <c r="I49" s="305"/>
      <c r="J49" s="305"/>
      <c r="K49" s="305"/>
      <c r="L49" s="305"/>
      <c r="M49" s="305"/>
      <c r="N49" s="305"/>
      <c r="O49" s="305"/>
      <c r="P49" s="305"/>
      <c r="Q49" s="305"/>
      <c r="R49" s="305"/>
      <c r="S49" s="305"/>
      <c r="T49" s="305"/>
      <c r="U49" s="305"/>
      <c r="V49" s="305"/>
      <c r="W49" s="305"/>
      <c r="X49" s="46"/>
    </row>
    <row r="50" spans="1:24" ht="15.75">
      <c r="A50" s="33"/>
      <c r="B50" s="47"/>
      <c r="C50" s="47"/>
      <c r="D50" s="47"/>
      <c r="E50" s="47"/>
      <c r="F50" s="47"/>
      <c r="G50" s="47"/>
      <c r="H50" s="47"/>
      <c r="I50" s="47"/>
      <c r="J50" s="47"/>
      <c r="K50" s="47"/>
      <c r="L50" s="47"/>
      <c r="M50" s="47"/>
      <c r="N50" s="47"/>
      <c r="O50" s="47"/>
      <c r="P50" s="47"/>
      <c r="Q50" s="47"/>
      <c r="R50" s="47"/>
      <c r="S50" s="47"/>
      <c r="T50" s="47"/>
      <c r="U50" s="47"/>
      <c r="V50" s="47"/>
      <c r="W50" s="47"/>
      <c r="X50" s="46"/>
    </row>
    <row r="51" spans="1:24" ht="19.5">
      <c r="A51" s="33"/>
      <c r="B51" s="309" t="s">
        <v>27</v>
      </c>
      <c r="C51" s="309"/>
      <c r="D51" s="309"/>
      <c r="E51" s="309"/>
      <c r="F51" s="309"/>
      <c r="G51" s="309"/>
      <c r="H51" s="309" t="s">
        <v>28</v>
      </c>
      <c r="I51" s="309"/>
      <c r="J51" s="309" t="s">
        <v>29</v>
      </c>
      <c r="K51" s="309"/>
      <c r="L51" s="309" t="s">
        <v>30</v>
      </c>
      <c r="M51" s="309"/>
      <c r="N51" s="309"/>
      <c r="O51" s="309"/>
      <c r="P51" s="309"/>
      <c r="Q51" s="309" t="s">
        <v>16</v>
      </c>
      <c r="R51" s="309"/>
      <c r="S51" s="309"/>
      <c r="T51" s="309" t="s">
        <v>18</v>
      </c>
      <c r="U51" s="309"/>
      <c r="V51" s="309"/>
      <c r="W51" s="309"/>
      <c r="X51" s="46"/>
    </row>
    <row r="52" spans="1:24" ht="15.75">
      <c r="A52" s="33"/>
      <c r="B52" s="320" t="s">
        <v>61</v>
      </c>
      <c r="C52" s="320"/>
      <c r="D52" s="320"/>
      <c r="E52" s="320"/>
      <c r="F52" s="320"/>
      <c r="G52" s="320"/>
      <c r="H52" s="320"/>
      <c r="I52" s="320"/>
      <c r="J52" s="320">
        <v>15</v>
      </c>
      <c r="K52" s="320"/>
      <c r="L52" s="320">
        <v>0.2</v>
      </c>
      <c r="M52" s="320"/>
      <c r="N52" s="320"/>
      <c r="O52" s="320"/>
      <c r="P52" s="320"/>
      <c r="Q52" s="320">
        <v>35000</v>
      </c>
      <c r="R52" s="320"/>
      <c r="S52" s="320"/>
      <c r="T52" s="319">
        <f>+ROUND(L52*Q52,0)</f>
        <v>7000</v>
      </c>
      <c r="U52" s="319"/>
      <c r="V52" s="319"/>
      <c r="W52" s="319"/>
      <c r="X52" s="46"/>
    </row>
    <row r="53" spans="1:24" ht="15.75">
      <c r="A53" s="33"/>
      <c r="B53" s="320" t="s">
        <v>32</v>
      </c>
      <c r="C53" s="320"/>
      <c r="D53" s="320"/>
      <c r="E53" s="320"/>
      <c r="F53" s="320"/>
      <c r="G53" s="320"/>
      <c r="H53" s="320"/>
      <c r="I53" s="320"/>
      <c r="J53" s="320">
        <v>1</v>
      </c>
      <c r="K53" s="320"/>
      <c r="L53" s="320">
        <v>0.50149999999999995</v>
      </c>
      <c r="M53" s="320"/>
      <c r="N53" s="320"/>
      <c r="O53" s="320"/>
      <c r="P53" s="320"/>
      <c r="Q53" s="320">
        <v>45000</v>
      </c>
      <c r="R53" s="320"/>
      <c r="S53" s="320"/>
      <c r="T53" s="319">
        <f t="shared" ref="T53:T54" si="1">+ROUND(L53*Q53,0)</f>
        <v>22568</v>
      </c>
      <c r="U53" s="319"/>
      <c r="V53" s="319"/>
      <c r="W53" s="319"/>
      <c r="X53" s="46"/>
    </row>
    <row r="54" spans="1:24" ht="15.75">
      <c r="A54" s="33"/>
      <c r="B54" s="320"/>
      <c r="C54" s="320"/>
      <c r="D54" s="320"/>
      <c r="E54" s="320"/>
      <c r="F54" s="320"/>
      <c r="G54" s="320"/>
      <c r="H54" s="320"/>
      <c r="I54" s="320"/>
      <c r="J54" s="320"/>
      <c r="K54" s="320"/>
      <c r="L54" s="320"/>
      <c r="M54" s="320"/>
      <c r="N54" s="320"/>
      <c r="O54" s="320"/>
      <c r="P54" s="320"/>
      <c r="Q54" s="320"/>
      <c r="R54" s="320"/>
      <c r="S54" s="320"/>
      <c r="T54" s="319">
        <f t="shared" si="1"/>
        <v>0</v>
      </c>
      <c r="U54" s="319"/>
      <c r="V54" s="319"/>
      <c r="W54" s="319"/>
      <c r="X54" s="46"/>
    </row>
    <row r="55" spans="1:24" ht="16.5">
      <c r="A55" s="33"/>
      <c r="B55" s="49"/>
      <c r="C55" s="49"/>
      <c r="D55" s="49"/>
      <c r="E55" s="49"/>
      <c r="F55" s="49"/>
      <c r="G55" s="49"/>
      <c r="H55" s="49"/>
      <c r="I55" s="49"/>
      <c r="J55" s="49"/>
      <c r="K55" s="49"/>
      <c r="L55" s="49"/>
      <c r="M55" s="49"/>
      <c r="N55" s="49"/>
      <c r="O55" s="49"/>
      <c r="P55" s="49"/>
      <c r="Q55" s="310" t="s">
        <v>20</v>
      </c>
      <c r="R55" s="310"/>
      <c r="S55" s="310"/>
      <c r="T55" s="332">
        <f t="shared" ref="T55" si="2">SUM(T52:W54)</f>
        <v>29568</v>
      </c>
      <c r="U55" s="333"/>
      <c r="V55" s="333"/>
      <c r="W55" s="334"/>
      <c r="X55" s="46"/>
    </row>
    <row r="56" spans="1:24" ht="15.75">
      <c r="A56" s="33"/>
      <c r="B56" s="50"/>
      <c r="C56" s="50"/>
      <c r="D56" s="50"/>
      <c r="E56" s="50"/>
      <c r="F56" s="50"/>
      <c r="G56" s="50"/>
      <c r="H56" s="50"/>
      <c r="I56" s="50"/>
      <c r="J56" s="50"/>
      <c r="K56" s="50"/>
      <c r="L56" s="50"/>
      <c r="M56" s="50"/>
      <c r="N56" s="50"/>
      <c r="O56" s="50"/>
      <c r="P56" s="50"/>
      <c r="Q56" s="50"/>
      <c r="R56" s="50"/>
      <c r="S56" s="50"/>
      <c r="T56" s="51"/>
      <c r="U56" s="51"/>
      <c r="V56" s="51"/>
      <c r="W56" s="51"/>
      <c r="X56" s="46"/>
    </row>
    <row r="57" spans="1:24" ht="16.5">
      <c r="A57" s="33"/>
      <c r="B57" s="305" t="s">
        <v>33</v>
      </c>
      <c r="C57" s="305"/>
      <c r="D57" s="305"/>
      <c r="E57" s="305"/>
      <c r="F57" s="305"/>
      <c r="G57" s="305"/>
      <c r="H57" s="305"/>
      <c r="I57" s="305"/>
      <c r="J57" s="305"/>
      <c r="K57" s="305"/>
      <c r="L57" s="305"/>
      <c r="M57" s="305"/>
      <c r="N57" s="305"/>
      <c r="O57" s="305"/>
      <c r="P57" s="305"/>
      <c r="Q57" s="305"/>
      <c r="R57" s="305"/>
      <c r="S57" s="305"/>
      <c r="T57" s="305"/>
      <c r="U57" s="305"/>
      <c r="V57" s="305"/>
      <c r="W57" s="305"/>
      <c r="X57" s="46"/>
    </row>
    <row r="58" spans="1:24" ht="15.75">
      <c r="A58" s="33"/>
      <c r="B58" s="47"/>
      <c r="C58" s="47"/>
      <c r="D58" s="47"/>
      <c r="E58" s="47"/>
      <c r="F58" s="47"/>
      <c r="G58" s="47"/>
      <c r="H58" s="47"/>
      <c r="I58" s="47"/>
      <c r="J58" s="47"/>
      <c r="K58" s="47"/>
      <c r="L58" s="47"/>
      <c r="M58" s="47"/>
      <c r="N58" s="47"/>
      <c r="O58" s="47"/>
      <c r="P58" s="47"/>
      <c r="Q58" s="47"/>
      <c r="R58" s="47"/>
      <c r="S58" s="47"/>
      <c r="T58" s="47"/>
      <c r="U58" s="47"/>
      <c r="V58" s="47"/>
      <c r="W58" s="47"/>
      <c r="X58" s="46"/>
    </row>
    <row r="59" spans="1:24" ht="16.5">
      <c r="A59" s="33"/>
      <c r="B59" s="309" t="s">
        <v>34</v>
      </c>
      <c r="C59" s="309"/>
      <c r="D59" s="309"/>
      <c r="E59" s="309"/>
      <c r="F59" s="309"/>
      <c r="G59" s="309"/>
      <c r="H59" s="309" t="s">
        <v>35</v>
      </c>
      <c r="I59" s="309"/>
      <c r="J59" s="309" t="s">
        <v>36</v>
      </c>
      <c r="K59" s="309"/>
      <c r="L59" s="309" t="s">
        <v>37</v>
      </c>
      <c r="M59" s="309"/>
      <c r="N59" s="309"/>
      <c r="O59" s="309"/>
      <c r="P59" s="309"/>
      <c r="Q59" s="309" t="s">
        <v>17</v>
      </c>
      <c r="R59" s="309"/>
      <c r="S59" s="309"/>
      <c r="T59" s="309" t="s">
        <v>18</v>
      </c>
      <c r="U59" s="309"/>
      <c r="V59" s="309"/>
      <c r="W59" s="309"/>
      <c r="X59" s="46"/>
    </row>
    <row r="60" spans="1:24" ht="15.75">
      <c r="A60" s="33"/>
      <c r="B60" s="320" t="s">
        <v>38</v>
      </c>
      <c r="C60" s="320"/>
      <c r="D60" s="320"/>
      <c r="E60" s="320"/>
      <c r="F60" s="320"/>
      <c r="G60" s="320"/>
      <c r="H60" s="320">
        <f>((1500000/30)+((1000000/30)*2))</f>
        <v>116666.66666666667</v>
      </c>
      <c r="I60" s="320"/>
      <c r="J60" s="335">
        <v>0.65</v>
      </c>
      <c r="K60" s="320"/>
      <c r="L60" s="320">
        <f>H60*1.65</f>
        <v>192500</v>
      </c>
      <c r="M60" s="320"/>
      <c r="N60" s="320"/>
      <c r="O60" s="320"/>
      <c r="P60" s="320"/>
      <c r="Q60" s="320">
        <v>0.495035</v>
      </c>
      <c r="R60" s="320"/>
      <c r="S60" s="320"/>
      <c r="T60" s="319">
        <f>Q60*L60</f>
        <v>95294.237500000003</v>
      </c>
      <c r="U60" s="319"/>
      <c r="V60" s="319"/>
      <c r="W60" s="319"/>
      <c r="X60" s="46"/>
    </row>
    <row r="61" spans="1:24" ht="15.75">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ht="15.75">
      <c r="A62" s="33"/>
      <c r="B62" s="320"/>
      <c r="C62" s="320"/>
      <c r="D62" s="320"/>
      <c r="E62" s="320"/>
      <c r="F62" s="320"/>
      <c r="G62" s="320"/>
      <c r="H62" s="320"/>
      <c r="I62" s="320"/>
      <c r="J62" s="320"/>
      <c r="K62" s="320"/>
      <c r="L62" s="320"/>
      <c r="M62" s="320"/>
      <c r="N62" s="320"/>
      <c r="O62" s="320"/>
      <c r="P62" s="320"/>
      <c r="Q62" s="320"/>
      <c r="R62" s="320"/>
      <c r="S62" s="320"/>
      <c r="T62" s="319"/>
      <c r="U62" s="319"/>
      <c r="V62" s="319"/>
      <c r="W62" s="319"/>
      <c r="X62" s="46"/>
    </row>
    <row r="63" spans="1:24" ht="16.5">
      <c r="A63" s="33"/>
      <c r="B63" s="49"/>
      <c r="C63" s="49"/>
      <c r="D63" s="49"/>
      <c r="E63" s="49"/>
      <c r="F63" s="49"/>
      <c r="G63" s="49"/>
      <c r="H63" s="49"/>
      <c r="I63" s="49"/>
      <c r="J63" s="49"/>
      <c r="K63" s="49"/>
      <c r="L63" s="49"/>
      <c r="M63" s="49"/>
      <c r="N63" s="49"/>
      <c r="O63" s="49"/>
      <c r="P63" s="49"/>
      <c r="Q63" s="310" t="s">
        <v>20</v>
      </c>
      <c r="R63" s="310"/>
      <c r="S63" s="310"/>
      <c r="T63" s="337">
        <f t="shared" ref="T63" si="3">SUM(T60:W62)</f>
        <v>95294.237500000003</v>
      </c>
      <c r="U63" s="338"/>
      <c r="V63" s="338"/>
      <c r="W63" s="339"/>
      <c r="X63" s="46"/>
    </row>
    <row r="64" spans="1:24">
      <c r="A64" s="33"/>
      <c r="B64" s="52"/>
      <c r="C64" s="52"/>
      <c r="D64" s="52"/>
      <c r="E64" s="52"/>
      <c r="F64" s="52"/>
      <c r="G64" s="52"/>
      <c r="H64" s="52"/>
      <c r="I64" s="52"/>
      <c r="J64" s="52"/>
      <c r="K64" s="52"/>
      <c r="L64" s="52"/>
      <c r="M64" s="52"/>
      <c r="N64" s="52"/>
      <c r="O64" s="52"/>
      <c r="P64" s="52"/>
      <c r="Q64" s="52"/>
      <c r="R64" s="52"/>
      <c r="S64" s="52"/>
      <c r="T64" s="53"/>
      <c r="U64" s="53"/>
      <c r="V64" s="53"/>
      <c r="W64" s="53"/>
      <c r="X64" s="46"/>
    </row>
    <row r="65" spans="1:24">
      <c r="A65" s="33"/>
      <c r="B65" s="52"/>
      <c r="C65" s="52"/>
      <c r="D65" s="52"/>
      <c r="E65" s="52"/>
      <c r="F65" s="52"/>
      <c r="G65" s="52"/>
      <c r="H65" s="52"/>
      <c r="I65" s="52"/>
      <c r="J65" s="52"/>
      <c r="K65" s="52"/>
      <c r="L65" s="52"/>
      <c r="M65" s="52"/>
      <c r="N65" s="52"/>
      <c r="O65" s="52"/>
      <c r="P65" s="52"/>
      <c r="Q65" s="340" t="s">
        <v>39</v>
      </c>
      <c r="R65" s="340"/>
      <c r="S65" s="340"/>
      <c r="T65" s="341">
        <f>+T63+T55+T47+T37</f>
        <v>335449.23749999999</v>
      </c>
      <c r="U65" s="341"/>
      <c r="V65" s="341"/>
      <c r="W65" s="341"/>
      <c r="X65" s="46"/>
    </row>
    <row r="66" spans="1:24">
      <c r="A66" s="33"/>
      <c r="B66" s="52"/>
      <c r="C66" s="52"/>
      <c r="D66" s="52"/>
      <c r="E66" s="52"/>
      <c r="F66" s="52"/>
      <c r="G66" s="52"/>
      <c r="H66" s="52"/>
      <c r="I66" s="52"/>
      <c r="J66" s="52"/>
      <c r="K66" s="52"/>
      <c r="L66" s="52"/>
      <c r="M66" s="52"/>
      <c r="N66" s="52"/>
      <c r="O66" s="52"/>
      <c r="P66" s="52"/>
      <c r="Q66" s="54" t="s">
        <v>40</v>
      </c>
      <c r="R66" s="55">
        <v>30</v>
      </c>
      <c r="S66" s="56" t="s">
        <v>41</v>
      </c>
      <c r="T66" s="341">
        <f>+ROUND(R66*(T65/100),0)</f>
        <v>100635</v>
      </c>
      <c r="U66" s="341"/>
      <c r="V66" s="341"/>
      <c r="W66" s="341"/>
      <c r="X66" s="46"/>
    </row>
    <row r="67" spans="1:24">
      <c r="A67" s="33"/>
      <c r="B67" s="52"/>
      <c r="C67" s="52"/>
      <c r="D67" s="52"/>
      <c r="E67" s="52"/>
      <c r="F67" s="52"/>
      <c r="G67" s="52"/>
      <c r="H67" s="52"/>
      <c r="I67" s="52"/>
      <c r="J67" s="52"/>
      <c r="K67" s="52"/>
      <c r="L67" s="52"/>
      <c r="M67" s="52"/>
      <c r="N67" s="52"/>
      <c r="O67" s="52"/>
      <c r="P67" s="52"/>
      <c r="Q67" s="342" t="s">
        <v>42</v>
      </c>
      <c r="R67" s="342"/>
      <c r="S67" s="342"/>
      <c r="T67" s="341">
        <f>+T66+T65</f>
        <v>436084.23749999999</v>
      </c>
      <c r="U67" s="341"/>
      <c r="V67" s="341"/>
      <c r="W67" s="341"/>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52"/>
      <c r="D69" s="52"/>
      <c r="E69" s="52"/>
      <c r="F69" s="52"/>
      <c r="G69" s="52"/>
      <c r="H69" s="52"/>
      <c r="I69" s="52"/>
      <c r="J69" s="52"/>
      <c r="K69" s="52"/>
      <c r="L69" s="52"/>
      <c r="M69" s="52"/>
      <c r="N69" s="52"/>
      <c r="O69" s="52"/>
      <c r="P69" s="52"/>
      <c r="Q69" s="52"/>
      <c r="R69" s="52"/>
      <c r="S69" s="52"/>
      <c r="T69" s="53"/>
      <c r="U69" s="53"/>
      <c r="V69" s="53"/>
      <c r="W69" s="53"/>
      <c r="X69" s="46"/>
    </row>
    <row r="70" spans="1:24">
      <c r="A70" s="33"/>
      <c r="B70" s="52"/>
      <c r="C70" s="346"/>
      <c r="D70" s="641"/>
      <c r="E70" s="641"/>
      <c r="F70" s="641"/>
      <c r="G70" s="641"/>
      <c r="H70" s="641"/>
      <c r="I70" s="641"/>
      <c r="J70" s="641"/>
      <c r="K70" s="642"/>
      <c r="L70" s="642"/>
      <c r="M70" s="642"/>
      <c r="N70" s="347"/>
      <c r="O70" s="347"/>
      <c r="P70" s="347"/>
      <c r="Q70" s="347"/>
      <c r="R70" s="347"/>
      <c r="S70" s="347"/>
      <c r="T70" s="347"/>
      <c r="U70" s="347"/>
      <c r="V70" s="347"/>
      <c r="W70" s="67"/>
      <c r="X70" s="46"/>
    </row>
    <row r="71" spans="1:24" ht="16.5">
      <c r="A71" s="33"/>
      <c r="B71" s="52"/>
      <c r="C71" s="343" t="s">
        <v>43</v>
      </c>
      <c r="D71" s="343"/>
      <c r="E71" s="343"/>
      <c r="F71" s="343"/>
      <c r="G71" s="343"/>
      <c r="H71" s="343"/>
      <c r="I71" s="343"/>
      <c r="J71" s="343"/>
      <c r="K71" s="642"/>
      <c r="L71" s="642"/>
      <c r="M71" s="642"/>
      <c r="N71" s="343" t="s">
        <v>44</v>
      </c>
      <c r="O71" s="343"/>
      <c r="P71" s="343"/>
      <c r="Q71" s="343"/>
      <c r="R71" s="343"/>
      <c r="S71" s="343"/>
      <c r="T71" s="343"/>
      <c r="U71" s="343"/>
      <c r="V71" s="343"/>
      <c r="W71" s="343"/>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58"/>
      <c r="J73" s="58"/>
      <c r="K73" s="58"/>
      <c r="L73" s="58"/>
      <c r="M73" s="58"/>
      <c r="N73" s="57"/>
      <c r="O73" s="57"/>
      <c r="P73" s="57"/>
      <c r="Q73" s="57"/>
      <c r="R73" s="57"/>
      <c r="S73" s="57"/>
      <c r="T73" s="57"/>
      <c r="U73" s="57"/>
      <c r="V73" s="57"/>
      <c r="W73" s="57"/>
      <c r="X73" s="46"/>
    </row>
    <row r="74" spans="1:24">
      <c r="A74" s="33"/>
      <c r="B74" s="52"/>
      <c r="C74" s="57"/>
      <c r="D74" s="58"/>
      <c r="E74" s="58"/>
      <c r="F74" s="58"/>
      <c r="G74" s="58"/>
      <c r="H74" s="58"/>
      <c r="I74" s="346"/>
      <c r="J74" s="641"/>
      <c r="K74" s="641"/>
      <c r="L74" s="641"/>
      <c r="M74" s="641"/>
      <c r="N74" s="641"/>
      <c r="O74" s="641"/>
      <c r="P74" s="641"/>
      <c r="Q74" s="57"/>
      <c r="R74" s="57"/>
      <c r="S74" s="57"/>
      <c r="T74" s="57"/>
      <c r="U74" s="57"/>
      <c r="V74" s="57"/>
      <c r="W74" s="57"/>
      <c r="X74" s="46"/>
    </row>
    <row r="75" spans="1:24" ht="16.5">
      <c r="A75" s="33"/>
      <c r="B75" s="52"/>
      <c r="C75" s="57"/>
      <c r="D75" s="58"/>
      <c r="E75" s="58"/>
      <c r="F75" s="58"/>
      <c r="G75" s="58"/>
      <c r="H75" s="58"/>
      <c r="I75" s="343" t="s">
        <v>45</v>
      </c>
      <c r="J75" s="643"/>
      <c r="K75" s="643"/>
      <c r="L75" s="643"/>
      <c r="M75" s="643"/>
      <c r="N75" s="643"/>
      <c r="O75" s="643"/>
      <c r="P75" s="643"/>
      <c r="Q75" s="57"/>
      <c r="R75" s="57"/>
      <c r="S75" s="57"/>
      <c r="T75" s="57"/>
      <c r="U75" s="57"/>
      <c r="V75" s="57"/>
      <c r="W75" s="57"/>
      <c r="X75" s="46"/>
    </row>
    <row r="76" spans="1:24">
      <c r="A76" s="33"/>
      <c r="B76" s="52"/>
      <c r="C76" s="52"/>
      <c r="D76" s="52"/>
      <c r="E76" s="52"/>
      <c r="F76" s="59"/>
      <c r="G76" s="59"/>
      <c r="H76" s="59"/>
      <c r="I76" s="59"/>
      <c r="J76" s="59"/>
      <c r="K76" s="59"/>
      <c r="L76" s="59"/>
      <c r="M76" s="59"/>
      <c r="N76" s="59"/>
      <c r="O76" s="59"/>
      <c r="P76" s="60"/>
      <c r="Q76" s="52"/>
      <c r="R76" s="52"/>
      <c r="S76" s="52"/>
      <c r="T76" s="53"/>
      <c r="U76" s="53"/>
      <c r="V76" s="53"/>
      <c r="W76" s="53"/>
      <c r="X76" s="46"/>
    </row>
    <row r="77" spans="1:24">
      <c r="A77" s="33"/>
      <c r="B77" s="344" t="s">
        <v>46</v>
      </c>
      <c r="C77" s="344"/>
      <c r="D77" s="344"/>
      <c r="E77" s="344"/>
      <c r="F77" s="344"/>
      <c r="G77" s="344"/>
      <c r="H77" s="344"/>
      <c r="I77" s="344"/>
      <c r="J77" s="344"/>
      <c r="K77" s="344"/>
      <c r="L77" s="344"/>
      <c r="M77" s="344"/>
      <c r="N77" s="344"/>
      <c r="O77" s="61"/>
      <c r="P77" s="31"/>
      <c r="Q77" s="31" t="s">
        <v>47</v>
      </c>
      <c r="R77" s="31" t="s">
        <v>48</v>
      </c>
      <c r="S77" s="31"/>
      <c r="T77" s="31"/>
      <c r="U77" s="31"/>
      <c r="V77" s="31"/>
      <c r="W77" s="31"/>
      <c r="X77" s="32"/>
    </row>
    <row r="78" spans="1:24">
      <c r="A78" s="62"/>
      <c r="B78" s="63" t="s">
        <v>49</v>
      </c>
      <c r="C78" s="64"/>
      <c r="D78" s="64"/>
      <c r="E78" s="64"/>
      <c r="F78" s="63" t="s">
        <v>50</v>
      </c>
      <c r="G78" s="65"/>
      <c r="H78" s="345"/>
      <c r="I78" s="345"/>
      <c r="J78" s="345"/>
      <c r="K78" s="345"/>
      <c r="L78" s="345"/>
      <c r="M78" s="345"/>
      <c r="N78" s="345"/>
      <c r="O78" s="345"/>
      <c r="P78" s="63"/>
      <c r="Q78" s="63"/>
      <c r="R78" s="63" t="s">
        <v>51</v>
      </c>
      <c r="S78" s="63"/>
      <c r="T78" s="63"/>
      <c r="U78" s="63"/>
      <c r="V78" s="63"/>
      <c r="W78" s="63"/>
      <c r="X78" s="66"/>
    </row>
  </sheetData>
  <mergeCells count="165">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B33:I33"/>
    <mergeCell ref="J33:K33"/>
    <mergeCell ref="L33:P33"/>
    <mergeCell ref="Q33:S33"/>
    <mergeCell ref="T33:W33"/>
    <mergeCell ref="B34:I34"/>
    <mergeCell ref="J34:K34"/>
    <mergeCell ref="L34:P34"/>
    <mergeCell ref="Q34:S34"/>
    <mergeCell ref="T34:W34"/>
    <mergeCell ref="Q37:S37"/>
    <mergeCell ref="T37:W37"/>
    <mergeCell ref="B39:W39"/>
    <mergeCell ref="B41:I41"/>
    <mergeCell ref="J41:K41"/>
    <mergeCell ref="L41:P41"/>
    <mergeCell ref="Q41:S41"/>
    <mergeCell ref="T41:W41"/>
    <mergeCell ref="B35:I35"/>
    <mergeCell ref="J35:K35"/>
    <mergeCell ref="L35:P35"/>
    <mergeCell ref="Q35:S35"/>
    <mergeCell ref="T35:W35"/>
    <mergeCell ref="B36:I36"/>
    <mergeCell ref="J36:K36"/>
    <mergeCell ref="L36:P36"/>
    <mergeCell ref="Q36:S36"/>
    <mergeCell ref="T36:W36"/>
    <mergeCell ref="B42:I42"/>
    <mergeCell ref="J42:K42"/>
    <mergeCell ref="L42:P42"/>
    <mergeCell ref="Q42:S42"/>
    <mergeCell ref="T42:W42"/>
    <mergeCell ref="B43:I43"/>
    <mergeCell ref="J43:K43"/>
    <mergeCell ref="L43:P43"/>
    <mergeCell ref="Q43:S43"/>
    <mergeCell ref="T43:W43"/>
    <mergeCell ref="B46:I46"/>
    <mergeCell ref="J46:K46"/>
    <mergeCell ref="L46:P46"/>
    <mergeCell ref="Q46:S46"/>
    <mergeCell ref="T46:W46"/>
    <mergeCell ref="Q47:S47"/>
    <mergeCell ref="T47:W47"/>
    <mergeCell ref="B44:I44"/>
    <mergeCell ref="J44:K44"/>
    <mergeCell ref="L44:P44"/>
    <mergeCell ref="Q44:S44"/>
    <mergeCell ref="T44:W44"/>
    <mergeCell ref="B45:I45"/>
    <mergeCell ref="J45:K45"/>
    <mergeCell ref="L45:P45"/>
    <mergeCell ref="Q45:S45"/>
    <mergeCell ref="T45:W45"/>
    <mergeCell ref="B52:G52"/>
    <mergeCell ref="H52:I52"/>
    <mergeCell ref="J52:K52"/>
    <mergeCell ref="L52:P52"/>
    <mergeCell ref="Q52:S52"/>
    <mergeCell ref="T52:W52"/>
    <mergeCell ref="B49:W49"/>
    <mergeCell ref="B51:G51"/>
    <mergeCell ref="H51:I51"/>
    <mergeCell ref="J51:K51"/>
    <mergeCell ref="L51:P51"/>
    <mergeCell ref="Q51:S51"/>
    <mergeCell ref="T51:W51"/>
    <mergeCell ref="B54:G54"/>
    <mergeCell ref="H54:I54"/>
    <mergeCell ref="J54:K54"/>
    <mergeCell ref="L54:P54"/>
    <mergeCell ref="Q54:S54"/>
    <mergeCell ref="T54:W54"/>
    <mergeCell ref="B53:G53"/>
    <mergeCell ref="H53:I53"/>
    <mergeCell ref="J53:K53"/>
    <mergeCell ref="L53:P53"/>
    <mergeCell ref="Q53:S53"/>
    <mergeCell ref="T53:W53"/>
    <mergeCell ref="Q55:S55"/>
    <mergeCell ref="T55:W55"/>
    <mergeCell ref="B57:W57"/>
    <mergeCell ref="B59:G59"/>
    <mergeCell ref="H59:I59"/>
    <mergeCell ref="J59:K59"/>
    <mergeCell ref="L59:P59"/>
    <mergeCell ref="Q59:S59"/>
    <mergeCell ref="T59:W59"/>
    <mergeCell ref="B61:G61"/>
    <mergeCell ref="H61:I61"/>
    <mergeCell ref="J61:K61"/>
    <mergeCell ref="L61:P61"/>
    <mergeCell ref="Q61:S61"/>
    <mergeCell ref="T61:W61"/>
    <mergeCell ref="B60:G60"/>
    <mergeCell ref="H60:I60"/>
    <mergeCell ref="J60:K60"/>
    <mergeCell ref="L60:P60"/>
    <mergeCell ref="Q60:S60"/>
    <mergeCell ref="T60:W60"/>
    <mergeCell ref="Q63:S63"/>
    <mergeCell ref="T63:W63"/>
    <mergeCell ref="Q65:S65"/>
    <mergeCell ref="T65:W65"/>
    <mergeCell ref="T66:W66"/>
    <mergeCell ref="Q67:S67"/>
    <mergeCell ref="T67:W67"/>
    <mergeCell ref="B62:G62"/>
    <mergeCell ref="H62:I62"/>
    <mergeCell ref="J62:K62"/>
    <mergeCell ref="L62:P62"/>
    <mergeCell ref="Q62:S62"/>
    <mergeCell ref="T62:W62"/>
    <mergeCell ref="I75:P75"/>
    <mergeCell ref="B77:N77"/>
    <mergeCell ref="H78:O78"/>
    <mergeCell ref="C70:J70"/>
    <mergeCell ref="K70:M71"/>
    <mergeCell ref="N70:V70"/>
    <mergeCell ref="C71:J71"/>
    <mergeCell ref="N71:W71"/>
    <mergeCell ref="I74:P74"/>
  </mergeCells>
  <conditionalFormatting sqref="B12:W17">
    <cfRule type="expression" dxfId="24" priority="1" stopIfTrue="1">
      <formula>#REF!=0</formula>
    </cfRule>
  </conditionalFormatting>
  <dataValidations count="32">
    <dataValidation allowBlank="1" showInputMessage="1" showErrorMessage="1" prompt="Escriba el precio unitario del material  que se analiza" sqref="Q42:S46" xr:uid="{00000000-0002-0000-2B00-000000000000}"/>
    <dataValidation allowBlank="1" showInputMessage="1" showErrorMessage="1" prompt="Escriba la cantidad de material que se analiza" sqref="L42:P46" xr:uid="{00000000-0002-0000-2B00-000001000000}"/>
    <dataValidation allowBlank="1" showInputMessage="1" showErrorMessage="1" prompt="Escriba la unidad de medida en que se mide el material" sqref="J42:K46" xr:uid="{00000000-0002-0000-2B00-000002000000}"/>
    <dataValidation allowBlank="1" showInputMessage="1" showErrorMessage="1" prompt="Escriba una breve descripción de los materiales que analiza" sqref="B42:I46" xr:uid="{00000000-0002-0000-2B00-000003000000}"/>
    <dataValidation allowBlank="1" showInputMessage="1" showErrorMessage="1" prompt="Escriba el rendimiento del equipo que analiza" sqref="Q33:S36" xr:uid="{00000000-0002-0000-2B00-000004000000}"/>
    <dataValidation allowBlank="1" showInputMessage="1" showErrorMessage="1" prompt="Escriba la Tarifa por hora del equipo que analiza" sqref="L33:P36" xr:uid="{00000000-0002-0000-2B00-000005000000}"/>
    <dataValidation allowBlank="1" showInputMessage="1" showErrorMessage="1" prompt="Escriba una breve descripción del equipo que analiza" sqref="B33:B36" xr:uid="{00000000-0002-0000-2B00-000006000000}"/>
    <dataValidation allowBlank="1" showInputMessage="1" showErrorMessage="1" prompt="Escriba el nombre completo  del interventor" sqref="H78:O78" xr:uid="{00000000-0002-0000-2B00-000007000000}"/>
    <dataValidation allowBlank="1" showInputMessage="1" showErrorMessage="1" prompt="Escriba el valor Unitario de cada trabajador relacionado" sqref="T60:W62" xr:uid="{00000000-0002-0000-2B00-000008000000}"/>
    <dataValidation allowBlank="1" showInputMessage="1" showErrorMessage="1" prompt="Escriba el rendimiento de cada trabajador relacionado" sqref="Q60:S62" xr:uid="{00000000-0002-0000-2B00-000009000000}"/>
    <dataValidation allowBlank="1" showInputMessage="1" showErrorMessage="1" prompt="Escriba el valor del jornal total de cada trabajador relacionado" sqref="L60:P62" xr:uid="{00000000-0002-0000-2B00-00000A000000}"/>
    <dataValidation allowBlank="1" showInputMessage="1" showErrorMessage="1" prompt="Escriba el valor de las prestaciones por cada trabajador" sqref="J60:K62" xr:uid="{00000000-0002-0000-2B00-00000B000000}"/>
    <dataValidation allowBlank="1" showInputMessage="1" showErrorMessage="1" prompt="Escriba el valor del jornal por cada trabajador" sqref="H60:I62" xr:uid="{00000000-0002-0000-2B00-00000C000000}"/>
    <dataValidation allowBlank="1" showInputMessage="1" showErrorMessage="1" prompt="Escriba el valor unitario del transporte relacionado" sqref="T52:W54" xr:uid="{00000000-0002-0000-2B00-00000D000000}"/>
    <dataValidation allowBlank="1" showInputMessage="1" showErrorMessage="1" prompt="Escriba la tarifa del transporte relacionado" sqref="Q52:S54" xr:uid="{00000000-0002-0000-2B00-00000E000000}"/>
    <dataValidation allowBlank="1" showInputMessage="1" showErrorMessage="1" prompt="Esciba los m2 o Toneladas por Km equivalentes para el transporte relacionado" sqref="L52:P54" xr:uid="{00000000-0002-0000-2B00-00000F000000}"/>
    <dataValidation allowBlank="1" showInputMessage="1" showErrorMessage="1" prompt="Escriba la distancia que recorre el transporte relacionado" sqref="J52:K54" xr:uid="{00000000-0002-0000-2B00-000010000000}"/>
    <dataValidation allowBlank="1" showInputMessage="1" showErrorMessage="1" prompt="Escriba el peso o la cantidad de volument que transporta" sqref="H52:I54" xr:uid="{00000000-0002-0000-2B00-000011000000}"/>
    <dataValidation allowBlank="1" showInputMessage="1" showErrorMessage="1" prompt="Escriba el precio unitario del material que se analiza" sqref="T35:W36 T42:W46" xr:uid="{00000000-0002-0000-2B00-000012000000}"/>
    <dataValidation allowBlank="1" showInputMessage="1" showErrorMessage="1" prompt="Escriba el valor unitario del equipo que analiza" sqref="T33:W34" xr:uid="{00000000-0002-0000-2B00-000013000000}"/>
    <dataValidation allowBlank="1" showInputMessage="1" showErrorMessage="1" prompt="Escriba los trabajadores cuyo precio va a analizarce" sqref="B60:G62" xr:uid="{00000000-0002-0000-2B00-000014000000}"/>
    <dataValidation allowBlank="1" showInputMessage="1" showErrorMessage="1" prompt="Escriba la clase de material que transporta el material que se analiza" sqref="B52:G54" xr:uid="{00000000-0002-0000-2B00-000015000000}"/>
    <dataValidation allowBlank="1" showInputMessage="1" showErrorMessage="1" prompt="Escriba la Cantidad de cada item relacionado" sqref="T26 T29:W29" xr:uid="{00000000-0002-0000-2B00-000016000000}"/>
    <dataValidation allowBlank="1" showInputMessage="1" showErrorMessage="1" prompt="Escriba la unidad de medida en que se encuentra el item relacionado" sqref="Q26 Q29:S29" xr:uid="{00000000-0002-0000-2B00-000017000000}"/>
    <dataValidation allowBlank="1" showInputMessage="1" showErrorMessage="1" prompt="Escriba una breve descripción del item relacionado" sqref="D26 D29:P29" xr:uid="{00000000-0002-0000-2B00-000018000000}"/>
    <dataValidation allowBlank="1" showInputMessage="1" showErrorMessage="1" prompt="Escriba el item relacionado en la propuesta" sqref="B26 B29:C29" xr:uid="{00000000-0002-0000-2B00-000019000000}"/>
    <dataValidation allowBlank="1" showInputMessage="1" showErrorMessage="1" promptTitle="Coordinador        " prompt="Escriba el nombre _x000a_o razón social del _x000a_funcionario designado_x000a_para ser el Coordinador_x000a_del Contrato" sqref="F23:W23" xr:uid="{00000000-0002-0000-2B00-00001A000000}"/>
    <dataValidation allowBlank="1" showInputMessage="1" showErrorMessage="1" promptTitle="Interventor               " prompt="Escriba el nombre _x000a_o razón social del _x000a_Interventor" sqref="F21:W21" xr:uid="{00000000-0002-0000-2B00-00001B000000}"/>
    <dataValidation allowBlank="1" showInputMessage="1" showErrorMessage="1" promptTitle="Contratista" prompt="Escriba el nombre o _x000a_razón social del _x000a_Contratista" sqref="F19:W19" xr:uid="{00000000-0002-0000-2B00-00001C000000}"/>
    <dataValidation allowBlank="1" showInputMessage="1" showErrorMessage="1" promptTitle="Contrato No." prompt="Escriba en este espacio el número de contrato suscrito" sqref="H8:L8" xr:uid="{00000000-0002-0000-2B00-00001D000000}"/>
    <dataValidation allowBlank="1" showInputMessage="1" showErrorMessage="1" prompt="Escriba el año de suscripción del contrato." sqref="O8:Q8" xr:uid="{00000000-0002-0000-2B00-00001E000000}"/>
    <dataValidation allowBlank="1" showInputMessage="1" showErrorMessage="1" promptTitle="Objeto del Contrato" prompt="Escriba claramente el objeto del contrato de ejecución suscrito" sqref="B12:W17" xr:uid="{00000000-0002-0000-2B00-00001F000000}"/>
  </dataValidation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X75"/>
  <sheetViews>
    <sheetView workbookViewId="0">
      <selection sqref="A1:X23"/>
    </sheetView>
  </sheetViews>
  <sheetFormatPr defaultColWidth="11.42578125" defaultRowHeight="15"/>
  <cols>
    <col min="1" max="8" width="5.85546875" customWidth="1"/>
    <col min="9" max="9" width="9.85546875" customWidth="1"/>
    <col min="10" max="18" width="5.85546875" customWidth="1"/>
    <col min="19" max="19" width="9.28515625" customWidth="1"/>
    <col min="20" max="24" width="5.85546875" customWidth="1"/>
  </cols>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13"/>
      <c r="C12" s="413"/>
      <c r="D12" s="413"/>
      <c r="E12" s="413"/>
      <c r="F12" s="413"/>
      <c r="G12" s="413"/>
      <c r="H12" s="413"/>
      <c r="I12" s="413"/>
      <c r="J12" s="413"/>
      <c r="K12" s="413"/>
      <c r="L12" s="413"/>
      <c r="M12" s="413"/>
      <c r="N12" s="413"/>
      <c r="O12" s="413"/>
      <c r="P12" s="413"/>
      <c r="Q12" s="413"/>
      <c r="R12" s="413"/>
      <c r="S12" s="413"/>
      <c r="T12" s="413"/>
      <c r="U12" s="413"/>
      <c r="V12" s="413"/>
      <c r="W12" s="413"/>
      <c r="X12" s="36"/>
    </row>
    <row r="13" spans="1:24">
      <c r="A13" s="35"/>
      <c r="B13" s="413"/>
      <c r="C13" s="413"/>
      <c r="D13" s="413"/>
      <c r="E13" s="413"/>
      <c r="F13" s="413"/>
      <c r="G13" s="413"/>
      <c r="H13" s="413"/>
      <c r="I13" s="413"/>
      <c r="J13" s="413"/>
      <c r="K13" s="413"/>
      <c r="L13" s="413"/>
      <c r="M13" s="413"/>
      <c r="N13" s="413"/>
      <c r="O13" s="413"/>
      <c r="P13" s="413"/>
      <c r="Q13" s="413"/>
      <c r="R13" s="413"/>
      <c r="S13" s="413"/>
      <c r="T13" s="413"/>
      <c r="U13" s="413"/>
      <c r="V13" s="413"/>
      <c r="W13" s="413"/>
      <c r="X13" s="36"/>
    </row>
    <row r="14" spans="1:24">
      <c r="A14" s="35"/>
      <c r="B14" s="413"/>
      <c r="C14" s="413"/>
      <c r="D14" s="413"/>
      <c r="E14" s="413"/>
      <c r="F14" s="413"/>
      <c r="G14" s="413"/>
      <c r="H14" s="413"/>
      <c r="I14" s="413"/>
      <c r="J14" s="413"/>
      <c r="K14" s="413"/>
      <c r="L14" s="413"/>
      <c r="M14" s="413"/>
      <c r="N14" s="413"/>
      <c r="O14" s="413"/>
      <c r="P14" s="413"/>
      <c r="Q14" s="413"/>
      <c r="R14" s="413"/>
      <c r="S14" s="413"/>
      <c r="T14" s="413"/>
      <c r="U14" s="413"/>
      <c r="V14" s="413"/>
      <c r="W14" s="413"/>
      <c r="X14" s="36"/>
    </row>
    <row r="15" spans="1:24">
      <c r="A15" s="35"/>
      <c r="B15" s="413"/>
      <c r="C15" s="413"/>
      <c r="D15" s="413"/>
      <c r="E15" s="413"/>
      <c r="F15" s="413"/>
      <c r="G15" s="413"/>
      <c r="H15" s="413"/>
      <c r="I15" s="413"/>
      <c r="J15" s="413"/>
      <c r="K15" s="413"/>
      <c r="L15" s="413"/>
      <c r="M15" s="413"/>
      <c r="N15" s="413"/>
      <c r="O15" s="413"/>
      <c r="P15" s="413"/>
      <c r="Q15" s="413"/>
      <c r="R15" s="413"/>
      <c r="S15" s="413"/>
      <c r="T15" s="413"/>
      <c r="U15" s="413"/>
      <c r="V15" s="413"/>
      <c r="W15" s="413"/>
      <c r="X15" s="36"/>
    </row>
    <row r="16" spans="1:24">
      <c r="A16" s="35"/>
      <c r="B16" s="413"/>
      <c r="C16" s="413"/>
      <c r="D16" s="413"/>
      <c r="E16" s="413"/>
      <c r="F16" s="413"/>
      <c r="G16" s="413"/>
      <c r="H16" s="413"/>
      <c r="I16" s="413"/>
      <c r="J16" s="413"/>
      <c r="K16" s="413"/>
      <c r="L16" s="413"/>
      <c r="M16" s="413"/>
      <c r="N16" s="413"/>
      <c r="O16" s="413"/>
      <c r="P16" s="413"/>
      <c r="Q16" s="413"/>
      <c r="R16" s="413"/>
      <c r="S16" s="413"/>
      <c r="T16" s="413"/>
      <c r="U16" s="413"/>
      <c r="V16" s="413"/>
      <c r="W16" s="413"/>
      <c r="X16" s="36"/>
    </row>
    <row r="17" spans="1:24">
      <c r="A17" s="35"/>
      <c r="B17" s="413"/>
      <c r="C17" s="413"/>
      <c r="D17" s="413"/>
      <c r="E17" s="413"/>
      <c r="F17" s="413"/>
      <c r="G17" s="413"/>
      <c r="H17" s="413"/>
      <c r="I17" s="413"/>
      <c r="J17" s="413"/>
      <c r="K17" s="413"/>
      <c r="L17" s="413"/>
      <c r="M17" s="413"/>
      <c r="N17" s="413"/>
      <c r="O17" s="413"/>
      <c r="P17" s="413"/>
      <c r="Q17" s="413"/>
      <c r="R17" s="413"/>
      <c r="S17" s="413"/>
      <c r="T17" s="413"/>
      <c r="U17" s="413"/>
      <c r="V17" s="413"/>
      <c r="W17" s="413"/>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398" t="s">
        <v>231</v>
      </c>
      <c r="C26" s="399"/>
      <c r="D26" s="404" t="s">
        <v>232</v>
      </c>
      <c r="E26" s="405"/>
      <c r="F26" s="405"/>
      <c r="G26" s="405"/>
      <c r="H26" s="405"/>
      <c r="I26" s="405"/>
      <c r="J26" s="405"/>
      <c r="K26" s="405"/>
      <c r="L26" s="405"/>
      <c r="M26" s="405"/>
      <c r="N26" s="405"/>
      <c r="O26" s="405"/>
      <c r="P26" s="406"/>
      <c r="Q26" s="293" t="s">
        <v>117</v>
      </c>
      <c r="R26" s="294"/>
      <c r="S26" s="295"/>
      <c r="T26" s="278"/>
      <c r="U26" s="302"/>
      <c r="V26" s="302"/>
      <c r="W26" s="279"/>
      <c r="X26" s="46"/>
    </row>
    <row r="27" spans="1:24">
      <c r="A27" s="33"/>
      <c r="B27" s="400"/>
      <c r="C27" s="401"/>
      <c r="D27" s="407"/>
      <c r="E27" s="408"/>
      <c r="F27" s="408"/>
      <c r="G27" s="408"/>
      <c r="H27" s="408"/>
      <c r="I27" s="408"/>
      <c r="J27" s="408"/>
      <c r="K27" s="408"/>
      <c r="L27" s="408"/>
      <c r="M27" s="408"/>
      <c r="N27" s="408"/>
      <c r="O27" s="408"/>
      <c r="P27" s="409"/>
      <c r="Q27" s="296"/>
      <c r="R27" s="297"/>
      <c r="S27" s="298"/>
      <c r="T27" s="280"/>
      <c r="U27" s="303"/>
      <c r="V27" s="303"/>
      <c r="W27" s="281"/>
      <c r="X27" s="46"/>
    </row>
    <row r="28" spans="1:24">
      <c r="A28" s="33"/>
      <c r="B28" s="402"/>
      <c r="C28" s="403"/>
      <c r="D28" s="410"/>
      <c r="E28" s="411"/>
      <c r="F28" s="411"/>
      <c r="G28" s="411"/>
      <c r="H28" s="411"/>
      <c r="I28" s="411"/>
      <c r="J28" s="411"/>
      <c r="K28" s="411"/>
      <c r="L28" s="411"/>
      <c r="M28" s="411"/>
      <c r="N28" s="411"/>
      <c r="O28" s="411"/>
      <c r="P28" s="412"/>
      <c r="Q28" s="299"/>
      <c r="R28" s="300"/>
      <c r="S28" s="301"/>
      <c r="T28" s="282"/>
      <c r="U28" s="304"/>
      <c r="V28" s="304"/>
      <c r="W28" s="283"/>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c r="K33" s="318"/>
      <c r="L33" s="319">
        <f>+T60</f>
        <v>172294.23750000002</v>
      </c>
      <c r="M33" s="319"/>
      <c r="N33" s="319"/>
      <c r="O33" s="319"/>
      <c r="P33" s="319"/>
      <c r="Q33" s="320">
        <v>0.02</v>
      </c>
      <c r="R33" s="320"/>
      <c r="S33" s="320"/>
      <c r="T33" s="319">
        <f>+ROUND(L33*Q33,0)+1</f>
        <v>3447</v>
      </c>
      <c r="U33" s="319"/>
      <c r="V33" s="319"/>
      <c r="W33" s="319"/>
      <c r="X33" s="46"/>
    </row>
    <row r="34" spans="1:24" ht="16.5">
      <c r="A34" s="33"/>
      <c r="B34" s="49"/>
      <c r="C34" s="49"/>
      <c r="D34" s="49"/>
      <c r="E34" s="49"/>
      <c r="F34" s="49"/>
      <c r="G34" s="49"/>
      <c r="H34" s="49"/>
      <c r="I34" s="49"/>
      <c r="J34" s="49"/>
      <c r="K34" s="49"/>
      <c r="L34" s="49"/>
      <c r="M34" s="49"/>
      <c r="N34" s="49"/>
      <c r="O34" s="49"/>
      <c r="P34" s="49"/>
      <c r="Q34" s="310" t="s">
        <v>20</v>
      </c>
      <c r="R34" s="310"/>
      <c r="S34" s="310"/>
      <c r="T34" s="311">
        <f>+SUM(T33:W33)</f>
        <v>3447</v>
      </c>
      <c r="U34" s="312"/>
      <c r="V34" s="312"/>
      <c r="W34" s="313"/>
      <c r="X34" s="46"/>
    </row>
    <row r="35" spans="1:24" ht="15.75">
      <c r="A35" s="33"/>
      <c r="B35" s="50"/>
      <c r="C35" s="50"/>
      <c r="D35" s="50"/>
      <c r="E35" s="50"/>
      <c r="F35" s="50"/>
      <c r="G35" s="50"/>
      <c r="H35" s="50"/>
      <c r="I35" s="50"/>
      <c r="J35" s="50"/>
      <c r="K35" s="50"/>
      <c r="L35" s="50"/>
      <c r="M35" s="50"/>
      <c r="N35" s="50"/>
      <c r="O35" s="50"/>
      <c r="P35" s="50"/>
      <c r="Q35" s="50"/>
      <c r="R35" s="50"/>
      <c r="S35" s="50"/>
      <c r="T35" s="51"/>
      <c r="U35" s="51"/>
      <c r="V35" s="51"/>
      <c r="W35" s="51"/>
      <c r="X35" s="46"/>
    </row>
    <row r="36" spans="1:24" ht="16.5">
      <c r="A36" s="33"/>
      <c r="B36" s="305" t="s">
        <v>21</v>
      </c>
      <c r="C36" s="305"/>
      <c r="D36" s="305"/>
      <c r="E36" s="305"/>
      <c r="F36" s="305"/>
      <c r="G36" s="305"/>
      <c r="H36" s="305"/>
      <c r="I36" s="305"/>
      <c r="J36" s="305"/>
      <c r="K36" s="305"/>
      <c r="L36" s="305"/>
      <c r="M36" s="305"/>
      <c r="N36" s="305"/>
      <c r="O36" s="305"/>
      <c r="P36" s="305"/>
      <c r="Q36" s="305"/>
      <c r="R36" s="305"/>
      <c r="S36" s="305"/>
      <c r="T36" s="305"/>
      <c r="U36" s="305"/>
      <c r="V36" s="305"/>
      <c r="W36" s="305"/>
      <c r="X36" s="46"/>
    </row>
    <row r="37" spans="1:24" ht="15.75">
      <c r="A37" s="33"/>
      <c r="B37" s="47"/>
      <c r="C37" s="47"/>
      <c r="D37" s="47"/>
      <c r="E37" s="47"/>
      <c r="F37" s="47"/>
      <c r="G37" s="47"/>
      <c r="H37" s="47"/>
      <c r="I37" s="47"/>
      <c r="J37" s="47"/>
      <c r="K37" s="47"/>
      <c r="L37" s="47"/>
      <c r="M37" s="47"/>
      <c r="N37" s="47"/>
      <c r="O37" s="47"/>
      <c r="P37" s="47"/>
      <c r="Q37" s="47"/>
      <c r="R37" s="47"/>
      <c r="S37" s="47"/>
      <c r="T37" s="47"/>
      <c r="U37" s="47"/>
      <c r="V37" s="47"/>
      <c r="W37" s="47"/>
      <c r="X37" s="46"/>
    </row>
    <row r="38" spans="1:24" ht="16.5">
      <c r="A38" s="33"/>
      <c r="B38" s="309" t="s">
        <v>9</v>
      </c>
      <c r="C38" s="309"/>
      <c r="D38" s="309"/>
      <c r="E38" s="309"/>
      <c r="F38" s="309"/>
      <c r="G38" s="309"/>
      <c r="H38" s="309"/>
      <c r="I38" s="309"/>
      <c r="J38" s="309" t="s">
        <v>10</v>
      </c>
      <c r="K38" s="309"/>
      <c r="L38" s="309" t="s">
        <v>22</v>
      </c>
      <c r="M38" s="309"/>
      <c r="N38" s="309"/>
      <c r="O38" s="309"/>
      <c r="P38" s="309"/>
      <c r="Q38" s="309" t="s">
        <v>23</v>
      </c>
      <c r="R38" s="309"/>
      <c r="S38" s="309"/>
      <c r="T38" s="309" t="s">
        <v>24</v>
      </c>
      <c r="U38" s="309"/>
      <c r="V38" s="309"/>
      <c r="W38" s="309"/>
      <c r="X38" s="46"/>
    </row>
    <row r="39" spans="1:24" ht="15.75">
      <c r="A39" s="33"/>
      <c r="B39" s="320" t="s">
        <v>233</v>
      </c>
      <c r="C39" s="320"/>
      <c r="D39" s="320"/>
      <c r="E39" s="320"/>
      <c r="F39" s="320"/>
      <c r="G39" s="320"/>
      <c r="H39" s="320"/>
      <c r="I39" s="320"/>
      <c r="J39" s="320" t="s">
        <v>222</v>
      </c>
      <c r="K39" s="320"/>
      <c r="L39" s="320">
        <v>1</v>
      </c>
      <c r="M39" s="320"/>
      <c r="N39" s="320"/>
      <c r="O39" s="320"/>
      <c r="P39" s="320"/>
      <c r="Q39" s="320">
        <v>299944</v>
      </c>
      <c r="R39" s="320"/>
      <c r="S39" s="320"/>
      <c r="T39" s="328">
        <f>+ROUND(L39*Q39,0)</f>
        <v>299944</v>
      </c>
      <c r="U39" s="328"/>
      <c r="V39" s="328"/>
      <c r="W39" s="328"/>
      <c r="X39" s="46"/>
    </row>
    <row r="40" spans="1:24" ht="15.75">
      <c r="A40" s="33"/>
      <c r="B40" s="320" t="s">
        <v>234</v>
      </c>
      <c r="C40" s="320"/>
      <c r="D40" s="320"/>
      <c r="E40" s="320"/>
      <c r="F40" s="320"/>
      <c r="G40" s="320"/>
      <c r="H40" s="320"/>
      <c r="I40" s="320"/>
      <c r="J40" s="320" t="s">
        <v>13</v>
      </c>
      <c r="K40" s="320"/>
      <c r="L40" s="320">
        <v>0.18</v>
      </c>
      <c r="M40" s="320"/>
      <c r="N40" s="320"/>
      <c r="O40" s="320"/>
      <c r="P40" s="320"/>
      <c r="Q40" s="320">
        <v>27000</v>
      </c>
      <c r="R40" s="320"/>
      <c r="S40" s="320"/>
      <c r="T40" s="328">
        <f t="shared" ref="T40:T41" si="0">+ROUND(L40*Q40,0)</f>
        <v>4860</v>
      </c>
      <c r="U40" s="328"/>
      <c r="V40" s="328"/>
      <c r="W40" s="328"/>
      <c r="X40" s="46"/>
    </row>
    <row r="41" spans="1:24" ht="15.75">
      <c r="A41" s="33"/>
      <c r="B41" s="320" t="s">
        <v>235</v>
      </c>
      <c r="C41" s="320"/>
      <c r="D41" s="320"/>
      <c r="E41" s="320"/>
      <c r="F41" s="320"/>
      <c r="G41" s="320"/>
      <c r="H41" s="320"/>
      <c r="I41" s="320"/>
      <c r="J41" s="320" t="s">
        <v>13</v>
      </c>
      <c r="K41" s="320"/>
      <c r="L41" s="320">
        <v>0.04</v>
      </c>
      <c r="M41" s="320"/>
      <c r="N41" s="320"/>
      <c r="O41" s="320"/>
      <c r="P41" s="320"/>
      <c r="Q41" s="320">
        <v>130000</v>
      </c>
      <c r="R41" s="320"/>
      <c r="S41" s="320"/>
      <c r="T41" s="328">
        <f t="shared" si="0"/>
        <v>5200</v>
      </c>
      <c r="U41" s="328"/>
      <c r="V41" s="328"/>
      <c r="W41" s="328"/>
      <c r="X41" s="46"/>
    </row>
    <row r="42" spans="1:24" ht="15.75">
      <c r="A42" s="33"/>
      <c r="B42" s="317"/>
      <c r="C42" s="324"/>
      <c r="D42" s="324"/>
      <c r="E42" s="324"/>
      <c r="F42" s="324"/>
      <c r="G42" s="324"/>
      <c r="H42" s="324"/>
      <c r="I42" s="318"/>
      <c r="J42" s="320"/>
      <c r="K42" s="320"/>
      <c r="L42" s="320"/>
      <c r="M42" s="320"/>
      <c r="N42" s="320"/>
      <c r="O42" s="320"/>
      <c r="P42" s="320"/>
      <c r="Q42" s="320"/>
      <c r="R42" s="320"/>
      <c r="S42" s="320"/>
      <c r="T42" s="328"/>
      <c r="U42" s="328"/>
      <c r="V42" s="328"/>
      <c r="W42" s="328"/>
      <c r="X42" s="46"/>
    </row>
    <row r="43" spans="1:24" ht="15.75">
      <c r="A43" s="33"/>
      <c r="B43" s="317"/>
      <c r="C43" s="324"/>
      <c r="D43" s="324"/>
      <c r="E43" s="324"/>
      <c r="F43" s="324"/>
      <c r="G43" s="324"/>
      <c r="H43" s="324"/>
      <c r="I43" s="318"/>
      <c r="J43" s="320"/>
      <c r="K43" s="320"/>
      <c r="L43" s="320"/>
      <c r="M43" s="320"/>
      <c r="N43" s="320"/>
      <c r="O43" s="320"/>
      <c r="P43" s="320"/>
      <c r="Q43" s="320"/>
      <c r="R43" s="320"/>
      <c r="S43" s="320"/>
      <c r="T43" s="328"/>
      <c r="U43" s="328"/>
      <c r="V43" s="328"/>
      <c r="W43" s="328"/>
      <c r="X43" s="46"/>
    </row>
    <row r="44" spans="1:24" ht="16.5">
      <c r="A44" s="33"/>
      <c r="B44" s="49"/>
      <c r="C44" s="49"/>
      <c r="D44" s="49"/>
      <c r="E44" s="49"/>
      <c r="F44" s="49"/>
      <c r="G44" s="49"/>
      <c r="H44" s="49"/>
      <c r="I44" s="49"/>
      <c r="J44" s="49"/>
      <c r="K44" s="49"/>
      <c r="L44" s="49"/>
      <c r="M44" s="49"/>
      <c r="N44" s="49"/>
      <c r="O44" s="49"/>
      <c r="P44" s="49"/>
      <c r="Q44" s="310" t="s">
        <v>20</v>
      </c>
      <c r="R44" s="310"/>
      <c r="S44" s="310"/>
      <c r="T44" s="329">
        <f>SUM(T39:T43)</f>
        <v>310004</v>
      </c>
      <c r="U44" s="330"/>
      <c r="V44" s="330"/>
      <c r="W44" s="331"/>
      <c r="X44" s="46"/>
    </row>
    <row r="45" spans="1:24" ht="15.75">
      <c r="A45" s="33"/>
      <c r="B45" s="50"/>
      <c r="C45" s="50"/>
      <c r="D45" s="50"/>
      <c r="E45" s="50"/>
      <c r="F45" s="50"/>
      <c r="G45" s="50"/>
      <c r="H45" s="50"/>
      <c r="I45" s="50"/>
      <c r="J45" s="50"/>
      <c r="K45" s="50"/>
      <c r="L45" s="50"/>
      <c r="M45" s="50"/>
      <c r="N45" s="50"/>
      <c r="O45" s="50"/>
      <c r="P45" s="50"/>
      <c r="Q45" s="50"/>
      <c r="R45" s="50"/>
      <c r="S45" s="50"/>
      <c r="T45" s="51"/>
      <c r="U45" s="51"/>
      <c r="V45" s="51"/>
      <c r="W45" s="51"/>
      <c r="X45" s="46"/>
    </row>
    <row r="46" spans="1:24" ht="16.5">
      <c r="A46" s="33"/>
      <c r="B46" s="305" t="s">
        <v>26</v>
      </c>
      <c r="C46" s="305"/>
      <c r="D46" s="305"/>
      <c r="E46" s="305"/>
      <c r="F46" s="305"/>
      <c r="G46" s="305"/>
      <c r="H46" s="305"/>
      <c r="I46" s="305"/>
      <c r="J46" s="305"/>
      <c r="K46" s="305"/>
      <c r="L46" s="305"/>
      <c r="M46" s="305"/>
      <c r="N46" s="305"/>
      <c r="O46" s="305"/>
      <c r="P46" s="305"/>
      <c r="Q46" s="305"/>
      <c r="R46" s="305"/>
      <c r="S46" s="305"/>
      <c r="T46" s="305"/>
      <c r="U46" s="305"/>
      <c r="V46" s="305"/>
      <c r="W46" s="305"/>
      <c r="X46" s="46"/>
    </row>
    <row r="47" spans="1:24" ht="15.75">
      <c r="A47" s="33"/>
      <c r="B47" s="47"/>
      <c r="C47" s="47"/>
      <c r="D47" s="47"/>
      <c r="E47" s="47"/>
      <c r="F47" s="47"/>
      <c r="G47" s="47"/>
      <c r="H47" s="47"/>
      <c r="I47" s="47"/>
      <c r="J47" s="47"/>
      <c r="K47" s="47"/>
      <c r="L47" s="47"/>
      <c r="M47" s="47"/>
      <c r="N47" s="47"/>
      <c r="O47" s="47"/>
      <c r="P47" s="47"/>
      <c r="Q47" s="47"/>
      <c r="R47" s="47"/>
      <c r="S47" s="47"/>
      <c r="T47" s="47"/>
      <c r="U47" s="47"/>
      <c r="V47" s="47"/>
      <c r="W47" s="47"/>
      <c r="X47" s="46"/>
    </row>
    <row r="48" spans="1:24" ht="19.5">
      <c r="A48" s="33"/>
      <c r="B48" s="309" t="s">
        <v>27</v>
      </c>
      <c r="C48" s="309"/>
      <c r="D48" s="309"/>
      <c r="E48" s="309"/>
      <c r="F48" s="309"/>
      <c r="G48" s="309"/>
      <c r="H48" s="309" t="s">
        <v>28</v>
      </c>
      <c r="I48" s="309"/>
      <c r="J48" s="309" t="s">
        <v>29</v>
      </c>
      <c r="K48" s="309"/>
      <c r="L48" s="309" t="s">
        <v>30</v>
      </c>
      <c r="M48" s="309"/>
      <c r="N48" s="309"/>
      <c r="O48" s="309"/>
      <c r="P48" s="309"/>
      <c r="Q48" s="309" t="s">
        <v>16</v>
      </c>
      <c r="R48" s="309"/>
      <c r="S48" s="309"/>
      <c r="T48" s="309" t="s">
        <v>18</v>
      </c>
      <c r="U48" s="309"/>
      <c r="V48" s="309"/>
      <c r="W48" s="309"/>
      <c r="X48" s="46"/>
    </row>
    <row r="49" spans="1:24" ht="15.75">
      <c r="A49" s="33"/>
      <c r="B49" s="320" t="s">
        <v>61</v>
      </c>
      <c r="C49" s="320"/>
      <c r="D49" s="320"/>
      <c r="E49" s="320"/>
      <c r="F49" s="320"/>
      <c r="G49" s="320"/>
      <c r="H49" s="320"/>
      <c r="I49" s="320"/>
      <c r="J49" s="320">
        <v>15</v>
      </c>
      <c r="K49" s="320"/>
      <c r="L49" s="320">
        <v>0.8</v>
      </c>
      <c r="M49" s="320"/>
      <c r="N49" s="320"/>
      <c r="O49" s="320"/>
      <c r="P49" s="320"/>
      <c r="Q49" s="320">
        <v>35000</v>
      </c>
      <c r="R49" s="320"/>
      <c r="S49" s="320"/>
      <c r="T49" s="319">
        <f>+ROUND(L49*Q49,0)</f>
        <v>28000</v>
      </c>
      <c r="U49" s="319"/>
      <c r="V49" s="319"/>
      <c r="W49" s="319"/>
      <c r="X49" s="46"/>
    </row>
    <row r="50" spans="1:24" ht="15.75">
      <c r="A50" s="33"/>
      <c r="B50" s="320" t="s">
        <v>32</v>
      </c>
      <c r="C50" s="320"/>
      <c r="D50" s="320"/>
      <c r="E50" s="320"/>
      <c r="F50" s="320"/>
      <c r="G50" s="320"/>
      <c r="H50" s="320"/>
      <c r="I50" s="320"/>
      <c r="J50" s="320">
        <v>1</v>
      </c>
      <c r="K50" s="320"/>
      <c r="L50" s="320">
        <v>0.80149999999999999</v>
      </c>
      <c r="M50" s="320"/>
      <c r="N50" s="320"/>
      <c r="O50" s="320"/>
      <c r="P50" s="320"/>
      <c r="Q50" s="320">
        <v>45000</v>
      </c>
      <c r="R50" s="320"/>
      <c r="S50" s="320"/>
      <c r="T50" s="319">
        <f t="shared" ref="T50:T51" si="1">+ROUND(L50*Q50,0)</f>
        <v>36068</v>
      </c>
      <c r="U50" s="319"/>
      <c r="V50" s="319"/>
      <c r="W50" s="319"/>
      <c r="X50" s="46"/>
    </row>
    <row r="51" spans="1:24" ht="15.75">
      <c r="A51" s="33"/>
      <c r="B51" s="320"/>
      <c r="C51" s="320"/>
      <c r="D51" s="320"/>
      <c r="E51" s="320"/>
      <c r="F51" s="320"/>
      <c r="G51" s="320"/>
      <c r="H51" s="320"/>
      <c r="I51" s="320"/>
      <c r="J51" s="320"/>
      <c r="K51" s="320"/>
      <c r="L51" s="320"/>
      <c r="M51" s="320"/>
      <c r="N51" s="320"/>
      <c r="O51" s="320"/>
      <c r="P51" s="320"/>
      <c r="Q51" s="320"/>
      <c r="R51" s="320"/>
      <c r="S51" s="320"/>
      <c r="T51" s="319">
        <f t="shared" si="1"/>
        <v>0</v>
      </c>
      <c r="U51" s="319"/>
      <c r="V51" s="319"/>
      <c r="W51" s="319"/>
      <c r="X51" s="46"/>
    </row>
    <row r="52" spans="1:24" ht="16.5">
      <c r="A52" s="33"/>
      <c r="B52" s="49"/>
      <c r="C52" s="49"/>
      <c r="D52" s="49"/>
      <c r="E52" s="49"/>
      <c r="F52" s="49"/>
      <c r="G52" s="49"/>
      <c r="H52" s="49"/>
      <c r="I52" s="49"/>
      <c r="J52" s="49"/>
      <c r="K52" s="49"/>
      <c r="L52" s="49"/>
      <c r="M52" s="49"/>
      <c r="N52" s="49"/>
      <c r="O52" s="49"/>
      <c r="P52" s="49"/>
      <c r="Q52" s="310" t="s">
        <v>20</v>
      </c>
      <c r="R52" s="310"/>
      <c r="S52" s="310"/>
      <c r="T52" s="332">
        <f t="shared" ref="T52" si="2">SUM(T49:W51)</f>
        <v>64068</v>
      </c>
      <c r="U52" s="333"/>
      <c r="V52" s="333"/>
      <c r="W52" s="334"/>
      <c r="X52" s="46"/>
    </row>
    <row r="53" spans="1:24" ht="15.75">
      <c r="A53" s="33"/>
      <c r="B53" s="50"/>
      <c r="C53" s="50"/>
      <c r="D53" s="50"/>
      <c r="E53" s="50"/>
      <c r="F53" s="50"/>
      <c r="G53" s="50"/>
      <c r="H53" s="50"/>
      <c r="I53" s="50"/>
      <c r="J53" s="50"/>
      <c r="K53" s="50"/>
      <c r="L53" s="50"/>
      <c r="M53" s="50"/>
      <c r="N53" s="50"/>
      <c r="O53" s="50"/>
      <c r="P53" s="50"/>
      <c r="Q53" s="50"/>
      <c r="R53" s="50"/>
      <c r="S53" s="50"/>
      <c r="T53" s="51"/>
      <c r="U53" s="51"/>
      <c r="V53" s="51"/>
      <c r="W53" s="51"/>
      <c r="X53" s="46"/>
    </row>
    <row r="54" spans="1:24" ht="16.5">
      <c r="A54" s="33"/>
      <c r="B54" s="305" t="s">
        <v>33</v>
      </c>
      <c r="C54" s="305"/>
      <c r="D54" s="305"/>
      <c r="E54" s="305"/>
      <c r="F54" s="305"/>
      <c r="G54" s="305"/>
      <c r="H54" s="305"/>
      <c r="I54" s="305"/>
      <c r="J54" s="305"/>
      <c r="K54" s="305"/>
      <c r="L54" s="305"/>
      <c r="M54" s="305"/>
      <c r="N54" s="305"/>
      <c r="O54" s="305"/>
      <c r="P54" s="305"/>
      <c r="Q54" s="305"/>
      <c r="R54" s="305"/>
      <c r="S54" s="305"/>
      <c r="T54" s="305"/>
      <c r="U54" s="305"/>
      <c r="V54" s="305"/>
      <c r="W54" s="305"/>
      <c r="X54" s="46"/>
    </row>
    <row r="55" spans="1:24" ht="15.75">
      <c r="A55" s="33"/>
      <c r="B55" s="47"/>
      <c r="C55" s="47"/>
      <c r="D55" s="47"/>
      <c r="E55" s="47"/>
      <c r="F55" s="47"/>
      <c r="G55" s="47"/>
      <c r="H55" s="47"/>
      <c r="I55" s="47"/>
      <c r="J55" s="47"/>
      <c r="K55" s="47"/>
      <c r="L55" s="47"/>
      <c r="M55" s="47"/>
      <c r="N55" s="47"/>
      <c r="O55" s="47"/>
      <c r="P55" s="47"/>
      <c r="Q55" s="47"/>
      <c r="R55" s="47"/>
      <c r="S55" s="47"/>
      <c r="T55" s="47"/>
      <c r="U55" s="47"/>
      <c r="V55" s="47"/>
      <c r="W55" s="47"/>
      <c r="X55" s="46"/>
    </row>
    <row r="56" spans="1:24" ht="16.5">
      <c r="A56" s="33"/>
      <c r="B56" s="309" t="s">
        <v>34</v>
      </c>
      <c r="C56" s="309"/>
      <c r="D56" s="309"/>
      <c r="E56" s="309"/>
      <c r="F56" s="309"/>
      <c r="G56" s="309"/>
      <c r="H56" s="309" t="s">
        <v>35</v>
      </c>
      <c r="I56" s="309"/>
      <c r="J56" s="309" t="s">
        <v>36</v>
      </c>
      <c r="K56" s="309"/>
      <c r="L56" s="309" t="s">
        <v>37</v>
      </c>
      <c r="M56" s="309"/>
      <c r="N56" s="309"/>
      <c r="O56" s="309"/>
      <c r="P56" s="309"/>
      <c r="Q56" s="309" t="s">
        <v>17</v>
      </c>
      <c r="R56" s="309"/>
      <c r="S56" s="309"/>
      <c r="T56" s="309" t="s">
        <v>18</v>
      </c>
      <c r="U56" s="309"/>
      <c r="V56" s="309"/>
      <c r="W56" s="309"/>
      <c r="X56" s="46"/>
    </row>
    <row r="57" spans="1:24" ht="15.75">
      <c r="A57" s="33"/>
      <c r="B57" s="320" t="s">
        <v>38</v>
      </c>
      <c r="C57" s="320"/>
      <c r="D57" s="320"/>
      <c r="E57" s="320"/>
      <c r="F57" s="320"/>
      <c r="G57" s="320"/>
      <c r="H57" s="320">
        <f>((1500000/30)+((1000000/30)*2))</f>
        <v>116666.66666666667</v>
      </c>
      <c r="I57" s="320"/>
      <c r="J57" s="335">
        <v>0.65</v>
      </c>
      <c r="K57" s="320"/>
      <c r="L57" s="320">
        <f>H57*1.65</f>
        <v>192500</v>
      </c>
      <c r="M57" s="320"/>
      <c r="N57" s="320"/>
      <c r="O57" s="320"/>
      <c r="P57" s="320"/>
      <c r="Q57" s="320">
        <v>0.89503500000000003</v>
      </c>
      <c r="R57" s="320"/>
      <c r="S57" s="320"/>
      <c r="T57" s="319">
        <f>Q57*L57</f>
        <v>172294.23750000002</v>
      </c>
      <c r="U57" s="319"/>
      <c r="V57" s="319"/>
      <c r="W57" s="319"/>
      <c r="X57" s="46"/>
    </row>
    <row r="58" spans="1:24" ht="15.75">
      <c r="A58" s="33"/>
      <c r="B58" s="320"/>
      <c r="C58" s="320"/>
      <c r="D58" s="320"/>
      <c r="E58" s="320"/>
      <c r="F58" s="320"/>
      <c r="G58" s="320"/>
      <c r="H58" s="320"/>
      <c r="I58" s="320"/>
      <c r="J58" s="320"/>
      <c r="K58" s="320"/>
      <c r="L58" s="320"/>
      <c r="M58" s="320"/>
      <c r="N58" s="320"/>
      <c r="O58" s="320"/>
      <c r="P58" s="320"/>
      <c r="Q58" s="320"/>
      <c r="R58" s="320"/>
      <c r="S58" s="320"/>
      <c r="T58" s="319"/>
      <c r="U58" s="319"/>
      <c r="V58" s="319"/>
      <c r="W58" s="319"/>
      <c r="X58" s="46"/>
    </row>
    <row r="59" spans="1:24" ht="15.75">
      <c r="A59" s="33"/>
      <c r="B59" s="320"/>
      <c r="C59" s="320"/>
      <c r="D59" s="320"/>
      <c r="E59" s="320"/>
      <c r="F59" s="320"/>
      <c r="G59" s="320"/>
      <c r="H59" s="320"/>
      <c r="I59" s="320"/>
      <c r="J59" s="320"/>
      <c r="K59" s="320"/>
      <c r="L59" s="320"/>
      <c r="M59" s="320"/>
      <c r="N59" s="320"/>
      <c r="O59" s="320"/>
      <c r="P59" s="320"/>
      <c r="Q59" s="320"/>
      <c r="R59" s="320"/>
      <c r="S59" s="320"/>
      <c r="T59" s="319"/>
      <c r="U59" s="319"/>
      <c r="V59" s="319"/>
      <c r="W59" s="319"/>
      <c r="X59" s="46"/>
    </row>
    <row r="60" spans="1:24" ht="16.5">
      <c r="A60" s="33"/>
      <c r="B60" s="49"/>
      <c r="C60" s="49"/>
      <c r="D60" s="49"/>
      <c r="E60" s="49"/>
      <c r="F60" s="49"/>
      <c r="G60" s="49"/>
      <c r="H60" s="49"/>
      <c r="I60" s="49"/>
      <c r="J60" s="49"/>
      <c r="K60" s="49"/>
      <c r="L60" s="49"/>
      <c r="M60" s="49"/>
      <c r="N60" s="49"/>
      <c r="O60" s="49"/>
      <c r="P60" s="49"/>
      <c r="Q60" s="310" t="s">
        <v>20</v>
      </c>
      <c r="R60" s="310"/>
      <c r="S60" s="310"/>
      <c r="T60" s="337">
        <f t="shared" ref="T60" si="3">SUM(T57:W59)</f>
        <v>172294.23750000002</v>
      </c>
      <c r="U60" s="338"/>
      <c r="V60" s="338"/>
      <c r="W60" s="339"/>
      <c r="X60" s="46"/>
    </row>
    <row r="61" spans="1:24">
      <c r="A61" s="33"/>
      <c r="B61" s="52"/>
      <c r="C61" s="52"/>
      <c r="D61" s="52"/>
      <c r="E61" s="52"/>
      <c r="F61" s="52"/>
      <c r="G61" s="52"/>
      <c r="H61" s="52"/>
      <c r="I61" s="52"/>
      <c r="J61" s="52"/>
      <c r="K61" s="52"/>
      <c r="L61" s="52"/>
      <c r="M61" s="52"/>
      <c r="N61" s="52"/>
      <c r="O61" s="52"/>
      <c r="P61" s="52"/>
      <c r="Q61" s="52"/>
      <c r="R61" s="52"/>
      <c r="S61" s="52"/>
      <c r="T61" s="53"/>
      <c r="U61" s="53"/>
      <c r="V61" s="53"/>
      <c r="W61" s="53"/>
      <c r="X61" s="46"/>
    </row>
    <row r="62" spans="1:24">
      <c r="A62" s="33"/>
      <c r="B62" s="52"/>
      <c r="C62" s="52"/>
      <c r="D62" s="52"/>
      <c r="E62" s="52"/>
      <c r="F62" s="52"/>
      <c r="G62" s="52"/>
      <c r="H62" s="52"/>
      <c r="I62" s="52"/>
      <c r="J62" s="52"/>
      <c r="K62" s="52"/>
      <c r="L62" s="52"/>
      <c r="M62" s="52"/>
      <c r="N62" s="52"/>
      <c r="O62" s="52"/>
      <c r="P62" s="52"/>
      <c r="Q62" s="340" t="s">
        <v>39</v>
      </c>
      <c r="R62" s="340"/>
      <c r="S62" s="340"/>
      <c r="T62" s="341">
        <f>+T60+T52+T44+T34</f>
        <v>549813.23750000005</v>
      </c>
      <c r="U62" s="341"/>
      <c r="V62" s="341"/>
      <c r="W62" s="341"/>
      <c r="X62" s="46"/>
    </row>
    <row r="63" spans="1:24">
      <c r="A63" s="33"/>
      <c r="B63" s="52"/>
      <c r="C63" s="52"/>
      <c r="D63" s="52"/>
      <c r="E63" s="52"/>
      <c r="F63" s="52"/>
      <c r="G63" s="52"/>
      <c r="H63" s="52"/>
      <c r="I63" s="52"/>
      <c r="J63" s="52"/>
      <c r="K63" s="52"/>
      <c r="L63" s="52"/>
      <c r="M63" s="52"/>
      <c r="N63" s="52"/>
      <c r="O63" s="52"/>
      <c r="P63" s="52"/>
      <c r="Q63" s="54" t="s">
        <v>40</v>
      </c>
      <c r="R63" s="55">
        <v>30</v>
      </c>
      <c r="S63" s="56" t="s">
        <v>41</v>
      </c>
      <c r="T63" s="341">
        <f>+ROUND(R63*(T62/100),0)</f>
        <v>164944</v>
      </c>
      <c r="U63" s="341"/>
      <c r="V63" s="341"/>
      <c r="W63" s="341"/>
      <c r="X63" s="46"/>
    </row>
    <row r="64" spans="1:24">
      <c r="A64" s="33"/>
      <c r="B64" s="52"/>
      <c r="C64" s="52"/>
      <c r="D64" s="52"/>
      <c r="E64" s="52"/>
      <c r="F64" s="52"/>
      <c r="G64" s="52"/>
      <c r="H64" s="52"/>
      <c r="I64" s="52"/>
      <c r="J64" s="52"/>
      <c r="K64" s="52"/>
      <c r="L64" s="52"/>
      <c r="M64" s="52"/>
      <c r="N64" s="52"/>
      <c r="O64" s="52"/>
      <c r="P64" s="52"/>
      <c r="Q64" s="342" t="s">
        <v>42</v>
      </c>
      <c r="R64" s="342"/>
      <c r="S64" s="342"/>
      <c r="T64" s="341">
        <f>+T63+T62</f>
        <v>714757.23750000005</v>
      </c>
      <c r="U64" s="341"/>
      <c r="V64" s="341"/>
      <c r="W64" s="341"/>
      <c r="X64" s="46"/>
    </row>
    <row r="65" spans="1:24">
      <c r="A65" s="33"/>
      <c r="B65" s="52"/>
      <c r="C65" s="52"/>
      <c r="D65" s="52"/>
      <c r="E65" s="52"/>
      <c r="F65" s="52"/>
      <c r="G65" s="52"/>
      <c r="H65" s="52"/>
      <c r="I65" s="52"/>
      <c r="J65" s="52"/>
      <c r="K65" s="52"/>
      <c r="L65" s="52"/>
      <c r="M65" s="52"/>
      <c r="N65" s="52"/>
      <c r="O65" s="52"/>
      <c r="P65" s="52"/>
      <c r="Q65" s="52"/>
      <c r="R65" s="52"/>
      <c r="S65" s="52"/>
      <c r="T65" s="53"/>
      <c r="U65" s="53"/>
      <c r="V65" s="53"/>
      <c r="W65" s="53"/>
      <c r="X65" s="46"/>
    </row>
    <row r="66" spans="1:24">
      <c r="A66" s="33"/>
      <c r="B66" s="52"/>
      <c r="C66" s="52"/>
      <c r="D66" s="52"/>
      <c r="E66" s="52"/>
      <c r="F66" s="52"/>
      <c r="G66" s="52"/>
      <c r="H66" s="52"/>
      <c r="I66" s="52"/>
      <c r="J66" s="52"/>
      <c r="K66" s="52"/>
      <c r="L66" s="52"/>
      <c r="M66" s="52"/>
      <c r="N66" s="52"/>
      <c r="O66" s="52"/>
      <c r="P66" s="52"/>
      <c r="Q66" s="52"/>
      <c r="R66" s="52"/>
      <c r="S66" s="52"/>
      <c r="T66" s="53"/>
      <c r="U66" s="53"/>
      <c r="V66" s="53"/>
      <c r="W66" s="53"/>
      <c r="X66" s="46"/>
    </row>
    <row r="67" spans="1:24">
      <c r="A67" s="33"/>
      <c r="B67" s="52"/>
      <c r="C67" s="346"/>
      <c r="D67" s="641"/>
      <c r="E67" s="641"/>
      <c r="F67" s="641"/>
      <c r="G67" s="641"/>
      <c r="H67" s="641"/>
      <c r="I67" s="641"/>
      <c r="J67" s="641"/>
      <c r="K67" s="642"/>
      <c r="L67" s="642"/>
      <c r="M67" s="642"/>
      <c r="N67" s="347"/>
      <c r="O67" s="347"/>
      <c r="P67" s="347"/>
      <c r="Q67" s="347"/>
      <c r="R67" s="347"/>
      <c r="S67" s="347"/>
      <c r="T67" s="347"/>
      <c r="U67" s="347"/>
      <c r="V67" s="347"/>
      <c r="W67" s="67"/>
      <c r="X67" s="46"/>
    </row>
    <row r="68" spans="1:24" ht="16.5">
      <c r="A68" s="33"/>
      <c r="B68" s="52"/>
      <c r="C68" s="343" t="s">
        <v>43</v>
      </c>
      <c r="D68" s="343"/>
      <c r="E68" s="343"/>
      <c r="F68" s="343"/>
      <c r="G68" s="343"/>
      <c r="H68" s="343"/>
      <c r="I68" s="343"/>
      <c r="J68" s="343"/>
      <c r="K68" s="642"/>
      <c r="L68" s="642"/>
      <c r="M68" s="642"/>
      <c r="N68" s="343" t="s">
        <v>44</v>
      </c>
      <c r="O68" s="343"/>
      <c r="P68" s="343"/>
      <c r="Q68" s="343"/>
      <c r="R68" s="343"/>
      <c r="S68" s="343"/>
      <c r="T68" s="343"/>
      <c r="U68" s="343"/>
      <c r="V68" s="343"/>
      <c r="W68" s="343"/>
      <c r="X68" s="46"/>
    </row>
    <row r="69" spans="1:24">
      <c r="A69" s="33"/>
      <c r="B69" s="52"/>
      <c r="C69" s="57"/>
      <c r="D69" s="58"/>
      <c r="E69" s="58"/>
      <c r="F69" s="58"/>
      <c r="G69" s="58"/>
      <c r="H69" s="58"/>
      <c r="I69" s="58"/>
      <c r="J69" s="58"/>
      <c r="K69" s="58"/>
      <c r="L69" s="58"/>
      <c r="M69" s="58"/>
      <c r="N69" s="57"/>
      <c r="O69" s="57"/>
      <c r="P69" s="57"/>
      <c r="Q69" s="57"/>
      <c r="R69" s="57"/>
      <c r="S69" s="57"/>
      <c r="T69" s="57"/>
      <c r="U69" s="57"/>
      <c r="V69" s="57"/>
      <c r="W69" s="57"/>
      <c r="X69" s="46"/>
    </row>
    <row r="70" spans="1:24">
      <c r="A70" s="33"/>
      <c r="B70" s="52"/>
      <c r="C70" s="57"/>
      <c r="D70" s="58"/>
      <c r="E70" s="58"/>
      <c r="F70" s="58"/>
      <c r="G70" s="58"/>
      <c r="H70" s="58"/>
      <c r="I70" s="58"/>
      <c r="J70" s="58"/>
      <c r="K70" s="58"/>
      <c r="L70" s="58"/>
      <c r="M70" s="58"/>
      <c r="N70" s="57"/>
      <c r="O70" s="57"/>
      <c r="P70" s="57"/>
      <c r="Q70" s="57"/>
      <c r="R70" s="57"/>
      <c r="S70" s="57"/>
      <c r="T70" s="57"/>
      <c r="U70" s="57"/>
      <c r="V70" s="57"/>
      <c r="W70" s="57"/>
      <c r="X70" s="46"/>
    </row>
    <row r="71" spans="1:24">
      <c r="A71" s="33"/>
      <c r="B71" s="52"/>
      <c r="C71" s="57"/>
      <c r="D71" s="58"/>
      <c r="E71" s="58"/>
      <c r="F71" s="58"/>
      <c r="G71" s="58"/>
      <c r="H71" s="58"/>
      <c r="I71" s="346"/>
      <c r="J71" s="641"/>
      <c r="K71" s="641"/>
      <c r="L71" s="641"/>
      <c r="M71" s="641"/>
      <c r="N71" s="641"/>
      <c r="O71" s="641"/>
      <c r="P71" s="641"/>
      <c r="Q71" s="57"/>
      <c r="R71" s="57"/>
      <c r="S71" s="57"/>
      <c r="T71" s="57"/>
      <c r="U71" s="57"/>
      <c r="V71" s="57"/>
      <c r="W71" s="57"/>
      <c r="X71" s="46"/>
    </row>
    <row r="72" spans="1:24" ht="16.5">
      <c r="A72" s="33"/>
      <c r="B72" s="52"/>
      <c r="C72" s="57"/>
      <c r="D72" s="58"/>
      <c r="E72" s="58"/>
      <c r="F72" s="58"/>
      <c r="G72" s="58"/>
      <c r="H72" s="58"/>
      <c r="I72" s="343" t="s">
        <v>45</v>
      </c>
      <c r="J72" s="643"/>
      <c r="K72" s="643"/>
      <c r="L72" s="643"/>
      <c r="M72" s="643"/>
      <c r="N72" s="643"/>
      <c r="O72" s="643"/>
      <c r="P72" s="643"/>
      <c r="Q72" s="57"/>
      <c r="R72" s="57"/>
      <c r="S72" s="57"/>
      <c r="T72" s="57"/>
      <c r="U72" s="57"/>
      <c r="V72" s="57"/>
      <c r="W72" s="57"/>
      <c r="X72" s="46"/>
    </row>
    <row r="73" spans="1:24">
      <c r="A73" s="33"/>
      <c r="B73" s="52"/>
      <c r="C73" s="52"/>
      <c r="D73" s="52"/>
      <c r="E73" s="52"/>
      <c r="F73" s="59"/>
      <c r="G73" s="59"/>
      <c r="H73" s="59"/>
      <c r="I73" s="59"/>
      <c r="J73" s="59"/>
      <c r="K73" s="59"/>
      <c r="L73" s="59"/>
      <c r="M73" s="59"/>
      <c r="N73" s="59"/>
      <c r="O73" s="59"/>
      <c r="P73" s="60"/>
      <c r="Q73" s="52"/>
      <c r="R73" s="52"/>
      <c r="S73" s="52"/>
      <c r="T73" s="53"/>
      <c r="U73" s="53"/>
      <c r="V73" s="53"/>
      <c r="W73" s="53"/>
      <c r="X73" s="46"/>
    </row>
    <row r="74" spans="1:24">
      <c r="A74" s="33"/>
      <c r="B74" s="344" t="s">
        <v>46</v>
      </c>
      <c r="C74" s="344"/>
      <c r="D74" s="344"/>
      <c r="E74" s="344"/>
      <c r="F74" s="344"/>
      <c r="G74" s="344"/>
      <c r="H74" s="344"/>
      <c r="I74" s="344"/>
      <c r="J74" s="344"/>
      <c r="K74" s="344"/>
      <c r="L74" s="344"/>
      <c r="M74" s="344"/>
      <c r="N74" s="344"/>
      <c r="O74" s="61"/>
      <c r="P74" s="31"/>
      <c r="Q74" s="31" t="s">
        <v>47</v>
      </c>
      <c r="R74" s="31" t="s">
        <v>48</v>
      </c>
      <c r="S74" s="31"/>
      <c r="T74" s="31"/>
      <c r="U74" s="31"/>
      <c r="V74" s="31"/>
      <c r="W74" s="31"/>
      <c r="X74" s="32"/>
    </row>
    <row r="75" spans="1:24">
      <c r="A75" s="62"/>
      <c r="B75" s="63" t="s">
        <v>49</v>
      </c>
      <c r="C75" s="64"/>
      <c r="D75" s="64"/>
      <c r="E75" s="64"/>
      <c r="F75" s="63" t="s">
        <v>50</v>
      </c>
      <c r="G75" s="65"/>
      <c r="H75" s="345"/>
      <c r="I75" s="345"/>
      <c r="J75" s="345"/>
      <c r="K75" s="345"/>
      <c r="L75" s="345"/>
      <c r="M75" s="345"/>
      <c r="N75" s="345"/>
      <c r="O75" s="345"/>
      <c r="P75" s="63"/>
      <c r="Q75" s="63"/>
      <c r="R75" s="63" t="s">
        <v>51</v>
      </c>
      <c r="S75" s="63"/>
      <c r="T75" s="63"/>
      <c r="U75" s="63"/>
      <c r="V75" s="63"/>
      <c r="W75" s="63"/>
      <c r="X75" s="66"/>
    </row>
  </sheetData>
  <mergeCells count="150">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B36:W36"/>
    <mergeCell ref="B38:I38"/>
    <mergeCell ref="J38:K38"/>
    <mergeCell ref="L38:P38"/>
    <mergeCell ref="Q38:S38"/>
    <mergeCell ref="T38:W38"/>
    <mergeCell ref="B33:I33"/>
    <mergeCell ref="J33:K33"/>
    <mergeCell ref="L33:P33"/>
    <mergeCell ref="Q33:S33"/>
    <mergeCell ref="T33:W33"/>
    <mergeCell ref="Q34:S34"/>
    <mergeCell ref="T34:W34"/>
    <mergeCell ref="B39:I39"/>
    <mergeCell ref="J39:K39"/>
    <mergeCell ref="L39:P39"/>
    <mergeCell ref="Q39:S39"/>
    <mergeCell ref="T39:W39"/>
    <mergeCell ref="B40:I40"/>
    <mergeCell ref="J40:K40"/>
    <mergeCell ref="L40:P40"/>
    <mergeCell ref="Q40:S40"/>
    <mergeCell ref="T40:W40"/>
    <mergeCell ref="B43:I43"/>
    <mergeCell ref="J43:K43"/>
    <mergeCell ref="L43:P43"/>
    <mergeCell ref="Q43:S43"/>
    <mergeCell ref="T43:W43"/>
    <mergeCell ref="Q44:S44"/>
    <mergeCell ref="T44:W44"/>
    <mergeCell ref="B41:I41"/>
    <mergeCell ref="J41:K41"/>
    <mergeCell ref="L41:P41"/>
    <mergeCell ref="Q41:S41"/>
    <mergeCell ref="T41:W41"/>
    <mergeCell ref="B42:I42"/>
    <mergeCell ref="J42:K42"/>
    <mergeCell ref="L42:P42"/>
    <mergeCell ref="Q42:S42"/>
    <mergeCell ref="T42:W42"/>
    <mergeCell ref="B49:G49"/>
    <mergeCell ref="H49:I49"/>
    <mergeCell ref="J49:K49"/>
    <mergeCell ref="L49:P49"/>
    <mergeCell ref="Q49:S49"/>
    <mergeCell ref="T49:W49"/>
    <mergeCell ref="B46:W46"/>
    <mergeCell ref="B48:G48"/>
    <mergeCell ref="H48:I48"/>
    <mergeCell ref="J48:K48"/>
    <mergeCell ref="L48:P48"/>
    <mergeCell ref="Q48:S48"/>
    <mergeCell ref="T48:W48"/>
    <mergeCell ref="B51:G51"/>
    <mergeCell ref="H51:I51"/>
    <mergeCell ref="J51:K51"/>
    <mergeCell ref="L51:P51"/>
    <mergeCell ref="Q51:S51"/>
    <mergeCell ref="T51:W51"/>
    <mergeCell ref="B50:G50"/>
    <mergeCell ref="H50:I50"/>
    <mergeCell ref="J50:K50"/>
    <mergeCell ref="L50:P50"/>
    <mergeCell ref="Q50:S50"/>
    <mergeCell ref="T50:W50"/>
    <mergeCell ref="Q52:S52"/>
    <mergeCell ref="T52:W52"/>
    <mergeCell ref="B54:W54"/>
    <mergeCell ref="B56:G56"/>
    <mergeCell ref="H56:I56"/>
    <mergeCell ref="J56:K56"/>
    <mergeCell ref="L56:P56"/>
    <mergeCell ref="Q56:S56"/>
    <mergeCell ref="T56:W56"/>
    <mergeCell ref="B58:G58"/>
    <mergeCell ref="H58:I58"/>
    <mergeCell ref="J58:K58"/>
    <mergeCell ref="L58:P58"/>
    <mergeCell ref="Q58:S58"/>
    <mergeCell ref="T58:W58"/>
    <mergeCell ref="B57:G57"/>
    <mergeCell ref="H57:I57"/>
    <mergeCell ref="J57:K57"/>
    <mergeCell ref="L57:P57"/>
    <mergeCell ref="Q57:S57"/>
    <mergeCell ref="T57:W57"/>
    <mergeCell ref="Q60:S60"/>
    <mergeCell ref="T60:W60"/>
    <mergeCell ref="Q62:S62"/>
    <mergeCell ref="T62:W62"/>
    <mergeCell ref="T63:W63"/>
    <mergeCell ref="Q64:S64"/>
    <mergeCell ref="T64:W64"/>
    <mergeCell ref="B59:G59"/>
    <mergeCell ref="H59:I59"/>
    <mergeCell ref="J59:K59"/>
    <mergeCell ref="L59:P59"/>
    <mergeCell ref="Q59:S59"/>
    <mergeCell ref="T59:W59"/>
    <mergeCell ref="I72:P72"/>
    <mergeCell ref="B74:N74"/>
    <mergeCell ref="H75:O75"/>
    <mergeCell ref="C67:J67"/>
    <mergeCell ref="K67:M68"/>
    <mergeCell ref="N67:V67"/>
    <mergeCell ref="C68:J68"/>
    <mergeCell ref="N68:W68"/>
    <mergeCell ref="I71:P71"/>
  </mergeCells>
  <conditionalFormatting sqref="B12:W17">
    <cfRule type="expression" dxfId="23" priority="1" stopIfTrue="1">
      <formula>#REF!=0</formula>
    </cfRule>
  </conditionalFormatting>
  <dataValidations count="32">
    <dataValidation allowBlank="1" showInputMessage="1" showErrorMessage="1" prompt="Escriba el precio unitario del material  que se analiza" sqref="Q39:S43" xr:uid="{00000000-0002-0000-2C00-000000000000}"/>
    <dataValidation allowBlank="1" showInputMessage="1" showErrorMessage="1" prompt="Escriba la cantidad de material que se analiza" sqref="L39:P43" xr:uid="{00000000-0002-0000-2C00-000001000000}"/>
    <dataValidation allowBlank="1" showInputMessage="1" showErrorMessage="1" prompt="Escriba la unidad de medida en que se mide el material" sqref="J39:K43" xr:uid="{00000000-0002-0000-2C00-000002000000}"/>
    <dataValidation allowBlank="1" showInputMessage="1" showErrorMessage="1" prompt="Escriba una breve descripción de los materiales que analiza" sqref="B39:I43" xr:uid="{00000000-0002-0000-2C00-000003000000}"/>
    <dataValidation allowBlank="1" showInputMessage="1" showErrorMessage="1" prompt="Escriba el rendimiento del equipo que analiza" sqref="Q33:S33" xr:uid="{00000000-0002-0000-2C00-000004000000}"/>
    <dataValidation allowBlank="1" showInputMessage="1" showErrorMessage="1" prompt="Escriba la Tarifa por hora del equipo que analiza" sqref="L33:P33" xr:uid="{00000000-0002-0000-2C00-000005000000}"/>
    <dataValidation allowBlank="1" showInputMessage="1" showErrorMessage="1" prompt="Escriba una breve descripción del equipo que analiza" sqref="B33" xr:uid="{00000000-0002-0000-2C00-000006000000}"/>
    <dataValidation allowBlank="1" showInputMessage="1" showErrorMessage="1" prompt="Escriba el nombre completo  del interventor" sqref="H75:O75" xr:uid="{00000000-0002-0000-2C00-000007000000}"/>
    <dataValidation allowBlank="1" showInputMessage="1" showErrorMessage="1" prompt="Escriba el valor Unitario de cada trabajador relacionado" sqref="T57:W59" xr:uid="{00000000-0002-0000-2C00-000008000000}"/>
    <dataValidation allowBlank="1" showInputMessage="1" showErrorMessage="1" prompt="Escriba el rendimiento de cada trabajador relacionado" sqref="Q57:S59" xr:uid="{00000000-0002-0000-2C00-000009000000}"/>
    <dataValidation allowBlank="1" showInputMessage="1" showErrorMessage="1" prompt="Escriba el valor del jornal total de cada trabajador relacionado" sqref="L57:P59" xr:uid="{00000000-0002-0000-2C00-00000A000000}"/>
    <dataValidation allowBlank="1" showInputMessage="1" showErrorMessage="1" prompt="Escriba el valor de las prestaciones por cada trabajador" sqref="J57:K59" xr:uid="{00000000-0002-0000-2C00-00000B000000}"/>
    <dataValidation allowBlank="1" showInputMessage="1" showErrorMessage="1" prompt="Escriba el valor del jornal por cada trabajador" sqref="H57:I59" xr:uid="{00000000-0002-0000-2C00-00000C000000}"/>
    <dataValidation allowBlank="1" showInputMessage="1" showErrorMessage="1" prompt="Escriba el valor unitario del transporte relacionado" sqref="T49:W51" xr:uid="{00000000-0002-0000-2C00-00000D000000}"/>
    <dataValidation allowBlank="1" showInputMessage="1" showErrorMessage="1" prompt="Escriba la tarifa del transporte relacionado" sqref="Q49:S51" xr:uid="{00000000-0002-0000-2C00-00000E000000}"/>
    <dataValidation allowBlank="1" showInputMessage="1" showErrorMessage="1" prompt="Esciba los m2 o Toneladas por Km equivalentes para el transporte relacionado" sqref="L49:P51" xr:uid="{00000000-0002-0000-2C00-00000F000000}"/>
    <dataValidation allowBlank="1" showInputMessage="1" showErrorMessage="1" prompt="Escriba la distancia que recorre el transporte relacionado" sqref="J49:K51" xr:uid="{00000000-0002-0000-2C00-000010000000}"/>
    <dataValidation allowBlank="1" showInputMessage="1" showErrorMessage="1" prompt="Escriba el peso o la cantidad de volument que transporta" sqref="H49:I51" xr:uid="{00000000-0002-0000-2C00-000011000000}"/>
    <dataValidation allowBlank="1" showInputMessage="1" showErrorMessage="1" prompt="Escriba el precio unitario del material que se analiza" sqref="T39:W43" xr:uid="{00000000-0002-0000-2C00-000012000000}"/>
    <dataValidation allowBlank="1" showInputMessage="1" showErrorMessage="1" prompt="Escriba el valor unitario del equipo que analiza" sqref="T33:W33" xr:uid="{00000000-0002-0000-2C00-000013000000}"/>
    <dataValidation allowBlank="1" showInputMessage="1" showErrorMessage="1" prompt="Escriba los trabajadores cuyo precio va a analizarce" sqref="B57:G59" xr:uid="{00000000-0002-0000-2C00-000014000000}"/>
    <dataValidation allowBlank="1" showInputMessage="1" showErrorMessage="1" prompt="Escriba la clase de material que transporta el material que se analiza" sqref="B49:G51" xr:uid="{00000000-0002-0000-2C00-000015000000}"/>
    <dataValidation allowBlank="1" showInputMessage="1" showErrorMessage="1" prompt="Escriba la Cantidad de cada item relacionado" sqref="T26 T29:W29" xr:uid="{00000000-0002-0000-2C00-000016000000}"/>
    <dataValidation allowBlank="1" showInputMessage="1" showErrorMessage="1" prompt="Escriba la unidad de medida en que se encuentra el item relacionado" sqref="Q26 Q29:S29" xr:uid="{00000000-0002-0000-2C00-000017000000}"/>
    <dataValidation allowBlank="1" showInputMessage="1" showErrorMessage="1" prompt="Escriba una breve descripción del item relacionado" sqref="D26 D29:P29" xr:uid="{00000000-0002-0000-2C00-000018000000}"/>
    <dataValidation allowBlank="1" showInputMessage="1" showErrorMessage="1" prompt="Escriba el item relacionado en la propuesta" sqref="B26 B29:C29" xr:uid="{00000000-0002-0000-2C00-000019000000}"/>
    <dataValidation allowBlank="1" showInputMessage="1" showErrorMessage="1" promptTitle="Coordinador        " prompt="Escriba el nombre _x000a_o razón social del _x000a_funcionario designado_x000a_para ser el Coordinador_x000a_del Contrato" sqref="F23:W23" xr:uid="{00000000-0002-0000-2C00-00001A000000}"/>
    <dataValidation allowBlank="1" showInputMessage="1" showErrorMessage="1" promptTitle="Interventor               " prompt="Escriba el nombre _x000a_o razón social del _x000a_Interventor" sqref="F21:W21" xr:uid="{00000000-0002-0000-2C00-00001B000000}"/>
    <dataValidation allowBlank="1" showInputMessage="1" showErrorMessage="1" promptTitle="Contratista" prompt="Escriba el nombre o _x000a_razón social del _x000a_Contratista" sqref="F19:W19" xr:uid="{00000000-0002-0000-2C00-00001C000000}"/>
    <dataValidation allowBlank="1" showInputMessage="1" showErrorMessage="1" promptTitle="Contrato No." prompt="Escriba en este espacio el número de contrato suscrito" sqref="H8:L8" xr:uid="{00000000-0002-0000-2C00-00001D000000}"/>
    <dataValidation allowBlank="1" showInputMessage="1" showErrorMessage="1" prompt="Escriba el año de suscripción del contrato." sqref="O8:Q8" xr:uid="{00000000-0002-0000-2C00-00001E000000}"/>
    <dataValidation allowBlank="1" showInputMessage="1" showErrorMessage="1" promptTitle="Objeto del Contrato" prompt="Escriba claramente el objeto del contrato de ejecución suscrito" sqref="B12:W17" xr:uid="{00000000-0002-0000-2C00-00001F000000}"/>
  </dataValidation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X75"/>
  <sheetViews>
    <sheetView workbookViewId="0">
      <selection sqref="A1:X75"/>
    </sheetView>
  </sheetViews>
  <sheetFormatPr defaultColWidth="11.42578125" defaultRowHeight="15"/>
  <cols>
    <col min="1" max="8" width="5.85546875" customWidth="1"/>
    <col min="9" max="9" width="9.85546875" customWidth="1"/>
    <col min="10" max="18" width="5.85546875" customWidth="1"/>
    <col min="19" max="19" width="9.28515625" customWidth="1"/>
    <col min="20" max="24" width="5.85546875" customWidth="1"/>
  </cols>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13"/>
      <c r="C12" s="413"/>
      <c r="D12" s="413"/>
      <c r="E12" s="413"/>
      <c r="F12" s="413"/>
      <c r="G12" s="413"/>
      <c r="H12" s="413"/>
      <c r="I12" s="413"/>
      <c r="J12" s="413"/>
      <c r="K12" s="413"/>
      <c r="L12" s="413"/>
      <c r="M12" s="413"/>
      <c r="N12" s="413"/>
      <c r="O12" s="413"/>
      <c r="P12" s="413"/>
      <c r="Q12" s="413"/>
      <c r="R12" s="413"/>
      <c r="S12" s="413"/>
      <c r="T12" s="413"/>
      <c r="U12" s="413"/>
      <c r="V12" s="413"/>
      <c r="W12" s="413"/>
      <c r="X12" s="36"/>
    </row>
    <row r="13" spans="1:24">
      <c r="A13" s="35"/>
      <c r="B13" s="413"/>
      <c r="C13" s="413"/>
      <c r="D13" s="413"/>
      <c r="E13" s="413"/>
      <c r="F13" s="413"/>
      <c r="G13" s="413"/>
      <c r="H13" s="413"/>
      <c r="I13" s="413"/>
      <c r="J13" s="413"/>
      <c r="K13" s="413"/>
      <c r="L13" s="413"/>
      <c r="M13" s="413"/>
      <c r="N13" s="413"/>
      <c r="O13" s="413"/>
      <c r="P13" s="413"/>
      <c r="Q13" s="413"/>
      <c r="R13" s="413"/>
      <c r="S13" s="413"/>
      <c r="T13" s="413"/>
      <c r="U13" s="413"/>
      <c r="V13" s="413"/>
      <c r="W13" s="413"/>
      <c r="X13" s="36"/>
    </row>
    <row r="14" spans="1:24">
      <c r="A14" s="35"/>
      <c r="B14" s="413"/>
      <c r="C14" s="413"/>
      <c r="D14" s="413"/>
      <c r="E14" s="413"/>
      <c r="F14" s="413"/>
      <c r="G14" s="413"/>
      <c r="H14" s="413"/>
      <c r="I14" s="413"/>
      <c r="J14" s="413"/>
      <c r="K14" s="413"/>
      <c r="L14" s="413"/>
      <c r="M14" s="413"/>
      <c r="N14" s="413"/>
      <c r="O14" s="413"/>
      <c r="P14" s="413"/>
      <c r="Q14" s="413"/>
      <c r="R14" s="413"/>
      <c r="S14" s="413"/>
      <c r="T14" s="413"/>
      <c r="U14" s="413"/>
      <c r="V14" s="413"/>
      <c r="W14" s="413"/>
      <c r="X14" s="36"/>
    </row>
    <row r="15" spans="1:24">
      <c r="A15" s="35"/>
      <c r="B15" s="413"/>
      <c r="C15" s="413"/>
      <c r="D15" s="413"/>
      <c r="E15" s="413"/>
      <c r="F15" s="413"/>
      <c r="G15" s="413"/>
      <c r="H15" s="413"/>
      <c r="I15" s="413"/>
      <c r="J15" s="413"/>
      <c r="K15" s="413"/>
      <c r="L15" s="413"/>
      <c r="M15" s="413"/>
      <c r="N15" s="413"/>
      <c r="O15" s="413"/>
      <c r="P15" s="413"/>
      <c r="Q15" s="413"/>
      <c r="R15" s="413"/>
      <c r="S15" s="413"/>
      <c r="T15" s="413"/>
      <c r="U15" s="413"/>
      <c r="V15" s="413"/>
      <c r="W15" s="413"/>
      <c r="X15" s="36"/>
    </row>
    <row r="16" spans="1:24">
      <c r="A16" s="35"/>
      <c r="B16" s="413"/>
      <c r="C16" s="413"/>
      <c r="D16" s="413"/>
      <c r="E16" s="413"/>
      <c r="F16" s="413"/>
      <c r="G16" s="413"/>
      <c r="H16" s="413"/>
      <c r="I16" s="413"/>
      <c r="J16" s="413"/>
      <c r="K16" s="413"/>
      <c r="L16" s="413"/>
      <c r="M16" s="413"/>
      <c r="N16" s="413"/>
      <c r="O16" s="413"/>
      <c r="P16" s="413"/>
      <c r="Q16" s="413"/>
      <c r="R16" s="413"/>
      <c r="S16" s="413"/>
      <c r="T16" s="413"/>
      <c r="U16" s="413"/>
      <c r="V16" s="413"/>
      <c r="W16" s="413"/>
      <c r="X16" s="36"/>
    </row>
    <row r="17" spans="1:24">
      <c r="A17" s="35"/>
      <c r="B17" s="413"/>
      <c r="C17" s="413"/>
      <c r="D17" s="413"/>
      <c r="E17" s="413"/>
      <c r="F17" s="413"/>
      <c r="G17" s="413"/>
      <c r="H17" s="413"/>
      <c r="I17" s="413"/>
      <c r="J17" s="413"/>
      <c r="K17" s="413"/>
      <c r="L17" s="413"/>
      <c r="M17" s="413"/>
      <c r="N17" s="413"/>
      <c r="O17" s="413"/>
      <c r="P17" s="413"/>
      <c r="Q17" s="413"/>
      <c r="R17" s="413"/>
      <c r="S17" s="413"/>
      <c r="T17" s="413"/>
      <c r="U17" s="413"/>
      <c r="V17" s="413"/>
      <c r="W17" s="413"/>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398" t="s">
        <v>236</v>
      </c>
      <c r="C26" s="399"/>
      <c r="D26" s="404" t="s">
        <v>237</v>
      </c>
      <c r="E26" s="405"/>
      <c r="F26" s="405"/>
      <c r="G26" s="405"/>
      <c r="H26" s="405"/>
      <c r="I26" s="405"/>
      <c r="J26" s="405"/>
      <c r="K26" s="405"/>
      <c r="L26" s="405"/>
      <c r="M26" s="405"/>
      <c r="N26" s="405"/>
      <c r="O26" s="405"/>
      <c r="P26" s="406"/>
      <c r="Q26" s="293" t="s">
        <v>117</v>
      </c>
      <c r="R26" s="294"/>
      <c r="S26" s="295"/>
      <c r="T26" s="278"/>
      <c r="U26" s="302"/>
      <c r="V26" s="302"/>
      <c r="W26" s="279"/>
      <c r="X26" s="46"/>
    </row>
    <row r="27" spans="1:24">
      <c r="A27" s="33"/>
      <c r="B27" s="400"/>
      <c r="C27" s="401"/>
      <c r="D27" s="407"/>
      <c r="E27" s="408"/>
      <c r="F27" s="408"/>
      <c r="G27" s="408"/>
      <c r="H27" s="408"/>
      <c r="I27" s="408"/>
      <c r="J27" s="408"/>
      <c r="K27" s="408"/>
      <c r="L27" s="408"/>
      <c r="M27" s="408"/>
      <c r="N27" s="408"/>
      <c r="O27" s="408"/>
      <c r="P27" s="409"/>
      <c r="Q27" s="296"/>
      <c r="R27" s="297"/>
      <c r="S27" s="298"/>
      <c r="T27" s="280"/>
      <c r="U27" s="303"/>
      <c r="V27" s="303"/>
      <c r="W27" s="281"/>
      <c r="X27" s="46"/>
    </row>
    <row r="28" spans="1:24">
      <c r="A28" s="33"/>
      <c r="B28" s="402"/>
      <c r="C28" s="403"/>
      <c r="D28" s="410"/>
      <c r="E28" s="411"/>
      <c r="F28" s="411"/>
      <c r="G28" s="411"/>
      <c r="H28" s="411"/>
      <c r="I28" s="411"/>
      <c r="J28" s="411"/>
      <c r="K28" s="411"/>
      <c r="L28" s="411"/>
      <c r="M28" s="411"/>
      <c r="N28" s="411"/>
      <c r="O28" s="411"/>
      <c r="P28" s="412"/>
      <c r="Q28" s="299"/>
      <c r="R28" s="300"/>
      <c r="S28" s="301"/>
      <c r="T28" s="282"/>
      <c r="U28" s="304"/>
      <c r="V28" s="304"/>
      <c r="W28" s="283"/>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c r="K33" s="318"/>
      <c r="L33" s="319">
        <f>+T60</f>
        <v>76044.237500000003</v>
      </c>
      <c r="M33" s="319"/>
      <c r="N33" s="319"/>
      <c r="O33" s="319"/>
      <c r="P33" s="319"/>
      <c r="Q33" s="320">
        <v>0.02</v>
      </c>
      <c r="R33" s="320"/>
      <c r="S33" s="320"/>
      <c r="T33" s="319">
        <f>+ROUND(L33*Q33,0)+1</f>
        <v>1522</v>
      </c>
      <c r="U33" s="319"/>
      <c r="V33" s="319"/>
      <c r="W33" s="319"/>
      <c r="X33" s="46"/>
    </row>
    <row r="34" spans="1:24" ht="16.5">
      <c r="A34" s="33"/>
      <c r="B34" s="49"/>
      <c r="C34" s="49"/>
      <c r="D34" s="49"/>
      <c r="E34" s="49"/>
      <c r="F34" s="49"/>
      <c r="G34" s="49"/>
      <c r="H34" s="49"/>
      <c r="I34" s="49"/>
      <c r="J34" s="49"/>
      <c r="K34" s="49"/>
      <c r="L34" s="49"/>
      <c r="M34" s="49"/>
      <c r="N34" s="49"/>
      <c r="O34" s="49"/>
      <c r="P34" s="49"/>
      <c r="Q34" s="310" t="s">
        <v>20</v>
      </c>
      <c r="R34" s="310"/>
      <c r="S34" s="310"/>
      <c r="T34" s="311">
        <f>+SUM(T33:W33)</f>
        <v>1522</v>
      </c>
      <c r="U34" s="312"/>
      <c r="V34" s="312"/>
      <c r="W34" s="313"/>
      <c r="X34" s="46"/>
    </row>
    <row r="35" spans="1:24" ht="15.75">
      <c r="A35" s="33"/>
      <c r="B35" s="50"/>
      <c r="C35" s="50"/>
      <c r="D35" s="50"/>
      <c r="E35" s="50"/>
      <c r="F35" s="50"/>
      <c r="G35" s="50"/>
      <c r="H35" s="50"/>
      <c r="I35" s="50"/>
      <c r="J35" s="50"/>
      <c r="K35" s="50"/>
      <c r="L35" s="50"/>
      <c r="M35" s="50"/>
      <c r="N35" s="50"/>
      <c r="O35" s="50"/>
      <c r="P35" s="50"/>
      <c r="Q35" s="50"/>
      <c r="R35" s="50"/>
      <c r="S35" s="50"/>
      <c r="T35" s="51"/>
      <c r="U35" s="51"/>
      <c r="V35" s="51"/>
      <c r="W35" s="51"/>
      <c r="X35" s="46"/>
    </row>
    <row r="36" spans="1:24" ht="16.5">
      <c r="A36" s="33"/>
      <c r="B36" s="305" t="s">
        <v>21</v>
      </c>
      <c r="C36" s="305"/>
      <c r="D36" s="305"/>
      <c r="E36" s="305"/>
      <c r="F36" s="305"/>
      <c r="G36" s="305"/>
      <c r="H36" s="305"/>
      <c r="I36" s="305"/>
      <c r="J36" s="305"/>
      <c r="K36" s="305"/>
      <c r="L36" s="305"/>
      <c r="M36" s="305"/>
      <c r="N36" s="305"/>
      <c r="O36" s="305"/>
      <c r="P36" s="305"/>
      <c r="Q36" s="305"/>
      <c r="R36" s="305"/>
      <c r="S36" s="305"/>
      <c r="T36" s="305"/>
      <c r="U36" s="305"/>
      <c r="V36" s="305"/>
      <c r="W36" s="305"/>
      <c r="X36" s="46"/>
    </row>
    <row r="37" spans="1:24" ht="15.75">
      <c r="A37" s="33"/>
      <c r="B37" s="47"/>
      <c r="C37" s="47"/>
      <c r="D37" s="47"/>
      <c r="E37" s="47"/>
      <c r="F37" s="47"/>
      <c r="G37" s="47"/>
      <c r="H37" s="47"/>
      <c r="I37" s="47"/>
      <c r="J37" s="47"/>
      <c r="K37" s="47"/>
      <c r="L37" s="47"/>
      <c r="M37" s="47"/>
      <c r="N37" s="47"/>
      <c r="O37" s="47"/>
      <c r="P37" s="47"/>
      <c r="Q37" s="47"/>
      <c r="R37" s="47"/>
      <c r="S37" s="47"/>
      <c r="T37" s="47"/>
      <c r="U37" s="47"/>
      <c r="V37" s="47"/>
      <c r="W37" s="47"/>
      <c r="X37" s="46"/>
    </row>
    <row r="38" spans="1:24" ht="16.5">
      <c r="A38" s="33"/>
      <c r="B38" s="309" t="s">
        <v>9</v>
      </c>
      <c r="C38" s="309"/>
      <c r="D38" s="309"/>
      <c r="E38" s="309"/>
      <c r="F38" s="309"/>
      <c r="G38" s="309"/>
      <c r="H38" s="309"/>
      <c r="I38" s="309"/>
      <c r="J38" s="309" t="s">
        <v>10</v>
      </c>
      <c r="K38" s="309"/>
      <c r="L38" s="309" t="s">
        <v>22</v>
      </c>
      <c r="M38" s="309"/>
      <c r="N38" s="309"/>
      <c r="O38" s="309"/>
      <c r="P38" s="309"/>
      <c r="Q38" s="309" t="s">
        <v>23</v>
      </c>
      <c r="R38" s="309"/>
      <c r="S38" s="309"/>
      <c r="T38" s="309" t="s">
        <v>24</v>
      </c>
      <c r="U38" s="309"/>
      <c r="V38" s="309"/>
      <c r="W38" s="309"/>
      <c r="X38" s="46"/>
    </row>
    <row r="39" spans="1:24" ht="15.75">
      <c r="A39" s="33"/>
      <c r="B39" s="320" t="s">
        <v>238</v>
      </c>
      <c r="C39" s="320"/>
      <c r="D39" s="320"/>
      <c r="E39" s="320"/>
      <c r="F39" s="320"/>
      <c r="G39" s="320"/>
      <c r="H39" s="320"/>
      <c r="I39" s="320"/>
      <c r="J39" s="320" t="s">
        <v>222</v>
      </c>
      <c r="K39" s="320"/>
      <c r="L39" s="320">
        <v>1</v>
      </c>
      <c r="M39" s="320"/>
      <c r="N39" s="320"/>
      <c r="O39" s="320"/>
      <c r="P39" s="320"/>
      <c r="Q39" s="320">
        <v>399058</v>
      </c>
      <c r="R39" s="320"/>
      <c r="S39" s="320"/>
      <c r="T39" s="328">
        <f>+ROUND(L39*Q39,0)</f>
        <v>399058</v>
      </c>
      <c r="U39" s="328"/>
      <c r="V39" s="328"/>
      <c r="W39" s="328"/>
      <c r="X39" s="46"/>
    </row>
    <row r="40" spans="1:24" ht="15.75">
      <c r="A40" s="33"/>
      <c r="B40" s="320" t="s">
        <v>234</v>
      </c>
      <c r="C40" s="320"/>
      <c r="D40" s="320"/>
      <c r="E40" s="320"/>
      <c r="F40" s="320"/>
      <c r="G40" s="320"/>
      <c r="H40" s="320"/>
      <c r="I40" s="320"/>
      <c r="J40" s="320" t="s">
        <v>13</v>
      </c>
      <c r="K40" s="320"/>
      <c r="L40" s="320">
        <v>0.18</v>
      </c>
      <c r="M40" s="320"/>
      <c r="N40" s="320"/>
      <c r="O40" s="320"/>
      <c r="P40" s="320"/>
      <c r="Q40" s="320">
        <v>27000</v>
      </c>
      <c r="R40" s="320"/>
      <c r="S40" s="320"/>
      <c r="T40" s="328">
        <f t="shared" ref="T40:T41" si="0">+ROUND(L40*Q40,0)</f>
        <v>4860</v>
      </c>
      <c r="U40" s="328"/>
      <c r="V40" s="328"/>
      <c r="W40" s="328"/>
      <c r="X40" s="46"/>
    </row>
    <row r="41" spans="1:24" ht="15.75">
      <c r="A41" s="33"/>
      <c r="B41" s="320" t="s">
        <v>235</v>
      </c>
      <c r="C41" s="320"/>
      <c r="D41" s="320"/>
      <c r="E41" s="320"/>
      <c r="F41" s="320"/>
      <c r="G41" s="320"/>
      <c r="H41" s="320"/>
      <c r="I41" s="320"/>
      <c r="J41" s="320" t="s">
        <v>13</v>
      </c>
      <c r="K41" s="320"/>
      <c r="L41" s="320">
        <v>0.04</v>
      </c>
      <c r="M41" s="320"/>
      <c r="N41" s="320"/>
      <c r="O41" s="320"/>
      <c r="P41" s="320"/>
      <c r="Q41" s="320">
        <v>130000</v>
      </c>
      <c r="R41" s="320"/>
      <c r="S41" s="320"/>
      <c r="T41" s="328">
        <f t="shared" si="0"/>
        <v>5200</v>
      </c>
      <c r="U41" s="328"/>
      <c r="V41" s="328"/>
      <c r="W41" s="328"/>
      <c r="X41" s="46"/>
    </row>
    <row r="42" spans="1:24" ht="15.75">
      <c r="A42" s="33"/>
      <c r="B42" s="317"/>
      <c r="C42" s="324"/>
      <c r="D42" s="324"/>
      <c r="E42" s="324"/>
      <c r="F42" s="324"/>
      <c r="G42" s="324"/>
      <c r="H42" s="324"/>
      <c r="I42" s="318"/>
      <c r="J42" s="320"/>
      <c r="K42" s="320"/>
      <c r="L42" s="320"/>
      <c r="M42" s="320"/>
      <c r="N42" s="320"/>
      <c r="O42" s="320"/>
      <c r="P42" s="320"/>
      <c r="Q42" s="320"/>
      <c r="R42" s="320"/>
      <c r="S42" s="320"/>
      <c r="T42" s="328"/>
      <c r="U42" s="328"/>
      <c r="V42" s="328"/>
      <c r="W42" s="328"/>
      <c r="X42" s="46"/>
    </row>
    <row r="43" spans="1:24" ht="15.75">
      <c r="A43" s="33"/>
      <c r="B43" s="317"/>
      <c r="C43" s="324"/>
      <c r="D43" s="324"/>
      <c r="E43" s="324"/>
      <c r="F43" s="324"/>
      <c r="G43" s="324"/>
      <c r="H43" s="324"/>
      <c r="I43" s="318"/>
      <c r="J43" s="320"/>
      <c r="K43" s="320"/>
      <c r="L43" s="320"/>
      <c r="M43" s="320"/>
      <c r="N43" s="320"/>
      <c r="O43" s="320"/>
      <c r="P43" s="320"/>
      <c r="Q43" s="320"/>
      <c r="R43" s="320"/>
      <c r="S43" s="320"/>
      <c r="T43" s="328"/>
      <c r="U43" s="328"/>
      <c r="V43" s="328"/>
      <c r="W43" s="328"/>
      <c r="X43" s="46"/>
    </row>
    <row r="44" spans="1:24" ht="16.5">
      <c r="A44" s="33"/>
      <c r="B44" s="49"/>
      <c r="C44" s="49"/>
      <c r="D44" s="49"/>
      <c r="E44" s="49"/>
      <c r="F44" s="49"/>
      <c r="G44" s="49"/>
      <c r="H44" s="49"/>
      <c r="I44" s="49"/>
      <c r="J44" s="49"/>
      <c r="K44" s="49"/>
      <c r="L44" s="49"/>
      <c r="M44" s="49"/>
      <c r="N44" s="49"/>
      <c r="O44" s="49"/>
      <c r="P44" s="49"/>
      <c r="Q44" s="310" t="s">
        <v>20</v>
      </c>
      <c r="R44" s="310"/>
      <c r="S44" s="310"/>
      <c r="T44" s="329">
        <f>SUM(T39:T43)</f>
        <v>409118</v>
      </c>
      <c r="U44" s="330"/>
      <c r="V44" s="330"/>
      <c r="W44" s="331"/>
      <c r="X44" s="46"/>
    </row>
    <row r="45" spans="1:24" ht="15.75">
      <c r="A45" s="33"/>
      <c r="B45" s="50"/>
      <c r="C45" s="50"/>
      <c r="D45" s="50"/>
      <c r="E45" s="50"/>
      <c r="F45" s="50"/>
      <c r="G45" s="50"/>
      <c r="H45" s="50"/>
      <c r="I45" s="50"/>
      <c r="J45" s="50"/>
      <c r="K45" s="50"/>
      <c r="L45" s="50"/>
      <c r="M45" s="50"/>
      <c r="N45" s="50"/>
      <c r="O45" s="50"/>
      <c r="P45" s="50"/>
      <c r="Q45" s="50"/>
      <c r="R45" s="50"/>
      <c r="S45" s="50"/>
      <c r="T45" s="51"/>
      <c r="U45" s="51"/>
      <c r="V45" s="51"/>
      <c r="W45" s="51"/>
      <c r="X45" s="46"/>
    </row>
    <row r="46" spans="1:24" ht="16.5">
      <c r="A46" s="33"/>
      <c r="B46" s="305" t="s">
        <v>26</v>
      </c>
      <c r="C46" s="305"/>
      <c r="D46" s="305"/>
      <c r="E46" s="305"/>
      <c r="F46" s="305"/>
      <c r="G46" s="305"/>
      <c r="H46" s="305"/>
      <c r="I46" s="305"/>
      <c r="J46" s="305"/>
      <c r="K46" s="305"/>
      <c r="L46" s="305"/>
      <c r="M46" s="305"/>
      <c r="N46" s="305"/>
      <c r="O46" s="305"/>
      <c r="P46" s="305"/>
      <c r="Q46" s="305"/>
      <c r="R46" s="305"/>
      <c r="S46" s="305"/>
      <c r="T46" s="305"/>
      <c r="U46" s="305"/>
      <c r="V46" s="305"/>
      <c r="W46" s="305"/>
      <c r="X46" s="46"/>
    </row>
    <row r="47" spans="1:24" ht="15.75">
      <c r="A47" s="33"/>
      <c r="B47" s="47"/>
      <c r="C47" s="47"/>
      <c r="D47" s="47"/>
      <c r="E47" s="47"/>
      <c r="F47" s="47"/>
      <c r="G47" s="47"/>
      <c r="H47" s="47"/>
      <c r="I47" s="47"/>
      <c r="J47" s="47"/>
      <c r="K47" s="47"/>
      <c r="L47" s="47"/>
      <c r="M47" s="47"/>
      <c r="N47" s="47"/>
      <c r="O47" s="47"/>
      <c r="P47" s="47"/>
      <c r="Q47" s="47"/>
      <c r="R47" s="47"/>
      <c r="S47" s="47"/>
      <c r="T47" s="47"/>
      <c r="U47" s="47"/>
      <c r="V47" s="47"/>
      <c r="W47" s="47"/>
      <c r="X47" s="46"/>
    </row>
    <row r="48" spans="1:24" ht="19.5">
      <c r="A48" s="33"/>
      <c r="B48" s="309" t="s">
        <v>27</v>
      </c>
      <c r="C48" s="309"/>
      <c r="D48" s="309"/>
      <c r="E48" s="309"/>
      <c r="F48" s="309"/>
      <c r="G48" s="309"/>
      <c r="H48" s="309" t="s">
        <v>28</v>
      </c>
      <c r="I48" s="309"/>
      <c r="J48" s="309" t="s">
        <v>29</v>
      </c>
      <c r="K48" s="309"/>
      <c r="L48" s="309" t="s">
        <v>30</v>
      </c>
      <c r="M48" s="309"/>
      <c r="N48" s="309"/>
      <c r="O48" s="309"/>
      <c r="P48" s="309"/>
      <c r="Q48" s="309" t="s">
        <v>16</v>
      </c>
      <c r="R48" s="309"/>
      <c r="S48" s="309"/>
      <c r="T48" s="309" t="s">
        <v>18</v>
      </c>
      <c r="U48" s="309"/>
      <c r="V48" s="309"/>
      <c r="W48" s="309"/>
      <c r="X48" s="46"/>
    </row>
    <row r="49" spans="1:24" ht="15.75">
      <c r="A49" s="33"/>
      <c r="B49" s="320" t="s">
        <v>61</v>
      </c>
      <c r="C49" s="320"/>
      <c r="D49" s="320"/>
      <c r="E49" s="320"/>
      <c r="F49" s="320"/>
      <c r="G49" s="320"/>
      <c r="H49" s="320"/>
      <c r="I49" s="320"/>
      <c r="J49" s="320">
        <v>15</v>
      </c>
      <c r="K49" s="320"/>
      <c r="L49" s="320">
        <v>0.2</v>
      </c>
      <c r="M49" s="320"/>
      <c r="N49" s="320"/>
      <c r="O49" s="320"/>
      <c r="P49" s="320"/>
      <c r="Q49" s="320">
        <v>35000</v>
      </c>
      <c r="R49" s="320"/>
      <c r="S49" s="320"/>
      <c r="T49" s="319">
        <f>+ROUND(L49*Q49,0)</f>
        <v>7000</v>
      </c>
      <c r="U49" s="319"/>
      <c r="V49" s="319"/>
      <c r="W49" s="319"/>
      <c r="X49" s="46"/>
    </row>
    <row r="50" spans="1:24" ht="15.75">
      <c r="A50" s="33"/>
      <c r="B50" s="320" t="s">
        <v>32</v>
      </c>
      <c r="C50" s="320"/>
      <c r="D50" s="320"/>
      <c r="E50" s="320"/>
      <c r="F50" s="320"/>
      <c r="G50" s="320"/>
      <c r="H50" s="320"/>
      <c r="I50" s="320"/>
      <c r="J50" s="320">
        <v>1</v>
      </c>
      <c r="K50" s="320"/>
      <c r="L50" s="320">
        <v>0.50149999999999995</v>
      </c>
      <c r="M50" s="320"/>
      <c r="N50" s="320"/>
      <c r="O50" s="320"/>
      <c r="P50" s="320"/>
      <c r="Q50" s="320">
        <v>45000</v>
      </c>
      <c r="R50" s="320"/>
      <c r="S50" s="320"/>
      <c r="T50" s="319">
        <f t="shared" ref="T50:T51" si="1">+ROUND(L50*Q50,0)</f>
        <v>22568</v>
      </c>
      <c r="U50" s="319"/>
      <c r="V50" s="319"/>
      <c r="W50" s="319"/>
      <c r="X50" s="46"/>
    </row>
    <row r="51" spans="1:24" ht="15.75">
      <c r="A51" s="33"/>
      <c r="B51" s="320"/>
      <c r="C51" s="320"/>
      <c r="D51" s="320"/>
      <c r="E51" s="320"/>
      <c r="F51" s="320"/>
      <c r="G51" s="320"/>
      <c r="H51" s="320"/>
      <c r="I51" s="320"/>
      <c r="J51" s="320"/>
      <c r="K51" s="320"/>
      <c r="L51" s="320"/>
      <c r="M51" s="320"/>
      <c r="N51" s="320"/>
      <c r="O51" s="320"/>
      <c r="P51" s="320"/>
      <c r="Q51" s="320"/>
      <c r="R51" s="320"/>
      <c r="S51" s="320"/>
      <c r="T51" s="319">
        <f t="shared" si="1"/>
        <v>0</v>
      </c>
      <c r="U51" s="319"/>
      <c r="V51" s="319"/>
      <c r="W51" s="319"/>
      <c r="X51" s="46"/>
    </row>
    <row r="52" spans="1:24" ht="16.5">
      <c r="A52" s="33"/>
      <c r="B52" s="49"/>
      <c r="C52" s="49"/>
      <c r="D52" s="49"/>
      <c r="E52" s="49"/>
      <c r="F52" s="49"/>
      <c r="G52" s="49"/>
      <c r="H52" s="49"/>
      <c r="I52" s="49"/>
      <c r="J52" s="49"/>
      <c r="K52" s="49"/>
      <c r="L52" s="49"/>
      <c r="M52" s="49"/>
      <c r="N52" s="49"/>
      <c r="O52" s="49"/>
      <c r="P52" s="49"/>
      <c r="Q52" s="310" t="s">
        <v>20</v>
      </c>
      <c r="R52" s="310"/>
      <c r="S52" s="310"/>
      <c r="T52" s="332">
        <f t="shared" ref="T52" si="2">SUM(T49:W51)</f>
        <v>29568</v>
      </c>
      <c r="U52" s="333"/>
      <c r="V52" s="333"/>
      <c r="W52" s="334"/>
      <c r="X52" s="46"/>
    </row>
    <row r="53" spans="1:24" ht="15.75">
      <c r="A53" s="33"/>
      <c r="B53" s="50"/>
      <c r="C53" s="50"/>
      <c r="D53" s="50"/>
      <c r="E53" s="50"/>
      <c r="F53" s="50"/>
      <c r="G53" s="50"/>
      <c r="H53" s="50"/>
      <c r="I53" s="50"/>
      <c r="J53" s="50"/>
      <c r="K53" s="50"/>
      <c r="L53" s="50"/>
      <c r="M53" s="50"/>
      <c r="N53" s="50"/>
      <c r="O53" s="50"/>
      <c r="P53" s="50"/>
      <c r="Q53" s="50"/>
      <c r="R53" s="50"/>
      <c r="S53" s="50"/>
      <c r="T53" s="51"/>
      <c r="U53" s="51"/>
      <c r="V53" s="51"/>
      <c r="W53" s="51"/>
      <c r="X53" s="46"/>
    </row>
    <row r="54" spans="1:24" ht="16.5">
      <c r="A54" s="33"/>
      <c r="B54" s="305" t="s">
        <v>33</v>
      </c>
      <c r="C54" s="305"/>
      <c r="D54" s="305"/>
      <c r="E54" s="305"/>
      <c r="F54" s="305"/>
      <c r="G54" s="305"/>
      <c r="H54" s="305"/>
      <c r="I54" s="305"/>
      <c r="J54" s="305"/>
      <c r="K54" s="305"/>
      <c r="L54" s="305"/>
      <c r="M54" s="305"/>
      <c r="N54" s="305"/>
      <c r="O54" s="305"/>
      <c r="P54" s="305"/>
      <c r="Q54" s="305"/>
      <c r="R54" s="305"/>
      <c r="S54" s="305"/>
      <c r="T54" s="305"/>
      <c r="U54" s="305"/>
      <c r="V54" s="305"/>
      <c r="W54" s="305"/>
      <c r="X54" s="46"/>
    </row>
    <row r="55" spans="1:24" ht="15.75">
      <c r="A55" s="33"/>
      <c r="B55" s="47"/>
      <c r="C55" s="47"/>
      <c r="D55" s="47"/>
      <c r="E55" s="47"/>
      <c r="F55" s="47"/>
      <c r="G55" s="47"/>
      <c r="H55" s="47"/>
      <c r="I55" s="47"/>
      <c r="J55" s="47"/>
      <c r="K55" s="47"/>
      <c r="L55" s="47"/>
      <c r="M55" s="47"/>
      <c r="N55" s="47"/>
      <c r="O55" s="47"/>
      <c r="P55" s="47"/>
      <c r="Q55" s="47"/>
      <c r="R55" s="47"/>
      <c r="S55" s="47"/>
      <c r="T55" s="47"/>
      <c r="U55" s="47"/>
      <c r="V55" s="47"/>
      <c r="W55" s="47"/>
      <c r="X55" s="46"/>
    </row>
    <row r="56" spans="1:24" ht="16.5">
      <c r="A56" s="33"/>
      <c r="B56" s="309" t="s">
        <v>34</v>
      </c>
      <c r="C56" s="309"/>
      <c r="D56" s="309"/>
      <c r="E56" s="309"/>
      <c r="F56" s="309"/>
      <c r="G56" s="309"/>
      <c r="H56" s="309" t="s">
        <v>35</v>
      </c>
      <c r="I56" s="309"/>
      <c r="J56" s="309" t="s">
        <v>36</v>
      </c>
      <c r="K56" s="309"/>
      <c r="L56" s="309" t="s">
        <v>37</v>
      </c>
      <c r="M56" s="309"/>
      <c r="N56" s="309"/>
      <c r="O56" s="309"/>
      <c r="P56" s="309"/>
      <c r="Q56" s="309" t="s">
        <v>17</v>
      </c>
      <c r="R56" s="309"/>
      <c r="S56" s="309"/>
      <c r="T56" s="309" t="s">
        <v>18</v>
      </c>
      <c r="U56" s="309"/>
      <c r="V56" s="309"/>
      <c r="W56" s="309"/>
      <c r="X56" s="46"/>
    </row>
    <row r="57" spans="1:24" ht="15.75">
      <c r="A57" s="33"/>
      <c r="B57" s="320" t="s">
        <v>38</v>
      </c>
      <c r="C57" s="320"/>
      <c r="D57" s="320"/>
      <c r="E57" s="320"/>
      <c r="F57" s="320"/>
      <c r="G57" s="320"/>
      <c r="H57" s="320">
        <f>((1500000/30)+((1000000/30)*2))</f>
        <v>116666.66666666667</v>
      </c>
      <c r="I57" s="320"/>
      <c r="J57" s="335">
        <v>0.65</v>
      </c>
      <c r="K57" s="320"/>
      <c r="L57" s="320">
        <f>H57*1.65</f>
        <v>192500</v>
      </c>
      <c r="M57" s="320"/>
      <c r="N57" s="320"/>
      <c r="O57" s="320"/>
      <c r="P57" s="320"/>
      <c r="Q57" s="320">
        <v>0.39503500000000003</v>
      </c>
      <c r="R57" s="320"/>
      <c r="S57" s="320"/>
      <c r="T57" s="319">
        <f>Q57*L57</f>
        <v>76044.237500000003</v>
      </c>
      <c r="U57" s="319"/>
      <c r="V57" s="319"/>
      <c r="W57" s="319"/>
      <c r="X57" s="46"/>
    </row>
    <row r="58" spans="1:24" ht="15.75">
      <c r="A58" s="33"/>
      <c r="B58" s="320"/>
      <c r="C58" s="320"/>
      <c r="D58" s="320"/>
      <c r="E58" s="320"/>
      <c r="F58" s="320"/>
      <c r="G58" s="320"/>
      <c r="H58" s="320"/>
      <c r="I58" s="320"/>
      <c r="J58" s="320"/>
      <c r="K58" s="320"/>
      <c r="L58" s="320"/>
      <c r="M58" s="320"/>
      <c r="N58" s="320"/>
      <c r="O58" s="320"/>
      <c r="P58" s="320"/>
      <c r="Q58" s="320"/>
      <c r="R58" s="320"/>
      <c r="S58" s="320"/>
      <c r="T58" s="319"/>
      <c r="U58" s="319"/>
      <c r="V58" s="319"/>
      <c r="W58" s="319"/>
      <c r="X58" s="46"/>
    </row>
    <row r="59" spans="1:24" ht="15.75">
      <c r="A59" s="33"/>
      <c r="B59" s="320"/>
      <c r="C59" s="320"/>
      <c r="D59" s="320"/>
      <c r="E59" s="320"/>
      <c r="F59" s="320"/>
      <c r="G59" s="320"/>
      <c r="H59" s="320"/>
      <c r="I59" s="320"/>
      <c r="J59" s="320"/>
      <c r="K59" s="320"/>
      <c r="L59" s="320"/>
      <c r="M59" s="320"/>
      <c r="N59" s="320"/>
      <c r="O59" s="320"/>
      <c r="P59" s="320"/>
      <c r="Q59" s="320"/>
      <c r="R59" s="320"/>
      <c r="S59" s="320"/>
      <c r="T59" s="319"/>
      <c r="U59" s="319"/>
      <c r="V59" s="319"/>
      <c r="W59" s="319"/>
      <c r="X59" s="46"/>
    </row>
    <row r="60" spans="1:24" ht="16.5">
      <c r="A60" s="33"/>
      <c r="B60" s="49"/>
      <c r="C60" s="49"/>
      <c r="D60" s="49"/>
      <c r="E60" s="49"/>
      <c r="F60" s="49"/>
      <c r="G60" s="49"/>
      <c r="H60" s="49"/>
      <c r="I60" s="49"/>
      <c r="J60" s="49"/>
      <c r="K60" s="49"/>
      <c r="L60" s="49"/>
      <c r="M60" s="49"/>
      <c r="N60" s="49"/>
      <c r="O60" s="49"/>
      <c r="P60" s="49"/>
      <c r="Q60" s="310" t="s">
        <v>20</v>
      </c>
      <c r="R60" s="310"/>
      <c r="S60" s="310"/>
      <c r="T60" s="337">
        <f t="shared" ref="T60" si="3">SUM(T57:W59)</f>
        <v>76044.237500000003</v>
      </c>
      <c r="U60" s="338"/>
      <c r="V60" s="338"/>
      <c r="W60" s="339"/>
      <c r="X60" s="46"/>
    </row>
    <row r="61" spans="1:24">
      <c r="A61" s="33"/>
      <c r="B61" s="52"/>
      <c r="C61" s="52"/>
      <c r="D61" s="52"/>
      <c r="E61" s="52"/>
      <c r="F61" s="52"/>
      <c r="G61" s="52"/>
      <c r="H61" s="52"/>
      <c r="I61" s="52"/>
      <c r="J61" s="52"/>
      <c r="K61" s="52"/>
      <c r="L61" s="52"/>
      <c r="M61" s="52"/>
      <c r="N61" s="52"/>
      <c r="O61" s="52"/>
      <c r="P61" s="52"/>
      <c r="Q61" s="52"/>
      <c r="R61" s="52"/>
      <c r="S61" s="52"/>
      <c r="T61" s="53"/>
      <c r="U61" s="53"/>
      <c r="V61" s="53"/>
      <c r="W61" s="53"/>
      <c r="X61" s="46"/>
    </row>
    <row r="62" spans="1:24">
      <c r="A62" s="33"/>
      <c r="B62" s="52"/>
      <c r="C62" s="52"/>
      <c r="D62" s="52"/>
      <c r="E62" s="52"/>
      <c r="F62" s="52"/>
      <c r="G62" s="52"/>
      <c r="H62" s="52"/>
      <c r="I62" s="52"/>
      <c r="J62" s="52"/>
      <c r="K62" s="52"/>
      <c r="L62" s="52"/>
      <c r="M62" s="52"/>
      <c r="N62" s="52"/>
      <c r="O62" s="52"/>
      <c r="P62" s="52"/>
      <c r="Q62" s="340" t="s">
        <v>39</v>
      </c>
      <c r="R62" s="340"/>
      <c r="S62" s="340"/>
      <c r="T62" s="341">
        <f>+T60+T52+T44+T34</f>
        <v>516252.23749999999</v>
      </c>
      <c r="U62" s="341"/>
      <c r="V62" s="341"/>
      <c r="W62" s="341"/>
      <c r="X62" s="46"/>
    </row>
    <row r="63" spans="1:24">
      <c r="A63" s="33"/>
      <c r="B63" s="52"/>
      <c r="C63" s="52"/>
      <c r="D63" s="52"/>
      <c r="E63" s="52"/>
      <c r="F63" s="52"/>
      <c r="G63" s="52"/>
      <c r="H63" s="52"/>
      <c r="I63" s="52"/>
      <c r="J63" s="52"/>
      <c r="K63" s="52"/>
      <c r="L63" s="52"/>
      <c r="M63" s="52"/>
      <c r="N63" s="52"/>
      <c r="O63" s="52"/>
      <c r="P63" s="52"/>
      <c r="Q63" s="54" t="s">
        <v>40</v>
      </c>
      <c r="R63" s="55">
        <v>30</v>
      </c>
      <c r="S63" s="56" t="s">
        <v>41</v>
      </c>
      <c r="T63" s="341">
        <f>+ROUND(R63*(T62/100),0)</f>
        <v>154876</v>
      </c>
      <c r="U63" s="341"/>
      <c r="V63" s="341"/>
      <c r="W63" s="341"/>
      <c r="X63" s="46"/>
    </row>
    <row r="64" spans="1:24">
      <c r="A64" s="33"/>
      <c r="B64" s="52"/>
      <c r="C64" s="52"/>
      <c r="D64" s="52"/>
      <c r="E64" s="52"/>
      <c r="F64" s="52"/>
      <c r="G64" s="52"/>
      <c r="H64" s="52"/>
      <c r="I64" s="52"/>
      <c r="J64" s="52"/>
      <c r="K64" s="52"/>
      <c r="L64" s="52"/>
      <c r="M64" s="52"/>
      <c r="N64" s="52"/>
      <c r="O64" s="52"/>
      <c r="P64" s="52"/>
      <c r="Q64" s="342" t="s">
        <v>42</v>
      </c>
      <c r="R64" s="342"/>
      <c r="S64" s="342"/>
      <c r="T64" s="341">
        <f>+T63+T62</f>
        <v>671128.23750000005</v>
      </c>
      <c r="U64" s="341"/>
      <c r="V64" s="341"/>
      <c r="W64" s="341"/>
      <c r="X64" s="46"/>
    </row>
    <row r="65" spans="1:24">
      <c r="A65" s="33"/>
      <c r="B65" s="52"/>
      <c r="C65" s="52"/>
      <c r="D65" s="52"/>
      <c r="E65" s="52"/>
      <c r="F65" s="52"/>
      <c r="G65" s="52"/>
      <c r="H65" s="52"/>
      <c r="I65" s="52"/>
      <c r="J65" s="52"/>
      <c r="K65" s="52"/>
      <c r="L65" s="52"/>
      <c r="M65" s="52"/>
      <c r="N65" s="52"/>
      <c r="O65" s="52"/>
      <c r="P65" s="52"/>
      <c r="Q65" s="52"/>
      <c r="R65" s="52"/>
      <c r="S65" s="52"/>
      <c r="T65" s="53"/>
      <c r="U65" s="53"/>
      <c r="V65" s="53"/>
      <c r="W65" s="53"/>
      <c r="X65" s="46"/>
    </row>
    <row r="66" spans="1:24">
      <c r="A66" s="33"/>
      <c r="B66" s="52"/>
      <c r="C66" s="52"/>
      <c r="D66" s="52"/>
      <c r="E66" s="52"/>
      <c r="F66" s="52"/>
      <c r="G66" s="52"/>
      <c r="H66" s="52"/>
      <c r="I66" s="52"/>
      <c r="J66" s="52"/>
      <c r="K66" s="52"/>
      <c r="L66" s="52"/>
      <c r="M66" s="52"/>
      <c r="N66" s="52"/>
      <c r="O66" s="52"/>
      <c r="P66" s="52"/>
      <c r="Q66" s="52"/>
      <c r="R66" s="52"/>
      <c r="S66" s="52"/>
      <c r="T66" s="53"/>
      <c r="U66" s="53"/>
      <c r="V66" s="53"/>
      <c r="W66" s="53"/>
      <c r="X66" s="46"/>
    </row>
    <row r="67" spans="1:24">
      <c r="A67" s="33"/>
      <c r="B67" s="52"/>
      <c r="C67" s="346"/>
      <c r="D67" s="641"/>
      <c r="E67" s="641"/>
      <c r="F67" s="641"/>
      <c r="G67" s="641"/>
      <c r="H67" s="641"/>
      <c r="I67" s="641"/>
      <c r="J67" s="641"/>
      <c r="K67" s="642"/>
      <c r="L67" s="642"/>
      <c r="M67" s="642"/>
      <c r="N67" s="347"/>
      <c r="O67" s="347"/>
      <c r="P67" s="347"/>
      <c r="Q67" s="347"/>
      <c r="R67" s="347"/>
      <c r="S67" s="347"/>
      <c r="T67" s="347"/>
      <c r="U67" s="347"/>
      <c r="V67" s="347"/>
      <c r="W67" s="67"/>
      <c r="X67" s="46"/>
    </row>
    <row r="68" spans="1:24" ht="16.5">
      <c r="A68" s="33"/>
      <c r="B68" s="52"/>
      <c r="C68" s="343" t="s">
        <v>43</v>
      </c>
      <c r="D68" s="343"/>
      <c r="E68" s="343"/>
      <c r="F68" s="343"/>
      <c r="G68" s="343"/>
      <c r="H68" s="343"/>
      <c r="I68" s="343"/>
      <c r="J68" s="343"/>
      <c r="K68" s="642"/>
      <c r="L68" s="642"/>
      <c r="M68" s="642"/>
      <c r="N68" s="343" t="s">
        <v>44</v>
      </c>
      <c r="O68" s="343"/>
      <c r="P68" s="343"/>
      <c r="Q68" s="343"/>
      <c r="R68" s="343"/>
      <c r="S68" s="343"/>
      <c r="T68" s="343"/>
      <c r="U68" s="343"/>
      <c r="V68" s="343"/>
      <c r="W68" s="343"/>
      <c r="X68" s="46"/>
    </row>
    <row r="69" spans="1:24">
      <c r="A69" s="33"/>
      <c r="B69" s="52"/>
      <c r="C69" s="57"/>
      <c r="D69" s="58"/>
      <c r="E69" s="58"/>
      <c r="F69" s="58"/>
      <c r="G69" s="58"/>
      <c r="H69" s="58"/>
      <c r="I69" s="58"/>
      <c r="J69" s="58"/>
      <c r="K69" s="58"/>
      <c r="L69" s="58"/>
      <c r="M69" s="58"/>
      <c r="N69" s="57"/>
      <c r="O69" s="57"/>
      <c r="P69" s="57"/>
      <c r="Q69" s="57"/>
      <c r="R69" s="57"/>
      <c r="S69" s="57"/>
      <c r="T69" s="57"/>
      <c r="U69" s="57"/>
      <c r="V69" s="57"/>
      <c r="W69" s="57"/>
      <c r="X69" s="46"/>
    </row>
    <row r="70" spans="1:24">
      <c r="A70" s="33"/>
      <c r="B70" s="52"/>
      <c r="C70" s="57"/>
      <c r="D70" s="58"/>
      <c r="E70" s="58"/>
      <c r="F70" s="58"/>
      <c r="G70" s="58"/>
      <c r="H70" s="58"/>
      <c r="I70" s="58"/>
      <c r="J70" s="58"/>
      <c r="K70" s="58"/>
      <c r="L70" s="58"/>
      <c r="M70" s="58"/>
      <c r="N70" s="57"/>
      <c r="O70" s="57"/>
      <c r="P70" s="57"/>
      <c r="Q70" s="57"/>
      <c r="R70" s="57"/>
      <c r="S70" s="57"/>
      <c r="T70" s="57"/>
      <c r="U70" s="57"/>
      <c r="V70" s="57"/>
      <c r="W70" s="57"/>
      <c r="X70" s="46"/>
    </row>
    <row r="71" spans="1:24">
      <c r="A71" s="33"/>
      <c r="B71" s="52"/>
      <c r="C71" s="57"/>
      <c r="D71" s="58"/>
      <c r="E71" s="58"/>
      <c r="F71" s="58"/>
      <c r="G71" s="58"/>
      <c r="H71" s="58"/>
      <c r="I71" s="346"/>
      <c r="J71" s="641"/>
      <c r="K71" s="641"/>
      <c r="L71" s="641"/>
      <c r="M71" s="641"/>
      <c r="N71" s="641"/>
      <c r="O71" s="641"/>
      <c r="P71" s="641"/>
      <c r="Q71" s="57"/>
      <c r="R71" s="57"/>
      <c r="S71" s="57"/>
      <c r="T71" s="57"/>
      <c r="U71" s="57"/>
      <c r="V71" s="57"/>
      <c r="W71" s="57"/>
      <c r="X71" s="46"/>
    </row>
    <row r="72" spans="1:24" ht="16.5">
      <c r="A72" s="33"/>
      <c r="B72" s="52"/>
      <c r="C72" s="57"/>
      <c r="D72" s="58"/>
      <c r="E72" s="58"/>
      <c r="F72" s="58"/>
      <c r="G72" s="58"/>
      <c r="H72" s="58"/>
      <c r="I72" s="343" t="s">
        <v>45</v>
      </c>
      <c r="J72" s="643"/>
      <c r="K72" s="643"/>
      <c r="L72" s="643"/>
      <c r="M72" s="643"/>
      <c r="N72" s="643"/>
      <c r="O72" s="643"/>
      <c r="P72" s="643"/>
      <c r="Q72" s="57"/>
      <c r="R72" s="57"/>
      <c r="S72" s="57"/>
      <c r="T72" s="57"/>
      <c r="U72" s="57"/>
      <c r="V72" s="57"/>
      <c r="W72" s="57"/>
      <c r="X72" s="46"/>
    </row>
    <row r="73" spans="1:24">
      <c r="A73" s="33"/>
      <c r="B73" s="52"/>
      <c r="C73" s="52"/>
      <c r="D73" s="52"/>
      <c r="E73" s="52"/>
      <c r="F73" s="59"/>
      <c r="G73" s="59"/>
      <c r="H73" s="59"/>
      <c r="I73" s="59"/>
      <c r="J73" s="59"/>
      <c r="K73" s="59"/>
      <c r="L73" s="59"/>
      <c r="M73" s="59"/>
      <c r="N73" s="59"/>
      <c r="O73" s="59"/>
      <c r="P73" s="60"/>
      <c r="Q73" s="52"/>
      <c r="R73" s="52"/>
      <c r="S73" s="52"/>
      <c r="T73" s="53"/>
      <c r="U73" s="53"/>
      <c r="V73" s="53"/>
      <c r="W73" s="53"/>
      <c r="X73" s="46"/>
    </row>
    <row r="74" spans="1:24">
      <c r="A74" s="33"/>
      <c r="B74" s="344" t="s">
        <v>46</v>
      </c>
      <c r="C74" s="344"/>
      <c r="D74" s="344"/>
      <c r="E74" s="344"/>
      <c r="F74" s="344"/>
      <c r="G74" s="344"/>
      <c r="H74" s="344"/>
      <c r="I74" s="344"/>
      <c r="J74" s="344"/>
      <c r="K74" s="344"/>
      <c r="L74" s="344"/>
      <c r="M74" s="344"/>
      <c r="N74" s="344"/>
      <c r="O74" s="61"/>
      <c r="P74" s="31"/>
      <c r="Q74" s="31" t="s">
        <v>47</v>
      </c>
      <c r="R74" s="31" t="s">
        <v>48</v>
      </c>
      <c r="S74" s="31"/>
      <c r="T74" s="31"/>
      <c r="U74" s="31"/>
      <c r="V74" s="31"/>
      <c r="W74" s="31"/>
      <c r="X74" s="32"/>
    </row>
    <row r="75" spans="1:24">
      <c r="A75" s="62"/>
      <c r="B75" s="63" t="s">
        <v>49</v>
      </c>
      <c r="C75" s="64"/>
      <c r="D75" s="64"/>
      <c r="E75" s="64"/>
      <c r="F75" s="63" t="s">
        <v>50</v>
      </c>
      <c r="G75" s="65"/>
      <c r="H75" s="345"/>
      <c r="I75" s="345"/>
      <c r="J75" s="345"/>
      <c r="K75" s="345"/>
      <c r="L75" s="345"/>
      <c r="M75" s="345"/>
      <c r="N75" s="345"/>
      <c r="O75" s="345"/>
      <c r="P75" s="63"/>
      <c r="Q75" s="63"/>
      <c r="R75" s="63" t="s">
        <v>51</v>
      </c>
      <c r="S75" s="63"/>
      <c r="T75" s="63"/>
      <c r="U75" s="63"/>
      <c r="V75" s="63"/>
      <c r="W75" s="63"/>
      <c r="X75" s="66"/>
    </row>
  </sheetData>
  <mergeCells count="150">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B36:W36"/>
    <mergeCell ref="B38:I38"/>
    <mergeCell ref="J38:K38"/>
    <mergeCell ref="L38:P38"/>
    <mergeCell ref="Q38:S38"/>
    <mergeCell ref="T38:W38"/>
    <mergeCell ref="B33:I33"/>
    <mergeCell ref="J33:K33"/>
    <mergeCell ref="L33:P33"/>
    <mergeCell ref="Q33:S33"/>
    <mergeCell ref="T33:W33"/>
    <mergeCell ref="Q34:S34"/>
    <mergeCell ref="T34:W34"/>
    <mergeCell ref="B39:I39"/>
    <mergeCell ref="J39:K39"/>
    <mergeCell ref="L39:P39"/>
    <mergeCell ref="Q39:S39"/>
    <mergeCell ref="T39:W39"/>
    <mergeCell ref="B40:I40"/>
    <mergeCell ref="J40:K40"/>
    <mergeCell ref="L40:P40"/>
    <mergeCell ref="Q40:S40"/>
    <mergeCell ref="T40:W40"/>
    <mergeCell ref="B43:I43"/>
    <mergeCell ref="J43:K43"/>
    <mergeCell ref="L43:P43"/>
    <mergeCell ref="Q43:S43"/>
    <mergeCell ref="T43:W43"/>
    <mergeCell ref="Q44:S44"/>
    <mergeCell ref="T44:W44"/>
    <mergeCell ref="B41:I41"/>
    <mergeCell ref="J41:K41"/>
    <mergeCell ref="L41:P41"/>
    <mergeCell ref="Q41:S41"/>
    <mergeCell ref="T41:W41"/>
    <mergeCell ref="B42:I42"/>
    <mergeCell ref="J42:K42"/>
    <mergeCell ref="L42:P42"/>
    <mergeCell ref="Q42:S42"/>
    <mergeCell ref="T42:W42"/>
    <mergeCell ref="B49:G49"/>
    <mergeCell ref="H49:I49"/>
    <mergeCell ref="J49:K49"/>
    <mergeCell ref="L49:P49"/>
    <mergeCell ref="Q49:S49"/>
    <mergeCell ref="T49:W49"/>
    <mergeCell ref="B46:W46"/>
    <mergeCell ref="B48:G48"/>
    <mergeCell ref="H48:I48"/>
    <mergeCell ref="J48:K48"/>
    <mergeCell ref="L48:P48"/>
    <mergeCell ref="Q48:S48"/>
    <mergeCell ref="T48:W48"/>
    <mergeCell ref="B51:G51"/>
    <mergeCell ref="H51:I51"/>
    <mergeCell ref="J51:K51"/>
    <mergeCell ref="L51:P51"/>
    <mergeCell ref="Q51:S51"/>
    <mergeCell ref="T51:W51"/>
    <mergeCell ref="B50:G50"/>
    <mergeCell ref="H50:I50"/>
    <mergeCell ref="J50:K50"/>
    <mergeCell ref="L50:P50"/>
    <mergeCell ref="Q50:S50"/>
    <mergeCell ref="T50:W50"/>
    <mergeCell ref="Q52:S52"/>
    <mergeCell ref="T52:W52"/>
    <mergeCell ref="B54:W54"/>
    <mergeCell ref="B56:G56"/>
    <mergeCell ref="H56:I56"/>
    <mergeCell ref="J56:K56"/>
    <mergeCell ref="L56:P56"/>
    <mergeCell ref="Q56:S56"/>
    <mergeCell ref="T56:W56"/>
    <mergeCell ref="B58:G58"/>
    <mergeCell ref="H58:I58"/>
    <mergeCell ref="J58:K58"/>
    <mergeCell ref="L58:P58"/>
    <mergeCell ref="Q58:S58"/>
    <mergeCell ref="T58:W58"/>
    <mergeCell ref="B57:G57"/>
    <mergeCell ref="H57:I57"/>
    <mergeCell ref="J57:K57"/>
    <mergeCell ref="L57:P57"/>
    <mergeCell ref="Q57:S57"/>
    <mergeCell ref="T57:W57"/>
    <mergeCell ref="Q60:S60"/>
    <mergeCell ref="T60:W60"/>
    <mergeCell ref="Q62:S62"/>
    <mergeCell ref="T62:W62"/>
    <mergeCell ref="T63:W63"/>
    <mergeCell ref="Q64:S64"/>
    <mergeCell ref="T64:W64"/>
    <mergeCell ref="B59:G59"/>
    <mergeCell ref="H59:I59"/>
    <mergeCell ref="J59:K59"/>
    <mergeCell ref="L59:P59"/>
    <mergeCell ref="Q59:S59"/>
    <mergeCell ref="T59:W59"/>
    <mergeCell ref="I72:P72"/>
    <mergeCell ref="B74:N74"/>
    <mergeCell ref="H75:O75"/>
    <mergeCell ref="C67:J67"/>
    <mergeCell ref="K67:M68"/>
    <mergeCell ref="N67:V67"/>
    <mergeCell ref="C68:J68"/>
    <mergeCell ref="N68:W68"/>
    <mergeCell ref="I71:P71"/>
  </mergeCells>
  <conditionalFormatting sqref="B12:W17">
    <cfRule type="expression" dxfId="22" priority="1" stopIfTrue="1">
      <formula>#REF!=0</formula>
    </cfRule>
  </conditionalFormatting>
  <dataValidations count="32">
    <dataValidation allowBlank="1" showInputMessage="1" showErrorMessage="1" prompt="Escriba el precio unitario del material  que se analiza" sqref="Q39:S43" xr:uid="{00000000-0002-0000-2D00-000000000000}"/>
    <dataValidation allowBlank="1" showInputMessage="1" showErrorMessage="1" prompt="Escriba la cantidad de material que se analiza" sqref="L39:P43" xr:uid="{00000000-0002-0000-2D00-000001000000}"/>
    <dataValidation allowBlank="1" showInputMessage="1" showErrorMessage="1" prompt="Escriba la unidad de medida en que se mide el material" sqref="J39:K43" xr:uid="{00000000-0002-0000-2D00-000002000000}"/>
    <dataValidation allowBlank="1" showInputMessage="1" showErrorMessage="1" prompt="Escriba una breve descripción de los materiales que analiza" sqref="B39:I43" xr:uid="{00000000-0002-0000-2D00-000003000000}"/>
    <dataValidation allowBlank="1" showInputMessage="1" showErrorMessage="1" prompt="Escriba el rendimiento del equipo que analiza" sqref="Q33:S33" xr:uid="{00000000-0002-0000-2D00-000004000000}"/>
    <dataValidation allowBlank="1" showInputMessage="1" showErrorMessage="1" prompt="Escriba la Tarifa por hora del equipo que analiza" sqref="L33:P33" xr:uid="{00000000-0002-0000-2D00-000005000000}"/>
    <dataValidation allowBlank="1" showInputMessage="1" showErrorMessage="1" prompt="Escriba una breve descripción del equipo que analiza" sqref="B33" xr:uid="{00000000-0002-0000-2D00-000006000000}"/>
    <dataValidation allowBlank="1" showInputMessage="1" showErrorMessage="1" prompt="Escriba el nombre completo  del interventor" sqref="H75:O75" xr:uid="{00000000-0002-0000-2D00-000007000000}"/>
    <dataValidation allowBlank="1" showInputMessage="1" showErrorMessage="1" prompt="Escriba el valor Unitario de cada trabajador relacionado" sqref="T57:W59" xr:uid="{00000000-0002-0000-2D00-000008000000}"/>
    <dataValidation allowBlank="1" showInputMessage="1" showErrorMessage="1" prompt="Escriba el rendimiento de cada trabajador relacionado" sqref="Q57:S59" xr:uid="{00000000-0002-0000-2D00-000009000000}"/>
    <dataValidation allowBlank="1" showInputMessage="1" showErrorMessage="1" prompt="Escriba el valor del jornal total de cada trabajador relacionado" sqref="L57:P59" xr:uid="{00000000-0002-0000-2D00-00000A000000}"/>
    <dataValidation allowBlank="1" showInputMessage="1" showErrorMessage="1" prompt="Escriba el valor de las prestaciones por cada trabajador" sqref="J57:K59" xr:uid="{00000000-0002-0000-2D00-00000B000000}"/>
    <dataValidation allowBlank="1" showInputMessage="1" showErrorMessage="1" prompt="Escriba el valor del jornal por cada trabajador" sqref="H57:I59" xr:uid="{00000000-0002-0000-2D00-00000C000000}"/>
    <dataValidation allowBlank="1" showInputMessage="1" showErrorMessage="1" prompt="Escriba el valor unitario del transporte relacionado" sqref="T49:W51" xr:uid="{00000000-0002-0000-2D00-00000D000000}"/>
    <dataValidation allowBlank="1" showInputMessage="1" showErrorMessage="1" prompt="Escriba la tarifa del transporte relacionado" sqref="Q49:S51" xr:uid="{00000000-0002-0000-2D00-00000E000000}"/>
    <dataValidation allowBlank="1" showInputMessage="1" showErrorMessage="1" prompt="Esciba los m2 o Toneladas por Km equivalentes para el transporte relacionado" sqref="L49:P51" xr:uid="{00000000-0002-0000-2D00-00000F000000}"/>
    <dataValidation allowBlank="1" showInputMessage="1" showErrorMessage="1" prompt="Escriba la distancia que recorre el transporte relacionado" sqref="J49:K51" xr:uid="{00000000-0002-0000-2D00-000010000000}"/>
    <dataValidation allowBlank="1" showInputMessage="1" showErrorMessage="1" prompt="Escriba el peso o la cantidad de volument que transporta" sqref="H49:I51" xr:uid="{00000000-0002-0000-2D00-000011000000}"/>
    <dataValidation allowBlank="1" showInputMessage="1" showErrorMessage="1" prompt="Escriba el precio unitario del material que se analiza" sqref="T39:W43" xr:uid="{00000000-0002-0000-2D00-000012000000}"/>
    <dataValidation allowBlank="1" showInputMessage="1" showErrorMessage="1" prompt="Escriba el valor unitario del equipo que analiza" sqref="T33:W33" xr:uid="{00000000-0002-0000-2D00-000013000000}"/>
    <dataValidation allowBlank="1" showInputMessage="1" showErrorMessage="1" prompt="Escriba los trabajadores cuyo precio va a analizarce" sqref="B57:G59" xr:uid="{00000000-0002-0000-2D00-000014000000}"/>
    <dataValidation allowBlank="1" showInputMessage="1" showErrorMessage="1" prompt="Escriba la clase de material que transporta el material que se analiza" sqref="B49:G51" xr:uid="{00000000-0002-0000-2D00-000015000000}"/>
    <dataValidation allowBlank="1" showInputMessage="1" showErrorMessage="1" prompt="Escriba la Cantidad de cada item relacionado" sqref="T26 T29:W29" xr:uid="{00000000-0002-0000-2D00-000016000000}"/>
    <dataValidation allowBlank="1" showInputMessage="1" showErrorMessage="1" prompt="Escriba la unidad de medida en que se encuentra el item relacionado" sqref="Q26 Q29:S29" xr:uid="{00000000-0002-0000-2D00-000017000000}"/>
    <dataValidation allowBlank="1" showInputMessage="1" showErrorMessage="1" prompt="Escriba una breve descripción del item relacionado" sqref="D26 D29:P29" xr:uid="{00000000-0002-0000-2D00-000018000000}"/>
    <dataValidation allowBlank="1" showInputMessage="1" showErrorMessage="1" prompt="Escriba el item relacionado en la propuesta" sqref="B26 B29:C29" xr:uid="{00000000-0002-0000-2D00-000019000000}"/>
    <dataValidation allowBlank="1" showInputMessage="1" showErrorMessage="1" promptTitle="Coordinador        " prompt="Escriba el nombre _x000a_o razón social del _x000a_funcionario designado_x000a_para ser el Coordinador_x000a_del Contrato" sqref="F23:W23" xr:uid="{00000000-0002-0000-2D00-00001A000000}"/>
    <dataValidation allowBlank="1" showInputMessage="1" showErrorMessage="1" promptTitle="Interventor               " prompt="Escriba el nombre _x000a_o razón social del _x000a_Interventor" sqref="F21:W21" xr:uid="{00000000-0002-0000-2D00-00001B000000}"/>
    <dataValidation allowBlank="1" showInputMessage="1" showErrorMessage="1" promptTitle="Contratista" prompt="Escriba el nombre o _x000a_razón social del _x000a_Contratista" sqref="F19:W19" xr:uid="{00000000-0002-0000-2D00-00001C000000}"/>
    <dataValidation allowBlank="1" showInputMessage="1" showErrorMessage="1" promptTitle="Contrato No." prompt="Escriba en este espacio el número de contrato suscrito" sqref="H8:L8" xr:uid="{00000000-0002-0000-2D00-00001D000000}"/>
    <dataValidation allowBlank="1" showInputMessage="1" showErrorMessage="1" prompt="Escriba el año de suscripción del contrato." sqref="O8:Q8" xr:uid="{00000000-0002-0000-2D00-00001E000000}"/>
    <dataValidation allowBlank="1" showInputMessage="1" showErrorMessage="1" promptTitle="Objeto del Contrato" prompt="Escriba claramente el objeto del contrato de ejecución suscrito" sqref="B12:W17" xr:uid="{00000000-0002-0000-2D00-00001F000000}"/>
  </dataValidation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X75"/>
  <sheetViews>
    <sheetView workbookViewId="0">
      <selection sqref="A1:X75"/>
    </sheetView>
  </sheetViews>
  <sheetFormatPr defaultColWidth="11.42578125" defaultRowHeight="15"/>
  <cols>
    <col min="1" max="8" width="5.85546875" customWidth="1"/>
    <col min="9" max="9" width="9.85546875" customWidth="1"/>
    <col min="10" max="18" width="5.85546875" customWidth="1"/>
    <col min="19" max="19" width="9.28515625" customWidth="1"/>
    <col min="20" max="24" width="5.85546875" customWidth="1"/>
  </cols>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13"/>
      <c r="C12" s="413"/>
      <c r="D12" s="413"/>
      <c r="E12" s="413"/>
      <c r="F12" s="413"/>
      <c r="G12" s="413"/>
      <c r="H12" s="413"/>
      <c r="I12" s="413"/>
      <c r="J12" s="413"/>
      <c r="K12" s="413"/>
      <c r="L12" s="413"/>
      <c r="M12" s="413"/>
      <c r="N12" s="413"/>
      <c r="O12" s="413"/>
      <c r="P12" s="413"/>
      <c r="Q12" s="413"/>
      <c r="R12" s="413"/>
      <c r="S12" s="413"/>
      <c r="T12" s="413"/>
      <c r="U12" s="413"/>
      <c r="V12" s="413"/>
      <c r="W12" s="413"/>
      <c r="X12" s="36"/>
    </row>
    <row r="13" spans="1:24">
      <c r="A13" s="35"/>
      <c r="B13" s="413"/>
      <c r="C13" s="413"/>
      <c r="D13" s="413"/>
      <c r="E13" s="413"/>
      <c r="F13" s="413"/>
      <c r="G13" s="413"/>
      <c r="H13" s="413"/>
      <c r="I13" s="413"/>
      <c r="J13" s="413"/>
      <c r="K13" s="413"/>
      <c r="L13" s="413"/>
      <c r="M13" s="413"/>
      <c r="N13" s="413"/>
      <c r="O13" s="413"/>
      <c r="P13" s="413"/>
      <c r="Q13" s="413"/>
      <c r="R13" s="413"/>
      <c r="S13" s="413"/>
      <c r="T13" s="413"/>
      <c r="U13" s="413"/>
      <c r="V13" s="413"/>
      <c r="W13" s="413"/>
      <c r="X13" s="36"/>
    </row>
    <row r="14" spans="1:24">
      <c r="A14" s="35"/>
      <c r="B14" s="413"/>
      <c r="C14" s="413"/>
      <c r="D14" s="413"/>
      <c r="E14" s="413"/>
      <c r="F14" s="413"/>
      <c r="G14" s="413"/>
      <c r="H14" s="413"/>
      <c r="I14" s="413"/>
      <c r="J14" s="413"/>
      <c r="K14" s="413"/>
      <c r="L14" s="413"/>
      <c r="M14" s="413"/>
      <c r="N14" s="413"/>
      <c r="O14" s="413"/>
      <c r="P14" s="413"/>
      <c r="Q14" s="413"/>
      <c r="R14" s="413"/>
      <c r="S14" s="413"/>
      <c r="T14" s="413"/>
      <c r="U14" s="413"/>
      <c r="V14" s="413"/>
      <c r="W14" s="413"/>
      <c r="X14" s="36"/>
    </row>
    <row r="15" spans="1:24">
      <c r="A15" s="35"/>
      <c r="B15" s="413"/>
      <c r="C15" s="413"/>
      <c r="D15" s="413"/>
      <c r="E15" s="413"/>
      <c r="F15" s="413"/>
      <c r="G15" s="413"/>
      <c r="H15" s="413"/>
      <c r="I15" s="413"/>
      <c r="J15" s="413"/>
      <c r="K15" s="413"/>
      <c r="L15" s="413"/>
      <c r="M15" s="413"/>
      <c r="N15" s="413"/>
      <c r="O15" s="413"/>
      <c r="P15" s="413"/>
      <c r="Q15" s="413"/>
      <c r="R15" s="413"/>
      <c r="S15" s="413"/>
      <c r="T15" s="413"/>
      <c r="U15" s="413"/>
      <c r="V15" s="413"/>
      <c r="W15" s="413"/>
      <c r="X15" s="36"/>
    </row>
    <row r="16" spans="1:24">
      <c r="A16" s="35"/>
      <c r="B16" s="413"/>
      <c r="C16" s="413"/>
      <c r="D16" s="413"/>
      <c r="E16" s="413"/>
      <c r="F16" s="413"/>
      <c r="G16" s="413"/>
      <c r="H16" s="413"/>
      <c r="I16" s="413"/>
      <c r="J16" s="413"/>
      <c r="K16" s="413"/>
      <c r="L16" s="413"/>
      <c r="M16" s="413"/>
      <c r="N16" s="413"/>
      <c r="O16" s="413"/>
      <c r="P16" s="413"/>
      <c r="Q16" s="413"/>
      <c r="R16" s="413"/>
      <c r="S16" s="413"/>
      <c r="T16" s="413"/>
      <c r="U16" s="413"/>
      <c r="V16" s="413"/>
      <c r="W16" s="413"/>
      <c r="X16" s="36"/>
    </row>
    <row r="17" spans="1:24">
      <c r="A17" s="35"/>
      <c r="B17" s="413"/>
      <c r="C17" s="413"/>
      <c r="D17" s="413"/>
      <c r="E17" s="413"/>
      <c r="F17" s="413"/>
      <c r="G17" s="413"/>
      <c r="H17" s="413"/>
      <c r="I17" s="413"/>
      <c r="J17" s="413"/>
      <c r="K17" s="413"/>
      <c r="L17" s="413"/>
      <c r="M17" s="413"/>
      <c r="N17" s="413"/>
      <c r="O17" s="413"/>
      <c r="P17" s="413"/>
      <c r="Q17" s="413"/>
      <c r="R17" s="413"/>
      <c r="S17" s="413"/>
      <c r="T17" s="413"/>
      <c r="U17" s="413"/>
      <c r="V17" s="413"/>
      <c r="W17" s="413"/>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398" t="s">
        <v>239</v>
      </c>
      <c r="C26" s="399"/>
      <c r="D26" s="404" t="s">
        <v>240</v>
      </c>
      <c r="E26" s="405"/>
      <c r="F26" s="405"/>
      <c r="G26" s="405"/>
      <c r="H26" s="405"/>
      <c r="I26" s="405"/>
      <c r="J26" s="405"/>
      <c r="K26" s="405"/>
      <c r="L26" s="405"/>
      <c r="M26" s="405"/>
      <c r="N26" s="405"/>
      <c r="O26" s="405"/>
      <c r="P26" s="406"/>
      <c r="Q26" s="293" t="s">
        <v>117</v>
      </c>
      <c r="R26" s="294"/>
      <c r="S26" s="295"/>
      <c r="T26" s="278"/>
      <c r="U26" s="302"/>
      <c r="V26" s="302"/>
      <c r="W26" s="279"/>
      <c r="X26" s="46"/>
    </row>
    <row r="27" spans="1:24">
      <c r="A27" s="33"/>
      <c r="B27" s="400"/>
      <c r="C27" s="401"/>
      <c r="D27" s="407"/>
      <c r="E27" s="408"/>
      <c r="F27" s="408"/>
      <c r="G27" s="408"/>
      <c r="H27" s="408"/>
      <c r="I27" s="408"/>
      <c r="J27" s="408"/>
      <c r="K27" s="408"/>
      <c r="L27" s="408"/>
      <c r="M27" s="408"/>
      <c r="N27" s="408"/>
      <c r="O27" s="408"/>
      <c r="P27" s="409"/>
      <c r="Q27" s="296"/>
      <c r="R27" s="297"/>
      <c r="S27" s="298"/>
      <c r="T27" s="280"/>
      <c r="U27" s="303"/>
      <c r="V27" s="303"/>
      <c r="W27" s="281"/>
      <c r="X27" s="46"/>
    </row>
    <row r="28" spans="1:24">
      <c r="A28" s="33"/>
      <c r="B28" s="402"/>
      <c r="C28" s="403"/>
      <c r="D28" s="410"/>
      <c r="E28" s="411"/>
      <c r="F28" s="411"/>
      <c r="G28" s="411"/>
      <c r="H28" s="411"/>
      <c r="I28" s="411"/>
      <c r="J28" s="411"/>
      <c r="K28" s="411"/>
      <c r="L28" s="411"/>
      <c r="M28" s="411"/>
      <c r="N28" s="411"/>
      <c r="O28" s="411"/>
      <c r="P28" s="412"/>
      <c r="Q28" s="299"/>
      <c r="R28" s="300"/>
      <c r="S28" s="301"/>
      <c r="T28" s="282"/>
      <c r="U28" s="304"/>
      <c r="V28" s="304"/>
      <c r="W28" s="283"/>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c r="K33" s="318"/>
      <c r="L33" s="319">
        <f>+T60</f>
        <v>76044.237500000003</v>
      </c>
      <c r="M33" s="319"/>
      <c r="N33" s="319"/>
      <c r="O33" s="319"/>
      <c r="P33" s="319"/>
      <c r="Q33" s="320">
        <v>0.02</v>
      </c>
      <c r="R33" s="320"/>
      <c r="S33" s="320"/>
      <c r="T33" s="319">
        <f>+ROUND(L33*Q33,0)+1</f>
        <v>1522</v>
      </c>
      <c r="U33" s="319"/>
      <c r="V33" s="319"/>
      <c r="W33" s="319"/>
      <c r="X33" s="46"/>
    </row>
    <row r="34" spans="1:24" ht="16.5">
      <c r="A34" s="33"/>
      <c r="B34" s="49"/>
      <c r="C34" s="49"/>
      <c r="D34" s="49"/>
      <c r="E34" s="49"/>
      <c r="F34" s="49"/>
      <c r="G34" s="49"/>
      <c r="H34" s="49"/>
      <c r="I34" s="49"/>
      <c r="J34" s="49"/>
      <c r="K34" s="49"/>
      <c r="L34" s="49"/>
      <c r="M34" s="49"/>
      <c r="N34" s="49"/>
      <c r="O34" s="49"/>
      <c r="P34" s="49"/>
      <c r="Q34" s="310" t="s">
        <v>20</v>
      </c>
      <c r="R34" s="310"/>
      <c r="S34" s="310"/>
      <c r="T34" s="311">
        <f>+SUM(T33:W33)</f>
        <v>1522</v>
      </c>
      <c r="U34" s="312"/>
      <c r="V34" s="312"/>
      <c r="W34" s="313"/>
      <c r="X34" s="46"/>
    </row>
    <row r="35" spans="1:24" ht="15.75">
      <c r="A35" s="33"/>
      <c r="B35" s="50"/>
      <c r="C35" s="50"/>
      <c r="D35" s="50"/>
      <c r="E35" s="50"/>
      <c r="F35" s="50"/>
      <c r="G35" s="50"/>
      <c r="H35" s="50"/>
      <c r="I35" s="50"/>
      <c r="J35" s="50"/>
      <c r="K35" s="50"/>
      <c r="L35" s="50"/>
      <c r="M35" s="50"/>
      <c r="N35" s="50"/>
      <c r="O35" s="50"/>
      <c r="P35" s="50"/>
      <c r="Q35" s="50"/>
      <c r="R35" s="50"/>
      <c r="S35" s="50"/>
      <c r="T35" s="51"/>
      <c r="U35" s="51"/>
      <c r="V35" s="51"/>
      <c r="W35" s="51"/>
      <c r="X35" s="46"/>
    </row>
    <row r="36" spans="1:24" ht="16.5">
      <c r="A36" s="33"/>
      <c r="B36" s="305" t="s">
        <v>21</v>
      </c>
      <c r="C36" s="305"/>
      <c r="D36" s="305"/>
      <c r="E36" s="305"/>
      <c r="F36" s="305"/>
      <c r="G36" s="305"/>
      <c r="H36" s="305"/>
      <c r="I36" s="305"/>
      <c r="J36" s="305"/>
      <c r="K36" s="305"/>
      <c r="L36" s="305"/>
      <c r="M36" s="305"/>
      <c r="N36" s="305"/>
      <c r="O36" s="305"/>
      <c r="P36" s="305"/>
      <c r="Q36" s="305"/>
      <c r="R36" s="305"/>
      <c r="S36" s="305"/>
      <c r="T36" s="305"/>
      <c r="U36" s="305"/>
      <c r="V36" s="305"/>
      <c r="W36" s="305"/>
      <c r="X36" s="46"/>
    </row>
    <row r="37" spans="1:24" ht="15.75">
      <c r="A37" s="33"/>
      <c r="B37" s="47"/>
      <c r="C37" s="47"/>
      <c r="D37" s="47"/>
      <c r="E37" s="47"/>
      <c r="F37" s="47"/>
      <c r="G37" s="47"/>
      <c r="H37" s="47"/>
      <c r="I37" s="47"/>
      <c r="J37" s="47"/>
      <c r="K37" s="47"/>
      <c r="L37" s="47"/>
      <c r="M37" s="47"/>
      <c r="N37" s="47"/>
      <c r="O37" s="47"/>
      <c r="P37" s="47"/>
      <c r="Q37" s="47"/>
      <c r="R37" s="47"/>
      <c r="S37" s="47"/>
      <c r="T37" s="47"/>
      <c r="U37" s="47"/>
      <c r="V37" s="47"/>
      <c r="W37" s="47"/>
      <c r="X37" s="46"/>
    </row>
    <row r="38" spans="1:24" ht="16.5">
      <c r="A38" s="33"/>
      <c r="B38" s="309" t="s">
        <v>9</v>
      </c>
      <c r="C38" s="309"/>
      <c r="D38" s="309"/>
      <c r="E38" s="309"/>
      <c r="F38" s="309"/>
      <c r="G38" s="309"/>
      <c r="H38" s="309"/>
      <c r="I38" s="309"/>
      <c r="J38" s="309" t="s">
        <v>10</v>
      </c>
      <c r="K38" s="309"/>
      <c r="L38" s="309" t="s">
        <v>22</v>
      </c>
      <c r="M38" s="309"/>
      <c r="N38" s="309"/>
      <c r="O38" s="309"/>
      <c r="P38" s="309"/>
      <c r="Q38" s="309" t="s">
        <v>23</v>
      </c>
      <c r="R38" s="309"/>
      <c r="S38" s="309"/>
      <c r="T38" s="309" t="s">
        <v>24</v>
      </c>
      <c r="U38" s="309"/>
      <c r="V38" s="309"/>
      <c r="W38" s="309"/>
      <c r="X38" s="46"/>
    </row>
    <row r="39" spans="1:24" ht="15.75">
      <c r="A39" s="33"/>
      <c r="B39" s="320" t="s">
        <v>241</v>
      </c>
      <c r="C39" s="320"/>
      <c r="D39" s="320"/>
      <c r="E39" s="320"/>
      <c r="F39" s="320"/>
      <c r="G39" s="320"/>
      <c r="H39" s="320"/>
      <c r="I39" s="320"/>
      <c r="J39" s="320" t="s">
        <v>222</v>
      </c>
      <c r="K39" s="320"/>
      <c r="L39" s="320">
        <v>1</v>
      </c>
      <c r="M39" s="320"/>
      <c r="N39" s="320"/>
      <c r="O39" s="320"/>
      <c r="P39" s="320"/>
      <c r="Q39" s="320">
        <v>207590</v>
      </c>
      <c r="R39" s="320"/>
      <c r="S39" s="320"/>
      <c r="T39" s="328">
        <f>+ROUND(L39*Q39,0)</f>
        <v>207590</v>
      </c>
      <c r="U39" s="328"/>
      <c r="V39" s="328"/>
      <c r="W39" s="328"/>
      <c r="X39" s="46"/>
    </row>
    <row r="40" spans="1:24" ht="15.75">
      <c r="A40" s="33"/>
      <c r="B40" s="320" t="s">
        <v>234</v>
      </c>
      <c r="C40" s="320"/>
      <c r="D40" s="320"/>
      <c r="E40" s="320"/>
      <c r="F40" s="320"/>
      <c r="G40" s="320"/>
      <c r="H40" s="320"/>
      <c r="I40" s="320"/>
      <c r="J40" s="320" t="s">
        <v>13</v>
      </c>
      <c r="K40" s="320"/>
      <c r="L40" s="320">
        <v>0.18</v>
      </c>
      <c r="M40" s="320"/>
      <c r="N40" s="320"/>
      <c r="O40" s="320"/>
      <c r="P40" s="320"/>
      <c r="Q40" s="320">
        <v>27000</v>
      </c>
      <c r="R40" s="320"/>
      <c r="S40" s="320"/>
      <c r="T40" s="328">
        <f t="shared" ref="T40:T41" si="0">+ROUND(L40*Q40,0)</f>
        <v>4860</v>
      </c>
      <c r="U40" s="328"/>
      <c r="V40" s="328"/>
      <c r="W40" s="328"/>
      <c r="X40" s="46"/>
    </row>
    <row r="41" spans="1:24" ht="15.75">
      <c r="A41" s="33"/>
      <c r="B41" s="320" t="s">
        <v>235</v>
      </c>
      <c r="C41" s="320"/>
      <c r="D41" s="320"/>
      <c r="E41" s="320"/>
      <c r="F41" s="320"/>
      <c r="G41" s="320"/>
      <c r="H41" s="320"/>
      <c r="I41" s="320"/>
      <c r="J41" s="320" t="s">
        <v>13</v>
      </c>
      <c r="K41" s="320"/>
      <c r="L41" s="320">
        <v>0.04</v>
      </c>
      <c r="M41" s="320"/>
      <c r="N41" s="320"/>
      <c r="O41" s="320"/>
      <c r="P41" s="320"/>
      <c r="Q41" s="320">
        <v>130000</v>
      </c>
      <c r="R41" s="320"/>
      <c r="S41" s="320"/>
      <c r="T41" s="328">
        <f t="shared" si="0"/>
        <v>5200</v>
      </c>
      <c r="U41" s="328"/>
      <c r="V41" s="328"/>
      <c r="W41" s="328"/>
      <c r="X41" s="46"/>
    </row>
    <row r="42" spans="1:24" ht="15.75">
      <c r="A42" s="33"/>
      <c r="B42" s="317"/>
      <c r="C42" s="324"/>
      <c r="D42" s="324"/>
      <c r="E42" s="324"/>
      <c r="F42" s="324"/>
      <c r="G42" s="324"/>
      <c r="H42" s="324"/>
      <c r="I42" s="318"/>
      <c r="J42" s="320"/>
      <c r="K42" s="320"/>
      <c r="L42" s="320"/>
      <c r="M42" s="320"/>
      <c r="N42" s="320"/>
      <c r="O42" s="320"/>
      <c r="P42" s="320"/>
      <c r="Q42" s="320"/>
      <c r="R42" s="320"/>
      <c r="S42" s="320"/>
      <c r="T42" s="328"/>
      <c r="U42" s="328"/>
      <c r="V42" s="328"/>
      <c r="W42" s="328"/>
      <c r="X42" s="46"/>
    </row>
    <row r="43" spans="1:24" ht="15.75">
      <c r="A43" s="33"/>
      <c r="B43" s="317"/>
      <c r="C43" s="324"/>
      <c r="D43" s="324"/>
      <c r="E43" s="324"/>
      <c r="F43" s="324"/>
      <c r="G43" s="324"/>
      <c r="H43" s="324"/>
      <c r="I43" s="318"/>
      <c r="J43" s="320"/>
      <c r="K43" s="320"/>
      <c r="L43" s="320"/>
      <c r="M43" s="320"/>
      <c r="N43" s="320"/>
      <c r="O43" s="320"/>
      <c r="P43" s="320"/>
      <c r="Q43" s="320"/>
      <c r="R43" s="320"/>
      <c r="S43" s="320"/>
      <c r="T43" s="328"/>
      <c r="U43" s="328"/>
      <c r="V43" s="328"/>
      <c r="W43" s="328"/>
      <c r="X43" s="46"/>
    </row>
    <row r="44" spans="1:24" ht="16.5">
      <c r="A44" s="33"/>
      <c r="B44" s="49"/>
      <c r="C44" s="49"/>
      <c r="D44" s="49"/>
      <c r="E44" s="49"/>
      <c r="F44" s="49"/>
      <c r="G44" s="49"/>
      <c r="H44" s="49"/>
      <c r="I44" s="49"/>
      <c r="J44" s="49"/>
      <c r="K44" s="49"/>
      <c r="L44" s="49"/>
      <c r="M44" s="49"/>
      <c r="N44" s="49"/>
      <c r="O44" s="49"/>
      <c r="P44" s="49"/>
      <c r="Q44" s="310" t="s">
        <v>20</v>
      </c>
      <c r="R44" s="310"/>
      <c r="S44" s="310"/>
      <c r="T44" s="329">
        <f>SUM(T39:T43)</f>
        <v>217650</v>
      </c>
      <c r="U44" s="330"/>
      <c r="V44" s="330"/>
      <c r="W44" s="331"/>
      <c r="X44" s="46"/>
    </row>
    <row r="45" spans="1:24" ht="15.75">
      <c r="A45" s="33"/>
      <c r="B45" s="50"/>
      <c r="C45" s="50"/>
      <c r="D45" s="50"/>
      <c r="E45" s="50"/>
      <c r="F45" s="50"/>
      <c r="G45" s="50"/>
      <c r="H45" s="50"/>
      <c r="I45" s="50"/>
      <c r="J45" s="50"/>
      <c r="K45" s="50"/>
      <c r="L45" s="50"/>
      <c r="M45" s="50"/>
      <c r="N45" s="50"/>
      <c r="O45" s="50"/>
      <c r="P45" s="50"/>
      <c r="Q45" s="50"/>
      <c r="R45" s="50"/>
      <c r="S45" s="50"/>
      <c r="T45" s="51"/>
      <c r="U45" s="51"/>
      <c r="V45" s="51"/>
      <c r="W45" s="51"/>
      <c r="X45" s="46"/>
    </row>
    <row r="46" spans="1:24" ht="16.5">
      <c r="A46" s="33"/>
      <c r="B46" s="305" t="s">
        <v>26</v>
      </c>
      <c r="C46" s="305"/>
      <c r="D46" s="305"/>
      <c r="E46" s="305"/>
      <c r="F46" s="305"/>
      <c r="G46" s="305"/>
      <c r="H46" s="305"/>
      <c r="I46" s="305"/>
      <c r="J46" s="305"/>
      <c r="K46" s="305"/>
      <c r="L46" s="305"/>
      <c r="M46" s="305"/>
      <c r="N46" s="305"/>
      <c r="O46" s="305"/>
      <c r="P46" s="305"/>
      <c r="Q46" s="305"/>
      <c r="R46" s="305"/>
      <c r="S46" s="305"/>
      <c r="T46" s="305"/>
      <c r="U46" s="305"/>
      <c r="V46" s="305"/>
      <c r="W46" s="305"/>
      <c r="X46" s="46"/>
    </row>
    <row r="47" spans="1:24" ht="15.75">
      <c r="A47" s="33"/>
      <c r="B47" s="47"/>
      <c r="C47" s="47"/>
      <c r="D47" s="47"/>
      <c r="E47" s="47"/>
      <c r="F47" s="47"/>
      <c r="G47" s="47"/>
      <c r="H47" s="47"/>
      <c r="I47" s="47"/>
      <c r="J47" s="47"/>
      <c r="K47" s="47"/>
      <c r="L47" s="47"/>
      <c r="M47" s="47"/>
      <c r="N47" s="47"/>
      <c r="O47" s="47"/>
      <c r="P47" s="47"/>
      <c r="Q47" s="47"/>
      <c r="R47" s="47"/>
      <c r="S47" s="47"/>
      <c r="T47" s="47"/>
      <c r="U47" s="47"/>
      <c r="V47" s="47"/>
      <c r="W47" s="47"/>
      <c r="X47" s="46"/>
    </row>
    <row r="48" spans="1:24" ht="19.5">
      <c r="A48" s="33"/>
      <c r="B48" s="309" t="s">
        <v>27</v>
      </c>
      <c r="C48" s="309"/>
      <c r="D48" s="309"/>
      <c r="E48" s="309"/>
      <c r="F48" s="309"/>
      <c r="G48" s="309"/>
      <c r="H48" s="309" t="s">
        <v>28</v>
      </c>
      <c r="I48" s="309"/>
      <c r="J48" s="309" t="s">
        <v>29</v>
      </c>
      <c r="K48" s="309"/>
      <c r="L48" s="309" t="s">
        <v>30</v>
      </c>
      <c r="M48" s="309"/>
      <c r="N48" s="309"/>
      <c r="O48" s="309"/>
      <c r="P48" s="309"/>
      <c r="Q48" s="309" t="s">
        <v>16</v>
      </c>
      <c r="R48" s="309"/>
      <c r="S48" s="309"/>
      <c r="T48" s="309" t="s">
        <v>18</v>
      </c>
      <c r="U48" s="309"/>
      <c r="V48" s="309"/>
      <c r="W48" s="309"/>
      <c r="X48" s="46"/>
    </row>
    <row r="49" spans="1:24" ht="15.75">
      <c r="A49" s="33"/>
      <c r="B49" s="320" t="s">
        <v>61</v>
      </c>
      <c r="C49" s="320"/>
      <c r="D49" s="320"/>
      <c r="E49" s="320"/>
      <c r="F49" s="320"/>
      <c r="G49" s="320"/>
      <c r="H49" s="320"/>
      <c r="I49" s="320"/>
      <c r="J49" s="320">
        <v>15</v>
      </c>
      <c r="K49" s="320"/>
      <c r="L49" s="320">
        <v>0.2</v>
      </c>
      <c r="M49" s="320"/>
      <c r="N49" s="320"/>
      <c r="O49" s="320"/>
      <c r="P49" s="320"/>
      <c r="Q49" s="320">
        <v>35000</v>
      </c>
      <c r="R49" s="320"/>
      <c r="S49" s="320"/>
      <c r="T49" s="319">
        <f>+ROUND(L49*Q49,0)</f>
        <v>7000</v>
      </c>
      <c r="U49" s="319"/>
      <c r="V49" s="319"/>
      <c r="W49" s="319"/>
      <c r="X49" s="46"/>
    </row>
    <row r="50" spans="1:24" ht="15.75">
      <c r="A50" s="33"/>
      <c r="B50" s="320" t="s">
        <v>32</v>
      </c>
      <c r="C50" s="320"/>
      <c r="D50" s="320"/>
      <c r="E50" s="320"/>
      <c r="F50" s="320"/>
      <c r="G50" s="320"/>
      <c r="H50" s="320"/>
      <c r="I50" s="320"/>
      <c r="J50" s="320">
        <v>1</v>
      </c>
      <c r="K50" s="320"/>
      <c r="L50" s="320">
        <v>0.50149999999999995</v>
      </c>
      <c r="M50" s="320"/>
      <c r="N50" s="320"/>
      <c r="O50" s="320"/>
      <c r="P50" s="320"/>
      <c r="Q50" s="320">
        <v>45000</v>
      </c>
      <c r="R50" s="320"/>
      <c r="S50" s="320"/>
      <c r="T50" s="319">
        <f t="shared" ref="T50:T51" si="1">+ROUND(L50*Q50,0)</f>
        <v>22568</v>
      </c>
      <c r="U50" s="319"/>
      <c r="V50" s="319"/>
      <c r="W50" s="319"/>
      <c r="X50" s="46"/>
    </row>
    <row r="51" spans="1:24" ht="15.75">
      <c r="A51" s="33"/>
      <c r="B51" s="320"/>
      <c r="C51" s="320"/>
      <c r="D51" s="320"/>
      <c r="E51" s="320"/>
      <c r="F51" s="320"/>
      <c r="G51" s="320"/>
      <c r="H51" s="320"/>
      <c r="I51" s="320"/>
      <c r="J51" s="320"/>
      <c r="K51" s="320"/>
      <c r="L51" s="320"/>
      <c r="M51" s="320"/>
      <c r="N51" s="320"/>
      <c r="O51" s="320"/>
      <c r="P51" s="320"/>
      <c r="Q51" s="320"/>
      <c r="R51" s="320"/>
      <c r="S51" s="320"/>
      <c r="T51" s="319">
        <f t="shared" si="1"/>
        <v>0</v>
      </c>
      <c r="U51" s="319"/>
      <c r="V51" s="319"/>
      <c r="W51" s="319"/>
      <c r="X51" s="46"/>
    </row>
    <row r="52" spans="1:24" ht="16.5">
      <c r="A52" s="33"/>
      <c r="B52" s="49"/>
      <c r="C52" s="49"/>
      <c r="D52" s="49"/>
      <c r="E52" s="49"/>
      <c r="F52" s="49"/>
      <c r="G52" s="49"/>
      <c r="H52" s="49"/>
      <c r="I52" s="49"/>
      <c r="J52" s="49"/>
      <c r="K52" s="49"/>
      <c r="L52" s="49"/>
      <c r="M52" s="49"/>
      <c r="N52" s="49"/>
      <c r="O52" s="49"/>
      <c r="P52" s="49"/>
      <c r="Q52" s="310" t="s">
        <v>20</v>
      </c>
      <c r="R52" s="310"/>
      <c r="S52" s="310"/>
      <c r="T52" s="332">
        <f t="shared" ref="T52" si="2">SUM(T49:W51)</f>
        <v>29568</v>
      </c>
      <c r="U52" s="333"/>
      <c r="V52" s="333"/>
      <c r="W52" s="334"/>
      <c r="X52" s="46"/>
    </row>
    <row r="53" spans="1:24" ht="15.75">
      <c r="A53" s="33"/>
      <c r="B53" s="50"/>
      <c r="C53" s="50"/>
      <c r="D53" s="50"/>
      <c r="E53" s="50"/>
      <c r="F53" s="50"/>
      <c r="G53" s="50"/>
      <c r="H53" s="50"/>
      <c r="I53" s="50"/>
      <c r="J53" s="50"/>
      <c r="K53" s="50"/>
      <c r="L53" s="50"/>
      <c r="M53" s="50"/>
      <c r="N53" s="50"/>
      <c r="O53" s="50"/>
      <c r="P53" s="50"/>
      <c r="Q53" s="50"/>
      <c r="R53" s="50"/>
      <c r="S53" s="50"/>
      <c r="T53" s="51"/>
      <c r="U53" s="51"/>
      <c r="V53" s="51"/>
      <c r="W53" s="51"/>
      <c r="X53" s="46"/>
    </row>
    <row r="54" spans="1:24" ht="16.5">
      <c r="A54" s="33"/>
      <c r="B54" s="305" t="s">
        <v>33</v>
      </c>
      <c r="C54" s="305"/>
      <c r="D54" s="305"/>
      <c r="E54" s="305"/>
      <c r="F54" s="305"/>
      <c r="G54" s="305"/>
      <c r="H54" s="305"/>
      <c r="I54" s="305"/>
      <c r="J54" s="305"/>
      <c r="K54" s="305"/>
      <c r="L54" s="305"/>
      <c r="M54" s="305"/>
      <c r="N54" s="305"/>
      <c r="O54" s="305"/>
      <c r="P54" s="305"/>
      <c r="Q54" s="305"/>
      <c r="R54" s="305"/>
      <c r="S54" s="305"/>
      <c r="T54" s="305"/>
      <c r="U54" s="305"/>
      <c r="V54" s="305"/>
      <c r="W54" s="305"/>
      <c r="X54" s="46"/>
    </row>
    <row r="55" spans="1:24" ht="15.75">
      <c r="A55" s="33"/>
      <c r="B55" s="47"/>
      <c r="C55" s="47"/>
      <c r="D55" s="47"/>
      <c r="E55" s="47"/>
      <c r="F55" s="47"/>
      <c r="G55" s="47"/>
      <c r="H55" s="47"/>
      <c r="I55" s="47"/>
      <c r="J55" s="47"/>
      <c r="K55" s="47"/>
      <c r="L55" s="47"/>
      <c r="M55" s="47"/>
      <c r="N55" s="47"/>
      <c r="O55" s="47"/>
      <c r="P55" s="47"/>
      <c r="Q55" s="47"/>
      <c r="R55" s="47"/>
      <c r="S55" s="47"/>
      <c r="T55" s="47"/>
      <c r="U55" s="47"/>
      <c r="V55" s="47"/>
      <c r="W55" s="47"/>
      <c r="X55" s="46"/>
    </row>
    <row r="56" spans="1:24" ht="16.5">
      <c r="A56" s="33"/>
      <c r="B56" s="309" t="s">
        <v>34</v>
      </c>
      <c r="C56" s="309"/>
      <c r="D56" s="309"/>
      <c r="E56" s="309"/>
      <c r="F56" s="309"/>
      <c r="G56" s="309"/>
      <c r="H56" s="309" t="s">
        <v>35</v>
      </c>
      <c r="I56" s="309"/>
      <c r="J56" s="309" t="s">
        <v>36</v>
      </c>
      <c r="K56" s="309"/>
      <c r="L56" s="309" t="s">
        <v>37</v>
      </c>
      <c r="M56" s="309"/>
      <c r="N56" s="309"/>
      <c r="O56" s="309"/>
      <c r="P56" s="309"/>
      <c r="Q56" s="309" t="s">
        <v>17</v>
      </c>
      <c r="R56" s="309"/>
      <c r="S56" s="309"/>
      <c r="T56" s="309" t="s">
        <v>18</v>
      </c>
      <c r="U56" s="309"/>
      <c r="V56" s="309"/>
      <c r="W56" s="309"/>
      <c r="X56" s="46"/>
    </row>
    <row r="57" spans="1:24" ht="15.75">
      <c r="A57" s="33"/>
      <c r="B57" s="320" t="s">
        <v>38</v>
      </c>
      <c r="C57" s="320"/>
      <c r="D57" s="320"/>
      <c r="E57" s="320"/>
      <c r="F57" s="320"/>
      <c r="G57" s="320"/>
      <c r="H57" s="320">
        <f>((1500000/30)+((1000000/30)*2))</f>
        <v>116666.66666666667</v>
      </c>
      <c r="I57" s="320"/>
      <c r="J57" s="335">
        <v>0.65</v>
      </c>
      <c r="K57" s="320"/>
      <c r="L57" s="320">
        <f>H57*1.65</f>
        <v>192500</v>
      </c>
      <c r="M57" s="320"/>
      <c r="N57" s="320"/>
      <c r="O57" s="320"/>
      <c r="P57" s="320"/>
      <c r="Q57" s="320">
        <v>0.39503500000000003</v>
      </c>
      <c r="R57" s="320"/>
      <c r="S57" s="320"/>
      <c r="T57" s="319">
        <f>Q57*L57</f>
        <v>76044.237500000003</v>
      </c>
      <c r="U57" s="319"/>
      <c r="V57" s="319"/>
      <c r="W57" s="319"/>
      <c r="X57" s="46"/>
    </row>
    <row r="58" spans="1:24" ht="15.75">
      <c r="A58" s="33"/>
      <c r="B58" s="320"/>
      <c r="C58" s="320"/>
      <c r="D58" s="320"/>
      <c r="E58" s="320"/>
      <c r="F58" s="320"/>
      <c r="G58" s="320"/>
      <c r="H58" s="320"/>
      <c r="I58" s="320"/>
      <c r="J58" s="320"/>
      <c r="K58" s="320"/>
      <c r="L58" s="320"/>
      <c r="M58" s="320"/>
      <c r="N58" s="320"/>
      <c r="O58" s="320"/>
      <c r="P58" s="320"/>
      <c r="Q58" s="320"/>
      <c r="R58" s="320"/>
      <c r="S58" s="320"/>
      <c r="T58" s="319"/>
      <c r="U58" s="319"/>
      <c r="V58" s="319"/>
      <c r="W58" s="319"/>
      <c r="X58" s="46"/>
    </row>
    <row r="59" spans="1:24" ht="15.75">
      <c r="A59" s="33"/>
      <c r="B59" s="320"/>
      <c r="C59" s="320"/>
      <c r="D59" s="320"/>
      <c r="E59" s="320"/>
      <c r="F59" s="320"/>
      <c r="G59" s="320"/>
      <c r="H59" s="320"/>
      <c r="I59" s="320"/>
      <c r="J59" s="320"/>
      <c r="K59" s="320"/>
      <c r="L59" s="320"/>
      <c r="M59" s="320"/>
      <c r="N59" s="320"/>
      <c r="O59" s="320"/>
      <c r="P59" s="320"/>
      <c r="Q59" s="320"/>
      <c r="R59" s="320"/>
      <c r="S59" s="320"/>
      <c r="T59" s="319"/>
      <c r="U59" s="319"/>
      <c r="V59" s="319"/>
      <c r="W59" s="319"/>
      <c r="X59" s="46"/>
    </row>
    <row r="60" spans="1:24" ht="16.5">
      <c r="A60" s="33"/>
      <c r="B60" s="49"/>
      <c r="C60" s="49"/>
      <c r="D60" s="49"/>
      <c r="E60" s="49"/>
      <c r="F60" s="49"/>
      <c r="G60" s="49"/>
      <c r="H60" s="49"/>
      <c r="I60" s="49"/>
      <c r="J60" s="49"/>
      <c r="K60" s="49"/>
      <c r="L60" s="49"/>
      <c r="M60" s="49"/>
      <c r="N60" s="49"/>
      <c r="O60" s="49"/>
      <c r="P60" s="49"/>
      <c r="Q60" s="310" t="s">
        <v>20</v>
      </c>
      <c r="R60" s="310"/>
      <c r="S60" s="310"/>
      <c r="T60" s="337">
        <f t="shared" ref="T60" si="3">SUM(T57:W59)</f>
        <v>76044.237500000003</v>
      </c>
      <c r="U60" s="338"/>
      <c r="V60" s="338"/>
      <c r="W60" s="339"/>
      <c r="X60" s="46"/>
    </row>
    <row r="61" spans="1:24">
      <c r="A61" s="33"/>
      <c r="B61" s="52"/>
      <c r="C61" s="52"/>
      <c r="D61" s="52"/>
      <c r="E61" s="52"/>
      <c r="F61" s="52"/>
      <c r="G61" s="52"/>
      <c r="H61" s="52"/>
      <c r="I61" s="52"/>
      <c r="J61" s="52"/>
      <c r="K61" s="52"/>
      <c r="L61" s="52"/>
      <c r="M61" s="52"/>
      <c r="N61" s="52"/>
      <c r="O61" s="52"/>
      <c r="P61" s="52"/>
      <c r="Q61" s="52"/>
      <c r="R61" s="52"/>
      <c r="S61" s="52"/>
      <c r="T61" s="53"/>
      <c r="U61" s="53"/>
      <c r="V61" s="53"/>
      <c r="W61" s="53"/>
      <c r="X61" s="46"/>
    </row>
    <row r="62" spans="1:24">
      <c r="A62" s="33"/>
      <c r="B62" s="52"/>
      <c r="C62" s="52"/>
      <c r="D62" s="52"/>
      <c r="E62" s="52"/>
      <c r="F62" s="52"/>
      <c r="G62" s="52"/>
      <c r="H62" s="52"/>
      <c r="I62" s="52"/>
      <c r="J62" s="52"/>
      <c r="K62" s="52"/>
      <c r="L62" s="52"/>
      <c r="M62" s="52"/>
      <c r="N62" s="52"/>
      <c r="O62" s="52"/>
      <c r="P62" s="52"/>
      <c r="Q62" s="340" t="s">
        <v>39</v>
      </c>
      <c r="R62" s="340"/>
      <c r="S62" s="340"/>
      <c r="T62" s="341">
        <f>+T60+T52+T44+T34</f>
        <v>324784.23749999999</v>
      </c>
      <c r="U62" s="341"/>
      <c r="V62" s="341"/>
      <c r="W62" s="341"/>
      <c r="X62" s="46"/>
    </row>
    <row r="63" spans="1:24">
      <c r="A63" s="33"/>
      <c r="B63" s="52"/>
      <c r="C63" s="52"/>
      <c r="D63" s="52"/>
      <c r="E63" s="52"/>
      <c r="F63" s="52"/>
      <c r="G63" s="52"/>
      <c r="H63" s="52"/>
      <c r="I63" s="52"/>
      <c r="J63" s="52"/>
      <c r="K63" s="52"/>
      <c r="L63" s="52"/>
      <c r="M63" s="52"/>
      <c r="N63" s="52"/>
      <c r="O63" s="52"/>
      <c r="P63" s="52"/>
      <c r="Q63" s="54" t="s">
        <v>40</v>
      </c>
      <c r="R63" s="55">
        <v>30</v>
      </c>
      <c r="S63" s="56" t="s">
        <v>41</v>
      </c>
      <c r="T63" s="341">
        <f>+ROUND(R63*(T62/100),0)</f>
        <v>97435</v>
      </c>
      <c r="U63" s="341"/>
      <c r="V63" s="341"/>
      <c r="W63" s="341"/>
      <c r="X63" s="46"/>
    </row>
    <row r="64" spans="1:24">
      <c r="A64" s="33"/>
      <c r="B64" s="52"/>
      <c r="C64" s="52"/>
      <c r="D64" s="52"/>
      <c r="E64" s="52"/>
      <c r="F64" s="52"/>
      <c r="G64" s="52"/>
      <c r="H64" s="52"/>
      <c r="I64" s="52"/>
      <c r="J64" s="52"/>
      <c r="K64" s="52"/>
      <c r="L64" s="52"/>
      <c r="M64" s="52"/>
      <c r="N64" s="52"/>
      <c r="O64" s="52"/>
      <c r="P64" s="52"/>
      <c r="Q64" s="342" t="s">
        <v>42</v>
      </c>
      <c r="R64" s="342"/>
      <c r="S64" s="342"/>
      <c r="T64" s="341">
        <f>+T63+T62</f>
        <v>422219.23749999999</v>
      </c>
      <c r="U64" s="341"/>
      <c r="V64" s="341"/>
      <c r="W64" s="341"/>
      <c r="X64" s="46"/>
    </row>
    <row r="65" spans="1:24">
      <c r="A65" s="33"/>
      <c r="B65" s="52"/>
      <c r="C65" s="52"/>
      <c r="D65" s="52"/>
      <c r="E65" s="52"/>
      <c r="F65" s="52"/>
      <c r="G65" s="52"/>
      <c r="H65" s="52"/>
      <c r="I65" s="52"/>
      <c r="J65" s="52"/>
      <c r="K65" s="52"/>
      <c r="L65" s="52"/>
      <c r="M65" s="52"/>
      <c r="N65" s="52"/>
      <c r="O65" s="52"/>
      <c r="P65" s="52"/>
      <c r="Q65" s="52"/>
      <c r="R65" s="52"/>
      <c r="S65" s="52"/>
      <c r="T65" s="53"/>
      <c r="U65" s="53"/>
      <c r="V65" s="53"/>
      <c r="W65" s="53"/>
      <c r="X65" s="46"/>
    </row>
    <row r="66" spans="1:24">
      <c r="A66" s="33"/>
      <c r="B66" s="52"/>
      <c r="C66" s="52"/>
      <c r="D66" s="52"/>
      <c r="E66" s="52"/>
      <c r="F66" s="52"/>
      <c r="G66" s="52"/>
      <c r="H66" s="52"/>
      <c r="I66" s="52"/>
      <c r="J66" s="52"/>
      <c r="K66" s="52"/>
      <c r="L66" s="52"/>
      <c r="M66" s="52"/>
      <c r="N66" s="52"/>
      <c r="O66" s="52"/>
      <c r="P66" s="52"/>
      <c r="Q66" s="52"/>
      <c r="R66" s="52"/>
      <c r="S66" s="52"/>
      <c r="T66" s="53"/>
      <c r="U66" s="53"/>
      <c r="V66" s="53"/>
      <c r="W66" s="53"/>
      <c r="X66" s="46"/>
    </row>
    <row r="67" spans="1:24">
      <c r="A67" s="33"/>
      <c r="B67" s="52"/>
      <c r="C67" s="346"/>
      <c r="D67" s="641"/>
      <c r="E67" s="641"/>
      <c r="F67" s="641"/>
      <c r="G67" s="641"/>
      <c r="H67" s="641"/>
      <c r="I67" s="641"/>
      <c r="J67" s="641"/>
      <c r="K67" s="642"/>
      <c r="L67" s="642"/>
      <c r="M67" s="642"/>
      <c r="N67" s="347"/>
      <c r="O67" s="347"/>
      <c r="P67" s="347"/>
      <c r="Q67" s="347"/>
      <c r="R67" s="347"/>
      <c r="S67" s="347"/>
      <c r="T67" s="347"/>
      <c r="U67" s="347"/>
      <c r="V67" s="347"/>
      <c r="W67" s="67"/>
      <c r="X67" s="46"/>
    </row>
    <row r="68" spans="1:24" ht="16.5">
      <c r="A68" s="33"/>
      <c r="B68" s="52"/>
      <c r="C68" s="343" t="s">
        <v>43</v>
      </c>
      <c r="D68" s="343"/>
      <c r="E68" s="343"/>
      <c r="F68" s="343"/>
      <c r="G68" s="343"/>
      <c r="H68" s="343"/>
      <c r="I68" s="343"/>
      <c r="J68" s="343"/>
      <c r="K68" s="642"/>
      <c r="L68" s="642"/>
      <c r="M68" s="642"/>
      <c r="N68" s="343" t="s">
        <v>44</v>
      </c>
      <c r="O68" s="343"/>
      <c r="P68" s="343"/>
      <c r="Q68" s="343"/>
      <c r="R68" s="343"/>
      <c r="S68" s="343"/>
      <c r="T68" s="343"/>
      <c r="U68" s="343"/>
      <c r="V68" s="343"/>
      <c r="W68" s="343"/>
      <c r="X68" s="46"/>
    </row>
    <row r="69" spans="1:24">
      <c r="A69" s="33"/>
      <c r="B69" s="52"/>
      <c r="C69" s="57"/>
      <c r="D69" s="58"/>
      <c r="E69" s="58"/>
      <c r="F69" s="58"/>
      <c r="G69" s="58"/>
      <c r="H69" s="58"/>
      <c r="I69" s="58"/>
      <c r="J69" s="58"/>
      <c r="K69" s="58"/>
      <c r="L69" s="58"/>
      <c r="M69" s="58"/>
      <c r="N69" s="57"/>
      <c r="O69" s="57"/>
      <c r="P69" s="57"/>
      <c r="Q69" s="57"/>
      <c r="R69" s="57"/>
      <c r="S69" s="57"/>
      <c r="T69" s="57"/>
      <c r="U69" s="57"/>
      <c r="V69" s="57"/>
      <c r="W69" s="57"/>
      <c r="X69" s="46"/>
    </row>
    <row r="70" spans="1:24">
      <c r="A70" s="33"/>
      <c r="B70" s="52"/>
      <c r="C70" s="57"/>
      <c r="D70" s="58"/>
      <c r="E70" s="58"/>
      <c r="F70" s="58"/>
      <c r="G70" s="58"/>
      <c r="H70" s="58"/>
      <c r="I70" s="58"/>
      <c r="J70" s="58"/>
      <c r="K70" s="58"/>
      <c r="L70" s="58"/>
      <c r="M70" s="58"/>
      <c r="N70" s="57"/>
      <c r="O70" s="57"/>
      <c r="P70" s="57"/>
      <c r="Q70" s="57"/>
      <c r="R70" s="57"/>
      <c r="S70" s="57"/>
      <c r="T70" s="57"/>
      <c r="U70" s="57"/>
      <c r="V70" s="57"/>
      <c r="W70" s="57"/>
      <c r="X70" s="46"/>
    </row>
    <row r="71" spans="1:24">
      <c r="A71" s="33"/>
      <c r="B71" s="52"/>
      <c r="C71" s="57"/>
      <c r="D71" s="58"/>
      <c r="E71" s="58"/>
      <c r="F71" s="58"/>
      <c r="G71" s="58"/>
      <c r="H71" s="58"/>
      <c r="I71" s="346"/>
      <c r="J71" s="641"/>
      <c r="K71" s="641"/>
      <c r="L71" s="641"/>
      <c r="M71" s="641"/>
      <c r="N71" s="641"/>
      <c r="O71" s="641"/>
      <c r="P71" s="641"/>
      <c r="Q71" s="57"/>
      <c r="R71" s="57"/>
      <c r="S71" s="57"/>
      <c r="T71" s="57"/>
      <c r="U71" s="57"/>
      <c r="V71" s="57"/>
      <c r="W71" s="57"/>
      <c r="X71" s="46"/>
    </row>
    <row r="72" spans="1:24" ht="16.5">
      <c r="A72" s="33"/>
      <c r="B72" s="52"/>
      <c r="C72" s="57"/>
      <c r="D72" s="58"/>
      <c r="E72" s="58"/>
      <c r="F72" s="58"/>
      <c r="G72" s="58"/>
      <c r="H72" s="58"/>
      <c r="I72" s="343" t="s">
        <v>45</v>
      </c>
      <c r="J72" s="643"/>
      <c r="K72" s="643"/>
      <c r="L72" s="643"/>
      <c r="M72" s="643"/>
      <c r="N72" s="643"/>
      <c r="O72" s="643"/>
      <c r="P72" s="643"/>
      <c r="Q72" s="57"/>
      <c r="R72" s="57"/>
      <c r="S72" s="57"/>
      <c r="T72" s="57"/>
      <c r="U72" s="57"/>
      <c r="V72" s="57"/>
      <c r="W72" s="57"/>
      <c r="X72" s="46"/>
    </row>
    <row r="73" spans="1:24">
      <c r="A73" s="33"/>
      <c r="B73" s="52"/>
      <c r="C73" s="52"/>
      <c r="D73" s="52"/>
      <c r="E73" s="52"/>
      <c r="F73" s="59"/>
      <c r="G73" s="59"/>
      <c r="H73" s="59"/>
      <c r="I73" s="59"/>
      <c r="J73" s="59"/>
      <c r="K73" s="59"/>
      <c r="L73" s="59"/>
      <c r="M73" s="59"/>
      <c r="N73" s="59"/>
      <c r="O73" s="59"/>
      <c r="P73" s="60"/>
      <c r="Q73" s="52"/>
      <c r="R73" s="52"/>
      <c r="S73" s="52"/>
      <c r="T73" s="53"/>
      <c r="U73" s="53"/>
      <c r="V73" s="53"/>
      <c r="W73" s="53"/>
      <c r="X73" s="46"/>
    </row>
    <row r="74" spans="1:24">
      <c r="A74" s="33"/>
      <c r="B74" s="344" t="s">
        <v>46</v>
      </c>
      <c r="C74" s="344"/>
      <c r="D74" s="344"/>
      <c r="E74" s="344"/>
      <c r="F74" s="344"/>
      <c r="G74" s="344"/>
      <c r="H74" s="344"/>
      <c r="I74" s="344"/>
      <c r="J74" s="344"/>
      <c r="K74" s="344"/>
      <c r="L74" s="344"/>
      <c r="M74" s="344"/>
      <c r="N74" s="344"/>
      <c r="O74" s="61"/>
      <c r="P74" s="31"/>
      <c r="Q74" s="31" t="s">
        <v>47</v>
      </c>
      <c r="R74" s="31" t="s">
        <v>48</v>
      </c>
      <c r="S74" s="31"/>
      <c r="T74" s="31"/>
      <c r="U74" s="31"/>
      <c r="V74" s="31"/>
      <c r="W74" s="31"/>
      <c r="X74" s="32"/>
    </row>
    <row r="75" spans="1:24">
      <c r="A75" s="62"/>
      <c r="B75" s="63" t="s">
        <v>49</v>
      </c>
      <c r="C75" s="64"/>
      <c r="D75" s="64"/>
      <c r="E75" s="64"/>
      <c r="F75" s="63" t="s">
        <v>50</v>
      </c>
      <c r="G75" s="65"/>
      <c r="H75" s="345"/>
      <c r="I75" s="345"/>
      <c r="J75" s="345"/>
      <c r="K75" s="345"/>
      <c r="L75" s="345"/>
      <c r="M75" s="345"/>
      <c r="N75" s="345"/>
      <c r="O75" s="345"/>
      <c r="P75" s="63"/>
      <c r="Q75" s="63"/>
      <c r="R75" s="63" t="s">
        <v>51</v>
      </c>
      <c r="S75" s="63"/>
      <c r="T75" s="63"/>
      <c r="U75" s="63"/>
      <c r="V75" s="63"/>
      <c r="W75" s="63"/>
      <c r="X75" s="66"/>
    </row>
  </sheetData>
  <mergeCells count="150">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B36:W36"/>
    <mergeCell ref="B38:I38"/>
    <mergeCell ref="J38:K38"/>
    <mergeCell ref="L38:P38"/>
    <mergeCell ref="Q38:S38"/>
    <mergeCell ref="T38:W38"/>
    <mergeCell ref="B33:I33"/>
    <mergeCell ref="J33:K33"/>
    <mergeCell ref="L33:P33"/>
    <mergeCell ref="Q33:S33"/>
    <mergeCell ref="T33:W33"/>
    <mergeCell ref="Q34:S34"/>
    <mergeCell ref="T34:W34"/>
    <mergeCell ref="B39:I39"/>
    <mergeCell ref="J39:K39"/>
    <mergeCell ref="L39:P39"/>
    <mergeCell ref="Q39:S39"/>
    <mergeCell ref="T39:W39"/>
    <mergeCell ref="B40:I40"/>
    <mergeCell ref="J40:K40"/>
    <mergeCell ref="L40:P40"/>
    <mergeCell ref="Q40:S40"/>
    <mergeCell ref="T40:W40"/>
    <mergeCell ref="B43:I43"/>
    <mergeCell ref="J43:K43"/>
    <mergeCell ref="L43:P43"/>
    <mergeCell ref="Q43:S43"/>
    <mergeCell ref="T43:W43"/>
    <mergeCell ref="Q44:S44"/>
    <mergeCell ref="T44:W44"/>
    <mergeCell ref="B41:I41"/>
    <mergeCell ref="J41:K41"/>
    <mergeCell ref="L41:P41"/>
    <mergeCell ref="Q41:S41"/>
    <mergeCell ref="T41:W41"/>
    <mergeCell ref="B42:I42"/>
    <mergeCell ref="J42:K42"/>
    <mergeCell ref="L42:P42"/>
    <mergeCell ref="Q42:S42"/>
    <mergeCell ref="T42:W42"/>
    <mergeCell ref="B49:G49"/>
    <mergeCell ref="H49:I49"/>
    <mergeCell ref="J49:K49"/>
    <mergeCell ref="L49:P49"/>
    <mergeCell ref="Q49:S49"/>
    <mergeCell ref="T49:W49"/>
    <mergeCell ref="B46:W46"/>
    <mergeCell ref="B48:G48"/>
    <mergeCell ref="H48:I48"/>
    <mergeCell ref="J48:K48"/>
    <mergeCell ref="L48:P48"/>
    <mergeCell ref="Q48:S48"/>
    <mergeCell ref="T48:W48"/>
    <mergeCell ref="B51:G51"/>
    <mergeCell ref="H51:I51"/>
    <mergeCell ref="J51:K51"/>
    <mergeCell ref="L51:P51"/>
    <mergeCell ref="Q51:S51"/>
    <mergeCell ref="T51:W51"/>
    <mergeCell ref="B50:G50"/>
    <mergeCell ref="H50:I50"/>
    <mergeCell ref="J50:K50"/>
    <mergeCell ref="L50:P50"/>
    <mergeCell ref="Q50:S50"/>
    <mergeCell ref="T50:W50"/>
    <mergeCell ref="Q52:S52"/>
    <mergeCell ref="T52:W52"/>
    <mergeCell ref="B54:W54"/>
    <mergeCell ref="B56:G56"/>
    <mergeCell ref="H56:I56"/>
    <mergeCell ref="J56:K56"/>
    <mergeCell ref="L56:P56"/>
    <mergeCell ref="Q56:S56"/>
    <mergeCell ref="T56:W56"/>
    <mergeCell ref="B58:G58"/>
    <mergeCell ref="H58:I58"/>
    <mergeCell ref="J58:K58"/>
    <mergeCell ref="L58:P58"/>
    <mergeCell ref="Q58:S58"/>
    <mergeCell ref="T58:W58"/>
    <mergeCell ref="B57:G57"/>
    <mergeCell ref="H57:I57"/>
    <mergeCell ref="J57:K57"/>
    <mergeCell ref="L57:P57"/>
    <mergeCell ref="Q57:S57"/>
    <mergeCell ref="T57:W57"/>
    <mergeCell ref="Q60:S60"/>
    <mergeCell ref="T60:W60"/>
    <mergeCell ref="Q62:S62"/>
    <mergeCell ref="T62:W62"/>
    <mergeCell ref="T63:W63"/>
    <mergeCell ref="Q64:S64"/>
    <mergeCell ref="T64:W64"/>
    <mergeCell ref="B59:G59"/>
    <mergeCell ref="H59:I59"/>
    <mergeCell ref="J59:K59"/>
    <mergeCell ref="L59:P59"/>
    <mergeCell ref="Q59:S59"/>
    <mergeCell ref="T59:W59"/>
    <mergeCell ref="I72:P72"/>
    <mergeCell ref="B74:N74"/>
    <mergeCell ref="H75:O75"/>
    <mergeCell ref="C67:J67"/>
    <mergeCell ref="K67:M68"/>
    <mergeCell ref="N67:V67"/>
    <mergeCell ref="C68:J68"/>
    <mergeCell ref="N68:W68"/>
    <mergeCell ref="I71:P71"/>
  </mergeCells>
  <conditionalFormatting sqref="B12:W17">
    <cfRule type="expression" dxfId="21" priority="1" stopIfTrue="1">
      <formula>#REF!=0</formula>
    </cfRule>
  </conditionalFormatting>
  <dataValidations count="32">
    <dataValidation allowBlank="1" showInputMessage="1" showErrorMessage="1" prompt="Escriba el precio unitario del material  que se analiza" sqref="Q39:S43" xr:uid="{00000000-0002-0000-2E00-000000000000}"/>
    <dataValidation allowBlank="1" showInputMessage="1" showErrorMessage="1" prompt="Escriba la cantidad de material que se analiza" sqref="L39:P43" xr:uid="{00000000-0002-0000-2E00-000001000000}"/>
    <dataValidation allowBlank="1" showInputMessage="1" showErrorMessage="1" prompt="Escriba la unidad de medida en que se mide el material" sqref="J39:K43" xr:uid="{00000000-0002-0000-2E00-000002000000}"/>
    <dataValidation allowBlank="1" showInputMessage="1" showErrorMessage="1" prompt="Escriba una breve descripción de los materiales que analiza" sqref="B39:I43" xr:uid="{00000000-0002-0000-2E00-000003000000}"/>
    <dataValidation allowBlank="1" showInputMessage="1" showErrorMessage="1" prompt="Escriba el rendimiento del equipo que analiza" sqref="Q33:S33" xr:uid="{00000000-0002-0000-2E00-000004000000}"/>
    <dataValidation allowBlank="1" showInputMessage="1" showErrorMessage="1" prompt="Escriba la Tarifa por hora del equipo que analiza" sqref="L33:P33" xr:uid="{00000000-0002-0000-2E00-000005000000}"/>
    <dataValidation allowBlank="1" showInputMessage="1" showErrorMessage="1" prompt="Escriba una breve descripción del equipo que analiza" sqref="B33" xr:uid="{00000000-0002-0000-2E00-000006000000}"/>
    <dataValidation allowBlank="1" showInputMessage="1" showErrorMessage="1" prompt="Escriba el nombre completo  del interventor" sqref="H75:O75" xr:uid="{00000000-0002-0000-2E00-000007000000}"/>
    <dataValidation allowBlank="1" showInputMessage="1" showErrorMessage="1" prompt="Escriba el valor Unitario de cada trabajador relacionado" sqref="T57:W59" xr:uid="{00000000-0002-0000-2E00-000008000000}"/>
    <dataValidation allowBlank="1" showInputMessage="1" showErrorMessage="1" prompt="Escriba el rendimiento de cada trabajador relacionado" sqref="Q57:S59" xr:uid="{00000000-0002-0000-2E00-000009000000}"/>
    <dataValidation allowBlank="1" showInputMessage="1" showErrorMessage="1" prompt="Escriba el valor del jornal total de cada trabajador relacionado" sqref="L57:P59" xr:uid="{00000000-0002-0000-2E00-00000A000000}"/>
    <dataValidation allowBlank="1" showInputMessage="1" showErrorMessage="1" prompt="Escriba el valor de las prestaciones por cada trabajador" sqref="J57:K59" xr:uid="{00000000-0002-0000-2E00-00000B000000}"/>
    <dataValidation allowBlank="1" showInputMessage="1" showErrorMessage="1" prompt="Escriba el valor del jornal por cada trabajador" sqref="H57:I59" xr:uid="{00000000-0002-0000-2E00-00000C000000}"/>
    <dataValidation allowBlank="1" showInputMessage="1" showErrorMessage="1" prompt="Escriba el valor unitario del transporte relacionado" sqref="T49:W51" xr:uid="{00000000-0002-0000-2E00-00000D000000}"/>
    <dataValidation allowBlank="1" showInputMessage="1" showErrorMessage="1" prompt="Escriba la tarifa del transporte relacionado" sqref="Q49:S51" xr:uid="{00000000-0002-0000-2E00-00000E000000}"/>
    <dataValidation allowBlank="1" showInputMessage="1" showErrorMessage="1" prompt="Esciba los m2 o Toneladas por Km equivalentes para el transporte relacionado" sqref="L49:P51" xr:uid="{00000000-0002-0000-2E00-00000F000000}"/>
    <dataValidation allowBlank="1" showInputMessage="1" showErrorMessage="1" prompt="Escriba la distancia que recorre el transporte relacionado" sqref="J49:K51" xr:uid="{00000000-0002-0000-2E00-000010000000}"/>
    <dataValidation allowBlank="1" showInputMessage="1" showErrorMessage="1" prompt="Escriba el peso o la cantidad de volument que transporta" sqref="H49:I51" xr:uid="{00000000-0002-0000-2E00-000011000000}"/>
    <dataValidation allowBlank="1" showInputMessage="1" showErrorMessage="1" prompt="Escriba el precio unitario del material que se analiza" sqref="T39:W43" xr:uid="{00000000-0002-0000-2E00-000012000000}"/>
    <dataValidation allowBlank="1" showInputMessage="1" showErrorMessage="1" prompt="Escriba el valor unitario del equipo que analiza" sqref="T33:W33" xr:uid="{00000000-0002-0000-2E00-000013000000}"/>
    <dataValidation allowBlank="1" showInputMessage="1" showErrorMessage="1" prompt="Escriba los trabajadores cuyo precio va a analizarce" sqref="B57:G59" xr:uid="{00000000-0002-0000-2E00-000014000000}"/>
    <dataValidation allowBlank="1" showInputMessage="1" showErrorMessage="1" prompt="Escriba la clase de material que transporta el material que se analiza" sqref="B49:G51" xr:uid="{00000000-0002-0000-2E00-000015000000}"/>
    <dataValidation allowBlank="1" showInputMessage="1" showErrorMessage="1" prompt="Escriba la Cantidad de cada item relacionado" sqref="T26 T29:W29" xr:uid="{00000000-0002-0000-2E00-000016000000}"/>
    <dataValidation allowBlank="1" showInputMessage="1" showErrorMessage="1" prompt="Escriba la unidad de medida en que se encuentra el item relacionado" sqref="Q26 Q29:S29" xr:uid="{00000000-0002-0000-2E00-000017000000}"/>
    <dataValidation allowBlank="1" showInputMessage="1" showErrorMessage="1" prompt="Escriba una breve descripción del item relacionado" sqref="D26 D29:P29" xr:uid="{00000000-0002-0000-2E00-000018000000}"/>
    <dataValidation allowBlank="1" showInputMessage="1" showErrorMessage="1" prompt="Escriba el item relacionado en la propuesta" sqref="B26 B29:C29" xr:uid="{00000000-0002-0000-2E00-000019000000}"/>
    <dataValidation allowBlank="1" showInputMessage="1" showErrorMessage="1" promptTitle="Coordinador        " prompt="Escriba el nombre _x000a_o razón social del _x000a_funcionario designado_x000a_para ser el Coordinador_x000a_del Contrato" sqref="F23:W23" xr:uid="{00000000-0002-0000-2E00-00001A000000}"/>
    <dataValidation allowBlank="1" showInputMessage="1" showErrorMessage="1" promptTitle="Interventor               " prompt="Escriba el nombre _x000a_o razón social del _x000a_Interventor" sqref="F21:W21" xr:uid="{00000000-0002-0000-2E00-00001B000000}"/>
    <dataValidation allowBlank="1" showInputMessage="1" showErrorMessage="1" promptTitle="Contratista" prompt="Escriba el nombre o _x000a_razón social del _x000a_Contratista" sqref="F19:W19" xr:uid="{00000000-0002-0000-2E00-00001C000000}"/>
    <dataValidation allowBlank="1" showInputMessage="1" showErrorMessage="1" promptTitle="Contrato No." prompt="Escriba en este espacio el número de contrato suscrito" sqref="H8:L8" xr:uid="{00000000-0002-0000-2E00-00001D000000}"/>
    <dataValidation allowBlank="1" showInputMessage="1" showErrorMessage="1" prompt="Escriba el año de suscripción del contrato." sqref="O8:Q8" xr:uid="{00000000-0002-0000-2E00-00001E000000}"/>
    <dataValidation allowBlank="1" showInputMessage="1" showErrorMessage="1" promptTitle="Objeto del Contrato" prompt="Escriba claramente el objeto del contrato de ejecución suscrito" sqref="B12:W17" xr:uid="{00000000-0002-0000-2E00-00001F000000}"/>
  </dataValidation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X75"/>
  <sheetViews>
    <sheetView topLeftCell="A58" workbookViewId="0">
      <selection sqref="A1:X75"/>
    </sheetView>
  </sheetViews>
  <sheetFormatPr defaultColWidth="11.42578125" defaultRowHeight="15"/>
  <cols>
    <col min="1" max="8" width="5.85546875" customWidth="1"/>
    <col min="9" max="9" width="9.85546875" customWidth="1"/>
    <col min="10" max="18" width="5.85546875" customWidth="1"/>
    <col min="19" max="19" width="9.28515625" customWidth="1"/>
    <col min="20" max="24" width="5.85546875" customWidth="1"/>
  </cols>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13"/>
      <c r="C12" s="413"/>
      <c r="D12" s="413"/>
      <c r="E12" s="413"/>
      <c r="F12" s="413"/>
      <c r="G12" s="413"/>
      <c r="H12" s="413"/>
      <c r="I12" s="413"/>
      <c r="J12" s="413"/>
      <c r="K12" s="413"/>
      <c r="L12" s="413"/>
      <c r="M12" s="413"/>
      <c r="N12" s="413"/>
      <c r="O12" s="413"/>
      <c r="P12" s="413"/>
      <c r="Q12" s="413"/>
      <c r="R12" s="413"/>
      <c r="S12" s="413"/>
      <c r="T12" s="413"/>
      <c r="U12" s="413"/>
      <c r="V12" s="413"/>
      <c r="W12" s="413"/>
      <c r="X12" s="36"/>
    </row>
    <row r="13" spans="1:24">
      <c r="A13" s="35"/>
      <c r="B13" s="413"/>
      <c r="C13" s="413"/>
      <c r="D13" s="413"/>
      <c r="E13" s="413"/>
      <c r="F13" s="413"/>
      <c r="G13" s="413"/>
      <c r="H13" s="413"/>
      <c r="I13" s="413"/>
      <c r="J13" s="413"/>
      <c r="K13" s="413"/>
      <c r="L13" s="413"/>
      <c r="M13" s="413"/>
      <c r="N13" s="413"/>
      <c r="O13" s="413"/>
      <c r="P13" s="413"/>
      <c r="Q13" s="413"/>
      <c r="R13" s="413"/>
      <c r="S13" s="413"/>
      <c r="T13" s="413"/>
      <c r="U13" s="413"/>
      <c r="V13" s="413"/>
      <c r="W13" s="413"/>
      <c r="X13" s="36"/>
    </row>
    <row r="14" spans="1:24">
      <c r="A14" s="35"/>
      <c r="B14" s="413"/>
      <c r="C14" s="413"/>
      <c r="D14" s="413"/>
      <c r="E14" s="413"/>
      <c r="F14" s="413"/>
      <c r="G14" s="413"/>
      <c r="H14" s="413"/>
      <c r="I14" s="413"/>
      <c r="J14" s="413"/>
      <c r="K14" s="413"/>
      <c r="L14" s="413"/>
      <c r="M14" s="413"/>
      <c r="N14" s="413"/>
      <c r="O14" s="413"/>
      <c r="P14" s="413"/>
      <c r="Q14" s="413"/>
      <c r="R14" s="413"/>
      <c r="S14" s="413"/>
      <c r="T14" s="413"/>
      <c r="U14" s="413"/>
      <c r="V14" s="413"/>
      <c r="W14" s="413"/>
      <c r="X14" s="36"/>
    </row>
    <row r="15" spans="1:24">
      <c r="A15" s="35"/>
      <c r="B15" s="413"/>
      <c r="C15" s="413"/>
      <c r="D15" s="413"/>
      <c r="E15" s="413"/>
      <c r="F15" s="413"/>
      <c r="G15" s="413"/>
      <c r="H15" s="413"/>
      <c r="I15" s="413"/>
      <c r="J15" s="413"/>
      <c r="K15" s="413"/>
      <c r="L15" s="413"/>
      <c r="M15" s="413"/>
      <c r="N15" s="413"/>
      <c r="O15" s="413"/>
      <c r="P15" s="413"/>
      <c r="Q15" s="413"/>
      <c r="R15" s="413"/>
      <c r="S15" s="413"/>
      <c r="T15" s="413"/>
      <c r="U15" s="413"/>
      <c r="V15" s="413"/>
      <c r="W15" s="413"/>
      <c r="X15" s="36"/>
    </row>
    <row r="16" spans="1:24">
      <c r="A16" s="35"/>
      <c r="B16" s="413"/>
      <c r="C16" s="413"/>
      <c r="D16" s="413"/>
      <c r="E16" s="413"/>
      <c r="F16" s="413"/>
      <c r="G16" s="413"/>
      <c r="H16" s="413"/>
      <c r="I16" s="413"/>
      <c r="J16" s="413"/>
      <c r="K16" s="413"/>
      <c r="L16" s="413"/>
      <c r="M16" s="413"/>
      <c r="N16" s="413"/>
      <c r="O16" s="413"/>
      <c r="P16" s="413"/>
      <c r="Q16" s="413"/>
      <c r="R16" s="413"/>
      <c r="S16" s="413"/>
      <c r="T16" s="413"/>
      <c r="U16" s="413"/>
      <c r="V16" s="413"/>
      <c r="W16" s="413"/>
      <c r="X16" s="36"/>
    </row>
    <row r="17" spans="1:24">
      <c r="A17" s="35"/>
      <c r="B17" s="413"/>
      <c r="C17" s="413"/>
      <c r="D17" s="413"/>
      <c r="E17" s="413"/>
      <c r="F17" s="413"/>
      <c r="G17" s="413"/>
      <c r="H17" s="413"/>
      <c r="I17" s="413"/>
      <c r="J17" s="413"/>
      <c r="K17" s="413"/>
      <c r="L17" s="413"/>
      <c r="M17" s="413"/>
      <c r="N17" s="413"/>
      <c r="O17" s="413"/>
      <c r="P17" s="413"/>
      <c r="Q17" s="413"/>
      <c r="R17" s="413"/>
      <c r="S17" s="413"/>
      <c r="T17" s="413"/>
      <c r="U17" s="413"/>
      <c r="V17" s="413"/>
      <c r="W17" s="413"/>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398" t="s">
        <v>242</v>
      </c>
      <c r="C26" s="399"/>
      <c r="D26" s="404" t="s">
        <v>243</v>
      </c>
      <c r="E26" s="405"/>
      <c r="F26" s="405"/>
      <c r="G26" s="405"/>
      <c r="H26" s="405"/>
      <c r="I26" s="405"/>
      <c r="J26" s="405"/>
      <c r="K26" s="405"/>
      <c r="L26" s="405"/>
      <c r="M26" s="405"/>
      <c r="N26" s="405"/>
      <c r="O26" s="405"/>
      <c r="P26" s="406"/>
      <c r="Q26" s="293" t="s">
        <v>117</v>
      </c>
      <c r="R26" s="294"/>
      <c r="S26" s="295"/>
      <c r="T26" s="278"/>
      <c r="U26" s="302"/>
      <c r="V26" s="302"/>
      <c r="W26" s="279"/>
      <c r="X26" s="46"/>
    </row>
    <row r="27" spans="1:24">
      <c r="A27" s="33"/>
      <c r="B27" s="400"/>
      <c r="C27" s="401"/>
      <c r="D27" s="407"/>
      <c r="E27" s="408"/>
      <c r="F27" s="408"/>
      <c r="G27" s="408"/>
      <c r="H27" s="408"/>
      <c r="I27" s="408"/>
      <c r="J27" s="408"/>
      <c r="K27" s="408"/>
      <c r="L27" s="408"/>
      <c r="M27" s="408"/>
      <c r="N27" s="408"/>
      <c r="O27" s="408"/>
      <c r="P27" s="409"/>
      <c r="Q27" s="296"/>
      <c r="R27" s="297"/>
      <c r="S27" s="298"/>
      <c r="T27" s="280"/>
      <c r="U27" s="303"/>
      <c r="V27" s="303"/>
      <c r="W27" s="281"/>
      <c r="X27" s="46"/>
    </row>
    <row r="28" spans="1:24">
      <c r="A28" s="33"/>
      <c r="B28" s="402"/>
      <c r="C28" s="403"/>
      <c r="D28" s="410"/>
      <c r="E28" s="411"/>
      <c r="F28" s="411"/>
      <c r="G28" s="411"/>
      <c r="H28" s="411"/>
      <c r="I28" s="411"/>
      <c r="J28" s="411"/>
      <c r="K28" s="411"/>
      <c r="L28" s="411"/>
      <c r="M28" s="411"/>
      <c r="N28" s="411"/>
      <c r="O28" s="411"/>
      <c r="P28" s="412"/>
      <c r="Q28" s="299"/>
      <c r="R28" s="300"/>
      <c r="S28" s="301"/>
      <c r="T28" s="282"/>
      <c r="U28" s="304"/>
      <c r="V28" s="304"/>
      <c r="W28" s="283"/>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c r="K33" s="318"/>
      <c r="L33" s="319">
        <f>+T60</f>
        <v>37544.237499999996</v>
      </c>
      <c r="M33" s="319"/>
      <c r="N33" s="319"/>
      <c r="O33" s="319"/>
      <c r="P33" s="319"/>
      <c r="Q33" s="320">
        <v>0.02</v>
      </c>
      <c r="R33" s="320"/>
      <c r="S33" s="320"/>
      <c r="T33" s="319">
        <f>+ROUND(L33*Q33,0)+1</f>
        <v>752</v>
      </c>
      <c r="U33" s="319"/>
      <c r="V33" s="319"/>
      <c r="W33" s="319"/>
      <c r="X33" s="46"/>
    </row>
    <row r="34" spans="1:24" ht="16.5">
      <c r="A34" s="33"/>
      <c r="B34" s="49"/>
      <c r="C34" s="49"/>
      <c r="D34" s="49"/>
      <c r="E34" s="49"/>
      <c r="F34" s="49"/>
      <c r="G34" s="49"/>
      <c r="H34" s="49"/>
      <c r="I34" s="49"/>
      <c r="J34" s="49"/>
      <c r="K34" s="49"/>
      <c r="L34" s="49"/>
      <c r="M34" s="49"/>
      <c r="N34" s="49"/>
      <c r="O34" s="49"/>
      <c r="P34" s="49"/>
      <c r="Q34" s="310" t="s">
        <v>20</v>
      </c>
      <c r="R34" s="310"/>
      <c r="S34" s="310"/>
      <c r="T34" s="311">
        <f>+SUM(T33:W33)</f>
        <v>752</v>
      </c>
      <c r="U34" s="312"/>
      <c r="V34" s="312"/>
      <c r="W34" s="313"/>
      <c r="X34" s="46"/>
    </row>
    <row r="35" spans="1:24" ht="15.75">
      <c r="A35" s="33"/>
      <c r="B35" s="50"/>
      <c r="C35" s="50"/>
      <c r="D35" s="50"/>
      <c r="E35" s="50"/>
      <c r="F35" s="50"/>
      <c r="G35" s="50"/>
      <c r="H35" s="50"/>
      <c r="I35" s="50"/>
      <c r="J35" s="50"/>
      <c r="K35" s="50"/>
      <c r="L35" s="50"/>
      <c r="M35" s="50"/>
      <c r="N35" s="50"/>
      <c r="O35" s="50"/>
      <c r="P35" s="50"/>
      <c r="Q35" s="50"/>
      <c r="R35" s="50"/>
      <c r="S35" s="50"/>
      <c r="T35" s="51"/>
      <c r="U35" s="51"/>
      <c r="V35" s="51"/>
      <c r="W35" s="51"/>
      <c r="X35" s="46"/>
    </row>
    <row r="36" spans="1:24" ht="16.5">
      <c r="A36" s="33"/>
      <c r="B36" s="305" t="s">
        <v>21</v>
      </c>
      <c r="C36" s="305"/>
      <c r="D36" s="305"/>
      <c r="E36" s="305"/>
      <c r="F36" s="305"/>
      <c r="G36" s="305"/>
      <c r="H36" s="305"/>
      <c r="I36" s="305"/>
      <c r="J36" s="305"/>
      <c r="K36" s="305"/>
      <c r="L36" s="305"/>
      <c r="M36" s="305"/>
      <c r="N36" s="305"/>
      <c r="O36" s="305"/>
      <c r="P36" s="305"/>
      <c r="Q36" s="305"/>
      <c r="R36" s="305"/>
      <c r="S36" s="305"/>
      <c r="T36" s="305"/>
      <c r="U36" s="305"/>
      <c r="V36" s="305"/>
      <c r="W36" s="305"/>
      <c r="X36" s="46"/>
    </row>
    <row r="37" spans="1:24" ht="15.75">
      <c r="A37" s="33"/>
      <c r="B37" s="47"/>
      <c r="C37" s="47"/>
      <c r="D37" s="47"/>
      <c r="E37" s="47"/>
      <c r="F37" s="47"/>
      <c r="G37" s="47"/>
      <c r="H37" s="47"/>
      <c r="I37" s="47"/>
      <c r="J37" s="47"/>
      <c r="K37" s="47"/>
      <c r="L37" s="47"/>
      <c r="M37" s="47"/>
      <c r="N37" s="47"/>
      <c r="O37" s="47"/>
      <c r="P37" s="47"/>
      <c r="Q37" s="47"/>
      <c r="R37" s="47"/>
      <c r="S37" s="47"/>
      <c r="T37" s="47"/>
      <c r="U37" s="47"/>
      <c r="V37" s="47"/>
      <c r="W37" s="47"/>
      <c r="X37" s="46"/>
    </row>
    <row r="38" spans="1:24" ht="16.5">
      <c r="A38" s="33"/>
      <c r="B38" s="309" t="s">
        <v>9</v>
      </c>
      <c r="C38" s="309"/>
      <c r="D38" s="309"/>
      <c r="E38" s="309"/>
      <c r="F38" s="309"/>
      <c r="G38" s="309"/>
      <c r="H38" s="309"/>
      <c r="I38" s="309"/>
      <c r="J38" s="309" t="s">
        <v>10</v>
      </c>
      <c r="K38" s="309"/>
      <c r="L38" s="309" t="s">
        <v>22</v>
      </c>
      <c r="M38" s="309"/>
      <c r="N38" s="309"/>
      <c r="O38" s="309"/>
      <c r="P38" s="309"/>
      <c r="Q38" s="309" t="s">
        <v>23</v>
      </c>
      <c r="R38" s="309"/>
      <c r="S38" s="309"/>
      <c r="T38" s="309" t="s">
        <v>24</v>
      </c>
      <c r="U38" s="309"/>
      <c r="V38" s="309"/>
      <c r="W38" s="309"/>
      <c r="X38" s="46"/>
    </row>
    <row r="39" spans="1:24" ht="15.75">
      <c r="A39" s="33"/>
      <c r="B39" s="320" t="s">
        <v>244</v>
      </c>
      <c r="C39" s="320"/>
      <c r="D39" s="320"/>
      <c r="E39" s="320"/>
      <c r="F39" s="320"/>
      <c r="G39" s="320"/>
      <c r="H39" s="320"/>
      <c r="I39" s="320"/>
      <c r="J39" s="320" t="s">
        <v>222</v>
      </c>
      <c r="K39" s="320"/>
      <c r="L39" s="320">
        <v>1</v>
      </c>
      <c r="M39" s="320"/>
      <c r="N39" s="320"/>
      <c r="O39" s="320"/>
      <c r="P39" s="320"/>
      <c r="Q39" s="320">
        <v>150664</v>
      </c>
      <c r="R39" s="320"/>
      <c r="S39" s="320"/>
      <c r="T39" s="328">
        <f>+ROUND(L39*Q39,0)</f>
        <v>150664</v>
      </c>
      <c r="U39" s="328"/>
      <c r="V39" s="328"/>
      <c r="W39" s="328"/>
      <c r="X39" s="46"/>
    </row>
    <row r="40" spans="1:24" ht="15.75">
      <c r="A40" s="33"/>
      <c r="B40" s="320" t="s">
        <v>234</v>
      </c>
      <c r="C40" s="320"/>
      <c r="D40" s="320"/>
      <c r="E40" s="320"/>
      <c r="F40" s="320"/>
      <c r="G40" s="320"/>
      <c r="H40" s="320"/>
      <c r="I40" s="320"/>
      <c r="J40" s="320" t="s">
        <v>13</v>
      </c>
      <c r="K40" s="320"/>
      <c r="L40" s="320">
        <v>0.18</v>
      </c>
      <c r="M40" s="320"/>
      <c r="N40" s="320"/>
      <c r="O40" s="320"/>
      <c r="P40" s="320"/>
      <c r="Q40" s="320">
        <v>27000</v>
      </c>
      <c r="R40" s="320"/>
      <c r="S40" s="320"/>
      <c r="T40" s="328">
        <f t="shared" ref="T40:T41" si="0">+ROUND(L40*Q40,0)</f>
        <v>4860</v>
      </c>
      <c r="U40" s="328"/>
      <c r="V40" s="328"/>
      <c r="W40" s="328"/>
      <c r="X40" s="46"/>
    </row>
    <row r="41" spans="1:24" ht="15.75">
      <c r="A41" s="33"/>
      <c r="B41" s="320" t="s">
        <v>235</v>
      </c>
      <c r="C41" s="320"/>
      <c r="D41" s="320"/>
      <c r="E41" s="320"/>
      <c r="F41" s="320"/>
      <c r="G41" s="320"/>
      <c r="H41" s="320"/>
      <c r="I41" s="320"/>
      <c r="J41" s="320" t="s">
        <v>13</v>
      </c>
      <c r="K41" s="320"/>
      <c r="L41" s="320">
        <v>0.04</v>
      </c>
      <c r="M41" s="320"/>
      <c r="N41" s="320"/>
      <c r="O41" s="320"/>
      <c r="P41" s="320"/>
      <c r="Q41" s="320">
        <v>130000</v>
      </c>
      <c r="R41" s="320"/>
      <c r="S41" s="320"/>
      <c r="T41" s="328">
        <f t="shared" si="0"/>
        <v>5200</v>
      </c>
      <c r="U41" s="328"/>
      <c r="V41" s="328"/>
      <c r="W41" s="328"/>
      <c r="X41" s="46"/>
    </row>
    <row r="42" spans="1:24" ht="15.75">
      <c r="A42" s="33"/>
      <c r="B42" s="317"/>
      <c r="C42" s="324"/>
      <c r="D42" s="324"/>
      <c r="E42" s="324"/>
      <c r="F42" s="324"/>
      <c r="G42" s="324"/>
      <c r="H42" s="324"/>
      <c r="I42" s="318"/>
      <c r="J42" s="320"/>
      <c r="K42" s="320"/>
      <c r="L42" s="320"/>
      <c r="M42" s="320"/>
      <c r="N42" s="320"/>
      <c r="O42" s="320"/>
      <c r="P42" s="320"/>
      <c r="Q42" s="320"/>
      <c r="R42" s="320"/>
      <c r="S42" s="320"/>
      <c r="T42" s="328"/>
      <c r="U42" s="328"/>
      <c r="V42" s="328"/>
      <c r="W42" s="328"/>
      <c r="X42" s="46"/>
    </row>
    <row r="43" spans="1:24" ht="15.75">
      <c r="A43" s="33"/>
      <c r="B43" s="317"/>
      <c r="C43" s="324"/>
      <c r="D43" s="324"/>
      <c r="E43" s="324"/>
      <c r="F43" s="324"/>
      <c r="G43" s="324"/>
      <c r="H43" s="324"/>
      <c r="I43" s="318"/>
      <c r="J43" s="320"/>
      <c r="K43" s="320"/>
      <c r="L43" s="320"/>
      <c r="M43" s="320"/>
      <c r="N43" s="320"/>
      <c r="O43" s="320"/>
      <c r="P43" s="320"/>
      <c r="Q43" s="320"/>
      <c r="R43" s="320"/>
      <c r="S43" s="320"/>
      <c r="T43" s="328"/>
      <c r="U43" s="328"/>
      <c r="V43" s="328"/>
      <c r="W43" s="328"/>
      <c r="X43" s="46"/>
    </row>
    <row r="44" spans="1:24" ht="16.5">
      <c r="A44" s="33"/>
      <c r="B44" s="49"/>
      <c r="C44" s="49"/>
      <c r="D44" s="49"/>
      <c r="E44" s="49"/>
      <c r="F44" s="49"/>
      <c r="G44" s="49"/>
      <c r="H44" s="49"/>
      <c r="I44" s="49"/>
      <c r="J44" s="49"/>
      <c r="K44" s="49"/>
      <c r="L44" s="49"/>
      <c r="M44" s="49"/>
      <c r="N44" s="49"/>
      <c r="O44" s="49"/>
      <c r="P44" s="49"/>
      <c r="Q44" s="310" t="s">
        <v>20</v>
      </c>
      <c r="R44" s="310"/>
      <c r="S44" s="310"/>
      <c r="T44" s="329">
        <f>SUM(T39:T43)</f>
        <v>160724</v>
      </c>
      <c r="U44" s="330"/>
      <c r="V44" s="330"/>
      <c r="W44" s="331"/>
      <c r="X44" s="46"/>
    </row>
    <row r="45" spans="1:24" ht="15.75">
      <c r="A45" s="33"/>
      <c r="B45" s="50"/>
      <c r="C45" s="50"/>
      <c r="D45" s="50"/>
      <c r="E45" s="50"/>
      <c r="F45" s="50"/>
      <c r="G45" s="50"/>
      <c r="H45" s="50"/>
      <c r="I45" s="50"/>
      <c r="J45" s="50"/>
      <c r="K45" s="50"/>
      <c r="L45" s="50"/>
      <c r="M45" s="50"/>
      <c r="N45" s="50"/>
      <c r="O45" s="50"/>
      <c r="P45" s="50"/>
      <c r="Q45" s="50"/>
      <c r="R45" s="50"/>
      <c r="S45" s="50"/>
      <c r="T45" s="51"/>
      <c r="U45" s="51"/>
      <c r="V45" s="51"/>
      <c r="W45" s="51"/>
      <c r="X45" s="46"/>
    </row>
    <row r="46" spans="1:24" ht="16.5">
      <c r="A46" s="33"/>
      <c r="B46" s="305" t="s">
        <v>26</v>
      </c>
      <c r="C46" s="305"/>
      <c r="D46" s="305"/>
      <c r="E46" s="305"/>
      <c r="F46" s="305"/>
      <c r="G46" s="305"/>
      <c r="H46" s="305"/>
      <c r="I46" s="305"/>
      <c r="J46" s="305"/>
      <c r="K46" s="305"/>
      <c r="L46" s="305"/>
      <c r="M46" s="305"/>
      <c r="N46" s="305"/>
      <c r="O46" s="305"/>
      <c r="P46" s="305"/>
      <c r="Q46" s="305"/>
      <c r="R46" s="305"/>
      <c r="S46" s="305"/>
      <c r="T46" s="305"/>
      <c r="U46" s="305"/>
      <c r="V46" s="305"/>
      <c r="W46" s="305"/>
      <c r="X46" s="46"/>
    </row>
    <row r="47" spans="1:24" ht="15.75">
      <c r="A47" s="33"/>
      <c r="B47" s="47"/>
      <c r="C47" s="47"/>
      <c r="D47" s="47"/>
      <c r="E47" s="47"/>
      <c r="F47" s="47"/>
      <c r="G47" s="47"/>
      <c r="H47" s="47"/>
      <c r="I47" s="47"/>
      <c r="J47" s="47"/>
      <c r="K47" s="47"/>
      <c r="L47" s="47"/>
      <c r="M47" s="47"/>
      <c r="N47" s="47"/>
      <c r="O47" s="47"/>
      <c r="P47" s="47"/>
      <c r="Q47" s="47"/>
      <c r="R47" s="47"/>
      <c r="S47" s="47"/>
      <c r="T47" s="47"/>
      <c r="U47" s="47"/>
      <c r="V47" s="47"/>
      <c r="W47" s="47"/>
      <c r="X47" s="46"/>
    </row>
    <row r="48" spans="1:24" ht="19.5">
      <c r="A48" s="33"/>
      <c r="B48" s="309" t="s">
        <v>27</v>
      </c>
      <c r="C48" s="309"/>
      <c r="D48" s="309"/>
      <c r="E48" s="309"/>
      <c r="F48" s="309"/>
      <c r="G48" s="309"/>
      <c r="H48" s="309" t="s">
        <v>28</v>
      </c>
      <c r="I48" s="309"/>
      <c r="J48" s="309" t="s">
        <v>29</v>
      </c>
      <c r="K48" s="309"/>
      <c r="L48" s="309" t="s">
        <v>30</v>
      </c>
      <c r="M48" s="309"/>
      <c r="N48" s="309"/>
      <c r="O48" s="309"/>
      <c r="P48" s="309"/>
      <c r="Q48" s="309" t="s">
        <v>16</v>
      </c>
      <c r="R48" s="309"/>
      <c r="S48" s="309"/>
      <c r="T48" s="309" t="s">
        <v>18</v>
      </c>
      <c r="U48" s="309"/>
      <c r="V48" s="309"/>
      <c r="W48" s="309"/>
      <c r="X48" s="46"/>
    </row>
    <row r="49" spans="1:24" ht="15.75">
      <c r="A49" s="33"/>
      <c r="B49" s="320" t="s">
        <v>61</v>
      </c>
      <c r="C49" s="320"/>
      <c r="D49" s="320"/>
      <c r="E49" s="320"/>
      <c r="F49" s="320"/>
      <c r="G49" s="320"/>
      <c r="H49" s="320"/>
      <c r="I49" s="320"/>
      <c r="J49" s="320">
        <v>15</v>
      </c>
      <c r="K49" s="320"/>
      <c r="L49" s="320">
        <v>0.2</v>
      </c>
      <c r="M49" s="320"/>
      <c r="N49" s="320"/>
      <c r="O49" s="320"/>
      <c r="P49" s="320"/>
      <c r="Q49" s="320">
        <v>35000</v>
      </c>
      <c r="R49" s="320"/>
      <c r="S49" s="320"/>
      <c r="T49" s="319">
        <f>+ROUND(L49*Q49,0)</f>
        <v>7000</v>
      </c>
      <c r="U49" s="319"/>
      <c r="V49" s="319"/>
      <c r="W49" s="319"/>
      <c r="X49" s="46"/>
    </row>
    <row r="50" spans="1:24" ht="15.75">
      <c r="A50" s="33"/>
      <c r="B50" s="320" t="s">
        <v>32</v>
      </c>
      <c r="C50" s="320"/>
      <c r="D50" s="320"/>
      <c r="E50" s="320"/>
      <c r="F50" s="320"/>
      <c r="G50" s="320"/>
      <c r="H50" s="320"/>
      <c r="I50" s="320"/>
      <c r="J50" s="320">
        <v>1</v>
      </c>
      <c r="K50" s="320"/>
      <c r="L50" s="320">
        <v>0.50149999999999995</v>
      </c>
      <c r="M50" s="320"/>
      <c r="N50" s="320"/>
      <c r="O50" s="320"/>
      <c r="P50" s="320"/>
      <c r="Q50" s="320">
        <v>45000</v>
      </c>
      <c r="R50" s="320"/>
      <c r="S50" s="320"/>
      <c r="T50" s="319">
        <f t="shared" ref="T50:T51" si="1">+ROUND(L50*Q50,0)</f>
        <v>22568</v>
      </c>
      <c r="U50" s="319"/>
      <c r="V50" s="319"/>
      <c r="W50" s="319"/>
      <c r="X50" s="46"/>
    </row>
    <row r="51" spans="1:24" ht="15.75">
      <c r="A51" s="33"/>
      <c r="B51" s="320"/>
      <c r="C51" s="320"/>
      <c r="D51" s="320"/>
      <c r="E51" s="320"/>
      <c r="F51" s="320"/>
      <c r="G51" s="320"/>
      <c r="H51" s="320"/>
      <c r="I51" s="320"/>
      <c r="J51" s="320"/>
      <c r="K51" s="320"/>
      <c r="L51" s="320"/>
      <c r="M51" s="320"/>
      <c r="N51" s="320"/>
      <c r="O51" s="320"/>
      <c r="P51" s="320"/>
      <c r="Q51" s="320"/>
      <c r="R51" s="320"/>
      <c r="S51" s="320"/>
      <c r="T51" s="319">
        <f t="shared" si="1"/>
        <v>0</v>
      </c>
      <c r="U51" s="319"/>
      <c r="V51" s="319"/>
      <c r="W51" s="319"/>
      <c r="X51" s="46"/>
    </row>
    <row r="52" spans="1:24" ht="16.5">
      <c r="A52" s="33"/>
      <c r="B52" s="49"/>
      <c r="C52" s="49"/>
      <c r="D52" s="49"/>
      <c r="E52" s="49"/>
      <c r="F52" s="49"/>
      <c r="G52" s="49"/>
      <c r="H52" s="49"/>
      <c r="I52" s="49"/>
      <c r="J52" s="49"/>
      <c r="K52" s="49"/>
      <c r="L52" s="49"/>
      <c r="M52" s="49"/>
      <c r="N52" s="49"/>
      <c r="O52" s="49"/>
      <c r="P52" s="49"/>
      <c r="Q52" s="310" t="s">
        <v>20</v>
      </c>
      <c r="R52" s="310"/>
      <c r="S52" s="310"/>
      <c r="T52" s="332">
        <f t="shared" ref="T52" si="2">SUM(T49:W51)</f>
        <v>29568</v>
      </c>
      <c r="U52" s="333"/>
      <c r="V52" s="333"/>
      <c r="W52" s="334"/>
      <c r="X52" s="46"/>
    </row>
    <row r="53" spans="1:24" ht="15.75">
      <c r="A53" s="33"/>
      <c r="B53" s="50"/>
      <c r="C53" s="50"/>
      <c r="D53" s="50"/>
      <c r="E53" s="50"/>
      <c r="F53" s="50"/>
      <c r="G53" s="50"/>
      <c r="H53" s="50"/>
      <c r="I53" s="50"/>
      <c r="J53" s="50"/>
      <c r="K53" s="50"/>
      <c r="L53" s="50"/>
      <c r="M53" s="50"/>
      <c r="N53" s="50"/>
      <c r="O53" s="50"/>
      <c r="P53" s="50"/>
      <c r="Q53" s="50"/>
      <c r="R53" s="50"/>
      <c r="S53" s="50"/>
      <c r="T53" s="51"/>
      <c r="U53" s="51"/>
      <c r="V53" s="51"/>
      <c r="W53" s="51"/>
      <c r="X53" s="46"/>
    </row>
    <row r="54" spans="1:24" ht="16.5">
      <c r="A54" s="33"/>
      <c r="B54" s="305" t="s">
        <v>33</v>
      </c>
      <c r="C54" s="305"/>
      <c r="D54" s="305"/>
      <c r="E54" s="305"/>
      <c r="F54" s="305"/>
      <c r="G54" s="305"/>
      <c r="H54" s="305"/>
      <c r="I54" s="305"/>
      <c r="J54" s="305"/>
      <c r="K54" s="305"/>
      <c r="L54" s="305"/>
      <c r="M54" s="305"/>
      <c r="N54" s="305"/>
      <c r="O54" s="305"/>
      <c r="P54" s="305"/>
      <c r="Q54" s="305"/>
      <c r="R54" s="305"/>
      <c r="S54" s="305"/>
      <c r="T54" s="305"/>
      <c r="U54" s="305"/>
      <c r="V54" s="305"/>
      <c r="W54" s="305"/>
      <c r="X54" s="46"/>
    </row>
    <row r="55" spans="1:24" ht="15.75">
      <c r="A55" s="33"/>
      <c r="B55" s="47"/>
      <c r="C55" s="47"/>
      <c r="D55" s="47"/>
      <c r="E55" s="47"/>
      <c r="F55" s="47"/>
      <c r="G55" s="47"/>
      <c r="H55" s="47"/>
      <c r="I55" s="47"/>
      <c r="J55" s="47"/>
      <c r="K55" s="47"/>
      <c r="L55" s="47"/>
      <c r="M55" s="47"/>
      <c r="N55" s="47"/>
      <c r="O55" s="47"/>
      <c r="P55" s="47"/>
      <c r="Q55" s="47"/>
      <c r="R55" s="47"/>
      <c r="S55" s="47"/>
      <c r="T55" s="47"/>
      <c r="U55" s="47"/>
      <c r="V55" s="47"/>
      <c r="W55" s="47"/>
      <c r="X55" s="46"/>
    </row>
    <row r="56" spans="1:24" ht="16.5">
      <c r="A56" s="33"/>
      <c r="B56" s="309" t="s">
        <v>34</v>
      </c>
      <c r="C56" s="309"/>
      <c r="D56" s="309"/>
      <c r="E56" s="309"/>
      <c r="F56" s="309"/>
      <c r="G56" s="309"/>
      <c r="H56" s="309" t="s">
        <v>35</v>
      </c>
      <c r="I56" s="309"/>
      <c r="J56" s="309" t="s">
        <v>36</v>
      </c>
      <c r="K56" s="309"/>
      <c r="L56" s="309" t="s">
        <v>37</v>
      </c>
      <c r="M56" s="309"/>
      <c r="N56" s="309"/>
      <c r="O56" s="309"/>
      <c r="P56" s="309"/>
      <c r="Q56" s="309" t="s">
        <v>17</v>
      </c>
      <c r="R56" s="309"/>
      <c r="S56" s="309"/>
      <c r="T56" s="309" t="s">
        <v>18</v>
      </c>
      <c r="U56" s="309"/>
      <c r="V56" s="309"/>
      <c r="W56" s="309"/>
      <c r="X56" s="46"/>
    </row>
    <row r="57" spans="1:24" ht="15.75">
      <c r="A57" s="33"/>
      <c r="B57" s="320" t="s">
        <v>38</v>
      </c>
      <c r="C57" s="320"/>
      <c r="D57" s="320"/>
      <c r="E57" s="320"/>
      <c r="F57" s="320"/>
      <c r="G57" s="320"/>
      <c r="H57" s="320">
        <f>((1500000/30)+((1000000/30)*2))</f>
        <v>116666.66666666667</v>
      </c>
      <c r="I57" s="320"/>
      <c r="J57" s="335">
        <v>0.65</v>
      </c>
      <c r="K57" s="320"/>
      <c r="L57" s="320">
        <f>H57*1.65</f>
        <v>192500</v>
      </c>
      <c r="M57" s="320"/>
      <c r="N57" s="320"/>
      <c r="O57" s="320"/>
      <c r="P57" s="320"/>
      <c r="Q57" s="320">
        <v>0.19503499999999999</v>
      </c>
      <c r="R57" s="320"/>
      <c r="S57" s="320"/>
      <c r="T57" s="319">
        <f>Q57*L57</f>
        <v>37544.237499999996</v>
      </c>
      <c r="U57" s="319"/>
      <c r="V57" s="319"/>
      <c r="W57" s="319"/>
      <c r="X57" s="46"/>
    </row>
    <row r="58" spans="1:24" ht="15.75">
      <c r="A58" s="33"/>
      <c r="B58" s="320"/>
      <c r="C58" s="320"/>
      <c r="D58" s="320"/>
      <c r="E58" s="320"/>
      <c r="F58" s="320"/>
      <c r="G58" s="320"/>
      <c r="H58" s="320"/>
      <c r="I58" s="320"/>
      <c r="J58" s="320"/>
      <c r="K58" s="320"/>
      <c r="L58" s="320"/>
      <c r="M58" s="320"/>
      <c r="N58" s="320"/>
      <c r="O58" s="320"/>
      <c r="P58" s="320"/>
      <c r="Q58" s="320"/>
      <c r="R58" s="320"/>
      <c r="S58" s="320"/>
      <c r="T58" s="319"/>
      <c r="U58" s="319"/>
      <c r="V58" s="319"/>
      <c r="W58" s="319"/>
      <c r="X58" s="46"/>
    </row>
    <row r="59" spans="1:24" ht="15.75">
      <c r="A59" s="33"/>
      <c r="B59" s="320"/>
      <c r="C59" s="320"/>
      <c r="D59" s="320"/>
      <c r="E59" s="320"/>
      <c r="F59" s="320"/>
      <c r="G59" s="320"/>
      <c r="H59" s="320"/>
      <c r="I59" s="320"/>
      <c r="J59" s="320"/>
      <c r="K59" s="320"/>
      <c r="L59" s="320"/>
      <c r="M59" s="320"/>
      <c r="N59" s="320"/>
      <c r="O59" s="320"/>
      <c r="P59" s="320"/>
      <c r="Q59" s="320"/>
      <c r="R59" s="320"/>
      <c r="S59" s="320"/>
      <c r="T59" s="319"/>
      <c r="U59" s="319"/>
      <c r="V59" s="319"/>
      <c r="W59" s="319"/>
      <c r="X59" s="46"/>
    </row>
    <row r="60" spans="1:24" ht="16.5">
      <c r="A60" s="33"/>
      <c r="B60" s="49"/>
      <c r="C60" s="49"/>
      <c r="D60" s="49"/>
      <c r="E60" s="49"/>
      <c r="F60" s="49"/>
      <c r="G60" s="49"/>
      <c r="H60" s="49"/>
      <c r="I60" s="49"/>
      <c r="J60" s="49"/>
      <c r="K60" s="49"/>
      <c r="L60" s="49"/>
      <c r="M60" s="49"/>
      <c r="N60" s="49"/>
      <c r="O60" s="49"/>
      <c r="P60" s="49"/>
      <c r="Q60" s="310" t="s">
        <v>20</v>
      </c>
      <c r="R60" s="310"/>
      <c r="S60" s="310"/>
      <c r="T60" s="337">
        <f t="shared" ref="T60" si="3">SUM(T57:W59)</f>
        <v>37544.237499999996</v>
      </c>
      <c r="U60" s="338"/>
      <c r="V60" s="338"/>
      <c r="W60" s="339"/>
      <c r="X60" s="46"/>
    </row>
    <row r="61" spans="1:24">
      <c r="A61" s="33"/>
      <c r="B61" s="52"/>
      <c r="C61" s="52"/>
      <c r="D61" s="52"/>
      <c r="E61" s="52"/>
      <c r="F61" s="52"/>
      <c r="G61" s="52"/>
      <c r="H61" s="52"/>
      <c r="I61" s="52"/>
      <c r="J61" s="52"/>
      <c r="K61" s="52"/>
      <c r="L61" s="52"/>
      <c r="M61" s="52"/>
      <c r="N61" s="52"/>
      <c r="O61" s="52"/>
      <c r="P61" s="52"/>
      <c r="Q61" s="52"/>
      <c r="R61" s="52"/>
      <c r="S61" s="52"/>
      <c r="T61" s="53"/>
      <c r="U61" s="53"/>
      <c r="V61" s="53"/>
      <c r="W61" s="53"/>
      <c r="X61" s="46"/>
    </row>
    <row r="62" spans="1:24">
      <c r="A62" s="33"/>
      <c r="B62" s="52"/>
      <c r="C62" s="52"/>
      <c r="D62" s="52"/>
      <c r="E62" s="52"/>
      <c r="F62" s="52"/>
      <c r="G62" s="52"/>
      <c r="H62" s="52"/>
      <c r="I62" s="52"/>
      <c r="J62" s="52"/>
      <c r="K62" s="52"/>
      <c r="L62" s="52"/>
      <c r="M62" s="52"/>
      <c r="N62" s="52"/>
      <c r="O62" s="52"/>
      <c r="P62" s="52"/>
      <c r="Q62" s="340" t="s">
        <v>39</v>
      </c>
      <c r="R62" s="340"/>
      <c r="S62" s="340"/>
      <c r="T62" s="341">
        <f>+T60+T52+T44+T34</f>
        <v>228588.23749999999</v>
      </c>
      <c r="U62" s="341"/>
      <c r="V62" s="341"/>
      <c r="W62" s="341"/>
      <c r="X62" s="46"/>
    </row>
    <row r="63" spans="1:24">
      <c r="A63" s="33"/>
      <c r="B63" s="52"/>
      <c r="C63" s="52"/>
      <c r="D63" s="52"/>
      <c r="E63" s="52"/>
      <c r="F63" s="52"/>
      <c r="G63" s="52"/>
      <c r="H63" s="52"/>
      <c r="I63" s="52"/>
      <c r="J63" s="52"/>
      <c r="K63" s="52"/>
      <c r="L63" s="52"/>
      <c r="M63" s="52"/>
      <c r="N63" s="52"/>
      <c r="O63" s="52"/>
      <c r="P63" s="52"/>
      <c r="Q63" s="54" t="s">
        <v>40</v>
      </c>
      <c r="R63" s="55">
        <v>30</v>
      </c>
      <c r="S63" s="56" t="s">
        <v>41</v>
      </c>
      <c r="T63" s="341">
        <f>+ROUND(R63*(T62/100),0)</f>
        <v>68576</v>
      </c>
      <c r="U63" s="341"/>
      <c r="V63" s="341"/>
      <c r="W63" s="341"/>
      <c r="X63" s="46"/>
    </row>
    <row r="64" spans="1:24">
      <c r="A64" s="33"/>
      <c r="B64" s="52"/>
      <c r="C64" s="52"/>
      <c r="D64" s="52"/>
      <c r="E64" s="52"/>
      <c r="F64" s="52"/>
      <c r="G64" s="52"/>
      <c r="H64" s="52"/>
      <c r="I64" s="52"/>
      <c r="J64" s="52"/>
      <c r="K64" s="52"/>
      <c r="L64" s="52"/>
      <c r="M64" s="52"/>
      <c r="N64" s="52"/>
      <c r="O64" s="52"/>
      <c r="P64" s="52"/>
      <c r="Q64" s="342" t="s">
        <v>42</v>
      </c>
      <c r="R64" s="342"/>
      <c r="S64" s="342"/>
      <c r="T64" s="341">
        <f>+T63+T62</f>
        <v>297164.23749999999</v>
      </c>
      <c r="U64" s="341"/>
      <c r="V64" s="341"/>
      <c r="W64" s="341"/>
      <c r="X64" s="46"/>
    </row>
    <row r="65" spans="1:24">
      <c r="A65" s="33"/>
      <c r="B65" s="52"/>
      <c r="C65" s="52"/>
      <c r="D65" s="52"/>
      <c r="E65" s="52"/>
      <c r="F65" s="52"/>
      <c r="G65" s="52"/>
      <c r="H65" s="52"/>
      <c r="I65" s="52"/>
      <c r="J65" s="52"/>
      <c r="K65" s="52"/>
      <c r="L65" s="52"/>
      <c r="M65" s="52"/>
      <c r="N65" s="52"/>
      <c r="O65" s="52"/>
      <c r="P65" s="52"/>
      <c r="Q65" s="52"/>
      <c r="R65" s="52"/>
      <c r="S65" s="52"/>
      <c r="T65" s="53"/>
      <c r="U65" s="53"/>
      <c r="V65" s="53"/>
      <c r="W65" s="53"/>
      <c r="X65" s="46"/>
    </row>
    <row r="66" spans="1:24">
      <c r="A66" s="33"/>
      <c r="B66" s="52"/>
      <c r="C66" s="52"/>
      <c r="D66" s="52"/>
      <c r="E66" s="52"/>
      <c r="F66" s="52"/>
      <c r="G66" s="52"/>
      <c r="H66" s="52"/>
      <c r="I66" s="52"/>
      <c r="J66" s="52"/>
      <c r="K66" s="52"/>
      <c r="L66" s="52"/>
      <c r="M66" s="52"/>
      <c r="N66" s="52"/>
      <c r="O66" s="52"/>
      <c r="P66" s="52"/>
      <c r="Q66" s="52"/>
      <c r="R66" s="52"/>
      <c r="S66" s="52"/>
      <c r="T66" s="53"/>
      <c r="U66" s="53"/>
      <c r="V66" s="53"/>
      <c r="W66" s="53"/>
      <c r="X66" s="46"/>
    </row>
    <row r="67" spans="1:24">
      <c r="A67" s="33"/>
      <c r="B67" s="52"/>
      <c r="C67" s="346"/>
      <c r="D67" s="641"/>
      <c r="E67" s="641"/>
      <c r="F67" s="641"/>
      <c r="G67" s="641"/>
      <c r="H67" s="641"/>
      <c r="I67" s="641"/>
      <c r="J67" s="641"/>
      <c r="K67" s="642"/>
      <c r="L67" s="642"/>
      <c r="M67" s="642"/>
      <c r="N67" s="347"/>
      <c r="O67" s="347"/>
      <c r="P67" s="347"/>
      <c r="Q67" s="347"/>
      <c r="R67" s="347"/>
      <c r="S67" s="347"/>
      <c r="T67" s="347"/>
      <c r="U67" s="347"/>
      <c r="V67" s="347"/>
      <c r="W67" s="67"/>
      <c r="X67" s="46"/>
    </row>
    <row r="68" spans="1:24" ht="16.5">
      <c r="A68" s="33"/>
      <c r="B68" s="52"/>
      <c r="C68" s="343" t="s">
        <v>43</v>
      </c>
      <c r="D68" s="343"/>
      <c r="E68" s="343"/>
      <c r="F68" s="343"/>
      <c r="G68" s="343"/>
      <c r="H68" s="343"/>
      <c r="I68" s="343"/>
      <c r="J68" s="343"/>
      <c r="K68" s="642"/>
      <c r="L68" s="642"/>
      <c r="M68" s="642"/>
      <c r="N68" s="343" t="s">
        <v>44</v>
      </c>
      <c r="O68" s="343"/>
      <c r="P68" s="343"/>
      <c r="Q68" s="343"/>
      <c r="R68" s="343"/>
      <c r="S68" s="343"/>
      <c r="T68" s="343"/>
      <c r="U68" s="343"/>
      <c r="V68" s="343"/>
      <c r="W68" s="343"/>
      <c r="X68" s="46"/>
    </row>
    <row r="69" spans="1:24">
      <c r="A69" s="33"/>
      <c r="B69" s="52"/>
      <c r="C69" s="57"/>
      <c r="D69" s="58"/>
      <c r="E69" s="58"/>
      <c r="F69" s="58"/>
      <c r="G69" s="58"/>
      <c r="H69" s="58"/>
      <c r="I69" s="58"/>
      <c r="J69" s="58"/>
      <c r="K69" s="58"/>
      <c r="L69" s="58"/>
      <c r="M69" s="58"/>
      <c r="N69" s="57"/>
      <c r="O69" s="57"/>
      <c r="P69" s="57"/>
      <c r="Q69" s="57"/>
      <c r="R69" s="57"/>
      <c r="S69" s="57"/>
      <c r="T69" s="57"/>
      <c r="U69" s="57"/>
      <c r="V69" s="57"/>
      <c r="W69" s="57"/>
      <c r="X69" s="46"/>
    </row>
    <row r="70" spans="1:24">
      <c r="A70" s="33"/>
      <c r="B70" s="52"/>
      <c r="C70" s="57"/>
      <c r="D70" s="58"/>
      <c r="E70" s="58"/>
      <c r="F70" s="58"/>
      <c r="G70" s="58"/>
      <c r="H70" s="58"/>
      <c r="I70" s="58"/>
      <c r="J70" s="58"/>
      <c r="K70" s="58"/>
      <c r="L70" s="58"/>
      <c r="M70" s="58"/>
      <c r="N70" s="57"/>
      <c r="O70" s="57"/>
      <c r="P70" s="57"/>
      <c r="Q70" s="57"/>
      <c r="R70" s="57"/>
      <c r="S70" s="57"/>
      <c r="T70" s="57"/>
      <c r="U70" s="57"/>
      <c r="V70" s="57"/>
      <c r="W70" s="57"/>
      <c r="X70" s="46"/>
    </row>
    <row r="71" spans="1:24">
      <c r="A71" s="33"/>
      <c r="B71" s="52"/>
      <c r="C71" s="57"/>
      <c r="D71" s="58"/>
      <c r="E71" s="58"/>
      <c r="F71" s="58"/>
      <c r="G71" s="58"/>
      <c r="H71" s="58"/>
      <c r="I71" s="346"/>
      <c r="J71" s="641"/>
      <c r="K71" s="641"/>
      <c r="L71" s="641"/>
      <c r="M71" s="641"/>
      <c r="N71" s="641"/>
      <c r="O71" s="641"/>
      <c r="P71" s="641"/>
      <c r="Q71" s="57"/>
      <c r="R71" s="57"/>
      <c r="S71" s="57"/>
      <c r="T71" s="57"/>
      <c r="U71" s="57"/>
      <c r="V71" s="57"/>
      <c r="W71" s="57"/>
      <c r="X71" s="46"/>
    </row>
    <row r="72" spans="1:24" ht="16.5">
      <c r="A72" s="33"/>
      <c r="B72" s="52"/>
      <c r="C72" s="57"/>
      <c r="D72" s="58"/>
      <c r="E72" s="58"/>
      <c r="F72" s="58"/>
      <c r="G72" s="58"/>
      <c r="H72" s="58"/>
      <c r="I72" s="343" t="s">
        <v>45</v>
      </c>
      <c r="J72" s="643"/>
      <c r="K72" s="643"/>
      <c r="L72" s="643"/>
      <c r="M72" s="643"/>
      <c r="N72" s="643"/>
      <c r="O72" s="643"/>
      <c r="P72" s="643"/>
      <c r="Q72" s="57"/>
      <c r="R72" s="57"/>
      <c r="S72" s="57"/>
      <c r="T72" s="57"/>
      <c r="U72" s="57"/>
      <c r="V72" s="57"/>
      <c r="W72" s="57"/>
      <c r="X72" s="46"/>
    </row>
    <row r="73" spans="1:24">
      <c r="A73" s="33"/>
      <c r="B73" s="52"/>
      <c r="C73" s="52"/>
      <c r="D73" s="52"/>
      <c r="E73" s="52"/>
      <c r="F73" s="59"/>
      <c r="G73" s="59"/>
      <c r="H73" s="59"/>
      <c r="I73" s="59"/>
      <c r="J73" s="59"/>
      <c r="K73" s="59"/>
      <c r="L73" s="59"/>
      <c r="M73" s="59"/>
      <c r="N73" s="59"/>
      <c r="O73" s="59"/>
      <c r="P73" s="60"/>
      <c r="Q73" s="52"/>
      <c r="R73" s="52"/>
      <c r="S73" s="52"/>
      <c r="T73" s="53"/>
      <c r="U73" s="53"/>
      <c r="V73" s="53"/>
      <c r="W73" s="53"/>
      <c r="X73" s="46"/>
    </row>
    <row r="74" spans="1:24">
      <c r="A74" s="33"/>
      <c r="B74" s="344" t="s">
        <v>46</v>
      </c>
      <c r="C74" s="344"/>
      <c r="D74" s="344"/>
      <c r="E74" s="344"/>
      <c r="F74" s="344"/>
      <c r="G74" s="344"/>
      <c r="H74" s="344"/>
      <c r="I74" s="344"/>
      <c r="J74" s="344"/>
      <c r="K74" s="344"/>
      <c r="L74" s="344"/>
      <c r="M74" s="344"/>
      <c r="N74" s="344"/>
      <c r="O74" s="61"/>
      <c r="P74" s="31"/>
      <c r="Q74" s="31" t="s">
        <v>47</v>
      </c>
      <c r="R74" s="31" t="s">
        <v>48</v>
      </c>
      <c r="S74" s="31"/>
      <c r="T74" s="31"/>
      <c r="U74" s="31"/>
      <c r="V74" s="31"/>
      <c r="W74" s="31"/>
      <c r="X74" s="32"/>
    </row>
    <row r="75" spans="1:24">
      <c r="A75" s="62"/>
      <c r="B75" s="63" t="s">
        <v>49</v>
      </c>
      <c r="C75" s="64"/>
      <c r="D75" s="64"/>
      <c r="E75" s="64"/>
      <c r="F75" s="63" t="s">
        <v>50</v>
      </c>
      <c r="G75" s="65"/>
      <c r="H75" s="345"/>
      <c r="I75" s="345"/>
      <c r="J75" s="345"/>
      <c r="K75" s="345"/>
      <c r="L75" s="345"/>
      <c r="M75" s="345"/>
      <c r="N75" s="345"/>
      <c r="O75" s="345"/>
      <c r="P75" s="63"/>
      <c r="Q75" s="63"/>
      <c r="R75" s="63" t="s">
        <v>51</v>
      </c>
      <c r="S75" s="63"/>
      <c r="T75" s="63"/>
      <c r="U75" s="63"/>
      <c r="V75" s="63"/>
      <c r="W75" s="63"/>
      <c r="X75" s="66"/>
    </row>
  </sheetData>
  <mergeCells count="150">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B36:W36"/>
    <mergeCell ref="B38:I38"/>
    <mergeCell ref="J38:K38"/>
    <mergeCell ref="L38:P38"/>
    <mergeCell ref="Q38:S38"/>
    <mergeCell ref="T38:W38"/>
    <mergeCell ref="B33:I33"/>
    <mergeCell ref="J33:K33"/>
    <mergeCell ref="L33:P33"/>
    <mergeCell ref="Q33:S33"/>
    <mergeCell ref="T33:W33"/>
    <mergeCell ref="Q34:S34"/>
    <mergeCell ref="T34:W34"/>
    <mergeCell ref="B39:I39"/>
    <mergeCell ref="J39:K39"/>
    <mergeCell ref="L39:P39"/>
    <mergeCell ref="Q39:S39"/>
    <mergeCell ref="T39:W39"/>
    <mergeCell ref="B40:I40"/>
    <mergeCell ref="J40:K40"/>
    <mergeCell ref="L40:P40"/>
    <mergeCell ref="Q40:S40"/>
    <mergeCell ref="T40:W40"/>
    <mergeCell ref="B43:I43"/>
    <mergeCell ref="J43:K43"/>
    <mergeCell ref="L43:P43"/>
    <mergeCell ref="Q43:S43"/>
    <mergeCell ref="T43:W43"/>
    <mergeCell ref="Q44:S44"/>
    <mergeCell ref="T44:W44"/>
    <mergeCell ref="B41:I41"/>
    <mergeCell ref="J41:K41"/>
    <mergeCell ref="L41:P41"/>
    <mergeCell ref="Q41:S41"/>
    <mergeCell ref="T41:W41"/>
    <mergeCell ref="B42:I42"/>
    <mergeCell ref="J42:K42"/>
    <mergeCell ref="L42:P42"/>
    <mergeCell ref="Q42:S42"/>
    <mergeCell ref="T42:W42"/>
    <mergeCell ref="B49:G49"/>
    <mergeCell ref="H49:I49"/>
    <mergeCell ref="J49:K49"/>
    <mergeCell ref="L49:P49"/>
    <mergeCell ref="Q49:S49"/>
    <mergeCell ref="T49:W49"/>
    <mergeCell ref="B46:W46"/>
    <mergeCell ref="B48:G48"/>
    <mergeCell ref="H48:I48"/>
    <mergeCell ref="J48:K48"/>
    <mergeCell ref="L48:P48"/>
    <mergeCell ref="Q48:S48"/>
    <mergeCell ref="T48:W48"/>
    <mergeCell ref="B51:G51"/>
    <mergeCell ref="H51:I51"/>
    <mergeCell ref="J51:K51"/>
    <mergeCell ref="L51:P51"/>
    <mergeCell ref="Q51:S51"/>
    <mergeCell ref="T51:W51"/>
    <mergeCell ref="B50:G50"/>
    <mergeCell ref="H50:I50"/>
    <mergeCell ref="J50:K50"/>
    <mergeCell ref="L50:P50"/>
    <mergeCell ref="Q50:S50"/>
    <mergeCell ref="T50:W50"/>
    <mergeCell ref="Q52:S52"/>
    <mergeCell ref="T52:W52"/>
    <mergeCell ref="B54:W54"/>
    <mergeCell ref="B56:G56"/>
    <mergeCell ref="H56:I56"/>
    <mergeCell ref="J56:K56"/>
    <mergeCell ref="L56:P56"/>
    <mergeCell ref="Q56:S56"/>
    <mergeCell ref="T56:W56"/>
    <mergeCell ref="B58:G58"/>
    <mergeCell ref="H58:I58"/>
    <mergeCell ref="J58:K58"/>
    <mergeCell ref="L58:P58"/>
    <mergeCell ref="Q58:S58"/>
    <mergeCell ref="T58:W58"/>
    <mergeCell ref="B57:G57"/>
    <mergeCell ref="H57:I57"/>
    <mergeCell ref="J57:K57"/>
    <mergeCell ref="L57:P57"/>
    <mergeCell ref="Q57:S57"/>
    <mergeCell ref="T57:W57"/>
    <mergeCell ref="Q60:S60"/>
    <mergeCell ref="T60:W60"/>
    <mergeCell ref="Q62:S62"/>
    <mergeCell ref="T62:W62"/>
    <mergeCell ref="T63:W63"/>
    <mergeCell ref="Q64:S64"/>
    <mergeCell ref="T64:W64"/>
    <mergeCell ref="B59:G59"/>
    <mergeCell ref="H59:I59"/>
    <mergeCell ref="J59:K59"/>
    <mergeCell ref="L59:P59"/>
    <mergeCell ref="Q59:S59"/>
    <mergeCell ref="T59:W59"/>
    <mergeCell ref="I72:P72"/>
    <mergeCell ref="B74:N74"/>
    <mergeCell ref="H75:O75"/>
    <mergeCell ref="C67:J67"/>
    <mergeCell ref="K67:M68"/>
    <mergeCell ref="N67:V67"/>
    <mergeCell ref="C68:J68"/>
    <mergeCell ref="N68:W68"/>
    <mergeCell ref="I71:P71"/>
  </mergeCells>
  <conditionalFormatting sqref="B12:W17">
    <cfRule type="expression" dxfId="20" priority="1" stopIfTrue="1">
      <formula>#REF!=0</formula>
    </cfRule>
  </conditionalFormatting>
  <dataValidations count="32">
    <dataValidation allowBlank="1" showInputMessage="1" showErrorMessage="1" prompt="Escriba el precio unitario del material  que se analiza" sqref="Q39:S43" xr:uid="{00000000-0002-0000-2F00-000000000000}"/>
    <dataValidation allowBlank="1" showInputMessage="1" showErrorMessage="1" prompt="Escriba la cantidad de material que se analiza" sqref="L39:P43" xr:uid="{00000000-0002-0000-2F00-000001000000}"/>
    <dataValidation allowBlank="1" showInputMessage="1" showErrorMessage="1" prompt="Escriba la unidad de medida en que se mide el material" sqref="J39:K43" xr:uid="{00000000-0002-0000-2F00-000002000000}"/>
    <dataValidation allowBlank="1" showInputMessage="1" showErrorMessage="1" prompt="Escriba una breve descripción de los materiales que analiza" sqref="B39:I43" xr:uid="{00000000-0002-0000-2F00-000003000000}"/>
    <dataValidation allowBlank="1" showInputMessage="1" showErrorMessage="1" prompt="Escriba el rendimiento del equipo que analiza" sqref="Q33:S33" xr:uid="{00000000-0002-0000-2F00-000004000000}"/>
    <dataValidation allowBlank="1" showInputMessage="1" showErrorMessage="1" prompt="Escriba la Tarifa por hora del equipo que analiza" sqref="L33:P33" xr:uid="{00000000-0002-0000-2F00-000005000000}"/>
    <dataValidation allowBlank="1" showInputMessage="1" showErrorMessage="1" prompt="Escriba una breve descripción del equipo que analiza" sqref="B33" xr:uid="{00000000-0002-0000-2F00-000006000000}"/>
    <dataValidation allowBlank="1" showInputMessage="1" showErrorMessage="1" prompt="Escriba el nombre completo  del interventor" sqref="H75:O75" xr:uid="{00000000-0002-0000-2F00-000007000000}"/>
    <dataValidation allowBlank="1" showInputMessage="1" showErrorMessage="1" prompt="Escriba el valor Unitario de cada trabajador relacionado" sqref="T57:W59" xr:uid="{00000000-0002-0000-2F00-000008000000}"/>
    <dataValidation allowBlank="1" showInputMessage="1" showErrorMessage="1" prompt="Escriba el rendimiento de cada trabajador relacionado" sqref="Q57:S59" xr:uid="{00000000-0002-0000-2F00-000009000000}"/>
    <dataValidation allowBlank="1" showInputMessage="1" showErrorMessage="1" prompt="Escriba el valor del jornal total de cada trabajador relacionado" sqref="L57:P59" xr:uid="{00000000-0002-0000-2F00-00000A000000}"/>
    <dataValidation allowBlank="1" showInputMessage="1" showErrorMessage="1" prompt="Escriba el valor de las prestaciones por cada trabajador" sqref="J57:K59" xr:uid="{00000000-0002-0000-2F00-00000B000000}"/>
    <dataValidation allowBlank="1" showInputMessage="1" showErrorMessage="1" prompt="Escriba el valor del jornal por cada trabajador" sqref="H57:I59" xr:uid="{00000000-0002-0000-2F00-00000C000000}"/>
    <dataValidation allowBlank="1" showInputMessage="1" showErrorMessage="1" prompt="Escriba el valor unitario del transporte relacionado" sqref="T49:W51" xr:uid="{00000000-0002-0000-2F00-00000D000000}"/>
    <dataValidation allowBlank="1" showInputMessage="1" showErrorMessage="1" prompt="Escriba la tarifa del transporte relacionado" sqref="Q49:S51" xr:uid="{00000000-0002-0000-2F00-00000E000000}"/>
    <dataValidation allowBlank="1" showInputMessage="1" showErrorMessage="1" prompt="Esciba los m2 o Toneladas por Km equivalentes para el transporte relacionado" sqref="L49:P51" xr:uid="{00000000-0002-0000-2F00-00000F000000}"/>
    <dataValidation allowBlank="1" showInputMessage="1" showErrorMessage="1" prompt="Escriba la distancia que recorre el transporte relacionado" sqref="J49:K51" xr:uid="{00000000-0002-0000-2F00-000010000000}"/>
    <dataValidation allowBlank="1" showInputMessage="1" showErrorMessage="1" prompt="Escriba el peso o la cantidad de volument que transporta" sqref="H49:I51" xr:uid="{00000000-0002-0000-2F00-000011000000}"/>
    <dataValidation allowBlank="1" showInputMessage="1" showErrorMessage="1" prompt="Escriba el precio unitario del material que se analiza" sqref="T39:W43" xr:uid="{00000000-0002-0000-2F00-000012000000}"/>
    <dataValidation allowBlank="1" showInputMessage="1" showErrorMessage="1" prompt="Escriba el valor unitario del equipo que analiza" sqref="T33:W33" xr:uid="{00000000-0002-0000-2F00-000013000000}"/>
    <dataValidation allowBlank="1" showInputMessage="1" showErrorMessage="1" prompt="Escriba los trabajadores cuyo precio va a analizarce" sqref="B57:G59" xr:uid="{00000000-0002-0000-2F00-000014000000}"/>
    <dataValidation allowBlank="1" showInputMessage="1" showErrorMessage="1" prompt="Escriba la clase de material que transporta el material que se analiza" sqref="B49:G51" xr:uid="{00000000-0002-0000-2F00-000015000000}"/>
    <dataValidation allowBlank="1" showInputMessage="1" showErrorMessage="1" prompt="Escriba la Cantidad de cada item relacionado" sqref="T26 T29:W29" xr:uid="{00000000-0002-0000-2F00-000016000000}"/>
    <dataValidation allowBlank="1" showInputMessage="1" showErrorMessage="1" prompt="Escriba la unidad de medida en que se encuentra el item relacionado" sqref="Q26 Q29:S29" xr:uid="{00000000-0002-0000-2F00-000017000000}"/>
    <dataValidation allowBlank="1" showInputMessage="1" showErrorMessage="1" prompt="Escriba una breve descripción del item relacionado" sqref="D29:P29 D26" xr:uid="{00000000-0002-0000-2F00-000018000000}"/>
    <dataValidation allowBlank="1" showInputMessage="1" showErrorMessage="1" prompt="Escriba el item relacionado en la propuesta" sqref="B26 B29:C29" xr:uid="{00000000-0002-0000-2F00-000019000000}"/>
    <dataValidation allowBlank="1" showInputMessage="1" showErrorMessage="1" promptTitle="Coordinador        " prompt="Escriba el nombre _x000a_o razón social del _x000a_funcionario designado_x000a_para ser el Coordinador_x000a_del Contrato" sqref="F23:W23" xr:uid="{00000000-0002-0000-2F00-00001A000000}"/>
    <dataValidation allowBlank="1" showInputMessage="1" showErrorMessage="1" promptTitle="Interventor               " prompt="Escriba el nombre _x000a_o razón social del _x000a_Interventor" sqref="F21:W21" xr:uid="{00000000-0002-0000-2F00-00001B000000}"/>
    <dataValidation allowBlank="1" showInputMessage="1" showErrorMessage="1" promptTitle="Contratista" prompt="Escriba el nombre o _x000a_razón social del _x000a_Contratista" sqref="F19:W19" xr:uid="{00000000-0002-0000-2F00-00001C000000}"/>
    <dataValidation allowBlank="1" showInputMessage="1" showErrorMessage="1" promptTitle="Contrato No." prompt="Escriba en este espacio el número de contrato suscrito" sqref="H8:L8" xr:uid="{00000000-0002-0000-2F00-00001D000000}"/>
    <dataValidation allowBlank="1" showInputMessage="1" showErrorMessage="1" prompt="Escriba el año de suscripción del contrato." sqref="O8:Q8" xr:uid="{00000000-0002-0000-2F00-00001E000000}"/>
    <dataValidation allowBlank="1" showInputMessage="1" showErrorMessage="1" promptTitle="Objeto del Contrato" prompt="Escriba claramente el objeto del contrato de ejecución suscrito" sqref="B12:W17" xr:uid="{00000000-0002-0000-2F00-00001F000000}"/>
  </dataValidation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Y73"/>
  <sheetViews>
    <sheetView topLeftCell="A43" workbookViewId="0">
      <selection sqref="A1:Y73"/>
    </sheetView>
  </sheetViews>
  <sheetFormatPr defaultColWidth="11.42578125" defaultRowHeight="15"/>
  <cols>
    <col min="1" max="1" width="4.5703125" customWidth="1"/>
    <col min="2" max="8" width="5.85546875" customWidth="1"/>
    <col min="9" max="10" width="7.7109375" customWidth="1"/>
    <col min="11" max="20" width="5.85546875" customWidth="1"/>
    <col min="21" max="24" width="7" customWidth="1"/>
    <col min="25" max="25" width="5.85546875" customWidth="1"/>
  </cols>
  <sheetData>
    <row r="1" spans="1:25">
      <c r="A1" s="27"/>
      <c r="B1" s="27"/>
      <c r="C1" s="27"/>
      <c r="D1" s="27"/>
      <c r="E1" s="27"/>
      <c r="F1" s="27"/>
      <c r="G1" s="27"/>
      <c r="H1" s="27"/>
      <c r="I1" s="27"/>
      <c r="J1" s="27"/>
      <c r="K1" s="27"/>
      <c r="L1" s="27"/>
      <c r="M1" s="27"/>
      <c r="N1" s="27"/>
      <c r="O1" s="27"/>
      <c r="P1" s="27"/>
      <c r="Q1" s="27"/>
      <c r="R1" s="27"/>
      <c r="S1" s="27"/>
      <c r="T1" s="27"/>
      <c r="U1" s="27"/>
      <c r="V1" s="27"/>
      <c r="W1" s="27"/>
      <c r="X1" s="27"/>
      <c r="Y1" s="27"/>
    </row>
    <row r="2" spans="1:25">
      <c r="A2" s="27"/>
      <c r="B2" s="348" t="s">
        <v>52</v>
      </c>
      <c r="C2" s="349"/>
      <c r="D2" s="349"/>
      <c r="E2" s="349"/>
      <c r="F2" s="350"/>
      <c r="G2" s="357"/>
      <c r="H2" s="358"/>
      <c r="I2" s="358"/>
      <c r="J2" s="358"/>
      <c r="K2" s="358"/>
      <c r="L2" s="358"/>
      <c r="M2" s="358"/>
      <c r="N2" s="358"/>
      <c r="O2" s="358"/>
      <c r="P2" s="358"/>
      <c r="Q2" s="358"/>
      <c r="R2" s="358"/>
      <c r="S2" s="358"/>
      <c r="T2" s="359"/>
      <c r="U2" s="366"/>
      <c r="V2" s="644"/>
      <c r="W2" s="644"/>
      <c r="X2" s="644"/>
      <c r="Y2" s="645"/>
    </row>
    <row r="3" spans="1:25">
      <c r="A3" s="27"/>
      <c r="B3" s="351"/>
      <c r="C3" s="352"/>
      <c r="D3" s="352"/>
      <c r="E3" s="352"/>
      <c r="F3" s="353"/>
      <c r="G3" s="360"/>
      <c r="H3" s="361"/>
      <c r="I3" s="361"/>
      <c r="J3" s="361"/>
      <c r="K3" s="361"/>
      <c r="L3" s="361"/>
      <c r="M3" s="361"/>
      <c r="N3" s="361"/>
      <c r="O3" s="361"/>
      <c r="P3" s="361"/>
      <c r="Q3" s="361"/>
      <c r="R3" s="361"/>
      <c r="S3" s="361"/>
      <c r="T3" s="362"/>
      <c r="U3" s="367" t="s">
        <v>53</v>
      </c>
      <c r="V3" s="646"/>
      <c r="W3" s="646"/>
      <c r="X3" s="646"/>
      <c r="Y3" s="647"/>
    </row>
    <row r="4" spans="1:25">
      <c r="A4" s="27"/>
      <c r="B4" s="351"/>
      <c r="C4" s="352"/>
      <c r="D4" s="352"/>
      <c r="E4" s="352"/>
      <c r="F4" s="353"/>
      <c r="G4" s="360"/>
      <c r="H4" s="361"/>
      <c r="I4" s="361"/>
      <c r="J4" s="361"/>
      <c r="K4" s="361"/>
      <c r="L4" s="361"/>
      <c r="M4" s="361"/>
      <c r="N4" s="361"/>
      <c r="O4" s="361"/>
      <c r="P4" s="361"/>
      <c r="Q4" s="361"/>
      <c r="R4" s="361"/>
      <c r="S4" s="361"/>
      <c r="T4" s="362"/>
      <c r="U4" s="367" t="s">
        <v>54</v>
      </c>
      <c r="V4" s="646"/>
      <c r="W4" s="646"/>
      <c r="X4" s="646"/>
      <c r="Y4" s="647"/>
    </row>
    <row r="5" spans="1:25">
      <c r="A5" s="27"/>
      <c r="B5" s="351"/>
      <c r="C5" s="352"/>
      <c r="D5" s="352"/>
      <c r="E5" s="352"/>
      <c r="F5" s="353"/>
      <c r="G5" s="360"/>
      <c r="H5" s="361"/>
      <c r="I5" s="361"/>
      <c r="J5" s="361"/>
      <c r="K5" s="361"/>
      <c r="L5" s="361"/>
      <c r="M5" s="361"/>
      <c r="N5" s="361"/>
      <c r="O5" s="361"/>
      <c r="P5" s="361"/>
      <c r="Q5" s="361"/>
      <c r="R5" s="361"/>
      <c r="S5" s="361"/>
      <c r="T5" s="362"/>
      <c r="U5" s="648"/>
      <c r="V5" s="646"/>
      <c r="W5" s="646"/>
      <c r="X5" s="646"/>
      <c r="Y5" s="647"/>
    </row>
    <row r="6" spans="1:25" ht="15.75" thickBot="1">
      <c r="A6" s="27"/>
      <c r="B6" s="354"/>
      <c r="C6" s="355"/>
      <c r="D6" s="355"/>
      <c r="E6" s="355"/>
      <c r="F6" s="356"/>
      <c r="G6" s="363"/>
      <c r="H6" s="364"/>
      <c r="I6" s="364"/>
      <c r="J6" s="364"/>
      <c r="K6" s="364"/>
      <c r="L6" s="364"/>
      <c r="M6" s="364"/>
      <c r="N6" s="364"/>
      <c r="O6" s="364"/>
      <c r="P6" s="364"/>
      <c r="Q6" s="364"/>
      <c r="R6" s="364"/>
      <c r="S6" s="364"/>
      <c r="T6" s="365"/>
      <c r="U6" s="649"/>
      <c r="V6" s="650"/>
      <c r="W6" s="650"/>
      <c r="X6" s="650"/>
      <c r="Y6" s="651"/>
    </row>
    <row r="7" spans="1:25">
      <c r="A7" s="27"/>
      <c r="B7" s="28"/>
      <c r="C7" s="29"/>
      <c r="D7" s="29"/>
      <c r="E7" s="29"/>
      <c r="F7" s="29"/>
      <c r="G7" s="29"/>
      <c r="H7" s="29"/>
      <c r="I7" s="30"/>
      <c r="J7" s="30"/>
      <c r="K7" s="30"/>
      <c r="L7" s="30"/>
      <c r="M7" s="30"/>
      <c r="N7" s="30"/>
      <c r="O7" s="30"/>
      <c r="P7" s="30"/>
      <c r="Q7" s="30"/>
      <c r="R7" s="30"/>
      <c r="S7" s="30"/>
      <c r="T7" s="30"/>
      <c r="U7" s="31"/>
      <c r="V7" s="31"/>
      <c r="W7" s="31"/>
      <c r="X7" s="31"/>
      <c r="Y7" s="32"/>
    </row>
    <row r="8" spans="1:25" ht="18">
      <c r="A8" s="27"/>
      <c r="B8" s="33"/>
      <c r="C8" s="271" t="s">
        <v>0</v>
      </c>
      <c r="D8" s="271"/>
      <c r="E8" s="271"/>
      <c r="F8" s="271"/>
      <c r="G8" s="271"/>
      <c r="H8" s="271"/>
      <c r="I8" s="271"/>
      <c r="J8" s="271"/>
      <c r="K8" s="271"/>
      <c r="L8" s="271"/>
      <c r="M8" s="271"/>
      <c r="N8" s="271"/>
      <c r="O8" s="271"/>
      <c r="P8" s="271"/>
      <c r="Q8" s="271"/>
      <c r="R8" s="271"/>
      <c r="S8" s="271"/>
      <c r="T8" s="271"/>
      <c r="U8" s="271"/>
      <c r="V8" s="271"/>
      <c r="W8" s="271"/>
      <c r="X8" s="271"/>
      <c r="Y8" s="34"/>
    </row>
    <row r="9" spans="1:25" ht="18">
      <c r="A9" s="27"/>
      <c r="B9" s="35"/>
      <c r="D9" s="68"/>
      <c r="E9" s="68"/>
      <c r="F9" s="68"/>
      <c r="G9" s="68"/>
      <c r="H9" s="68"/>
      <c r="I9" s="272"/>
      <c r="J9" s="272"/>
      <c r="K9" s="272"/>
      <c r="L9" s="272"/>
      <c r="M9" s="272"/>
      <c r="P9" s="273"/>
      <c r="Q9" s="273"/>
      <c r="R9" s="273"/>
      <c r="S9" s="274"/>
      <c r="T9" s="274"/>
      <c r="U9" s="274"/>
      <c r="V9" s="274"/>
      <c r="W9" s="274"/>
      <c r="X9" s="274"/>
      <c r="Y9" s="36"/>
    </row>
    <row r="10" spans="1:25" ht="16.5">
      <c r="A10" s="27"/>
      <c r="B10" s="37"/>
      <c r="C10" s="38" t="s">
        <v>1</v>
      </c>
      <c r="D10" s="38"/>
      <c r="E10" s="38"/>
      <c r="F10" s="38"/>
      <c r="G10" s="275"/>
      <c r="H10" s="275"/>
      <c r="I10" s="275"/>
      <c r="J10" s="275"/>
      <c r="K10" s="38" t="s">
        <v>2</v>
      </c>
      <c r="L10" s="276"/>
      <c r="M10" s="276"/>
      <c r="N10" s="39"/>
      <c r="O10" s="38"/>
      <c r="P10" s="40"/>
      <c r="Q10" s="40"/>
      <c r="R10" s="40"/>
      <c r="S10" s="40"/>
      <c r="T10" s="40"/>
      <c r="U10" s="40"/>
      <c r="V10" s="40"/>
      <c r="W10" s="40"/>
      <c r="X10" s="40"/>
      <c r="Y10" s="41"/>
    </row>
    <row r="11" spans="1:25">
      <c r="A11" s="27"/>
      <c r="B11" s="35"/>
      <c r="C11" s="42"/>
      <c r="D11" s="42"/>
      <c r="E11" s="42"/>
      <c r="F11" s="42"/>
      <c r="G11" s="42"/>
      <c r="H11" s="42"/>
      <c r="I11" s="43"/>
      <c r="J11" s="43"/>
      <c r="K11" s="43"/>
      <c r="L11" s="43"/>
      <c r="M11" s="43"/>
      <c r="N11" s="44"/>
      <c r="O11" s="44"/>
      <c r="P11" s="43"/>
      <c r="Q11" s="43"/>
      <c r="R11" s="43"/>
      <c r="S11" s="69"/>
      <c r="T11" s="69"/>
      <c r="U11" s="69"/>
      <c r="V11" s="69"/>
      <c r="W11" s="69"/>
      <c r="X11" s="69"/>
      <c r="Y11" s="36"/>
    </row>
    <row r="12" spans="1:25" ht="18">
      <c r="A12" s="27"/>
      <c r="B12" s="35"/>
      <c r="C12" s="265" t="s">
        <v>3</v>
      </c>
      <c r="D12" s="265"/>
      <c r="E12" s="265"/>
      <c r="F12" s="265"/>
      <c r="G12" s="265"/>
      <c r="H12" s="265"/>
      <c r="I12" s="265"/>
      <c r="J12" s="265"/>
      <c r="K12" s="265"/>
      <c r="L12" s="265"/>
      <c r="M12" s="265"/>
      <c r="N12" s="265"/>
      <c r="O12" s="265"/>
      <c r="P12" s="265"/>
      <c r="Q12" s="265"/>
      <c r="R12" s="265"/>
      <c r="S12" s="265"/>
      <c r="T12" s="265"/>
      <c r="U12" s="265"/>
      <c r="V12" s="265"/>
      <c r="W12" s="265"/>
      <c r="X12" s="265"/>
      <c r="Y12" s="36"/>
    </row>
    <row r="13" spans="1:25">
      <c r="A13" s="27"/>
      <c r="B13" s="35"/>
      <c r="C13" s="469" t="s">
        <v>4</v>
      </c>
      <c r="D13" s="469"/>
      <c r="E13" s="469"/>
      <c r="F13" s="469"/>
      <c r="G13" s="469"/>
      <c r="H13" s="469"/>
      <c r="I13" s="469"/>
      <c r="J13" s="469"/>
      <c r="K13" s="469"/>
      <c r="L13" s="469"/>
      <c r="M13" s="469"/>
      <c r="N13" s="469"/>
      <c r="O13" s="469"/>
      <c r="P13" s="469"/>
      <c r="Q13" s="469"/>
      <c r="R13" s="469"/>
      <c r="S13" s="469"/>
      <c r="T13" s="469"/>
      <c r="U13" s="469"/>
      <c r="V13" s="469"/>
      <c r="W13" s="469"/>
      <c r="X13" s="469"/>
      <c r="Y13" s="36"/>
    </row>
    <row r="14" spans="1:25">
      <c r="A14" s="27"/>
      <c r="B14" s="35"/>
      <c r="C14" s="469"/>
      <c r="D14" s="469"/>
      <c r="E14" s="469"/>
      <c r="F14" s="469"/>
      <c r="G14" s="469"/>
      <c r="H14" s="469"/>
      <c r="I14" s="469"/>
      <c r="J14" s="469"/>
      <c r="K14" s="469"/>
      <c r="L14" s="469"/>
      <c r="M14" s="469"/>
      <c r="N14" s="469"/>
      <c r="O14" s="469"/>
      <c r="P14" s="469"/>
      <c r="Q14" s="469"/>
      <c r="R14" s="469"/>
      <c r="S14" s="469"/>
      <c r="T14" s="469"/>
      <c r="U14" s="469"/>
      <c r="V14" s="469"/>
      <c r="W14" s="469"/>
      <c r="X14" s="469"/>
      <c r="Y14" s="36"/>
    </row>
    <row r="15" spans="1:25">
      <c r="A15" s="27"/>
      <c r="B15" s="35"/>
      <c r="C15" s="469"/>
      <c r="D15" s="469"/>
      <c r="E15" s="469"/>
      <c r="F15" s="469"/>
      <c r="G15" s="469"/>
      <c r="H15" s="469"/>
      <c r="I15" s="469"/>
      <c r="J15" s="469"/>
      <c r="K15" s="469"/>
      <c r="L15" s="469"/>
      <c r="M15" s="469"/>
      <c r="N15" s="469"/>
      <c r="O15" s="469"/>
      <c r="P15" s="469"/>
      <c r="Q15" s="469"/>
      <c r="R15" s="469"/>
      <c r="S15" s="469"/>
      <c r="T15" s="469"/>
      <c r="U15" s="469"/>
      <c r="V15" s="469"/>
      <c r="W15" s="469"/>
      <c r="X15" s="469"/>
      <c r="Y15" s="36"/>
    </row>
    <row r="16" spans="1:25">
      <c r="A16" s="27"/>
      <c r="B16" s="35"/>
      <c r="C16" s="469"/>
      <c r="D16" s="469"/>
      <c r="E16" s="469"/>
      <c r="F16" s="469"/>
      <c r="G16" s="469"/>
      <c r="H16" s="469"/>
      <c r="I16" s="469"/>
      <c r="J16" s="469"/>
      <c r="K16" s="469"/>
      <c r="L16" s="469"/>
      <c r="M16" s="469"/>
      <c r="N16" s="469"/>
      <c r="O16" s="469"/>
      <c r="P16" s="469"/>
      <c r="Q16" s="469"/>
      <c r="R16" s="469"/>
      <c r="S16" s="469"/>
      <c r="T16" s="469"/>
      <c r="U16" s="469"/>
      <c r="V16" s="469"/>
      <c r="W16" s="469"/>
      <c r="X16" s="469"/>
      <c r="Y16" s="36"/>
    </row>
    <row r="17" spans="1:25">
      <c r="A17" s="27"/>
      <c r="B17" s="35"/>
      <c r="C17" s="469"/>
      <c r="D17" s="469"/>
      <c r="E17" s="469"/>
      <c r="F17" s="469"/>
      <c r="G17" s="469"/>
      <c r="H17" s="469"/>
      <c r="I17" s="469"/>
      <c r="J17" s="469"/>
      <c r="K17" s="469"/>
      <c r="L17" s="469"/>
      <c r="M17" s="469"/>
      <c r="N17" s="469"/>
      <c r="O17" s="469"/>
      <c r="P17" s="469"/>
      <c r="Q17" s="469"/>
      <c r="R17" s="469"/>
      <c r="S17" s="469"/>
      <c r="T17" s="469"/>
      <c r="U17" s="469"/>
      <c r="V17" s="469"/>
      <c r="W17" s="469"/>
      <c r="X17" s="469"/>
      <c r="Y17" s="36"/>
    </row>
    <row r="18" spans="1:25">
      <c r="A18" s="27"/>
      <c r="B18" s="35"/>
      <c r="C18" s="469"/>
      <c r="D18" s="469"/>
      <c r="E18" s="469"/>
      <c r="F18" s="469"/>
      <c r="G18" s="469"/>
      <c r="H18" s="469"/>
      <c r="I18" s="469"/>
      <c r="J18" s="469"/>
      <c r="K18" s="469"/>
      <c r="L18" s="469"/>
      <c r="M18" s="469"/>
      <c r="N18" s="469"/>
      <c r="O18" s="469"/>
      <c r="P18" s="469"/>
      <c r="Q18" s="469"/>
      <c r="R18" s="469"/>
      <c r="S18" s="469"/>
      <c r="T18" s="469"/>
      <c r="U18" s="469"/>
      <c r="V18" s="469"/>
      <c r="W18" s="469"/>
      <c r="X18" s="469"/>
      <c r="Y18" s="36"/>
    </row>
    <row r="19" spans="1:25">
      <c r="A19" s="27"/>
      <c r="B19" s="35"/>
      <c r="C19" s="267"/>
      <c r="D19" s="267"/>
      <c r="E19" s="267"/>
      <c r="F19" s="267"/>
      <c r="G19" s="267"/>
      <c r="H19" s="267"/>
      <c r="I19" s="267"/>
      <c r="J19" s="267"/>
      <c r="K19" s="267"/>
      <c r="L19" s="267"/>
      <c r="M19" s="267"/>
      <c r="N19" s="267"/>
      <c r="O19" s="267"/>
      <c r="P19" s="267"/>
      <c r="Q19" s="267"/>
      <c r="R19" s="267"/>
      <c r="S19" s="267"/>
      <c r="T19" s="267"/>
      <c r="U19" s="267"/>
      <c r="V19" s="267"/>
      <c r="W19" s="267"/>
      <c r="X19" s="267"/>
      <c r="Y19" s="36"/>
    </row>
    <row r="20" spans="1:25" ht="18">
      <c r="A20" s="27"/>
      <c r="B20" s="35"/>
      <c r="C20" s="268" t="s">
        <v>5</v>
      </c>
      <c r="D20" s="268"/>
      <c r="E20" s="268"/>
      <c r="F20" s="268"/>
      <c r="G20" s="269"/>
      <c r="H20" s="269"/>
      <c r="I20" s="269"/>
      <c r="J20" s="269"/>
      <c r="K20" s="269"/>
      <c r="L20" s="269"/>
      <c r="M20" s="269"/>
      <c r="N20" s="269"/>
      <c r="O20" s="269"/>
      <c r="P20" s="269"/>
      <c r="Q20" s="269"/>
      <c r="R20" s="269"/>
      <c r="S20" s="269"/>
      <c r="T20" s="269"/>
      <c r="U20" s="269"/>
      <c r="V20" s="269"/>
      <c r="W20" s="269"/>
      <c r="X20" s="269"/>
      <c r="Y20" s="36"/>
    </row>
    <row r="21" spans="1:25">
      <c r="A21" s="27"/>
      <c r="B21" s="35"/>
      <c r="C21" s="45"/>
      <c r="D21" s="45"/>
      <c r="E21" s="45"/>
      <c r="F21" s="45"/>
      <c r="G21" s="270"/>
      <c r="H21" s="270"/>
      <c r="I21" s="270"/>
      <c r="J21" s="270"/>
      <c r="K21" s="270"/>
      <c r="L21" s="270"/>
      <c r="M21" s="270"/>
      <c r="N21" s="270"/>
      <c r="O21" s="270"/>
      <c r="P21" s="270"/>
      <c r="Q21" s="270"/>
      <c r="R21" s="270"/>
      <c r="S21" s="270"/>
      <c r="T21" s="270"/>
      <c r="U21" s="270"/>
      <c r="V21" s="270"/>
      <c r="W21" s="270"/>
      <c r="X21" s="270"/>
      <c r="Y21" s="36"/>
    </row>
    <row r="22" spans="1:25" ht="18">
      <c r="A22" s="27"/>
      <c r="B22" s="35"/>
      <c r="C22" s="268" t="s">
        <v>6</v>
      </c>
      <c r="D22" s="268"/>
      <c r="E22" s="268"/>
      <c r="F22" s="268"/>
      <c r="G22" s="269"/>
      <c r="H22" s="269"/>
      <c r="I22" s="269"/>
      <c r="J22" s="269"/>
      <c r="K22" s="269"/>
      <c r="L22" s="269"/>
      <c r="M22" s="269"/>
      <c r="N22" s="269"/>
      <c r="O22" s="269"/>
      <c r="P22" s="269"/>
      <c r="Q22" s="269"/>
      <c r="R22" s="269"/>
      <c r="S22" s="269"/>
      <c r="T22" s="269"/>
      <c r="U22" s="269"/>
      <c r="V22" s="269"/>
      <c r="W22" s="269"/>
      <c r="X22" s="269"/>
      <c r="Y22" s="36"/>
    </row>
    <row r="23" spans="1:25">
      <c r="A23" s="27"/>
      <c r="B23" s="35"/>
      <c r="C23" s="45"/>
      <c r="D23" s="45"/>
      <c r="E23" s="45"/>
      <c r="F23" s="45"/>
      <c r="G23" s="270"/>
      <c r="H23" s="270"/>
      <c r="I23" s="270"/>
      <c r="J23" s="270"/>
      <c r="K23" s="270"/>
      <c r="L23" s="270"/>
      <c r="M23" s="270"/>
      <c r="N23" s="270"/>
      <c r="O23" s="270"/>
      <c r="P23" s="270"/>
      <c r="Q23" s="270"/>
      <c r="R23" s="270"/>
      <c r="S23" s="270"/>
      <c r="T23" s="270"/>
      <c r="U23" s="270"/>
      <c r="V23" s="270"/>
      <c r="W23" s="270"/>
      <c r="X23" s="270"/>
      <c r="Y23" s="36"/>
    </row>
    <row r="24" spans="1:25" ht="18">
      <c r="A24" s="27"/>
      <c r="B24" s="35"/>
      <c r="C24" s="268" t="s">
        <v>7</v>
      </c>
      <c r="D24" s="268"/>
      <c r="E24" s="268"/>
      <c r="F24" s="268"/>
      <c r="G24" s="269"/>
      <c r="H24" s="269"/>
      <c r="I24" s="269"/>
      <c r="J24" s="269"/>
      <c r="K24" s="269"/>
      <c r="L24" s="269"/>
      <c r="M24" s="269"/>
      <c r="N24" s="269"/>
      <c r="O24" s="269"/>
      <c r="P24" s="269"/>
      <c r="Q24" s="269"/>
      <c r="R24" s="269"/>
      <c r="S24" s="269"/>
      <c r="T24" s="269"/>
      <c r="U24" s="269"/>
      <c r="V24" s="269"/>
      <c r="W24" s="269"/>
      <c r="X24" s="269"/>
      <c r="Y24" s="36"/>
    </row>
    <row r="25" spans="1:25">
      <c r="A25" s="27"/>
      <c r="B25" s="35"/>
      <c r="C25" s="69"/>
      <c r="D25" s="69"/>
      <c r="E25" s="69"/>
      <c r="F25" s="69"/>
      <c r="G25" s="270"/>
      <c r="H25" s="270"/>
      <c r="I25" s="270"/>
      <c r="J25" s="270"/>
      <c r="K25" s="270"/>
      <c r="L25" s="270"/>
      <c r="M25" s="270"/>
      <c r="N25" s="270"/>
      <c r="O25" s="270"/>
      <c r="P25" s="270"/>
      <c r="Q25" s="270"/>
      <c r="R25" s="270"/>
      <c r="S25" s="270"/>
      <c r="T25" s="270"/>
      <c r="U25" s="270"/>
      <c r="V25" s="270"/>
      <c r="W25" s="270"/>
      <c r="X25" s="270"/>
      <c r="Y25" s="36"/>
    </row>
    <row r="26" spans="1:25" ht="16.5">
      <c r="A26" s="27"/>
      <c r="B26" s="33"/>
      <c r="C26" s="277" t="s">
        <v>8</v>
      </c>
      <c r="D26" s="277"/>
      <c r="E26" s="277" t="s">
        <v>9</v>
      </c>
      <c r="F26" s="277"/>
      <c r="G26" s="277"/>
      <c r="H26" s="277"/>
      <c r="I26" s="277"/>
      <c r="J26" s="277"/>
      <c r="K26" s="277"/>
      <c r="L26" s="277"/>
      <c r="M26" s="277"/>
      <c r="N26" s="277"/>
      <c r="O26" s="277"/>
      <c r="P26" s="277"/>
      <c r="Q26" s="277"/>
      <c r="R26" s="277" t="s">
        <v>10</v>
      </c>
      <c r="S26" s="277"/>
      <c r="T26" s="277"/>
      <c r="U26" s="277" t="s">
        <v>11</v>
      </c>
      <c r="V26" s="277"/>
      <c r="W26" s="277"/>
      <c r="X26" s="277"/>
      <c r="Y26" s="46"/>
    </row>
    <row r="27" spans="1:25">
      <c r="A27" s="27"/>
      <c r="B27" s="33"/>
      <c r="C27" s="293">
        <f>'[6]PRESUPUESTO PLAZA'!B58</f>
        <v>9.1</v>
      </c>
      <c r="D27" s="295"/>
      <c r="E27" s="459" t="str">
        <f>'[6]PRESUPUESTO PLAZA'!C58</f>
        <v>Instalación  de  Sanitario  Integral  Uso  Institucional  color Blanco con fluxómetro anti-vandálico,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v>
      </c>
      <c r="F27" s="460"/>
      <c r="G27" s="460"/>
      <c r="H27" s="460"/>
      <c r="I27" s="460"/>
      <c r="J27" s="460"/>
      <c r="K27" s="460"/>
      <c r="L27" s="460"/>
      <c r="M27" s="460"/>
      <c r="N27" s="460"/>
      <c r="O27" s="460"/>
      <c r="P27" s="460"/>
      <c r="Q27" s="461"/>
      <c r="R27" s="293" t="str">
        <f>'[6]PRESUPUESTO PLAZA'!D58</f>
        <v>un</v>
      </c>
      <c r="S27" s="294"/>
      <c r="T27" s="295"/>
      <c r="U27" s="468">
        <f>'[6]PRESUPUESTO PLAZA'!E58</f>
        <v>6</v>
      </c>
      <c r="V27" s="294"/>
      <c r="W27" s="294"/>
      <c r="X27" s="295"/>
      <c r="Y27" s="46"/>
    </row>
    <row r="28" spans="1:25">
      <c r="A28" s="27"/>
      <c r="B28" s="33"/>
      <c r="C28" s="296"/>
      <c r="D28" s="298"/>
      <c r="E28" s="462"/>
      <c r="F28" s="463"/>
      <c r="G28" s="463"/>
      <c r="H28" s="463"/>
      <c r="I28" s="463"/>
      <c r="J28" s="463"/>
      <c r="K28" s="463"/>
      <c r="L28" s="463"/>
      <c r="M28" s="463"/>
      <c r="N28" s="463"/>
      <c r="O28" s="463"/>
      <c r="P28" s="463"/>
      <c r="Q28" s="464"/>
      <c r="R28" s="296"/>
      <c r="S28" s="297"/>
      <c r="T28" s="298"/>
      <c r="U28" s="296"/>
      <c r="V28" s="297"/>
      <c r="W28" s="297"/>
      <c r="X28" s="298"/>
      <c r="Y28" s="46"/>
    </row>
    <row r="29" spans="1:25">
      <c r="A29" s="27"/>
      <c r="B29" s="33"/>
      <c r="C29" s="299"/>
      <c r="D29" s="301"/>
      <c r="E29" s="465"/>
      <c r="F29" s="466"/>
      <c r="G29" s="466"/>
      <c r="H29" s="466"/>
      <c r="I29" s="466"/>
      <c r="J29" s="466"/>
      <c r="K29" s="466"/>
      <c r="L29" s="466"/>
      <c r="M29" s="466"/>
      <c r="N29" s="466"/>
      <c r="O29" s="466"/>
      <c r="P29" s="466"/>
      <c r="Q29" s="467"/>
      <c r="R29" s="299"/>
      <c r="S29" s="300"/>
      <c r="T29" s="301"/>
      <c r="U29" s="299"/>
      <c r="V29" s="300"/>
      <c r="W29" s="300"/>
      <c r="X29" s="301"/>
      <c r="Y29" s="46"/>
    </row>
    <row r="30" spans="1:25" ht="15.75">
      <c r="A30" s="27"/>
      <c r="B30" s="33"/>
      <c r="C30" s="303"/>
      <c r="D30" s="303"/>
      <c r="E30" s="303"/>
      <c r="F30" s="303"/>
      <c r="G30" s="303"/>
      <c r="H30" s="303"/>
      <c r="I30" s="303"/>
      <c r="J30" s="303"/>
      <c r="K30" s="303"/>
      <c r="L30" s="303"/>
      <c r="M30" s="303"/>
      <c r="N30" s="303"/>
      <c r="O30" s="303"/>
      <c r="P30" s="303"/>
      <c r="Q30" s="303"/>
      <c r="R30" s="303"/>
      <c r="S30" s="303"/>
      <c r="T30" s="303"/>
      <c r="U30" s="303"/>
      <c r="V30" s="303"/>
      <c r="W30" s="303"/>
      <c r="X30" s="303"/>
      <c r="Y30" s="46"/>
    </row>
    <row r="31" spans="1:25" ht="16.5">
      <c r="A31" s="27"/>
      <c r="B31" s="33"/>
      <c r="C31" s="305" t="s">
        <v>14</v>
      </c>
      <c r="D31" s="305"/>
      <c r="E31" s="305"/>
      <c r="F31" s="305"/>
      <c r="G31" s="305"/>
      <c r="H31" s="305"/>
      <c r="I31" s="305"/>
      <c r="J31" s="305"/>
      <c r="K31" s="305"/>
      <c r="L31" s="305"/>
      <c r="M31" s="305"/>
      <c r="N31" s="305"/>
      <c r="O31" s="305"/>
      <c r="P31" s="305"/>
      <c r="Q31" s="305"/>
      <c r="R31" s="305"/>
      <c r="S31" s="305"/>
      <c r="T31" s="305"/>
      <c r="U31" s="305"/>
      <c r="V31" s="305"/>
      <c r="W31" s="305"/>
      <c r="X31" s="305"/>
      <c r="Y31" s="46"/>
    </row>
    <row r="32" spans="1:25" ht="15.75">
      <c r="A32" s="27"/>
      <c r="B32" s="33"/>
      <c r="C32" s="47"/>
      <c r="D32" s="47"/>
      <c r="E32" s="47"/>
      <c r="F32" s="47"/>
      <c r="G32" s="47"/>
      <c r="H32" s="47"/>
      <c r="I32" s="47"/>
      <c r="J32" s="47"/>
      <c r="K32" s="47"/>
      <c r="L32" s="47"/>
      <c r="M32" s="47"/>
      <c r="N32" s="47"/>
      <c r="O32" s="47"/>
      <c r="P32" s="47"/>
      <c r="Q32" s="47"/>
      <c r="R32" s="47"/>
      <c r="S32" s="47"/>
      <c r="T32" s="47"/>
      <c r="U32" s="47"/>
      <c r="V32" s="47"/>
      <c r="W32" s="47"/>
      <c r="X32" s="47"/>
      <c r="Y32" s="46"/>
    </row>
    <row r="33" spans="1:25" ht="16.5">
      <c r="A33" s="27"/>
      <c r="B33" s="48"/>
      <c r="C33" s="306" t="s">
        <v>9</v>
      </c>
      <c r="D33" s="307"/>
      <c r="E33" s="307"/>
      <c r="F33" s="307"/>
      <c r="G33" s="307"/>
      <c r="H33" s="307"/>
      <c r="I33" s="307"/>
      <c r="J33" s="307"/>
      <c r="K33" s="306" t="s">
        <v>15</v>
      </c>
      <c r="L33" s="308"/>
      <c r="M33" s="309" t="s">
        <v>16</v>
      </c>
      <c r="N33" s="309"/>
      <c r="O33" s="309"/>
      <c r="P33" s="309"/>
      <c r="Q33" s="309"/>
      <c r="R33" s="309" t="s">
        <v>17</v>
      </c>
      <c r="S33" s="309"/>
      <c r="T33" s="309"/>
      <c r="U33" s="309" t="s">
        <v>18</v>
      </c>
      <c r="V33" s="309"/>
      <c r="W33" s="309"/>
      <c r="X33" s="309"/>
      <c r="Y33" s="46"/>
    </row>
    <row r="34" spans="1:25" ht="15.75">
      <c r="A34" s="27"/>
      <c r="B34" s="33"/>
      <c r="C34" s="314" t="s">
        <v>19</v>
      </c>
      <c r="D34" s="315"/>
      <c r="E34" s="315"/>
      <c r="F34" s="315"/>
      <c r="G34" s="315"/>
      <c r="H34" s="315"/>
      <c r="I34" s="315"/>
      <c r="J34" s="316"/>
      <c r="K34" s="317" t="s">
        <v>245</v>
      </c>
      <c r="L34" s="318"/>
      <c r="M34" s="319">
        <f>+U58</f>
        <v>41720.899999999994</v>
      </c>
      <c r="N34" s="319"/>
      <c r="O34" s="319"/>
      <c r="P34" s="319"/>
      <c r="Q34" s="319"/>
      <c r="R34" s="320">
        <v>0.05</v>
      </c>
      <c r="S34" s="320"/>
      <c r="T34" s="320"/>
      <c r="U34" s="458">
        <f>+ROUND(M34*R34,0)</f>
        <v>2086</v>
      </c>
      <c r="V34" s="458"/>
      <c r="W34" s="458"/>
      <c r="X34" s="458"/>
      <c r="Y34" s="46"/>
    </row>
    <row r="35" spans="1:25" ht="15.75">
      <c r="A35" s="27"/>
      <c r="B35" s="33"/>
      <c r="C35" s="314"/>
      <c r="D35" s="315"/>
      <c r="E35" s="315"/>
      <c r="F35" s="315"/>
      <c r="G35" s="315"/>
      <c r="H35" s="315"/>
      <c r="I35" s="315"/>
      <c r="J35" s="316"/>
      <c r="K35" s="317"/>
      <c r="L35" s="318"/>
      <c r="M35" s="321"/>
      <c r="N35" s="322"/>
      <c r="O35" s="322"/>
      <c r="P35" s="322"/>
      <c r="Q35" s="323"/>
      <c r="R35" s="317"/>
      <c r="S35" s="324"/>
      <c r="T35" s="318"/>
      <c r="U35" s="452">
        <f>+ROUND(M35*R35,0)</f>
        <v>0</v>
      </c>
      <c r="V35" s="453"/>
      <c r="W35" s="453"/>
      <c r="X35" s="454"/>
      <c r="Y35" s="46"/>
    </row>
    <row r="36" spans="1:25" ht="15.75">
      <c r="A36" s="27"/>
      <c r="B36" s="33"/>
      <c r="C36" s="314"/>
      <c r="D36" s="315"/>
      <c r="E36" s="315"/>
      <c r="F36" s="315"/>
      <c r="G36" s="315"/>
      <c r="H36" s="315"/>
      <c r="I36" s="315"/>
      <c r="J36" s="316"/>
      <c r="K36" s="317"/>
      <c r="L36" s="318"/>
      <c r="M36" s="321"/>
      <c r="N36" s="322"/>
      <c r="O36" s="322"/>
      <c r="P36" s="322"/>
      <c r="Q36" s="323"/>
      <c r="R36" s="317"/>
      <c r="S36" s="324"/>
      <c r="T36" s="318"/>
      <c r="U36" s="452">
        <f>+ROUND(M36*R36,0)</f>
        <v>0</v>
      </c>
      <c r="V36" s="453"/>
      <c r="W36" s="453"/>
      <c r="X36" s="454"/>
      <c r="Y36" s="46"/>
    </row>
    <row r="37" spans="1:25" ht="16.5">
      <c r="A37" s="27"/>
      <c r="B37" s="33"/>
      <c r="C37" s="49"/>
      <c r="D37" s="49"/>
      <c r="E37" s="49"/>
      <c r="F37" s="49"/>
      <c r="G37" s="49"/>
      <c r="H37" s="49"/>
      <c r="I37" s="49"/>
      <c r="J37" s="49"/>
      <c r="K37" s="49"/>
      <c r="L37" s="49"/>
      <c r="M37" s="49"/>
      <c r="N37" s="49"/>
      <c r="O37" s="49"/>
      <c r="P37" s="49"/>
      <c r="Q37" s="49"/>
      <c r="R37" s="310" t="s">
        <v>20</v>
      </c>
      <c r="S37" s="310"/>
      <c r="T37" s="310"/>
      <c r="U37" s="455">
        <f>+SUM(U34:X36)</f>
        <v>2086</v>
      </c>
      <c r="V37" s="456"/>
      <c r="W37" s="456"/>
      <c r="X37" s="457"/>
      <c r="Y37" s="46"/>
    </row>
    <row r="38" spans="1:25" ht="15.75">
      <c r="A38" s="27"/>
      <c r="B38" s="33"/>
      <c r="C38" s="50"/>
      <c r="D38" s="50"/>
      <c r="E38" s="50"/>
      <c r="F38" s="50"/>
      <c r="G38" s="50"/>
      <c r="H38" s="50"/>
      <c r="I38" s="50"/>
      <c r="J38" s="50"/>
      <c r="K38" s="50"/>
      <c r="L38" s="50"/>
      <c r="M38" s="50"/>
      <c r="N38" s="50"/>
      <c r="O38" s="50"/>
      <c r="P38" s="50"/>
      <c r="Q38" s="50"/>
      <c r="R38" s="50"/>
      <c r="S38" s="50"/>
      <c r="T38" s="50"/>
      <c r="U38" s="51"/>
      <c r="V38" s="51"/>
      <c r="W38" s="51"/>
      <c r="X38" s="51"/>
      <c r="Y38" s="46"/>
    </row>
    <row r="39" spans="1:25" ht="16.5">
      <c r="A39" s="27"/>
      <c r="B39" s="33"/>
      <c r="C39" s="305" t="s">
        <v>21</v>
      </c>
      <c r="D39" s="305"/>
      <c r="E39" s="305"/>
      <c r="F39" s="305"/>
      <c r="G39" s="305"/>
      <c r="H39" s="305"/>
      <c r="I39" s="305"/>
      <c r="J39" s="305"/>
      <c r="K39" s="305"/>
      <c r="L39" s="305"/>
      <c r="M39" s="305"/>
      <c r="N39" s="305"/>
      <c r="O39" s="305"/>
      <c r="P39" s="305"/>
      <c r="Q39" s="305"/>
      <c r="R39" s="305"/>
      <c r="S39" s="305"/>
      <c r="T39" s="305"/>
      <c r="U39" s="305"/>
      <c r="V39" s="305"/>
      <c r="W39" s="305"/>
      <c r="X39" s="305"/>
      <c r="Y39" s="46"/>
    </row>
    <row r="40" spans="1:25" ht="15.75">
      <c r="A40" s="27"/>
      <c r="B40" s="33"/>
      <c r="C40" s="47"/>
      <c r="D40" s="47"/>
      <c r="E40" s="47"/>
      <c r="F40" s="47"/>
      <c r="G40" s="47"/>
      <c r="H40" s="47"/>
      <c r="I40" s="47"/>
      <c r="J40" s="47"/>
      <c r="K40" s="47"/>
      <c r="L40" s="47"/>
      <c r="M40" s="47"/>
      <c r="N40" s="47"/>
      <c r="O40" s="47"/>
      <c r="P40" s="47"/>
      <c r="Q40" s="47"/>
      <c r="R40" s="47"/>
      <c r="S40" s="47"/>
      <c r="T40" s="47"/>
      <c r="U40" s="47"/>
      <c r="V40" s="47"/>
      <c r="W40" s="47"/>
      <c r="X40" s="47"/>
      <c r="Y40" s="46"/>
    </row>
    <row r="41" spans="1:25" ht="16.5">
      <c r="A41" s="27"/>
      <c r="B41" s="33"/>
      <c r="C41" s="309" t="s">
        <v>9</v>
      </c>
      <c r="D41" s="309"/>
      <c r="E41" s="309"/>
      <c r="F41" s="309"/>
      <c r="G41" s="309"/>
      <c r="H41" s="309"/>
      <c r="I41" s="309"/>
      <c r="J41" s="309"/>
      <c r="K41" s="309" t="s">
        <v>10</v>
      </c>
      <c r="L41" s="309"/>
      <c r="M41" s="309" t="s">
        <v>22</v>
      </c>
      <c r="N41" s="309"/>
      <c r="O41" s="309"/>
      <c r="P41" s="309"/>
      <c r="Q41" s="309"/>
      <c r="R41" s="309" t="s">
        <v>23</v>
      </c>
      <c r="S41" s="309"/>
      <c r="T41" s="309"/>
      <c r="U41" s="309" t="s">
        <v>24</v>
      </c>
      <c r="V41" s="309"/>
      <c r="W41" s="309"/>
      <c r="X41" s="309"/>
      <c r="Y41" s="46"/>
    </row>
    <row r="42" spans="1:25">
      <c r="A42" s="168"/>
      <c r="B42" s="169"/>
      <c r="C42" s="439" t="s">
        <v>246</v>
      </c>
      <c r="D42" s="439"/>
      <c r="E42" s="439"/>
      <c r="F42" s="439"/>
      <c r="G42" s="439"/>
      <c r="H42" s="439"/>
      <c r="I42" s="439"/>
      <c r="J42" s="439"/>
      <c r="K42" s="442" t="s">
        <v>126</v>
      </c>
      <c r="L42" s="442"/>
      <c r="M42" s="442">
        <v>1</v>
      </c>
      <c r="N42" s="442"/>
      <c r="O42" s="442"/>
      <c r="P42" s="442"/>
      <c r="Q42" s="442"/>
      <c r="R42" s="445">
        <v>864077</v>
      </c>
      <c r="S42" s="445"/>
      <c r="T42" s="445"/>
      <c r="U42" s="445">
        <f>+ROUND(M42*R42,0)</f>
        <v>864077</v>
      </c>
      <c r="V42" s="445"/>
      <c r="W42" s="445"/>
      <c r="X42" s="445"/>
      <c r="Y42" s="170"/>
    </row>
    <row r="43" spans="1:25">
      <c r="A43" s="168"/>
      <c r="B43" s="169"/>
      <c r="C43" s="439" t="s">
        <v>247</v>
      </c>
      <c r="D43" s="439"/>
      <c r="E43" s="439"/>
      <c r="F43" s="439"/>
      <c r="G43" s="439"/>
      <c r="H43" s="439"/>
      <c r="I43" s="439"/>
      <c r="J43" s="439"/>
      <c r="K43" s="442" t="s">
        <v>126</v>
      </c>
      <c r="L43" s="442"/>
      <c r="M43" s="442">
        <v>1</v>
      </c>
      <c r="N43" s="442"/>
      <c r="O43" s="442"/>
      <c r="P43" s="442"/>
      <c r="Q43" s="442"/>
      <c r="R43" s="445">
        <v>85000</v>
      </c>
      <c r="S43" s="445"/>
      <c r="T43" s="445"/>
      <c r="U43" s="445">
        <f t="shared" ref="U43" si="0">+ROUND(M43*R43,0)</f>
        <v>85000</v>
      </c>
      <c r="V43" s="445"/>
      <c r="W43" s="445"/>
      <c r="X43" s="445"/>
      <c r="Y43" s="170"/>
    </row>
    <row r="44" spans="1:25" ht="16.5">
      <c r="A44" s="27"/>
      <c r="B44" s="33"/>
      <c r="C44" s="49"/>
      <c r="D44" s="49"/>
      <c r="E44" s="49"/>
      <c r="F44" s="49"/>
      <c r="G44" s="49"/>
      <c r="H44" s="49"/>
      <c r="I44" s="49"/>
      <c r="J44" s="49"/>
      <c r="K44" s="49"/>
      <c r="L44" s="49"/>
      <c r="M44" s="49"/>
      <c r="N44" s="49"/>
      <c r="O44" s="49"/>
      <c r="P44" s="49"/>
      <c r="Q44" s="49"/>
      <c r="R44" s="310" t="s">
        <v>20</v>
      </c>
      <c r="S44" s="310"/>
      <c r="T44" s="310"/>
      <c r="U44" s="449">
        <f>SUM(U42:X43)</f>
        <v>949077</v>
      </c>
      <c r="V44" s="450"/>
      <c r="W44" s="450"/>
      <c r="X44" s="451"/>
      <c r="Y44" s="46"/>
    </row>
    <row r="45" spans="1:25" ht="15.75">
      <c r="A45" s="27"/>
      <c r="B45" s="33"/>
      <c r="C45" s="50"/>
      <c r="D45" s="50"/>
      <c r="E45" s="50"/>
      <c r="F45" s="50"/>
      <c r="G45" s="50"/>
      <c r="H45" s="50"/>
      <c r="I45" s="50"/>
      <c r="J45" s="50"/>
      <c r="K45" s="50"/>
      <c r="L45" s="50"/>
      <c r="M45" s="50"/>
      <c r="N45" s="50"/>
      <c r="O45" s="50"/>
      <c r="P45" s="50"/>
      <c r="Q45" s="50"/>
      <c r="R45" s="50"/>
      <c r="S45" s="50"/>
      <c r="T45" s="50"/>
      <c r="U45" s="51"/>
      <c r="V45" s="51"/>
      <c r="W45" s="51"/>
      <c r="X45" s="51"/>
      <c r="Y45" s="46"/>
    </row>
    <row r="46" spans="1:25" ht="16.5">
      <c r="A46" s="27"/>
      <c r="B46" s="33"/>
      <c r="C46" s="305" t="s">
        <v>26</v>
      </c>
      <c r="D46" s="305"/>
      <c r="E46" s="305"/>
      <c r="F46" s="305"/>
      <c r="G46" s="305"/>
      <c r="H46" s="305"/>
      <c r="I46" s="305"/>
      <c r="J46" s="305"/>
      <c r="K46" s="305"/>
      <c r="L46" s="305"/>
      <c r="M46" s="305"/>
      <c r="N46" s="305"/>
      <c r="O46" s="305"/>
      <c r="P46" s="305"/>
      <c r="Q46" s="305"/>
      <c r="R46" s="305"/>
      <c r="S46" s="305"/>
      <c r="T46" s="305"/>
      <c r="U46" s="305"/>
      <c r="V46" s="305"/>
      <c r="W46" s="305"/>
      <c r="X46" s="305"/>
      <c r="Y46" s="46"/>
    </row>
    <row r="47" spans="1:25" ht="15.75">
      <c r="A47" s="27"/>
      <c r="B47" s="33"/>
      <c r="C47" s="47"/>
      <c r="D47" s="47"/>
      <c r="E47" s="47"/>
      <c r="F47" s="47"/>
      <c r="G47" s="47"/>
      <c r="H47" s="47"/>
      <c r="I47" s="47"/>
      <c r="J47" s="47"/>
      <c r="K47" s="47"/>
      <c r="L47" s="47"/>
      <c r="M47" s="47"/>
      <c r="N47" s="47"/>
      <c r="O47" s="47"/>
      <c r="P47" s="47"/>
      <c r="Q47" s="47"/>
      <c r="R47" s="47"/>
      <c r="S47" s="47"/>
      <c r="T47" s="47"/>
      <c r="U47" s="47"/>
      <c r="V47" s="47"/>
      <c r="W47" s="47"/>
      <c r="X47" s="47"/>
      <c r="Y47" s="46"/>
    </row>
    <row r="48" spans="1:25" ht="19.5">
      <c r="A48" s="27"/>
      <c r="B48" s="33"/>
      <c r="C48" s="309" t="s">
        <v>27</v>
      </c>
      <c r="D48" s="309"/>
      <c r="E48" s="309"/>
      <c r="F48" s="309"/>
      <c r="G48" s="309"/>
      <c r="H48" s="309"/>
      <c r="I48" s="309" t="s">
        <v>28</v>
      </c>
      <c r="J48" s="309"/>
      <c r="K48" s="309" t="s">
        <v>29</v>
      </c>
      <c r="L48" s="309"/>
      <c r="M48" s="309" t="s">
        <v>30</v>
      </c>
      <c r="N48" s="309"/>
      <c r="O48" s="309"/>
      <c r="P48" s="309"/>
      <c r="Q48" s="309"/>
      <c r="R48" s="309" t="s">
        <v>16</v>
      </c>
      <c r="S48" s="309"/>
      <c r="T48" s="309"/>
      <c r="U48" s="309" t="s">
        <v>18</v>
      </c>
      <c r="V48" s="309"/>
      <c r="W48" s="309"/>
      <c r="X48" s="309"/>
      <c r="Y48" s="46"/>
    </row>
    <row r="49" spans="1:25" ht="15.75">
      <c r="A49" s="27"/>
      <c r="B49" s="33"/>
      <c r="C49" s="320"/>
      <c r="D49" s="320"/>
      <c r="E49" s="320"/>
      <c r="F49" s="320"/>
      <c r="G49" s="320"/>
      <c r="H49" s="320"/>
      <c r="I49" s="320"/>
      <c r="J49" s="320"/>
      <c r="K49" s="320"/>
      <c r="L49" s="320"/>
      <c r="M49" s="320"/>
      <c r="N49" s="320"/>
      <c r="O49" s="320"/>
      <c r="P49" s="320"/>
      <c r="Q49" s="320"/>
      <c r="R49" s="320"/>
      <c r="S49" s="320"/>
      <c r="T49" s="320"/>
      <c r="U49" s="319">
        <f>+ROUND(M49*R49,0)</f>
        <v>0</v>
      </c>
      <c r="V49" s="319"/>
      <c r="W49" s="319"/>
      <c r="X49" s="319"/>
      <c r="Y49" s="46"/>
    </row>
    <row r="50" spans="1:25" ht="15.75">
      <c r="A50" s="27"/>
      <c r="B50" s="33"/>
      <c r="C50" s="320"/>
      <c r="D50" s="320"/>
      <c r="E50" s="320"/>
      <c r="F50" s="320"/>
      <c r="G50" s="320"/>
      <c r="H50" s="320"/>
      <c r="I50" s="320"/>
      <c r="J50" s="320"/>
      <c r="K50" s="320"/>
      <c r="L50" s="320"/>
      <c r="M50" s="320"/>
      <c r="N50" s="320"/>
      <c r="O50" s="320"/>
      <c r="P50" s="320"/>
      <c r="Q50" s="320"/>
      <c r="R50" s="320"/>
      <c r="S50" s="320"/>
      <c r="T50" s="320"/>
      <c r="U50" s="319">
        <f t="shared" ref="U50:U51" si="1">+ROUND(M50*R50,0)</f>
        <v>0</v>
      </c>
      <c r="V50" s="319"/>
      <c r="W50" s="319"/>
      <c r="X50" s="319"/>
      <c r="Y50" s="46"/>
    </row>
    <row r="51" spans="1:25" ht="15.75">
      <c r="A51" s="27"/>
      <c r="B51" s="33"/>
      <c r="C51" s="320"/>
      <c r="D51" s="320"/>
      <c r="E51" s="320"/>
      <c r="F51" s="320"/>
      <c r="G51" s="320"/>
      <c r="H51" s="320"/>
      <c r="I51" s="320"/>
      <c r="J51" s="320"/>
      <c r="K51" s="320"/>
      <c r="L51" s="320"/>
      <c r="M51" s="320"/>
      <c r="N51" s="320"/>
      <c r="O51" s="320"/>
      <c r="P51" s="320"/>
      <c r="Q51" s="320"/>
      <c r="R51" s="320"/>
      <c r="S51" s="320"/>
      <c r="T51" s="320"/>
      <c r="U51" s="319">
        <f t="shared" si="1"/>
        <v>0</v>
      </c>
      <c r="V51" s="319"/>
      <c r="W51" s="319"/>
      <c r="X51" s="319"/>
      <c r="Y51" s="46"/>
    </row>
    <row r="52" spans="1:25" ht="16.5">
      <c r="A52" s="27"/>
      <c r="B52" s="33"/>
      <c r="C52" s="49"/>
      <c r="D52" s="49"/>
      <c r="E52" s="49"/>
      <c r="F52" s="49"/>
      <c r="G52" s="49"/>
      <c r="H52" s="49"/>
      <c r="I52" s="49"/>
      <c r="J52" s="49"/>
      <c r="K52" s="49"/>
      <c r="L52" s="49"/>
      <c r="M52" s="49"/>
      <c r="N52" s="49"/>
      <c r="O52" s="49"/>
      <c r="P52" s="49"/>
      <c r="Q52" s="49"/>
      <c r="R52" s="310" t="s">
        <v>20</v>
      </c>
      <c r="S52" s="310"/>
      <c r="T52" s="310"/>
      <c r="U52" s="446">
        <f t="shared" ref="U52" si="2">SUM(U49:X51)</f>
        <v>0</v>
      </c>
      <c r="V52" s="447"/>
      <c r="W52" s="447"/>
      <c r="X52" s="448"/>
      <c r="Y52" s="46"/>
    </row>
    <row r="53" spans="1:25" ht="15.75">
      <c r="A53" s="27"/>
      <c r="B53" s="33"/>
      <c r="C53" s="50"/>
      <c r="D53" s="50"/>
      <c r="E53" s="50"/>
      <c r="F53" s="50"/>
      <c r="G53" s="50"/>
      <c r="H53" s="50"/>
      <c r="I53" s="50"/>
      <c r="J53" s="50"/>
      <c r="K53" s="50"/>
      <c r="L53" s="50"/>
      <c r="M53" s="50"/>
      <c r="N53" s="50"/>
      <c r="O53" s="50"/>
      <c r="P53" s="50"/>
      <c r="Q53" s="50"/>
      <c r="R53" s="50"/>
      <c r="S53" s="50"/>
      <c r="T53" s="50"/>
      <c r="U53" s="51"/>
      <c r="V53" s="51"/>
      <c r="W53" s="51"/>
      <c r="X53" s="51"/>
      <c r="Y53" s="46"/>
    </row>
    <row r="54" spans="1:25" ht="16.5">
      <c r="A54" s="27"/>
      <c r="B54" s="33"/>
      <c r="C54" s="305" t="s">
        <v>33</v>
      </c>
      <c r="D54" s="305"/>
      <c r="E54" s="305"/>
      <c r="F54" s="305"/>
      <c r="G54" s="305"/>
      <c r="H54" s="305"/>
      <c r="I54" s="305"/>
      <c r="J54" s="305"/>
      <c r="K54" s="305"/>
      <c r="L54" s="305"/>
      <c r="M54" s="305"/>
      <c r="N54" s="305"/>
      <c r="O54" s="305"/>
      <c r="P54" s="305"/>
      <c r="Q54" s="305"/>
      <c r="R54" s="305"/>
      <c r="S54" s="305"/>
      <c r="T54" s="305"/>
      <c r="U54" s="305"/>
      <c r="V54" s="305"/>
      <c r="W54" s="305"/>
      <c r="X54" s="305"/>
      <c r="Y54" s="46"/>
    </row>
    <row r="55" spans="1:25" ht="15.75">
      <c r="A55" s="27"/>
      <c r="B55" s="33"/>
      <c r="C55" s="47"/>
      <c r="D55" s="47"/>
      <c r="E55" s="47"/>
      <c r="F55" s="47"/>
      <c r="G55" s="47"/>
      <c r="H55" s="47"/>
      <c r="I55" s="47"/>
      <c r="J55" s="47"/>
      <c r="K55" s="47"/>
      <c r="L55" s="47"/>
      <c r="M55" s="47"/>
      <c r="N55" s="47"/>
      <c r="O55" s="47"/>
      <c r="P55" s="47"/>
      <c r="Q55" s="47"/>
      <c r="R55" s="47"/>
      <c r="S55" s="47"/>
      <c r="T55" s="47"/>
      <c r="U55" s="47"/>
      <c r="V55" s="47"/>
      <c r="W55" s="47"/>
      <c r="X55" s="47"/>
      <c r="Y55" s="46"/>
    </row>
    <row r="56" spans="1:25" ht="16.5">
      <c r="A56" s="27"/>
      <c r="B56" s="33"/>
      <c r="C56" s="309" t="s">
        <v>34</v>
      </c>
      <c r="D56" s="309"/>
      <c r="E56" s="309"/>
      <c r="F56" s="309"/>
      <c r="G56" s="309"/>
      <c r="H56" s="309"/>
      <c r="I56" s="309" t="s">
        <v>248</v>
      </c>
      <c r="J56" s="309"/>
      <c r="K56" s="309" t="s">
        <v>36</v>
      </c>
      <c r="L56" s="309"/>
      <c r="M56" s="309" t="s">
        <v>37</v>
      </c>
      <c r="N56" s="309"/>
      <c r="O56" s="309"/>
      <c r="P56" s="309"/>
      <c r="Q56" s="309"/>
      <c r="R56" s="309" t="s">
        <v>17</v>
      </c>
      <c r="S56" s="309"/>
      <c r="T56" s="309"/>
      <c r="U56" s="309" t="s">
        <v>18</v>
      </c>
      <c r="V56" s="309"/>
      <c r="W56" s="309"/>
      <c r="X56" s="309"/>
      <c r="Y56" s="46"/>
    </row>
    <row r="57" spans="1:25">
      <c r="A57" s="27"/>
      <c r="B57" s="33"/>
      <c r="C57" s="439" t="str">
        <f>[6]CUADRILLAS!D34</f>
        <v>Cuadrilla AA (Albañilería) 1Of y 1 Ay</v>
      </c>
      <c r="D57" s="439"/>
      <c r="E57" s="439"/>
      <c r="F57" s="439"/>
      <c r="G57" s="439"/>
      <c r="H57" s="439"/>
      <c r="I57" s="440">
        <f>[6]CUADRILLAS!H40</f>
        <v>12643</v>
      </c>
      <c r="J57" s="440"/>
      <c r="K57" s="441">
        <v>0.65</v>
      </c>
      <c r="L57" s="442"/>
      <c r="M57" s="443">
        <f>I57*1.65</f>
        <v>20860.949999999997</v>
      </c>
      <c r="N57" s="442"/>
      <c r="O57" s="442"/>
      <c r="P57" s="442"/>
      <c r="Q57" s="442"/>
      <c r="R57" s="444">
        <f>1*8/4</f>
        <v>2</v>
      </c>
      <c r="S57" s="444"/>
      <c r="T57" s="444"/>
      <c r="U57" s="445">
        <f>R57*M57-1</f>
        <v>41720.899999999994</v>
      </c>
      <c r="V57" s="445"/>
      <c r="W57" s="445"/>
      <c r="X57" s="445"/>
      <c r="Y57" s="46"/>
    </row>
    <row r="58" spans="1:25" ht="16.5">
      <c r="A58" s="27"/>
      <c r="B58" s="33"/>
      <c r="C58" s="49"/>
      <c r="D58" s="49"/>
      <c r="E58" s="49"/>
      <c r="F58" s="49"/>
      <c r="G58" s="49"/>
      <c r="H58" s="49"/>
      <c r="I58" s="49"/>
      <c r="J58" s="49"/>
      <c r="K58" s="49"/>
      <c r="L58" s="49"/>
      <c r="M58" s="49"/>
      <c r="N58" s="49"/>
      <c r="O58" s="49"/>
      <c r="P58" s="49"/>
      <c r="Q58" s="49"/>
      <c r="R58" s="310" t="s">
        <v>20</v>
      </c>
      <c r="S58" s="310"/>
      <c r="T58" s="310"/>
      <c r="U58" s="434">
        <f>SUM(U57:X57)</f>
        <v>41720.899999999994</v>
      </c>
      <c r="V58" s="435"/>
      <c r="W58" s="435"/>
      <c r="X58" s="436"/>
      <c r="Y58" s="46"/>
    </row>
    <row r="59" spans="1:25">
      <c r="A59" s="27"/>
      <c r="B59" s="33"/>
      <c r="C59" s="52"/>
      <c r="D59" s="52"/>
      <c r="E59" s="52"/>
      <c r="F59" s="52"/>
      <c r="G59" s="52"/>
      <c r="H59" s="52"/>
      <c r="I59" s="52"/>
      <c r="J59" s="52"/>
      <c r="K59" s="52"/>
      <c r="L59" s="52"/>
      <c r="M59" s="52"/>
      <c r="N59" s="52"/>
      <c r="O59" s="52"/>
      <c r="P59" s="52"/>
      <c r="Q59" s="52"/>
      <c r="R59" s="52"/>
      <c r="S59" s="52"/>
      <c r="T59" s="52"/>
      <c r="U59" s="53"/>
      <c r="V59" s="53"/>
      <c r="W59" s="53"/>
      <c r="X59" s="53"/>
      <c r="Y59" s="46"/>
    </row>
    <row r="60" spans="1:25">
      <c r="A60" s="168"/>
      <c r="B60" s="169"/>
      <c r="C60" s="171"/>
      <c r="D60" s="171"/>
      <c r="E60" s="171"/>
      <c r="F60" s="171"/>
      <c r="G60" s="171"/>
      <c r="H60" s="171"/>
      <c r="I60" s="171"/>
      <c r="J60" s="171"/>
      <c r="K60" s="171"/>
      <c r="L60" s="171"/>
      <c r="M60" s="171"/>
      <c r="N60" s="171"/>
      <c r="O60" s="171"/>
      <c r="P60" s="171"/>
      <c r="Q60" s="171"/>
      <c r="R60" s="432" t="s">
        <v>39</v>
      </c>
      <c r="S60" s="432"/>
      <c r="T60" s="432"/>
      <c r="U60" s="433">
        <f>ROUND((U58+U52+U44+U37),0)</f>
        <v>992884</v>
      </c>
      <c r="V60" s="433"/>
      <c r="W60" s="433"/>
      <c r="X60" s="433"/>
      <c r="Y60" s="170"/>
    </row>
    <row r="61" spans="1:25">
      <c r="A61" s="168"/>
      <c r="B61" s="169"/>
      <c r="C61" s="171"/>
      <c r="D61" s="171"/>
      <c r="E61" s="171"/>
      <c r="F61" s="171"/>
      <c r="G61" s="171"/>
      <c r="H61" s="171"/>
      <c r="I61" s="171"/>
      <c r="J61" s="171"/>
      <c r="K61" s="171"/>
      <c r="L61" s="171"/>
      <c r="M61" s="171"/>
      <c r="N61" s="171"/>
      <c r="O61" s="171"/>
      <c r="P61" s="171"/>
      <c r="Q61" s="171"/>
      <c r="R61" s="172" t="s">
        <v>40</v>
      </c>
      <c r="S61" s="437">
        <f>'[6]DESGLOSE DEL AIU'!D11</f>
        <v>0.28999999999999998</v>
      </c>
      <c r="T61" s="438"/>
      <c r="U61" s="433">
        <v>0</v>
      </c>
      <c r="V61" s="433"/>
      <c r="W61" s="433"/>
      <c r="X61" s="433"/>
      <c r="Y61" s="170"/>
    </row>
    <row r="62" spans="1:25">
      <c r="A62" s="168"/>
      <c r="B62" s="169"/>
      <c r="C62" s="171"/>
      <c r="D62" s="171"/>
      <c r="E62" s="171"/>
      <c r="F62" s="171"/>
      <c r="G62" s="171"/>
      <c r="H62" s="171"/>
      <c r="I62" s="171"/>
      <c r="J62" s="171"/>
      <c r="K62" s="171"/>
      <c r="L62" s="171"/>
      <c r="M62" s="171"/>
      <c r="N62" s="171"/>
      <c r="O62" s="171"/>
      <c r="P62" s="171"/>
      <c r="Q62" s="171"/>
      <c r="R62" s="432" t="s">
        <v>42</v>
      </c>
      <c r="S62" s="432"/>
      <c r="T62" s="432"/>
      <c r="U62" s="433">
        <f>+U61+U60</f>
        <v>992884</v>
      </c>
      <c r="V62" s="433"/>
      <c r="W62" s="433"/>
      <c r="X62" s="433"/>
      <c r="Y62" s="170"/>
    </row>
    <row r="63" spans="1:25">
      <c r="A63" s="27"/>
      <c r="B63" s="33"/>
      <c r="C63" s="52"/>
      <c r="D63" s="52"/>
      <c r="E63" s="52"/>
      <c r="F63" s="52"/>
      <c r="G63" s="52"/>
      <c r="H63" s="52"/>
      <c r="I63" s="52"/>
      <c r="J63" s="52"/>
      <c r="K63" s="52"/>
      <c r="L63" s="52"/>
      <c r="M63" s="52"/>
      <c r="N63" s="52"/>
      <c r="O63" s="52"/>
      <c r="P63" s="52"/>
      <c r="Q63" s="52"/>
      <c r="R63" s="52"/>
      <c r="S63" s="52"/>
      <c r="T63" s="52"/>
      <c r="U63" s="53"/>
      <c r="V63" s="53"/>
      <c r="W63" s="53"/>
      <c r="X63" s="53"/>
      <c r="Y63" s="46"/>
    </row>
    <row r="64" spans="1:25">
      <c r="A64" s="27"/>
      <c r="B64" s="33"/>
      <c r="C64" s="52"/>
      <c r="D64" s="52"/>
      <c r="E64" s="52"/>
      <c r="F64" s="52"/>
      <c r="G64" s="52"/>
      <c r="H64" s="52"/>
      <c r="I64" s="52"/>
      <c r="J64" s="52"/>
      <c r="K64" s="52"/>
      <c r="L64" s="52"/>
      <c r="M64" s="52"/>
      <c r="N64" s="52"/>
      <c r="O64" s="52"/>
      <c r="P64" s="52"/>
      <c r="Q64" s="52"/>
      <c r="R64" s="52"/>
      <c r="S64" s="52"/>
      <c r="T64" s="52"/>
      <c r="U64" s="53"/>
      <c r="V64" s="53"/>
      <c r="W64" s="53"/>
      <c r="X64" s="53"/>
      <c r="Y64" s="46"/>
    </row>
    <row r="65" spans="1:25">
      <c r="A65" s="27"/>
      <c r="B65" s="33"/>
      <c r="C65" s="52"/>
      <c r="D65" s="346"/>
      <c r="E65" s="641"/>
      <c r="F65" s="641"/>
      <c r="G65" s="641"/>
      <c r="H65" s="641"/>
      <c r="I65" s="641"/>
      <c r="J65" s="641"/>
      <c r="K65" s="641"/>
      <c r="L65" s="642"/>
      <c r="M65" s="642"/>
      <c r="N65" s="642"/>
      <c r="O65" s="347"/>
      <c r="P65" s="347"/>
      <c r="Q65" s="347"/>
      <c r="R65" s="347"/>
      <c r="S65" s="347"/>
      <c r="T65" s="347"/>
      <c r="U65" s="347"/>
      <c r="V65" s="347"/>
      <c r="W65" s="347"/>
      <c r="X65" s="67"/>
      <c r="Y65" s="46"/>
    </row>
    <row r="66" spans="1:25" ht="16.5">
      <c r="A66" s="27"/>
      <c r="B66" s="33"/>
      <c r="C66" s="52"/>
      <c r="D66" s="343" t="s">
        <v>43</v>
      </c>
      <c r="E66" s="343"/>
      <c r="F66" s="343"/>
      <c r="G66" s="343"/>
      <c r="H66" s="343"/>
      <c r="I66" s="343"/>
      <c r="J66" s="343"/>
      <c r="K66" s="343"/>
      <c r="L66" s="642"/>
      <c r="M66" s="642"/>
      <c r="N66" s="642"/>
      <c r="O66" s="343" t="s">
        <v>44</v>
      </c>
      <c r="P66" s="343"/>
      <c r="Q66" s="343"/>
      <c r="R66" s="343"/>
      <c r="S66" s="343"/>
      <c r="T66" s="343"/>
      <c r="U66" s="343"/>
      <c r="V66" s="343"/>
      <c r="W66" s="343"/>
      <c r="X66" s="343"/>
      <c r="Y66" s="46"/>
    </row>
    <row r="67" spans="1:25">
      <c r="A67" s="27"/>
      <c r="B67" s="33"/>
      <c r="C67" s="52"/>
      <c r="D67" s="57"/>
      <c r="E67" s="58"/>
      <c r="F67" s="58"/>
      <c r="G67" s="58"/>
      <c r="H67" s="58"/>
      <c r="I67" s="58"/>
      <c r="J67" s="58"/>
      <c r="K67" s="58"/>
      <c r="L67" s="58"/>
      <c r="M67" s="58"/>
      <c r="N67" s="58"/>
      <c r="O67" s="57"/>
      <c r="P67" s="57"/>
      <c r="Q67" s="57"/>
      <c r="R67" s="57"/>
      <c r="S67" s="57"/>
      <c r="T67" s="57"/>
      <c r="U67" s="57"/>
      <c r="V67" s="57"/>
      <c r="W67" s="57"/>
      <c r="X67" s="57"/>
      <c r="Y67" s="46"/>
    </row>
    <row r="68" spans="1:25">
      <c r="A68" s="27"/>
      <c r="B68" s="33"/>
      <c r="C68" s="52"/>
      <c r="D68" s="57"/>
      <c r="E68" s="58"/>
      <c r="F68" s="58"/>
      <c r="G68" s="58"/>
      <c r="H68" s="58"/>
      <c r="I68" s="58"/>
      <c r="J68" s="58"/>
      <c r="K68" s="58"/>
      <c r="L68" s="58"/>
      <c r="M68" s="58"/>
      <c r="N68" s="58"/>
      <c r="O68" s="57"/>
      <c r="P68" s="57"/>
      <c r="Q68" s="57"/>
      <c r="R68" s="57"/>
      <c r="S68" s="57"/>
      <c r="T68" s="57"/>
      <c r="U68" s="57"/>
      <c r="V68" s="57"/>
      <c r="W68" s="57"/>
      <c r="X68" s="57"/>
      <c r="Y68" s="46"/>
    </row>
    <row r="69" spans="1:25">
      <c r="A69" s="27"/>
      <c r="B69" s="33"/>
      <c r="C69" s="52"/>
      <c r="D69" s="57"/>
      <c r="E69" s="58"/>
      <c r="F69" s="58"/>
      <c r="G69" s="58"/>
      <c r="H69" s="58"/>
      <c r="I69" s="58"/>
      <c r="J69" s="346"/>
      <c r="K69" s="641"/>
      <c r="L69" s="641"/>
      <c r="M69" s="641"/>
      <c r="N69" s="641"/>
      <c r="O69" s="641"/>
      <c r="P69" s="641"/>
      <c r="Q69" s="641"/>
      <c r="R69" s="57"/>
      <c r="S69" s="57"/>
      <c r="T69" s="57"/>
      <c r="U69" s="57"/>
      <c r="V69" s="57"/>
      <c r="W69" s="57"/>
      <c r="X69" s="57"/>
      <c r="Y69" s="46"/>
    </row>
    <row r="70" spans="1:25" ht="16.5">
      <c r="A70" s="27"/>
      <c r="B70" s="33"/>
      <c r="C70" s="52"/>
      <c r="D70" s="57"/>
      <c r="E70" s="58"/>
      <c r="F70" s="58"/>
      <c r="G70" s="58"/>
      <c r="H70" s="58"/>
      <c r="I70" s="58"/>
      <c r="J70" s="343" t="s">
        <v>45</v>
      </c>
      <c r="K70" s="643"/>
      <c r="L70" s="643"/>
      <c r="M70" s="643"/>
      <c r="N70" s="643"/>
      <c r="O70" s="643"/>
      <c r="P70" s="643"/>
      <c r="Q70" s="643"/>
      <c r="R70" s="57"/>
      <c r="S70" s="57"/>
      <c r="T70" s="57"/>
      <c r="U70" s="57"/>
      <c r="V70" s="57"/>
      <c r="W70" s="57"/>
      <c r="X70" s="57"/>
      <c r="Y70" s="46"/>
    </row>
    <row r="71" spans="1:25">
      <c r="A71" s="27"/>
      <c r="B71" s="33"/>
      <c r="C71" s="52"/>
      <c r="D71" s="52"/>
      <c r="E71" s="52"/>
      <c r="F71" s="52"/>
      <c r="G71" s="59"/>
      <c r="H71" s="59"/>
      <c r="I71" s="59"/>
      <c r="J71" s="59"/>
      <c r="K71" s="59"/>
      <c r="L71" s="59"/>
      <c r="M71" s="59"/>
      <c r="N71" s="59"/>
      <c r="O71" s="59"/>
      <c r="P71" s="59"/>
      <c r="Q71" s="60"/>
      <c r="R71" s="52"/>
      <c r="S71" s="52"/>
      <c r="T71" s="52"/>
      <c r="U71" s="53"/>
      <c r="V71" s="53"/>
      <c r="W71" s="53"/>
      <c r="X71" s="53"/>
      <c r="Y71" s="46"/>
    </row>
    <row r="72" spans="1:25">
      <c r="A72" s="27"/>
      <c r="B72" s="33"/>
      <c r="C72" s="344" t="s">
        <v>46</v>
      </c>
      <c r="D72" s="344"/>
      <c r="E72" s="344"/>
      <c r="F72" s="344"/>
      <c r="G72" s="344"/>
      <c r="H72" s="344"/>
      <c r="I72" s="344"/>
      <c r="J72" s="344"/>
      <c r="K72" s="344"/>
      <c r="L72" s="344"/>
      <c r="M72" s="344"/>
      <c r="N72" s="344"/>
      <c r="O72" s="344"/>
      <c r="P72" s="61"/>
      <c r="Q72" s="31"/>
      <c r="R72" s="31" t="s">
        <v>47</v>
      </c>
      <c r="S72" s="31" t="s">
        <v>48</v>
      </c>
      <c r="T72" s="31"/>
      <c r="U72" s="31"/>
      <c r="V72" s="31"/>
      <c r="W72" s="31"/>
      <c r="X72" s="31"/>
      <c r="Y72" s="32"/>
    </row>
    <row r="73" spans="1:25">
      <c r="A73" s="27"/>
      <c r="B73" s="62"/>
      <c r="C73" s="63" t="s">
        <v>49</v>
      </c>
      <c r="D73" s="64"/>
      <c r="E73" s="64"/>
      <c r="F73" s="64"/>
      <c r="G73" s="63" t="s">
        <v>50</v>
      </c>
      <c r="H73" s="65"/>
      <c r="I73" s="345"/>
      <c r="J73" s="345"/>
      <c r="K73" s="345"/>
      <c r="L73" s="345"/>
      <c r="M73" s="345"/>
      <c r="N73" s="345"/>
      <c r="O73" s="345"/>
      <c r="P73" s="345"/>
      <c r="Q73" s="63"/>
      <c r="R73" s="63"/>
      <c r="S73" s="63" t="s">
        <v>51</v>
      </c>
      <c r="T73" s="63"/>
      <c r="U73" s="63"/>
      <c r="V73" s="63"/>
      <c r="W73" s="63"/>
      <c r="X73" s="63"/>
      <c r="Y73" s="66"/>
    </row>
  </sheetData>
  <mergeCells count="134">
    <mergeCell ref="B2:F6"/>
    <mergeCell ref="G2:T6"/>
    <mergeCell ref="U2:Y2"/>
    <mergeCell ref="U3:Y3"/>
    <mergeCell ref="U4:Y4"/>
    <mergeCell ref="U5:Y6"/>
    <mergeCell ref="C12:X12"/>
    <mergeCell ref="C13:X18"/>
    <mergeCell ref="C19:X19"/>
    <mergeCell ref="C20:F20"/>
    <mergeCell ref="G20:X20"/>
    <mergeCell ref="G21:X21"/>
    <mergeCell ref="C8:X8"/>
    <mergeCell ref="I9:M9"/>
    <mergeCell ref="P9:R9"/>
    <mergeCell ref="S9:X9"/>
    <mergeCell ref="G10:J10"/>
    <mergeCell ref="L10:M10"/>
    <mergeCell ref="C26:D26"/>
    <mergeCell ref="E26:Q26"/>
    <mergeCell ref="R26:T26"/>
    <mergeCell ref="U26:X26"/>
    <mergeCell ref="C27:D29"/>
    <mergeCell ref="E27:Q29"/>
    <mergeCell ref="R27:T29"/>
    <mergeCell ref="U27:X29"/>
    <mergeCell ref="C22:F22"/>
    <mergeCell ref="G22:X22"/>
    <mergeCell ref="G23:X23"/>
    <mergeCell ref="C24:F24"/>
    <mergeCell ref="G24:X24"/>
    <mergeCell ref="G25:X25"/>
    <mergeCell ref="C30:D30"/>
    <mergeCell ref="E30:Q30"/>
    <mergeCell ref="R30:T30"/>
    <mergeCell ref="U30:X30"/>
    <mergeCell ref="C31:X31"/>
    <mergeCell ref="C33:J33"/>
    <mergeCell ref="K33:L33"/>
    <mergeCell ref="M33:Q33"/>
    <mergeCell ref="R33:T33"/>
    <mergeCell ref="U33:X33"/>
    <mergeCell ref="C34:J34"/>
    <mergeCell ref="K34:L34"/>
    <mergeCell ref="M34:Q34"/>
    <mergeCell ref="R34:T34"/>
    <mergeCell ref="U34:X34"/>
    <mergeCell ref="C35:J35"/>
    <mergeCell ref="K35:L35"/>
    <mergeCell ref="M35:Q35"/>
    <mergeCell ref="R35:T35"/>
    <mergeCell ref="U35:X35"/>
    <mergeCell ref="C39:X39"/>
    <mergeCell ref="C41:J41"/>
    <mergeCell ref="K41:L41"/>
    <mergeCell ref="M41:Q41"/>
    <mergeCell ref="R41:T41"/>
    <mergeCell ref="U41:X41"/>
    <mergeCell ref="C36:J36"/>
    <mergeCell ref="K36:L36"/>
    <mergeCell ref="M36:Q36"/>
    <mergeCell ref="R36:T36"/>
    <mergeCell ref="U36:X36"/>
    <mergeCell ref="R37:T37"/>
    <mergeCell ref="U37:X37"/>
    <mergeCell ref="C42:J42"/>
    <mergeCell ref="K42:L42"/>
    <mergeCell ref="M42:Q42"/>
    <mergeCell ref="R42:T42"/>
    <mergeCell ref="U42:X42"/>
    <mergeCell ref="C43:J43"/>
    <mergeCell ref="K43:L43"/>
    <mergeCell ref="M43:Q43"/>
    <mergeCell ref="R43:T43"/>
    <mergeCell ref="U43:X43"/>
    <mergeCell ref="C49:H49"/>
    <mergeCell ref="I49:J49"/>
    <mergeCell ref="K49:L49"/>
    <mergeCell ref="M49:Q49"/>
    <mergeCell ref="R49:T49"/>
    <mergeCell ref="U49:X49"/>
    <mergeCell ref="R44:T44"/>
    <mergeCell ref="U44:X44"/>
    <mergeCell ref="C46:X46"/>
    <mergeCell ref="C48:H48"/>
    <mergeCell ref="I48:J48"/>
    <mergeCell ref="K48:L48"/>
    <mergeCell ref="M48:Q48"/>
    <mergeCell ref="R48:T48"/>
    <mergeCell ref="U48:X48"/>
    <mergeCell ref="C51:H51"/>
    <mergeCell ref="I51:J51"/>
    <mergeCell ref="K51:L51"/>
    <mergeCell ref="M51:Q51"/>
    <mergeCell ref="R51:T51"/>
    <mergeCell ref="U51:X51"/>
    <mergeCell ref="C50:H50"/>
    <mergeCell ref="I50:J50"/>
    <mergeCell ref="K50:L50"/>
    <mergeCell ref="M50:Q50"/>
    <mergeCell ref="R50:T50"/>
    <mergeCell ref="U50:X50"/>
    <mergeCell ref="R52:T52"/>
    <mergeCell ref="U52:X52"/>
    <mergeCell ref="C54:X54"/>
    <mergeCell ref="C56:H56"/>
    <mergeCell ref="I56:J56"/>
    <mergeCell ref="K56:L56"/>
    <mergeCell ref="M56:Q56"/>
    <mergeCell ref="R56:T56"/>
    <mergeCell ref="U56:X56"/>
    <mergeCell ref="R58:T58"/>
    <mergeCell ref="U58:X58"/>
    <mergeCell ref="R60:T60"/>
    <mergeCell ref="U60:X60"/>
    <mergeCell ref="S61:T61"/>
    <mergeCell ref="U61:X61"/>
    <mergeCell ref="C57:H57"/>
    <mergeCell ref="I57:J57"/>
    <mergeCell ref="K57:L57"/>
    <mergeCell ref="M57:Q57"/>
    <mergeCell ref="R57:T57"/>
    <mergeCell ref="U57:X57"/>
    <mergeCell ref="J69:Q69"/>
    <mergeCell ref="J70:Q70"/>
    <mergeCell ref="C72:O72"/>
    <mergeCell ref="I73:P73"/>
    <mergeCell ref="R62:T62"/>
    <mergeCell ref="U62:X62"/>
    <mergeCell ref="D65:K65"/>
    <mergeCell ref="L65:N66"/>
    <mergeCell ref="O65:W65"/>
    <mergeCell ref="D66:K66"/>
    <mergeCell ref="O66:X66"/>
  </mergeCells>
  <conditionalFormatting sqref="C13:X18">
    <cfRule type="expression" dxfId="19" priority="1" stopIfTrue="1">
      <formula>#REF!=0</formula>
    </cfRule>
  </conditionalFormatting>
  <dataValidations count="32">
    <dataValidation allowBlank="1" showInputMessage="1" showErrorMessage="1" prompt="Escriba el precio unitario del material  que se analiza" sqref="R42:T43" xr:uid="{00000000-0002-0000-3000-000000000000}"/>
    <dataValidation allowBlank="1" showInputMessage="1" showErrorMessage="1" prompt="Escriba la cantidad de material que se analiza" sqref="M42:Q43" xr:uid="{00000000-0002-0000-3000-000001000000}"/>
    <dataValidation allowBlank="1" showInputMessage="1" showErrorMessage="1" prompt="Escriba la unidad de medida en que se mide el material" sqref="K42:L43" xr:uid="{00000000-0002-0000-3000-000002000000}"/>
    <dataValidation allowBlank="1" showInputMessage="1" showErrorMessage="1" prompt="Escriba una breve descripción de los materiales que analiza" sqref="C42:J43" xr:uid="{00000000-0002-0000-3000-000003000000}"/>
    <dataValidation allowBlank="1" showInputMessage="1" showErrorMessage="1" prompt="Escriba el rendimiento del equipo que analiza" sqref="R34:T36" xr:uid="{00000000-0002-0000-3000-000004000000}"/>
    <dataValidation allowBlank="1" showInputMessage="1" showErrorMessage="1" prompt="Escriba la Tarifa por hora del equipo que analiza" sqref="M34:Q36" xr:uid="{00000000-0002-0000-3000-000005000000}"/>
    <dataValidation allowBlank="1" showInputMessage="1" showErrorMessage="1" prompt="Escriba una breve descripción del equipo que analiza" sqref="C34:C36" xr:uid="{00000000-0002-0000-3000-000006000000}"/>
    <dataValidation allowBlank="1" showInputMessage="1" showErrorMessage="1" prompt="Escriba el nombre completo  del interventor" sqref="I73:P73" xr:uid="{00000000-0002-0000-3000-000007000000}"/>
    <dataValidation allowBlank="1" showInputMessage="1" showErrorMessage="1" prompt="Escriba el valor Unitario de cada trabajador relacionado" sqref="U57:X57" xr:uid="{00000000-0002-0000-3000-000008000000}"/>
    <dataValidation allowBlank="1" showInputMessage="1" showErrorMessage="1" prompt="Escriba el rendimiento de cada trabajador relacionado" sqref="R57:T57" xr:uid="{00000000-0002-0000-3000-000009000000}"/>
    <dataValidation allowBlank="1" showInputMessage="1" showErrorMessage="1" prompt="Escriba el valor del jornal total de cada trabajador relacionado" sqref="M57:Q57" xr:uid="{00000000-0002-0000-3000-00000A000000}"/>
    <dataValidation allowBlank="1" showInputMessage="1" showErrorMessage="1" prompt="Escriba el valor de las prestaciones por cada trabajador" sqref="K57:L57" xr:uid="{00000000-0002-0000-3000-00000B000000}"/>
    <dataValidation allowBlank="1" showInputMessage="1" showErrorMessage="1" prompt="Escriba el valor del jornal por cada trabajador" sqref="I57:J57" xr:uid="{00000000-0002-0000-3000-00000C000000}"/>
    <dataValidation allowBlank="1" showInputMessage="1" showErrorMessage="1" prompt="Escriba el valor unitario del transporte relacionado" sqref="U49:X51" xr:uid="{00000000-0002-0000-3000-00000D000000}"/>
    <dataValidation allowBlank="1" showInputMessage="1" showErrorMessage="1" prompt="Escriba la tarifa del transporte relacionado" sqref="R49:T51" xr:uid="{00000000-0002-0000-3000-00000E000000}"/>
    <dataValidation allowBlank="1" showInputMessage="1" showErrorMessage="1" prompt="Esciba los m2 o Toneladas por Km equivalentes para el transporte relacionado" sqref="M49:Q51" xr:uid="{00000000-0002-0000-3000-00000F000000}"/>
    <dataValidation allowBlank="1" showInputMessage="1" showErrorMessage="1" prompt="Escriba la distancia que recorre el transporte relacionado" sqref="K49:L51" xr:uid="{00000000-0002-0000-3000-000010000000}"/>
    <dataValidation allowBlank="1" showInputMessage="1" showErrorMessage="1" prompt="Escriba el peso o la cantidad de volument que transporta" sqref="I49:J51" xr:uid="{00000000-0002-0000-3000-000011000000}"/>
    <dataValidation allowBlank="1" showInputMessage="1" showErrorMessage="1" prompt="Escriba el precio unitario del material que se analiza" sqref="U42:X43 U35:X36" xr:uid="{00000000-0002-0000-3000-000012000000}"/>
    <dataValidation allowBlank="1" showInputMessage="1" showErrorMessage="1" prompt="Escriba el valor unitario del equipo que analiza" sqref="U34:X34" xr:uid="{00000000-0002-0000-3000-000013000000}"/>
    <dataValidation allowBlank="1" showInputMessage="1" showErrorMessage="1" prompt="Escriba los trabajadores cuyo precio va a analizarce" sqref="C57:H57" xr:uid="{00000000-0002-0000-3000-000014000000}"/>
    <dataValidation allowBlank="1" showInputMessage="1" showErrorMessage="1" prompt="Escriba la clase de material que transporta el material que se analiza" sqref="C49:H51" xr:uid="{00000000-0002-0000-3000-000015000000}"/>
    <dataValidation allowBlank="1" showInputMessage="1" showErrorMessage="1" prompt="Escriba la Cantidad de cada item relacionado" sqref="U27 U30:X30" xr:uid="{00000000-0002-0000-3000-000016000000}"/>
    <dataValidation allowBlank="1" showInputMessage="1" showErrorMessage="1" prompt="Escriba la unidad de medida en que se encuentra el item relacionado" sqref="R27 R30:T30" xr:uid="{00000000-0002-0000-3000-000017000000}"/>
    <dataValidation allowBlank="1" showInputMessage="1" showErrorMessage="1" prompt="Escriba una breve descripción del item relacionado" sqref="E27 E30:Q30" xr:uid="{00000000-0002-0000-3000-000018000000}"/>
    <dataValidation allowBlank="1" showInputMessage="1" showErrorMessage="1" prompt="Escriba el item relacionado en la propuesta" sqref="C27 C30:D30" xr:uid="{00000000-0002-0000-3000-000019000000}"/>
    <dataValidation allowBlank="1" showInputMessage="1" showErrorMessage="1" promptTitle="Coordinador        " prompt="Escriba el nombre _x000a_o razón social del _x000a_funcionario designado_x000a_para ser el Coordinador_x000a_del Contrato" sqref="G24:X24" xr:uid="{00000000-0002-0000-3000-00001A000000}"/>
    <dataValidation allowBlank="1" showInputMessage="1" showErrorMessage="1" promptTitle="Interventor               " prompt="Escriba el nombre _x000a_o razón social del _x000a_Interventor" sqref="G22:X22" xr:uid="{00000000-0002-0000-3000-00001B000000}"/>
    <dataValidation allowBlank="1" showInputMessage="1" showErrorMessage="1" promptTitle="Contratista" prompt="Escriba el nombre o _x000a_razón social del _x000a_Contratista" sqref="G20:X20" xr:uid="{00000000-0002-0000-3000-00001C000000}"/>
    <dataValidation allowBlank="1" showInputMessage="1" showErrorMessage="1" promptTitle="Contrato No." prompt="Escriba en este espacio el número de contrato suscrito" sqref="I9:M9" xr:uid="{00000000-0002-0000-3000-00001D000000}"/>
    <dataValidation allowBlank="1" showInputMessage="1" showErrorMessage="1" prompt="Escriba el año de suscripción del contrato." sqref="P9:R9" xr:uid="{00000000-0002-0000-3000-00001E000000}"/>
    <dataValidation allowBlank="1" showInputMessage="1" showErrorMessage="1" promptTitle="Objeto del Contrato" prompt="Escriba claramente el objeto del contrato de ejecución suscrito" sqref="C13:X18" xr:uid="{00000000-0002-0000-3000-00001F000000}"/>
  </dataValidation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X75"/>
  <sheetViews>
    <sheetView zoomScale="79" zoomScaleNormal="79" workbookViewId="0">
      <selection activeCell="I60" sqref="I60"/>
    </sheetView>
  </sheetViews>
  <sheetFormatPr defaultColWidth="11.42578125" defaultRowHeight="15"/>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69" t="s">
        <v>4</v>
      </c>
      <c r="C12" s="469"/>
      <c r="D12" s="469"/>
      <c r="E12" s="469"/>
      <c r="F12" s="469"/>
      <c r="G12" s="469"/>
      <c r="H12" s="469"/>
      <c r="I12" s="469"/>
      <c r="J12" s="469"/>
      <c r="K12" s="469"/>
      <c r="L12" s="469"/>
      <c r="M12" s="469"/>
      <c r="N12" s="469"/>
      <c r="O12" s="469"/>
      <c r="P12" s="469"/>
      <c r="Q12" s="469"/>
      <c r="R12" s="469"/>
      <c r="S12" s="469"/>
      <c r="T12" s="469"/>
      <c r="U12" s="469"/>
      <c r="V12" s="469"/>
      <c r="W12" s="469"/>
      <c r="X12" s="36"/>
    </row>
    <row r="13" spans="1:24">
      <c r="A13" s="35"/>
      <c r="B13" s="469"/>
      <c r="C13" s="469"/>
      <c r="D13" s="469"/>
      <c r="E13" s="469"/>
      <c r="F13" s="469"/>
      <c r="G13" s="469"/>
      <c r="H13" s="469"/>
      <c r="I13" s="469"/>
      <c r="J13" s="469"/>
      <c r="K13" s="469"/>
      <c r="L13" s="469"/>
      <c r="M13" s="469"/>
      <c r="N13" s="469"/>
      <c r="O13" s="469"/>
      <c r="P13" s="469"/>
      <c r="Q13" s="469"/>
      <c r="R13" s="469"/>
      <c r="S13" s="469"/>
      <c r="T13" s="469"/>
      <c r="U13" s="469"/>
      <c r="V13" s="469"/>
      <c r="W13" s="469"/>
      <c r="X13" s="36"/>
    </row>
    <row r="14" spans="1:24">
      <c r="A14" s="35"/>
      <c r="B14" s="469"/>
      <c r="C14" s="469"/>
      <c r="D14" s="469"/>
      <c r="E14" s="469"/>
      <c r="F14" s="469"/>
      <c r="G14" s="469"/>
      <c r="H14" s="469"/>
      <c r="I14" s="469"/>
      <c r="J14" s="469"/>
      <c r="K14" s="469"/>
      <c r="L14" s="469"/>
      <c r="M14" s="469"/>
      <c r="N14" s="469"/>
      <c r="O14" s="469"/>
      <c r="P14" s="469"/>
      <c r="Q14" s="469"/>
      <c r="R14" s="469"/>
      <c r="S14" s="469"/>
      <c r="T14" s="469"/>
      <c r="U14" s="469"/>
      <c r="V14" s="469"/>
      <c r="W14" s="469"/>
      <c r="X14" s="36"/>
    </row>
    <row r="15" spans="1:24">
      <c r="A15" s="35"/>
      <c r="B15" s="469"/>
      <c r="C15" s="469"/>
      <c r="D15" s="469"/>
      <c r="E15" s="469"/>
      <c r="F15" s="469"/>
      <c r="G15" s="469"/>
      <c r="H15" s="469"/>
      <c r="I15" s="469"/>
      <c r="J15" s="469"/>
      <c r="K15" s="469"/>
      <c r="L15" s="469"/>
      <c r="M15" s="469"/>
      <c r="N15" s="469"/>
      <c r="O15" s="469"/>
      <c r="P15" s="469"/>
      <c r="Q15" s="469"/>
      <c r="R15" s="469"/>
      <c r="S15" s="469"/>
      <c r="T15" s="469"/>
      <c r="U15" s="469"/>
      <c r="V15" s="469"/>
      <c r="W15" s="469"/>
      <c r="X15" s="36"/>
    </row>
    <row r="16" spans="1:24">
      <c r="A16" s="35"/>
      <c r="B16" s="469"/>
      <c r="C16" s="469"/>
      <c r="D16" s="469"/>
      <c r="E16" s="469"/>
      <c r="F16" s="469"/>
      <c r="G16" s="469"/>
      <c r="H16" s="469"/>
      <c r="I16" s="469"/>
      <c r="J16" s="469"/>
      <c r="K16" s="469"/>
      <c r="L16" s="469"/>
      <c r="M16" s="469"/>
      <c r="N16" s="469"/>
      <c r="O16" s="469"/>
      <c r="P16" s="469"/>
      <c r="Q16" s="469"/>
      <c r="R16" s="469"/>
      <c r="S16" s="469"/>
      <c r="T16" s="469"/>
      <c r="U16" s="469"/>
      <c r="V16" s="469"/>
      <c r="W16" s="469"/>
      <c r="X16" s="36"/>
    </row>
    <row r="17" spans="1:24">
      <c r="A17" s="35"/>
      <c r="B17" s="469"/>
      <c r="C17" s="469"/>
      <c r="D17" s="469"/>
      <c r="E17" s="469"/>
      <c r="F17" s="469"/>
      <c r="G17" s="469"/>
      <c r="H17" s="469"/>
      <c r="I17" s="469"/>
      <c r="J17" s="469"/>
      <c r="K17" s="469"/>
      <c r="L17" s="469"/>
      <c r="M17" s="469"/>
      <c r="N17" s="469"/>
      <c r="O17" s="469"/>
      <c r="P17" s="469"/>
      <c r="Q17" s="469"/>
      <c r="R17" s="469"/>
      <c r="S17" s="469"/>
      <c r="T17" s="469"/>
      <c r="U17" s="469"/>
      <c r="V17" s="469"/>
      <c r="W17" s="469"/>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293">
        <f>'[6]PRESUPUESTO PLAZA'!B59</f>
        <v>9.1999999999999993</v>
      </c>
      <c r="C26" s="295"/>
      <c r="D26" s="470" t="str">
        <f>'[6]PRESUPUESTO PLAZA'!C59</f>
        <v>Suministro,  transporte  y  Colocación  de  lavamanos  Uso institucional. Incluye Grifería  galaxia, abasto  metálico, sifón botella  y  todos  los  demás  elementos  necesarios  para  su correcta instalación y funcionamiento.</v>
      </c>
      <c r="E26" s="471"/>
      <c r="F26" s="471"/>
      <c r="G26" s="471"/>
      <c r="H26" s="471"/>
      <c r="I26" s="471"/>
      <c r="J26" s="471"/>
      <c r="K26" s="471"/>
      <c r="L26" s="471"/>
      <c r="M26" s="471"/>
      <c r="N26" s="471"/>
      <c r="O26" s="471"/>
      <c r="P26" s="472"/>
      <c r="Q26" s="293" t="str">
        <f>'[6]PRESUPUESTO PLAZA'!D59</f>
        <v>un</v>
      </c>
      <c r="R26" s="294"/>
      <c r="S26" s="295"/>
      <c r="T26" s="468">
        <f>'[6]PRESUPUESTO PLAZA'!E59</f>
        <v>7</v>
      </c>
      <c r="U26" s="294"/>
      <c r="V26" s="294"/>
      <c r="W26" s="295"/>
      <c r="X26" s="46"/>
    </row>
    <row r="27" spans="1:24">
      <c r="A27" s="33"/>
      <c r="B27" s="296"/>
      <c r="C27" s="298"/>
      <c r="D27" s="473"/>
      <c r="E27" s="474"/>
      <c r="F27" s="474"/>
      <c r="G27" s="474"/>
      <c r="H27" s="474"/>
      <c r="I27" s="474"/>
      <c r="J27" s="474"/>
      <c r="K27" s="474"/>
      <c r="L27" s="474"/>
      <c r="M27" s="474"/>
      <c r="N27" s="474"/>
      <c r="O27" s="474"/>
      <c r="P27" s="475"/>
      <c r="Q27" s="296"/>
      <c r="R27" s="297"/>
      <c r="S27" s="298"/>
      <c r="T27" s="296"/>
      <c r="U27" s="297"/>
      <c r="V27" s="297"/>
      <c r="W27" s="298"/>
      <c r="X27" s="46"/>
    </row>
    <row r="28" spans="1:24">
      <c r="A28" s="33"/>
      <c r="B28" s="299"/>
      <c r="C28" s="301"/>
      <c r="D28" s="476"/>
      <c r="E28" s="477"/>
      <c r="F28" s="477"/>
      <c r="G28" s="477"/>
      <c r="H28" s="477"/>
      <c r="I28" s="477"/>
      <c r="J28" s="477"/>
      <c r="K28" s="477"/>
      <c r="L28" s="477"/>
      <c r="M28" s="477"/>
      <c r="N28" s="477"/>
      <c r="O28" s="477"/>
      <c r="P28" s="478"/>
      <c r="Q28" s="299"/>
      <c r="R28" s="300"/>
      <c r="S28" s="301"/>
      <c r="T28" s="299"/>
      <c r="U28" s="300"/>
      <c r="V28" s="300"/>
      <c r="W28" s="301"/>
      <c r="X28" s="46"/>
    </row>
    <row r="29" spans="1:24" ht="15.75">
      <c r="A29" s="33"/>
      <c r="B29" s="303"/>
      <c r="C29" s="303"/>
      <c r="D29" s="479"/>
      <c r="E29" s="479"/>
      <c r="F29" s="479"/>
      <c r="G29" s="479"/>
      <c r="H29" s="479"/>
      <c r="I29" s="479"/>
      <c r="J29" s="479"/>
      <c r="K29" s="479"/>
      <c r="L29" s="479"/>
      <c r="M29" s="479"/>
      <c r="N29" s="479"/>
      <c r="O29" s="479"/>
      <c r="P29" s="479"/>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t="s">
        <v>245</v>
      </c>
      <c r="K33" s="318"/>
      <c r="L33" s="391">
        <f>+T60</f>
        <v>41720.899999999994</v>
      </c>
      <c r="M33" s="391"/>
      <c r="N33" s="391"/>
      <c r="O33" s="391"/>
      <c r="P33" s="391"/>
      <c r="Q33" s="320">
        <v>0.05</v>
      </c>
      <c r="R33" s="320"/>
      <c r="S33" s="320"/>
      <c r="T33" s="458">
        <f>+ROUND(L33*Q33,0)</f>
        <v>2086</v>
      </c>
      <c r="U33" s="458"/>
      <c r="V33" s="458"/>
      <c r="W33" s="458"/>
      <c r="X33" s="46"/>
    </row>
    <row r="34" spans="1:24" ht="15.75">
      <c r="A34" s="33"/>
      <c r="B34" s="314"/>
      <c r="C34" s="315"/>
      <c r="D34" s="315"/>
      <c r="E34" s="315"/>
      <c r="F34" s="315"/>
      <c r="G34" s="315"/>
      <c r="H34" s="315"/>
      <c r="I34" s="316"/>
      <c r="J34" s="317"/>
      <c r="K34" s="318"/>
      <c r="L34" s="480"/>
      <c r="M34" s="481"/>
      <c r="N34" s="481"/>
      <c r="O34" s="481"/>
      <c r="P34" s="482"/>
      <c r="Q34" s="317"/>
      <c r="R34" s="324"/>
      <c r="S34" s="318"/>
      <c r="T34" s="452">
        <f>+ROUND(L34*Q34,0)</f>
        <v>0</v>
      </c>
      <c r="U34" s="453"/>
      <c r="V34" s="453"/>
      <c r="W34" s="454"/>
      <c r="X34" s="46"/>
    </row>
    <row r="35" spans="1:24" ht="15.75">
      <c r="A35" s="33"/>
      <c r="B35" s="314"/>
      <c r="C35" s="315"/>
      <c r="D35" s="315"/>
      <c r="E35" s="315"/>
      <c r="F35" s="315"/>
      <c r="G35" s="315"/>
      <c r="H35" s="315"/>
      <c r="I35" s="316"/>
      <c r="J35" s="317"/>
      <c r="K35" s="318"/>
      <c r="L35" s="480"/>
      <c r="M35" s="481"/>
      <c r="N35" s="481"/>
      <c r="O35" s="481"/>
      <c r="P35" s="482"/>
      <c r="Q35" s="317"/>
      <c r="R35" s="324"/>
      <c r="S35" s="318"/>
      <c r="T35" s="452">
        <f>+ROUND(L35*Q35,0)</f>
        <v>0</v>
      </c>
      <c r="U35" s="453"/>
      <c r="V35" s="453"/>
      <c r="W35" s="454"/>
      <c r="X35" s="46"/>
    </row>
    <row r="36" spans="1:24" ht="16.5">
      <c r="A36" s="33"/>
      <c r="B36" s="49"/>
      <c r="C36" s="49"/>
      <c r="D36" s="49"/>
      <c r="E36" s="49"/>
      <c r="F36" s="49"/>
      <c r="G36" s="49"/>
      <c r="H36" s="49"/>
      <c r="I36" s="49"/>
      <c r="J36" s="49"/>
      <c r="K36" s="49"/>
      <c r="L36" s="49"/>
      <c r="M36" s="49"/>
      <c r="N36" s="49"/>
      <c r="O36" s="49"/>
      <c r="P36" s="49"/>
      <c r="Q36" s="310" t="s">
        <v>20</v>
      </c>
      <c r="R36" s="310"/>
      <c r="S36" s="310"/>
      <c r="T36" s="455">
        <f>+SUM(T33:W35)</f>
        <v>2086</v>
      </c>
      <c r="U36" s="456"/>
      <c r="V36" s="456"/>
      <c r="W36" s="457"/>
      <c r="X36" s="46"/>
    </row>
    <row r="37" spans="1:24" ht="15.75">
      <c r="A37" s="33"/>
      <c r="B37" s="50"/>
      <c r="C37" s="50"/>
      <c r="D37" s="50"/>
      <c r="E37" s="50"/>
      <c r="F37" s="50"/>
      <c r="G37" s="50"/>
      <c r="H37" s="50"/>
      <c r="I37" s="50"/>
      <c r="J37" s="50"/>
      <c r="K37" s="50"/>
      <c r="L37" s="50"/>
      <c r="M37" s="50"/>
      <c r="N37" s="50"/>
      <c r="O37" s="50"/>
      <c r="P37" s="50"/>
      <c r="Q37" s="50"/>
      <c r="R37" s="50"/>
      <c r="S37" s="50"/>
      <c r="T37" s="51"/>
      <c r="U37" s="51"/>
      <c r="V37" s="51"/>
      <c r="W37" s="51"/>
      <c r="X37" s="46"/>
    </row>
    <row r="38" spans="1:24" ht="16.5">
      <c r="A38" s="33"/>
      <c r="B38" s="305" t="s">
        <v>21</v>
      </c>
      <c r="C38" s="305"/>
      <c r="D38" s="305"/>
      <c r="E38" s="305"/>
      <c r="F38" s="305"/>
      <c r="G38" s="305"/>
      <c r="H38" s="305"/>
      <c r="I38" s="305"/>
      <c r="J38" s="305"/>
      <c r="K38" s="305"/>
      <c r="L38" s="305"/>
      <c r="M38" s="305"/>
      <c r="N38" s="305"/>
      <c r="O38" s="305"/>
      <c r="P38" s="305"/>
      <c r="Q38" s="305"/>
      <c r="R38" s="305"/>
      <c r="S38" s="305"/>
      <c r="T38" s="305"/>
      <c r="U38" s="305"/>
      <c r="V38" s="305"/>
      <c r="W38" s="305"/>
      <c r="X38" s="46"/>
    </row>
    <row r="39" spans="1:24" ht="15.75">
      <c r="A39" s="33"/>
      <c r="B39" s="47"/>
      <c r="C39" s="47"/>
      <c r="D39" s="47"/>
      <c r="E39" s="47"/>
      <c r="F39" s="47"/>
      <c r="G39" s="47"/>
      <c r="H39" s="47"/>
      <c r="I39" s="47"/>
      <c r="J39" s="47"/>
      <c r="K39" s="47"/>
      <c r="L39" s="47"/>
      <c r="M39" s="47"/>
      <c r="N39" s="47"/>
      <c r="O39" s="47"/>
      <c r="P39" s="47"/>
      <c r="Q39" s="47"/>
      <c r="R39" s="47"/>
      <c r="S39" s="47"/>
      <c r="T39" s="47"/>
      <c r="U39" s="47"/>
      <c r="V39" s="47"/>
      <c r="W39" s="47"/>
      <c r="X39" s="46"/>
    </row>
    <row r="40" spans="1:24" ht="16.5">
      <c r="A40" s="33"/>
      <c r="B40" s="309" t="s">
        <v>9</v>
      </c>
      <c r="C40" s="309"/>
      <c r="D40" s="309"/>
      <c r="E40" s="309"/>
      <c r="F40" s="309"/>
      <c r="G40" s="309"/>
      <c r="H40" s="309"/>
      <c r="I40" s="309"/>
      <c r="J40" s="309" t="s">
        <v>10</v>
      </c>
      <c r="K40" s="309"/>
      <c r="L40" s="309" t="s">
        <v>22</v>
      </c>
      <c r="M40" s="309"/>
      <c r="N40" s="309"/>
      <c r="O40" s="309"/>
      <c r="P40" s="309"/>
      <c r="Q40" s="309" t="s">
        <v>23</v>
      </c>
      <c r="R40" s="309"/>
      <c r="S40" s="309"/>
      <c r="T40" s="309" t="s">
        <v>24</v>
      </c>
      <c r="U40" s="309"/>
      <c r="V40" s="309"/>
      <c r="W40" s="309"/>
      <c r="X40" s="46"/>
    </row>
    <row r="41" spans="1:24">
      <c r="A41" s="33"/>
      <c r="B41" s="439" t="s">
        <v>249</v>
      </c>
      <c r="C41" s="439"/>
      <c r="D41" s="439"/>
      <c r="E41" s="439"/>
      <c r="F41" s="439"/>
      <c r="G41" s="439"/>
      <c r="H41" s="439"/>
      <c r="I41" s="439"/>
      <c r="J41" s="442" t="s">
        <v>126</v>
      </c>
      <c r="K41" s="442"/>
      <c r="L41" s="442">
        <v>1</v>
      </c>
      <c r="M41" s="442"/>
      <c r="N41" s="442"/>
      <c r="O41" s="442"/>
      <c r="P41" s="442"/>
      <c r="Q41" s="440">
        <f>154723-600</f>
        <v>154123</v>
      </c>
      <c r="R41" s="440"/>
      <c r="S41" s="440"/>
      <c r="T41" s="440">
        <f>+ROUND(L41*Q41,0)</f>
        <v>154123</v>
      </c>
      <c r="U41" s="440"/>
      <c r="V41" s="440"/>
      <c r="W41" s="440"/>
      <c r="X41" s="46"/>
    </row>
    <row r="42" spans="1:24" ht="15.75">
      <c r="A42" s="33"/>
      <c r="B42" s="483" t="s">
        <v>250</v>
      </c>
      <c r="C42" s="483"/>
      <c r="D42" s="483"/>
      <c r="E42" s="483"/>
      <c r="F42" s="483"/>
      <c r="G42" s="483"/>
      <c r="H42" s="483"/>
      <c r="I42" s="483"/>
      <c r="J42" s="442" t="s">
        <v>126</v>
      </c>
      <c r="K42" s="442"/>
      <c r="L42" s="320">
        <v>1</v>
      </c>
      <c r="M42" s="320"/>
      <c r="N42" s="320"/>
      <c r="O42" s="320"/>
      <c r="P42" s="320"/>
      <c r="Q42" s="458">
        <v>39900</v>
      </c>
      <c r="R42" s="458"/>
      <c r="S42" s="458"/>
      <c r="T42" s="458">
        <f>+ROUND(L42*Q42,0)</f>
        <v>39900</v>
      </c>
      <c r="U42" s="458"/>
      <c r="V42" s="458"/>
      <c r="W42" s="458"/>
      <c r="X42" s="46"/>
    </row>
    <row r="43" spans="1:24" ht="15.75">
      <c r="A43" s="33"/>
      <c r="B43" s="483" t="s">
        <v>251</v>
      </c>
      <c r="C43" s="483"/>
      <c r="D43" s="483"/>
      <c r="E43" s="483"/>
      <c r="F43" s="483"/>
      <c r="G43" s="483"/>
      <c r="H43" s="483"/>
      <c r="I43" s="483"/>
      <c r="J43" s="442" t="s">
        <v>126</v>
      </c>
      <c r="K43" s="442"/>
      <c r="L43" s="320">
        <v>1</v>
      </c>
      <c r="M43" s="320"/>
      <c r="N43" s="320"/>
      <c r="O43" s="320"/>
      <c r="P43" s="320"/>
      <c r="Q43" s="458">
        <v>22000</v>
      </c>
      <c r="R43" s="458"/>
      <c r="S43" s="458"/>
      <c r="T43" s="458">
        <f>+ROUND(L43*Q43,0)</f>
        <v>22000</v>
      </c>
      <c r="U43" s="458"/>
      <c r="V43" s="458"/>
      <c r="W43" s="458"/>
      <c r="X43" s="46"/>
    </row>
    <row r="44" spans="1:24" ht="15.75">
      <c r="A44" s="33"/>
      <c r="B44" s="320"/>
      <c r="C44" s="320"/>
      <c r="D44" s="320"/>
      <c r="E44" s="320"/>
      <c r="F44" s="320"/>
      <c r="G44" s="320"/>
      <c r="H44" s="320"/>
      <c r="I44" s="320"/>
      <c r="J44" s="320"/>
      <c r="K44" s="320"/>
      <c r="L44" s="320"/>
      <c r="M44" s="320"/>
      <c r="N44" s="320"/>
      <c r="O44" s="320"/>
      <c r="P44" s="320"/>
      <c r="Q44" s="320"/>
      <c r="R44" s="320"/>
      <c r="S44" s="320"/>
      <c r="T44" s="391">
        <f>+ROUND(L44*Q44,0)</f>
        <v>0</v>
      </c>
      <c r="U44" s="391"/>
      <c r="V44" s="391"/>
      <c r="W44" s="391"/>
      <c r="X44" s="46"/>
    </row>
    <row r="45" spans="1:24" ht="15.75">
      <c r="A45" s="33"/>
      <c r="B45" s="320"/>
      <c r="C45" s="320"/>
      <c r="D45" s="320"/>
      <c r="E45" s="320"/>
      <c r="F45" s="320"/>
      <c r="G45" s="320"/>
      <c r="H45" s="320"/>
      <c r="I45" s="320"/>
      <c r="J45" s="320"/>
      <c r="K45" s="320"/>
      <c r="L45" s="320"/>
      <c r="M45" s="320"/>
      <c r="N45" s="320"/>
      <c r="O45" s="320"/>
      <c r="P45" s="320"/>
      <c r="Q45" s="320"/>
      <c r="R45" s="320"/>
      <c r="S45" s="320"/>
      <c r="T45" s="391">
        <f>+ROUND(L45*Q45,0)</f>
        <v>0</v>
      </c>
      <c r="U45" s="391"/>
      <c r="V45" s="391"/>
      <c r="W45" s="391"/>
      <c r="X45" s="46"/>
    </row>
    <row r="46" spans="1:24" ht="16.5">
      <c r="A46" s="33"/>
      <c r="B46" s="49"/>
      <c r="C46" s="49"/>
      <c r="D46" s="49"/>
      <c r="E46" s="49"/>
      <c r="F46" s="49"/>
      <c r="G46" s="49"/>
      <c r="H46" s="49"/>
      <c r="I46" s="49"/>
      <c r="J46" s="49"/>
      <c r="K46" s="49"/>
      <c r="L46" s="49"/>
      <c r="M46" s="49"/>
      <c r="N46" s="49"/>
      <c r="O46" s="49"/>
      <c r="P46" s="49"/>
      <c r="Q46" s="310" t="s">
        <v>20</v>
      </c>
      <c r="R46" s="310"/>
      <c r="S46" s="310"/>
      <c r="T46" s="449">
        <f>SUM(T41:W45)</f>
        <v>216023</v>
      </c>
      <c r="U46" s="450"/>
      <c r="V46" s="450"/>
      <c r="W46" s="451"/>
      <c r="X46" s="46"/>
    </row>
    <row r="47" spans="1:24" ht="15.75">
      <c r="A47" s="33"/>
      <c r="B47" s="50"/>
      <c r="C47" s="50"/>
      <c r="D47" s="50"/>
      <c r="E47" s="50"/>
      <c r="F47" s="50"/>
      <c r="G47" s="50"/>
      <c r="H47" s="50"/>
      <c r="I47" s="50"/>
      <c r="J47" s="50"/>
      <c r="K47" s="50"/>
      <c r="L47" s="50"/>
      <c r="M47" s="50"/>
      <c r="N47" s="50"/>
      <c r="O47" s="50"/>
      <c r="P47" s="50"/>
      <c r="Q47" s="50"/>
      <c r="R47" s="50"/>
      <c r="S47" s="50"/>
      <c r="T47" s="51"/>
      <c r="U47" s="51"/>
      <c r="V47" s="51"/>
      <c r="W47" s="51"/>
      <c r="X47" s="46"/>
    </row>
    <row r="48" spans="1:24" ht="16.5">
      <c r="A48" s="33"/>
      <c r="B48" s="305" t="s">
        <v>26</v>
      </c>
      <c r="C48" s="305"/>
      <c r="D48" s="305"/>
      <c r="E48" s="305"/>
      <c r="F48" s="305"/>
      <c r="G48" s="305"/>
      <c r="H48" s="305"/>
      <c r="I48" s="305"/>
      <c r="J48" s="305"/>
      <c r="K48" s="305"/>
      <c r="L48" s="305"/>
      <c r="M48" s="305"/>
      <c r="N48" s="305"/>
      <c r="O48" s="305"/>
      <c r="P48" s="305"/>
      <c r="Q48" s="305"/>
      <c r="R48" s="305"/>
      <c r="S48" s="305"/>
      <c r="T48" s="305"/>
      <c r="U48" s="305"/>
      <c r="V48" s="305"/>
      <c r="W48" s="305"/>
      <c r="X48" s="46"/>
    </row>
    <row r="49" spans="1:24" ht="15.75">
      <c r="A49" s="33"/>
      <c r="B49" s="47"/>
      <c r="C49" s="47"/>
      <c r="D49" s="47"/>
      <c r="E49" s="47"/>
      <c r="F49" s="47"/>
      <c r="G49" s="47"/>
      <c r="H49" s="47"/>
      <c r="I49" s="47"/>
      <c r="J49" s="47"/>
      <c r="K49" s="47"/>
      <c r="L49" s="47"/>
      <c r="M49" s="47"/>
      <c r="N49" s="47"/>
      <c r="O49" s="47"/>
      <c r="P49" s="47"/>
      <c r="Q49" s="47"/>
      <c r="R49" s="47"/>
      <c r="S49" s="47"/>
      <c r="T49" s="47"/>
      <c r="U49" s="47"/>
      <c r="V49" s="47"/>
      <c r="W49" s="47"/>
      <c r="X49" s="46"/>
    </row>
    <row r="50" spans="1:24" ht="19.5">
      <c r="A50" s="33"/>
      <c r="B50" s="309" t="s">
        <v>27</v>
      </c>
      <c r="C50" s="309"/>
      <c r="D50" s="309"/>
      <c r="E50" s="309"/>
      <c r="F50" s="309"/>
      <c r="G50" s="309"/>
      <c r="H50" s="309" t="s">
        <v>28</v>
      </c>
      <c r="I50" s="309"/>
      <c r="J50" s="309" t="s">
        <v>29</v>
      </c>
      <c r="K50" s="309"/>
      <c r="L50" s="309" t="s">
        <v>30</v>
      </c>
      <c r="M50" s="309"/>
      <c r="N50" s="309"/>
      <c r="O50" s="309"/>
      <c r="P50" s="309"/>
      <c r="Q50" s="309" t="s">
        <v>16</v>
      </c>
      <c r="R50" s="309"/>
      <c r="S50" s="309"/>
      <c r="T50" s="309" t="s">
        <v>18</v>
      </c>
      <c r="U50" s="309"/>
      <c r="V50" s="309"/>
      <c r="W50" s="309"/>
      <c r="X50" s="46"/>
    </row>
    <row r="51" spans="1:24" ht="15.75">
      <c r="A51" s="33"/>
      <c r="B51" s="320"/>
      <c r="C51" s="320"/>
      <c r="D51" s="320"/>
      <c r="E51" s="320"/>
      <c r="F51" s="320"/>
      <c r="G51" s="320"/>
      <c r="H51" s="320"/>
      <c r="I51" s="320"/>
      <c r="J51" s="320"/>
      <c r="K51" s="320"/>
      <c r="L51" s="320"/>
      <c r="M51" s="320"/>
      <c r="N51" s="320"/>
      <c r="O51" s="320"/>
      <c r="P51" s="320"/>
      <c r="Q51" s="320"/>
      <c r="R51" s="320"/>
      <c r="S51" s="320"/>
      <c r="T51" s="391">
        <f>+ROUND(L51*Q51,0)</f>
        <v>0</v>
      </c>
      <c r="U51" s="391"/>
      <c r="V51" s="391"/>
      <c r="W51" s="391"/>
      <c r="X51" s="46"/>
    </row>
    <row r="52" spans="1:24" ht="15.75">
      <c r="A52" s="33"/>
      <c r="B52" s="320"/>
      <c r="C52" s="320"/>
      <c r="D52" s="320"/>
      <c r="E52" s="320"/>
      <c r="F52" s="320"/>
      <c r="G52" s="320"/>
      <c r="H52" s="320"/>
      <c r="I52" s="320"/>
      <c r="J52" s="320"/>
      <c r="K52" s="320"/>
      <c r="L52" s="320"/>
      <c r="M52" s="320"/>
      <c r="N52" s="320"/>
      <c r="O52" s="320"/>
      <c r="P52" s="320"/>
      <c r="Q52" s="320"/>
      <c r="R52" s="320"/>
      <c r="S52" s="320"/>
      <c r="T52" s="391">
        <f>+ROUND(L52*Q52,0)</f>
        <v>0</v>
      </c>
      <c r="U52" s="391"/>
      <c r="V52" s="391"/>
      <c r="W52" s="391"/>
      <c r="X52" s="46"/>
    </row>
    <row r="53" spans="1:24" ht="15.75">
      <c r="A53" s="33"/>
      <c r="B53" s="320"/>
      <c r="C53" s="320"/>
      <c r="D53" s="320"/>
      <c r="E53" s="320"/>
      <c r="F53" s="320"/>
      <c r="G53" s="320"/>
      <c r="H53" s="320"/>
      <c r="I53" s="320"/>
      <c r="J53" s="320"/>
      <c r="K53" s="320"/>
      <c r="L53" s="320"/>
      <c r="M53" s="320"/>
      <c r="N53" s="320"/>
      <c r="O53" s="320"/>
      <c r="P53" s="320"/>
      <c r="Q53" s="320"/>
      <c r="R53" s="320"/>
      <c r="S53" s="320"/>
      <c r="T53" s="391">
        <f>+ROUND(L53*Q53,0)</f>
        <v>0</v>
      </c>
      <c r="U53" s="391"/>
      <c r="V53" s="391"/>
      <c r="W53" s="391"/>
      <c r="X53" s="46"/>
    </row>
    <row r="54" spans="1:24" ht="16.5">
      <c r="A54" s="33"/>
      <c r="B54" s="49"/>
      <c r="C54" s="49"/>
      <c r="D54" s="49"/>
      <c r="E54" s="49"/>
      <c r="F54" s="49"/>
      <c r="G54" s="49"/>
      <c r="H54" s="49"/>
      <c r="I54" s="49"/>
      <c r="J54" s="49"/>
      <c r="K54" s="49"/>
      <c r="L54" s="49"/>
      <c r="M54" s="49"/>
      <c r="N54" s="49"/>
      <c r="O54" s="49"/>
      <c r="P54" s="49"/>
      <c r="Q54" s="310" t="s">
        <v>20</v>
      </c>
      <c r="R54" s="310"/>
      <c r="S54" s="310"/>
      <c r="T54" s="446">
        <f>SUM(T51:W53)</f>
        <v>0</v>
      </c>
      <c r="U54" s="447"/>
      <c r="V54" s="447"/>
      <c r="W54" s="448"/>
      <c r="X54" s="46"/>
    </row>
    <row r="55" spans="1:24" ht="15.75">
      <c r="A55" s="33"/>
      <c r="B55" s="50"/>
      <c r="C55" s="50"/>
      <c r="D55" s="50"/>
      <c r="E55" s="50"/>
      <c r="F55" s="50"/>
      <c r="G55" s="50"/>
      <c r="H55" s="50"/>
      <c r="I55" s="50"/>
      <c r="J55" s="50"/>
      <c r="K55" s="50"/>
      <c r="L55" s="50"/>
      <c r="M55" s="50"/>
      <c r="N55" s="50"/>
      <c r="O55" s="50"/>
      <c r="P55" s="50"/>
      <c r="Q55" s="50"/>
      <c r="R55" s="50"/>
      <c r="S55" s="50"/>
      <c r="T55" s="51"/>
      <c r="U55" s="51"/>
      <c r="V55" s="51"/>
      <c r="W55" s="51"/>
      <c r="X55" s="46"/>
    </row>
    <row r="56" spans="1:24" ht="16.5">
      <c r="A56" s="33"/>
      <c r="B56" s="305" t="s">
        <v>33</v>
      </c>
      <c r="C56" s="305"/>
      <c r="D56" s="305"/>
      <c r="E56" s="305"/>
      <c r="F56" s="305"/>
      <c r="G56" s="305"/>
      <c r="H56" s="305"/>
      <c r="I56" s="305"/>
      <c r="J56" s="305"/>
      <c r="K56" s="305"/>
      <c r="L56" s="305"/>
      <c r="M56" s="305"/>
      <c r="N56" s="305"/>
      <c r="O56" s="305"/>
      <c r="P56" s="305"/>
      <c r="Q56" s="305"/>
      <c r="R56" s="305"/>
      <c r="S56" s="305"/>
      <c r="T56" s="305"/>
      <c r="U56" s="305"/>
      <c r="V56" s="305"/>
      <c r="W56" s="305"/>
      <c r="X56" s="46"/>
    </row>
    <row r="57" spans="1:24" ht="15.75">
      <c r="A57" s="33"/>
      <c r="B57" s="47"/>
      <c r="C57" s="47"/>
      <c r="D57" s="47"/>
      <c r="E57" s="47"/>
      <c r="F57" s="47"/>
      <c r="G57" s="47"/>
      <c r="H57" s="47"/>
      <c r="I57" s="47"/>
      <c r="J57" s="47"/>
      <c r="K57" s="47"/>
      <c r="L57" s="47"/>
      <c r="M57" s="47"/>
      <c r="N57" s="47"/>
      <c r="O57" s="47"/>
      <c r="P57" s="47"/>
      <c r="Q57" s="47"/>
      <c r="R57" s="47"/>
      <c r="S57" s="47"/>
      <c r="T57" s="47"/>
      <c r="U57" s="47"/>
      <c r="V57" s="47"/>
      <c r="W57" s="47"/>
      <c r="X57" s="46"/>
    </row>
    <row r="58" spans="1:24" ht="16.5">
      <c r="A58" s="33"/>
      <c r="B58" s="309" t="s">
        <v>34</v>
      </c>
      <c r="C58" s="309"/>
      <c r="D58" s="309"/>
      <c r="E58" s="309"/>
      <c r="F58" s="309"/>
      <c r="G58" s="309"/>
      <c r="H58" s="309" t="s">
        <v>248</v>
      </c>
      <c r="I58" s="309"/>
      <c r="J58" s="309" t="s">
        <v>36</v>
      </c>
      <c r="K58" s="309"/>
      <c r="L58" s="309" t="s">
        <v>37</v>
      </c>
      <c r="M58" s="309"/>
      <c r="N58" s="309"/>
      <c r="O58" s="309"/>
      <c r="P58" s="309"/>
      <c r="Q58" s="309" t="s">
        <v>17</v>
      </c>
      <c r="R58" s="309"/>
      <c r="S58" s="309"/>
      <c r="T58" s="309" t="s">
        <v>18</v>
      </c>
      <c r="U58" s="309"/>
      <c r="V58" s="309"/>
      <c r="W58" s="309"/>
      <c r="X58" s="46"/>
    </row>
    <row r="59" spans="1:24">
      <c r="A59" s="33"/>
      <c r="B59" s="439" t="str">
        <f>[6]CUADRILLAS!D34</f>
        <v>Cuadrilla AA (Albañilería) 1Of y 1 Ay</v>
      </c>
      <c r="C59" s="439"/>
      <c r="D59" s="439"/>
      <c r="E59" s="439"/>
      <c r="F59" s="439"/>
      <c r="G59" s="439"/>
      <c r="H59" s="445">
        <f>[6]CUADRILLAS!H40</f>
        <v>12643</v>
      </c>
      <c r="I59" s="445"/>
      <c r="J59" s="441">
        <v>0.65</v>
      </c>
      <c r="K59" s="442"/>
      <c r="L59" s="445">
        <f>H59*1.65</f>
        <v>20860.949999999997</v>
      </c>
      <c r="M59" s="445"/>
      <c r="N59" s="445"/>
      <c r="O59" s="445"/>
      <c r="P59" s="445"/>
      <c r="Q59" s="484">
        <f>1*8/4</f>
        <v>2</v>
      </c>
      <c r="R59" s="484"/>
      <c r="S59" s="484"/>
      <c r="T59" s="445">
        <f>Q59*L59-1</f>
        <v>41720.899999999994</v>
      </c>
      <c r="U59" s="445"/>
      <c r="V59" s="445"/>
      <c r="W59" s="445"/>
      <c r="X59" s="46"/>
    </row>
    <row r="60" spans="1:24" ht="16.5">
      <c r="A60" s="33"/>
      <c r="B60" s="49"/>
      <c r="C60" s="49"/>
      <c r="D60" s="49"/>
      <c r="E60" s="49"/>
      <c r="F60" s="49"/>
      <c r="G60" s="49"/>
      <c r="H60" s="49"/>
      <c r="I60" s="49"/>
      <c r="J60" s="49"/>
      <c r="K60" s="49"/>
      <c r="L60" s="49"/>
      <c r="M60" s="49"/>
      <c r="N60" s="49"/>
      <c r="O60" s="49"/>
      <c r="P60" s="49"/>
      <c r="Q60" s="310" t="s">
        <v>20</v>
      </c>
      <c r="R60" s="310"/>
      <c r="S60" s="310"/>
      <c r="T60" s="434">
        <f>SUM(T59:W59)</f>
        <v>41720.899999999994</v>
      </c>
      <c r="U60" s="435"/>
      <c r="V60" s="435"/>
      <c r="W60" s="436"/>
      <c r="X60" s="46"/>
    </row>
    <row r="61" spans="1:24">
      <c r="A61" s="33"/>
      <c r="B61" s="52"/>
      <c r="C61" s="52"/>
      <c r="D61" s="52"/>
      <c r="E61" s="52"/>
      <c r="F61" s="52"/>
      <c r="G61" s="52"/>
      <c r="H61" s="52"/>
      <c r="I61" s="52"/>
      <c r="J61" s="52"/>
      <c r="K61" s="52"/>
      <c r="L61" s="52"/>
      <c r="M61" s="52"/>
      <c r="N61" s="52"/>
      <c r="O61" s="52"/>
      <c r="P61" s="52"/>
      <c r="Q61" s="52"/>
      <c r="R61" s="52"/>
      <c r="S61" s="52"/>
      <c r="T61" s="53"/>
      <c r="U61" s="53"/>
      <c r="V61" s="53"/>
      <c r="W61" s="53"/>
      <c r="X61" s="46"/>
    </row>
    <row r="62" spans="1:24">
      <c r="A62" s="169"/>
      <c r="B62" s="171"/>
      <c r="C62" s="171"/>
      <c r="D62" s="171"/>
      <c r="E62" s="171"/>
      <c r="F62" s="171"/>
      <c r="G62" s="171"/>
      <c r="H62" s="171"/>
      <c r="I62" s="171"/>
      <c r="J62" s="171"/>
      <c r="K62" s="171"/>
      <c r="L62" s="171"/>
      <c r="M62" s="171"/>
      <c r="N62" s="171"/>
      <c r="O62" s="171"/>
      <c r="P62" s="171"/>
      <c r="Q62" s="432" t="s">
        <v>39</v>
      </c>
      <c r="R62" s="432"/>
      <c r="S62" s="432"/>
      <c r="T62" s="433">
        <f>ROUND((T60+T54+T46+T39),0)</f>
        <v>257744</v>
      </c>
      <c r="U62" s="433"/>
      <c r="V62" s="433"/>
      <c r="W62" s="433"/>
      <c r="X62" s="170"/>
    </row>
    <row r="63" spans="1:24">
      <c r="A63" s="169"/>
      <c r="B63" s="171"/>
      <c r="C63" s="171"/>
      <c r="D63" s="171"/>
      <c r="E63" s="171"/>
      <c r="F63" s="171"/>
      <c r="G63" s="171"/>
      <c r="H63" s="171"/>
      <c r="I63" s="171"/>
      <c r="J63" s="171"/>
      <c r="K63" s="171"/>
      <c r="L63" s="171"/>
      <c r="M63" s="171"/>
      <c r="N63" s="171"/>
      <c r="O63" s="171"/>
      <c r="P63" s="171"/>
      <c r="Q63" s="172" t="s">
        <v>40</v>
      </c>
      <c r="R63" s="437">
        <f>'[6]DESGLOSE DEL AIU'!D11</f>
        <v>0.28999999999999998</v>
      </c>
      <c r="S63" s="438"/>
      <c r="T63" s="433">
        <v>0</v>
      </c>
      <c r="U63" s="433"/>
      <c r="V63" s="433"/>
      <c r="W63" s="433"/>
      <c r="X63" s="170"/>
    </row>
    <row r="64" spans="1:24">
      <c r="A64" s="169"/>
      <c r="B64" s="171"/>
      <c r="C64" s="171"/>
      <c r="D64" s="171"/>
      <c r="E64" s="171"/>
      <c r="F64" s="171"/>
      <c r="G64" s="171"/>
      <c r="H64" s="171"/>
      <c r="I64" s="171"/>
      <c r="J64" s="171"/>
      <c r="K64" s="171"/>
      <c r="L64" s="171"/>
      <c r="M64" s="171"/>
      <c r="N64" s="171"/>
      <c r="O64" s="171"/>
      <c r="P64" s="171"/>
      <c r="Q64" s="432" t="s">
        <v>42</v>
      </c>
      <c r="R64" s="432"/>
      <c r="S64" s="432"/>
      <c r="T64" s="433">
        <f>+T63+T62</f>
        <v>257744</v>
      </c>
      <c r="U64" s="433"/>
      <c r="V64" s="433"/>
      <c r="W64" s="433"/>
      <c r="X64" s="170"/>
    </row>
    <row r="65" spans="1:24">
      <c r="A65" s="33"/>
      <c r="B65" s="52"/>
      <c r="C65" s="52"/>
      <c r="D65" s="52"/>
      <c r="E65" s="52"/>
      <c r="F65" s="52"/>
      <c r="G65" s="52"/>
      <c r="H65" s="52"/>
      <c r="I65" s="52"/>
      <c r="J65" s="52"/>
      <c r="K65" s="52"/>
      <c r="L65" s="52"/>
      <c r="M65" s="52"/>
      <c r="N65" s="52"/>
      <c r="O65" s="52"/>
      <c r="P65" s="52"/>
      <c r="Q65" s="52"/>
      <c r="R65" s="52"/>
      <c r="S65" s="52"/>
      <c r="T65" s="53"/>
      <c r="U65" s="53"/>
      <c r="V65" s="53"/>
      <c r="W65" s="53"/>
      <c r="X65" s="46"/>
    </row>
    <row r="66" spans="1:24">
      <c r="A66" s="33"/>
      <c r="B66" s="52"/>
      <c r="C66" s="52"/>
      <c r="D66" s="52"/>
      <c r="E66" s="52"/>
      <c r="F66" s="52"/>
      <c r="G66" s="52"/>
      <c r="H66" s="52"/>
      <c r="I66" s="52"/>
      <c r="J66" s="52"/>
      <c r="K66" s="52"/>
      <c r="L66" s="52"/>
      <c r="M66" s="52"/>
      <c r="N66" s="52"/>
      <c r="O66" s="52"/>
      <c r="P66" s="52"/>
      <c r="Q66" s="52"/>
      <c r="R66" s="52"/>
      <c r="S66" s="52"/>
      <c r="T66" s="53"/>
      <c r="U66" s="53"/>
      <c r="V66" s="53"/>
      <c r="W66" s="53"/>
      <c r="X66" s="46"/>
    </row>
    <row r="67" spans="1:24">
      <c r="A67" s="33"/>
      <c r="B67" s="52"/>
      <c r="C67" s="346"/>
      <c r="D67" s="641"/>
      <c r="E67" s="641"/>
      <c r="F67" s="641"/>
      <c r="G67" s="641"/>
      <c r="H67" s="641"/>
      <c r="I67" s="641"/>
      <c r="J67" s="641"/>
      <c r="K67" s="642"/>
      <c r="L67" s="642"/>
      <c r="M67" s="642"/>
      <c r="N67" s="347"/>
      <c r="O67" s="347"/>
      <c r="P67" s="347"/>
      <c r="Q67" s="347"/>
      <c r="R67" s="347"/>
      <c r="S67" s="347"/>
      <c r="T67" s="347"/>
      <c r="U67" s="347"/>
      <c r="V67" s="347"/>
      <c r="W67" s="67"/>
      <c r="X67" s="46"/>
    </row>
    <row r="68" spans="1:24" ht="16.5">
      <c r="A68" s="33"/>
      <c r="B68" s="52"/>
      <c r="C68" s="343" t="s">
        <v>43</v>
      </c>
      <c r="D68" s="343"/>
      <c r="E68" s="343"/>
      <c r="F68" s="343"/>
      <c r="G68" s="343"/>
      <c r="H68" s="343"/>
      <c r="I68" s="343"/>
      <c r="J68" s="343"/>
      <c r="K68" s="642"/>
      <c r="L68" s="642"/>
      <c r="M68" s="642"/>
      <c r="N68" s="343" t="s">
        <v>44</v>
      </c>
      <c r="O68" s="343"/>
      <c r="P68" s="343"/>
      <c r="Q68" s="343"/>
      <c r="R68" s="343"/>
      <c r="S68" s="343"/>
      <c r="T68" s="343"/>
      <c r="U68" s="343"/>
      <c r="V68" s="343"/>
      <c r="W68" s="343"/>
      <c r="X68" s="46"/>
    </row>
    <row r="69" spans="1:24">
      <c r="A69" s="33"/>
      <c r="B69" s="52"/>
      <c r="C69" s="57"/>
      <c r="D69" s="58"/>
      <c r="E69" s="58"/>
      <c r="F69" s="58"/>
      <c r="G69" s="58"/>
      <c r="H69" s="58"/>
      <c r="I69" s="58"/>
      <c r="J69" s="58"/>
      <c r="K69" s="58"/>
      <c r="L69" s="58"/>
      <c r="M69" s="58"/>
      <c r="N69" s="57"/>
      <c r="O69" s="57"/>
      <c r="P69" s="57"/>
      <c r="Q69" s="57"/>
      <c r="R69" s="57"/>
      <c r="S69" s="57"/>
      <c r="T69" s="57"/>
      <c r="U69" s="57"/>
      <c r="V69" s="57"/>
      <c r="W69" s="57"/>
      <c r="X69" s="46"/>
    </row>
    <row r="70" spans="1:24">
      <c r="A70" s="33"/>
      <c r="B70" s="52"/>
      <c r="C70" s="57"/>
      <c r="D70" s="58"/>
      <c r="E70" s="58"/>
      <c r="F70" s="58"/>
      <c r="G70" s="58"/>
      <c r="H70" s="58"/>
      <c r="I70" s="58"/>
      <c r="J70" s="58"/>
      <c r="K70" s="58"/>
      <c r="L70" s="58"/>
      <c r="M70" s="58"/>
      <c r="N70" s="57"/>
      <c r="O70" s="57"/>
      <c r="P70" s="57"/>
      <c r="Q70" s="57"/>
      <c r="R70" s="57"/>
      <c r="S70" s="57"/>
      <c r="T70" s="57"/>
      <c r="U70" s="57"/>
      <c r="V70" s="57"/>
      <c r="W70" s="57"/>
      <c r="X70" s="46"/>
    </row>
    <row r="71" spans="1:24">
      <c r="A71" s="33"/>
      <c r="B71" s="52"/>
      <c r="C71" s="57"/>
      <c r="D71" s="58"/>
      <c r="E71" s="58"/>
      <c r="F71" s="58"/>
      <c r="G71" s="58"/>
      <c r="H71" s="58"/>
      <c r="I71" s="346"/>
      <c r="J71" s="641"/>
      <c r="K71" s="641"/>
      <c r="L71" s="641"/>
      <c r="M71" s="641"/>
      <c r="N71" s="641"/>
      <c r="O71" s="641"/>
      <c r="P71" s="641"/>
      <c r="Q71" s="57"/>
      <c r="R71" s="57"/>
      <c r="S71" s="57"/>
      <c r="T71" s="57"/>
      <c r="U71" s="57"/>
      <c r="V71" s="57"/>
      <c r="W71" s="57"/>
      <c r="X71" s="46"/>
    </row>
    <row r="72" spans="1:24" ht="16.5">
      <c r="A72" s="33"/>
      <c r="B72" s="52"/>
      <c r="C72" s="57"/>
      <c r="D72" s="58"/>
      <c r="E72" s="58"/>
      <c r="F72" s="58"/>
      <c r="G72" s="58"/>
      <c r="H72" s="58"/>
      <c r="I72" s="343" t="s">
        <v>45</v>
      </c>
      <c r="J72" s="643"/>
      <c r="K72" s="643"/>
      <c r="L72" s="643"/>
      <c r="M72" s="643"/>
      <c r="N72" s="643"/>
      <c r="O72" s="643"/>
      <c r="P72" s="643"/>
      <c r="Q72" s="57"/>
      <c r="R72" s="57"/>
      <c r="S72" s="57"/>
      <c r="T72" s="57"/>
      <c r="U72" s="57"/>
      <c r="V72" s="57"/>
      <c r="W72" s="57"/>
      <c r="X72" s="46"/>
    </row>
    <row r="73" spans="1:24">
      <c r="A73" s="33"/>
      <c r="B73" s="52"/>
      <c r="C73" s="52"/>
      <c r="D73" s="52"/>
      <c r="E73" s="52"/>
      <c r="F73" s="59"/>
      <c r="G73" s="59"/>
      <c r="H73" s="59"/>
      <c r="I73" s="59"/>
      <c r="J73" s="59"/>
      <c r="K73" s="59"/>
      <c r="L73" s="59"/>
      <c r="M73" s="59"/>
      <c r="N73" s="59"/>
      <c r="O73" s="59"/>
      <c r="P73" s="60"/>
      <c r="Q73" s="52"/>
      <c r="R73" s="52"/>
      <c r="S73" s="52"/>
      <c r="T73" s="53"/>
      <c r="U73" s="53"/>
      <c r="V73" s="53"/>
      <c r="W73" s="53"/>
      <c r="X73" s="46"/>
    </row>
    <row r="74" spans="1:24">
      <c r="A74" s="33"/>
      <c r="B74" s="344" t="s">
        <v>46</v>
      </c>
      <c r="C74" s="344"/>
      <c r="D74" s="344"/>
      <c r="E74" s="344"/>
      <c r="F74" s="344"/>
      <c r="G74" s="344"/>
      <c r="H74" s="344"/>
      <c r="I74" s="344"/>
      <c r="J74" s="344"/>
      <c r="K74" s="344"/>
      <c r="L74" s="344"/>
      <c r="M74" s="344"/>
      <c r="N74" s="344"/>
      <c r="O74" s="61"/>
      <c r="P74" s="31"/>
      <c r="Q74" s="31" t="s">
        <v>47</v>
      </c>
      <c r="R74" s="31" t="s">
        <v>48</v>
      </c>
      <c r="S74" s="31"/>
      <c r="T74" s="31"/>
      <c r="U74" s="31"/>
      <c r="V74" s="31"/>
      <c r="W74" s="31"/>
      <c r="X74" s="32"/>
    </row>
    <row r="75" spans="1:24">
      <c r="A75" s="62"/>
      <c r="B75" s="63" t="s">
        <v>49</v>
      </c>
      <c r="C75" s="64"/>
      <c r="D75" s="64"/>
      <c r="E75" s="64"/>
      <c r="F75" s="63" t="s">
        <v>50</v>
      </c>
      <c r="G75" s="65"/>
      <c r="H75" s="345"/>
      <c r="I75" s="345"/>
      <c r="J75" s="345"/>
      <c r="K75" s="345"/>
      <c r="L75" s="345"/>
      <c r="M75" s="345"/>
      <c r="N75" s="345"/>
      <c r="O75" s="345"/>
      <c r="P75" s="63"/>
      <c r="Q75" s="63"/>
      <c r="R75" s="63" t="s">
        <v>51</v>
      </c>
      <c r="S75" s="63"/>
      <c r="T75" s="63"/>
      <c r="U75" s="63"/>
      <c r="V75" s="63"/>
      <c r="W75" s="63"/>
      <c r="X75" s="66"/>
    </row>
  </sheetData>
  <mergeCells count="149">
    <mergeCell ref="I72:P72"/>
    <mergeCell ref="B74:N74"/>
    <mergeCell ref="H75:O75"/>
    <mergeCell ref="C67:J67"/>
    <mergeCell ref="K67:M68"/>
    <mergeCell ref="N67:V67"/>
    <mergeCell ref="C68:J68"/>
    <mergeCell ref="B34:I34"/>
    <mergeCell ref="J34:K34"/>
    <mergeCell ref="L34:P34"/>
    <mergeCell ref="Q60:S60"/>
    <mergeCell ref="T60:W60"/>
    <mergeCell ref="Q62:S62"/>
    <mergeCell ref="T62:W62"/>
    <mergeCell ref="B59:G59"/>
    <mergeCell ref="T59:W59"/>
    <mergeCell ref="Q54:S54"/>
    <mergeCell ref="N68:W68"/>
    <mergeCell ref="I71:P71"/>
    <mergeCell ref="J50:K50"/>
    <mergeCell ref="L50:P50"/>
    <mergeCell ref="Q50:S50"/>
    <mergeCell ref="T50:W50"/>
    <mergeCell ref="H59:I59"/>
    <mergeCell ref="J59:K59"/>
    <mergeCell ref="L59:P59"/>
    <mergeCell ref="Q59:S59"/>
    <mergeCell ref="T63:W63"/>
    <mergeCell ref="Q64:S64"/>
    <mergeCell ref="T64:W64"/>
    <mergeCell ref="B53:G53"/>
    <mergeCell ref="H53:I53"/>
    <mergeCell ref="J53:K53"/>
    <mergeCell ref="L53:P53"/>
    <mergeCell ref="Q53:S53"/>
    <mergeCell ref="T53:W53"/>
    <mergeCell ref="T54:W54"/>
    <mergeCell ref="B56:W56"/>
    <mergeCell ref="B58:G58"/>
    <mergeCell ref="H58:I58"/>
    <mergeCell ref="J58:K58"/>
    <mergeCell ref="L58:P58"/>
    <mergeCell ref="Q58:S58"/>
    <mergeCell ref="T58:W58"/>
    <mergeCell ref="R63:S63"/>
    <mergeCell ref="T52:W52"/>
    <mergeCell ref="B51:G51"/>
    <mergeCell ref="H51:I51"/>
    <mergeCell ref="J51:K51"/>
    <mergeCell ref="L51:P51"/>
    <mergeCell ref="Q51:S51"/>
    <mergeCell ref="T51:W51"/>
    <mergeCell ref="B44:I44"/>
    <mergeCell ref="J44:K44"/>
    <mergeCell ref="L44:P44"/>
    <mergeCell ref="Q44:S44"/>
    <mergeCell ref="T44:W44"/>
    <mergeCell ref="B52:G52"/>
    <mergeCell ref="H52:I52"/>
    <mergeCell ref="J52:K52"/>
    <mergeCell ref="L52:P52"/>
    <mergeCell ref="Q52:S52"/>
    <mergeCell ref="B45:I45"/>
    <mergeCell ref="J45:K45"/>
    <mergeCell ref="L45:P45"/>
    <mergeCell ref="Q45:S45"/>
    <mergeCell ref="T45:W45"/>
    <mergeCell ref="Q46:S46"/>
    <mergeCell ref="T46:W46"/>
    <mergeCell ref="B48:W48"/>
    <mergeCell ref="B50:G50"/>
    <mergeCell ref="H50:I50"/>
    <mergeCell ref="B41:I41"/>
    <mergeCell ref="J41:K41"/>
    <mergeCell ref="L41:P41"/>
    <mergeCell ref="Q41:S41"/>
    <mergeCell ref="T41:W41"/>
    <mergeCell ref="B43:I43"/>
    <mergeCell ref="J43:K43"/>
    <mergeCell ref="L43:P43"/>
    <mergeCell ref="Q43:S43"/>
    <mergeCell ref="T43:W43"/>
    <mergeCell ref="B42:I42"/>
    <mergeCell ref="J42:K42"/>
    <mergeCell ref="L42:P42"/>
    <mergeCell ref="Q42:S42"/>
    <mergeCell ref="T42:W42"/>
    <mergeCell ref="Q36:S36"/>
    <mergeCell ref="T36:W36"/>
    <mergeCell ref="B38:W38"/>
    <mergeCell ref="B40:I40"/>
    <mergeCell ref="J40:K40"/>
    <mergeCell ref="L40:P40"/>
    <mergeCell ref="Q40:S40"/>
    <mergeCell ref="T40:W40"/>
    <mergeCell ref="B33:I33"/>
    <mergeCell ref="J33:K33"/>
    <mergeCell ref="L33:P33"/>
    <mergeCell ref="Q33:S33"/>
    <mergeCell ref="T33:W33"/>
    <mergeCell ref="B35:I35"/>
    <mergeCell ref="J35:K35"/>
    <mergeCell ref="L35:P35"/>
    <mergeCell ref="Q35:S35"/>
    <mergeCell ref="T35:W35"/>
    <mergeCell ref="Q34:S34"/>
    <mergeCell ref="T34:W34"/>
    <mergeCell ref="B29:C29"/>
    <mergeCell ref="D29:P29"/>
    <mergeCell ref="Q29:S29"/>
    <mergeCell ref="T29:W29"/>
    <mergeCell ref="B30:W30"/>
    <mergeCell ref="B32:I32"/>
    <mergeCell ref="J32:K32"/>
    <mergeCell ref="F22:W22"/>
    <mergeCell ref="B23:E23"/>
    <mergeCell ref="F23:W23"/>
    <mergeCell ref="F24:W24"/>
    <mergeCell ref="L32:P32"/>
    <mergeCell ref="Q32:S32"/>
    <mergeCell ref="T32:W32"/>
    <mergeCell ref="B25:C25"/>
    <mergeCell ref="D25:P25"/>
    <mergeCell ref="Q25:S25"/>
    <mergeCell ref="T25:W25"/>
    <mergeCell ref="B26:C28"/>
    <mergeCell ref="A1:E5"/>
    <mergeCell ref="F1:S5"/>
    <mergeCell ref="T1:X1"/>
    <mergeCell ref="T2:X2"/>
    <mergeCell ref="T3:X3"/>
    <mergeCell ref="T4:X5"/>
    <mergeCell ref="B7:W7"/>
    <mergeCell ref="H8:L8"/>
    <mergeCell ref="O8:Q8"/>
    <mergeCell ref="R8:W8"/>
    <mergeCell ref="F9:I9"/>
    <mergeCell ref="K9:L9"/>
    <mergeCell ref="B11:W11"/>
    <mergeCell ref="B12:W17"/>
    <mergeCell ref="B18:W18"/>
    <mergeCell ref="B19:E19"/>
    <mergeCell ref="F19:W19"/>
    <mergeCell ref="F20:W20"/>
    <mergeCell ref="D26:P28"/>
    <mergeCell ref="Q26:S28"/>
    <mergeCell ref="T26:W28"/>
    <mergeCell ref="B21:E21"/>
    <mergeCell ref="F21:W21"/>
  </mergeCells>
  <conditionalFormatting sqref="B12:W17">
    <cfRule type="expression" dxfId="18" priority="1" stopIfTrue="1">
      <formula>#REF!=0</formula>
    </cfRule>
  </conditionalFormatting>
  <dataValidations count="32">
    <dataValidation allowBlank="1" showInputMessage="1" showErrorMessage="1" prompt="Escriba el precio unitario del material  que se analiza" sqref="Q41:S45" xr:uid="{00000000-0002-0000-3100-000000000000}"/>
    <dataValidation allowBlank="1" showInputMessage="1" showErrorMessage="1" prompt="Escriba la cantidad de material que se analiza" sqref="L41:P45" xr:uid="{00000000-0002-0000-3100-000001000000}"/>
    <dataValidation allowBlank="1" showInputMessage="1" showErrorMessage="1" prompt="Escriba la unidad de medida en que se mide el material" sqref="J41:K45" xr:uid="{00000000-0002-0000-3100-000002000000}"/>
    <dataValidation allowBlank="1" showInputMessage="1" showErrorMessage="1" prompt="Escriba una breve descripción de los materiales que analiza" sqref="B41:I45" xr:uid="{00000000-0002-0000-3100-000003000000}"/>
    <dataValidation allowBlank="1" showInputMessage="1" showErrorMessage="1" prompt="Escriba el rendimiento del equipo que analiza" sqref="Q33:S35" xr:uid="{00000000-0002-0000-3100-000004000000}"/>
    <dataValidation allowBlank="1" showInputMessage="1" showErrorMessage="1" prompt="Escriba la Tarifa por hora del equipo que analiza" sqref="L33:P35" xr:uid="{00000000-0002-0000-3100-000005000000}"/>
    <dataValidation allowBlank="1" showInputMessage="1" showErrorMessage="1" prompt="Escriba una breve descripción del equipo que analiza" sqref="B33:B35" xr:uid="{00000000-0002-0000-3100-000006000000}"/>
    <dataValidation allowBlank="1" showInputMessage="1" showErrorMessage="1" prompt="Escriba el nombre completo  del interventor" sqref="H75:O75" xr:uid="{00000000-0002-0000-3100-000007000000}"/>
    <dataValidation allowBlank="1" showInputMessage="1" showErrorMessage="1" prompt="Escriba el valor Unitario de cada trabajador relacionado" sqref="T59:W59" xr:uid="{00000000-0002-0000-3100-000008000000}"/>
    <dataValidation allowBlank="1" showInputMessage="1" showErrorMessage="1" prompt="Escriba el rendimiento de cada trabajador relacionado" sqref="Q59:S59" xr:uid="{00000000-0002-0000-3100-000009000000}"/>
    <dataValidation allowBlank="1" showInputMessage="1" showErrorMessage="1" prompt="Escriba el valor del jornal total de cada trabajador relacionado" sqref="L59:P59" xr:uid="{00000000-0002-0000-3100-00000A000000}"/>
    <dataValidation allowBlank="1" showInputMessage="1" showErrorMessage="1" prompt="Escriba el valor de las prestaciones por cada trabajador" sqref="J59:K59" xr:uid="{00000000-0002-0000-3100-00000B000000}"/>
    <dataValidation allowBlank="1" showInputMessage="1" showErrorMessage="1" prompt="Escriba el valor del jornal por cada trabajador" sqref="H59:I59" xr:uid="{00000000-0002-0000-3100-00000C000000}"/>
    <dataValidation allowBlank="1" showInputMessage="1" showErrorMessage="1" prompt="Escriba el valor unitario del transporte relacionado" sqref="T51:W53" xr:uid="{00000000-0002-0000-3100-00000D000000}"/>
    <dataValidation allowBlank="1" showInputMessage="1" showErrorMessage="1" prompt="Escriba la tarifa del transporte relacionado" sqref="Q51:S53" xr:uid="{00000000-0002-0000-3100-00000E000000}"/>
    <dataValidation allowBlank="1" showInputMessage="1" showErrorMessage="1" prompt="Esciba los m2 o Toneladas por Km equivalentes para el transporte relacionado" sqref="L51:P53" xr:uid="{00000000-0002-0000-3100-00000F000000}"/>
    <dataValidation allowBlank="1" showInputMessage="1" showErrorMessage="1" prompt="Escriba la distancia que recorre el transporte relacionado" sqref="J51:K53" xr:uid="{00000000-0002-0000-3100-000010000000}"/>
    <dataValidation allowBlank="1" showInputMessage="1" showErrorMessage="1" prompt="Escriba el peso o la cantidad de volument que transporta" sqref="H51:I53" xr:uid="{00000000-0002-0000-3100-000011000000}"/>
    <dataValidation allowBlank="1" showInputMessage="1" showErrorMessage="1" prompt="Escriba el precio unitario del material que se analiza" sqref="T41:W45 T34:W35" xr:uid="{00000000-0002-0000-3100-000012000000}"/>
    <dataValidation allowBlank="1" showInputMessage="1" showErrorMessage="1" prompt="Escriba el valor unitario del equipo que analiza" sqref="T33:W33" xr:uid="{00000000-0002-0000-3100-000013000000}"/>
    <dataValidation allowBlank="1" showInputMessage="1" showErrorMessage="1" prompt="Escriba los trabajadores cuyo precio va a analizarce" sqref="B59:G59" xr:uid="{00000000-0002-0000-3100-000014000000}"/>
    <dataValidation allowBlank="1" showInputMessage="1" showErrorMessage="1" prompt="Escriba la clase de material que transporta el material que se analiza" sqref="B51:G53" xr:uid="{00000000-0002-0000-3100-000015000000}"/>
    <dataValidation allowBlank="1" showInputMessage="1" showErrorMessage="1" prompt="Escriba la Cantidad de cada item relacionado" sqref="T26 T29:W29" xr:uid="{00000000-0002-0000-3100-000016000000}"/>
    <dataValidation allowBlank="1" showInputMessage="1" showErrorMessage="1" prompt="Escriba la unidad de medida en que se encuentra el item relacionado" sqref="Q26 Q29:S29" xr:uid="{00000000-0002-0000-3100-000017000000}"/>
    <dataValidation allowBlank="1" showInputMessage="1" showErrorMessage="1" prompt="Escriba una breve descripción del item relacionado" sqref="D26 D29:P29" xr:uid="{00000000-0002-0000-3100-000018000000}"/>
    <dataValidation allowBlank="1" showInputMessage="1" showErrorMessage="1" prompt="Escriba el item relacionado en la propuesta" sqref="B26 B29:C29" xr:uid="{00000000-0002-0000-3100-000019000000}"/>
    <dataValidation allowBlank="1" showInputMessage="1" showErrorMessage="1" promptTitle="Coordinador        " prompt="Escriba el nombre _x000a_o razón social del _x000a_funcionario designado_x000a_para ser el Coordinador_x000a_del Contrato" sqref="F23:W23" xr:uid="{00000000-0002-0000-3100-00001A000000}"/>
    <dataValidation allowBlank="1" showInputMessage="1" showErrorMessage="1" promptTitle="Interventor               " prompt="Escriba el nombre _x000a_o razón social del _x000a_Interventor" sqref="F21:W21" xr:uid="{00000000-0002-0000-3100-00001B000000}"/>
    <dataValidation allowBlank="1" showInputMessage="1" showErrorMessage="1" promptTitle="Contratista" prompt="Escriba el nombre o _x000a_razón social del _x000a_Contratista" sqref="F19:W19" xr:uid="{00000000-0002-0000-3100-00001C000000}"/>
    <dataValidation allowBlank="1" showInputMessage="1" showErrorMessage="1" promptTitle="Contrato No." prompt="Escriba en este espacio el número de contrato suscrito" sqref="H8:L8" xr:uid="{00000000-0002-0000-3100-00001D000000}"/>
    <dataValidation allowBlank="1" showInputMessage="1" showErrorMessage="1" prompt="Escriba el año de suscripción del contrato." sqref="O8:Q8" xr:uid="{00000000-0002-0000-3100-00001E000000}"/>
    <dataValidation allowBlank="1" showInputMessage="1" showErrorMessage="1" promptTitle="Objeto del Contrato" prompt="Escriba claramente el objeto del contrato de ejecución suscrito" sqref="B12:W17" xr:uid="{00000000-0002-0000-3100-00001F000000}"/>
  </dataValidation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X77"/>
  <sheetViews>
    <sheetView topLeftCell="A31" zoomScale="56" zoomScaleNormal="56" workbookViewId="0">
      <selection activeCell="Z72" sqref="Z72"/>
    </sheetView>
  </sheetViews>
  <sheetFormatPr defaultColWidth="11.42578125" defaultRowHeight="15"/>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69" t="s">
        <v>4</v>
      </c>
      <c r="C12" s="469"/>
      <c r="D12" s="469"/>
      <c r="E12" s="469"/>
      <c r="F12" s="469"/>
      <c r="G12" s="469"/>
      <c r="H12" s="469"/>
      <c r="I12" s="469"/>
      <c r="J12" s="469"/>
      <c r="K12" s="469"/>
      <c r="L12" s="469"/>
      <c r="M12" s="469"/>
      <c r="N12" s="469"/>
      <c r="O12" s="469"/>
      <c r="P12" s="469"/>
      <c r="Q12" s="469"/>
      <c r="R12" s="469"/>
      <c r="S12" s="469"/>
      <c r="T12" s="469"/>
      <c r="U12" s="469"/>
      <c r="V12" s="469"/>
      <c r="W12" s="469"/>
      <c r="X12" s="36"/>
    </row>
    <row r="13" spans="1:24">
      <c r="A13" s="35"/>
      <c r="B13" s="469"/>
      <c r="C13" s="469"/>
      <c r="D13" s="469"/>
      <c r="E13" s="469"/>
      <c r="F13" s="469"/>
      <c r="G13" s="469"/>
      <c r="H13" s="469"/>
      <c r="I13" s="469"/>
      <c r="J13" s="469"/>
      <c r="K13" s="469"/>
      <c r="L13" s="469"/>
      <c r="M13" s="469"/>
      <c r="N13" s="469"/>
      <c r="O13" s="469"/>
      <c r="P13" s="469"/>
      <c r="Q13" s="469"/>
      <c r="R13" s="469"/>
      <c r="S13" s="469"/>
      <c r="T13" s="469"/>
      <c r="U13" s="469"/>
      <c r="V13" s="469"/>
      <c r="W13" s="469"/>
      <c r="X13" s="36"/>
    </row>
    <row r="14" spans="1:24">
      <c r="A14" s="35"/>
      <c r="B14" s="469"/>
      <c r="C14" s="469"/>
      <c r="D14" s="469"/>
      <c r="E14" s="469"/>
      <c r="F14" s="469"/>
      <c r="G14" s="469"/>
      <c r="H14" s="469"/>
      <c r="I14" s="469"/>
      <c r="J14" s="469"/>
      <c r="K14" s="469"/>
      <c r="L14" s="469"/>
      <c r="M14" s="469"/>
      <c r="N14" s="469"/>
      <c r="O14" s="469"/>
      <c r="P14" s="469"/>
      <c r="Q14" s="469"/>
      <c r="R14" s="469"/>
      <c r="S14" s="469"/>
      <c r="T14" s="469"/>
      <c r="U14" s="469"/>
      <c r="V14" s="469"/>
      <c r="W14" s="469"/>
      <c r="X14" s="36"/>
    </row>
    <row r="15" spans="1:24">
      <c r="A15" s="35"/>
      <c r="B15" s="469"/>
      <c r="C15" s="469"/>
      <c r="D15" s="469"/>
      <c r="E15" s="469"/>
      <c r="F15" s="469"/>
      <c r="G15" s="469"/>
      <c r="H15" s="469"/>
      <c r="I15" s="469"/>
      <c r="J15" s="469"/>
      <c r="K15" s="469"/>
      <c r="L15" s="469"/>
      <c r="M15" s="469"/>
      <c r="N15" s="469"/>
      <c r="O15" s="469"/>
      <c r="P15" s="469"/>
      <c r="Q15" s="469"/>
      <c r="R15" s="469"/>
      <c r="S15" s="469"/>
      <c r="T15" s="469"/>
      <c r="U15" s="469"/>
      <c r="V15" s="469"/>
      <c r="W15" s="469"/>
      <c r="X15" s="36"/>
    </row>
    <row r="16" spans="1:24">
      <c r="A16" s="35"/>
      <c r="B16" s="469"/>
      <c r="C16" s="469"/>
      <c r="D16" s="469"/>
      <c r="E16" s="469"/>
      <c r="F16" s="469"/>
      <c r="G16" s="469"/>
      <c r="H16" s="469"/>
      <c r="I16" s="469"/>
      <c r="J16" s="469"/>
      <c r="K16" s="469"/>
      <c r="L16" s="469"/>
      <c r="M16" s="469"/>
      <c r="N16" s="469"/>
      <c r="O16" s="469"/>
      <c r="P16" s="469"/>
      <c r="Q16" s="469"/>
      <c r="R16" s="469"/>
      <c r="S16" s="469"/>
      <c r="T16" s="469"/>
      <c r="U16" s="469"/>
      <c r="V16" s="469"/>
      <c r="W16" s="469"/>
      <c r="X16" s="36"/>
    </row>
    <row r="17" spans="1:24">
      <c r="A17" s="35"/>
      <c r="B17" s="469"/>
      <c r="C17" s="469"/>
      <c r="D17" s="469"/>
      <c r="E17" s="469"/>
      <c r="F17" s="469"/>
      <c r="G17" s="469"/>
      <c r="H17" s="469"/>
      <c r="I17" s="469"/>
      <c r="J17" s="469"/>
      <c r="K17" s="469"/>
      <c r="L17" s="469"/>
      <c r="M17" s="469"/>
      <c r="N17" s="469"/>
      <c r="O17" s="469"/>
      <c r="P17" s="469"/>
      <c r="Q17" s="469"/>
      <c r="R17" s="469"/>
      <c r="S17" s="469"/>
      <c r="T17" s="469"/>
      <c r="U17" s="469"/>
      <c r="V17" s="469"/>
      <c r="W17" s="469"/>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293">
        <f>'[6]PRESUPUESTO PLAZA'!B60</f>
        <v>9.3000000000000007</v>
      </c>
      <c r="C26" s="295"/>
      <c r="D26" s="459" t="str">
        <f>'[6]PRESUPUESTO PLAZA'!C60</f>
        <v>Suministro,  transporte  y  colocación  de  orinal  mediano línea institucional de corona o equivalente con fluxómetro anti vandálico,  color  blanco  con  grifería  automatica  de  push antivandalica  ref  71300.  Incluye  grifería,  abasto  metálico  y todos los elementos necesarios para su correcta instalación y
funcionamiento.</v>
      </c>
      <c r="E26" s="494"/>
      <c r="F26" s="494"/>
      <c r="G26" s="494"/>
      <c r="H26" s="494"/>
      <c r="I26" s="494"/>
      <c r="J26" s="494"/>
      <c r="K26" s="494"/>
      <c r="L26" s="494"/>
      <c r="M26" s="494"/>
      <c r="N26" s="494"/>
      <c r="O26" s="494"/>
      <c r="P26" s="495"/>
      <c r="Q26" s="293" t="str">
        <f>'[6]PRESUPUESTO PLAZA'!D60</f>
        <v>un</v>
      </c>
      <c r="R26" s="294"/>
      <c r="S26" s="295"/>
      <c r="T26" s="468">
        <f>'[6]PRESUPUESTO PLAZA'!E60</f>
        <v>2</v>
      </c>
      <c r="U26" s="294"/>
      <c r="V26" s="294"/>
      <c r="W26" s="295"/>
      <c r="X26" s="46"/>
    </row>
    <row r="27" spans="1:24">
      <c r="A27" s="33"/>
      <c r="B27" s="296"/>
      <c r="C27" s="298"/>
      <c r="D27" s="496"/>
      <c r="E27" s="497"/>
      <c r="F27" s="497"/>
      <c r="G27" s="497"/>
      <c r="H27" s="497"/>
      <c r="I27" s="497"/>
      <c r="J27" s="497"/>
      <c r="K27" s="497"/>
      <c r="L27" s="497"/>
      <c r="M27" s="497"/>
      <c r="N27" s="497"/>
      <c r="O27" s="497"/>
      <c r="P27" s="498"/>
      <c r="Q27" s="296"/>
      <c r="R27" s="297"/>
      <c r="S27" s="298"/>
      <c r="T27" s="296"/>
      <c r="U27" s="297"/>
      <c r="V27" s="297"/>
      <c r="W27" s="298"/>
      <c r="X27" s="46"/>
    </row>
    <row r="28" spans="1:24">
      <c r="A28" s="33"/>
      <c r="B28" s="299"/>
      <c r="C28" s="301"/>
      <c r="D28" s="499"/>
      <c r="E28" s="500"/>
      <c r="F28" s="500"/>
      <c r="G28" s="500"/>
      <c r="H28" s="500"/>
      <c r="I28" s="500"/>
      <c r="J28" s="500"/>
      <c r="K28" s="500"/>
      <c r="L28" s="500"/>
      <c r="M28" s="500"/>
      <c r="N28" s="500"/>
      <c r="O28" s="500"/>
      <c r="P28" s="501"/>
      <c r="Q28" s="299"/>
      <c r="R28" s="300"/>
      <c r="S28" s="301"/>
      <c r="T28" s="299"/>
      <c r="U28" s="300"/>
      <c r="V28" s="300"/>
      <c r="W28" s="301"/>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t="s">
        <v>245</v>
      </c>
      <c r="K33" s="318"/>
      <c r="L33" s="391">
        <f>+T61</f>
        <v>20859.949999999997</v>
      </c>
      <c r="M33" s="391"/>
      <c r="N33" s="391"/>
      <c r="O33" s="391"/>
      <c r="P33" s="391"/>
      <c r="Q33" s="320">
        <v>0.05</v>
      </c>
      <c r="R33" s="320"/>
      <c r="S33" s="320"/>
      <c r="T33" s="458">
        <f>+ROUND(L33*Q33,0)</f>
        <v>1043</v>
      </c>
      <c r="U33" s="458"/>
      <c r="V33" s="458"/>
      <c r="W33" s="458"/>
      <c r="X33" s="46"/>
    </row>
    <row r="34" spans="1:24" ht="15.75">
      <c r="A34" s="33"/>
      <c r="B34" s="314"/>
      <c r="C34" s="315"/>
      <c r="D34" s="315"/>
      <c r="E34" s="315"/>
      <c r="F34" s="315"/>
      <c r="G34" s="315"/>
      <c r="H34" s="315"/>
      <c r="I34" s="316"/>
      <c r="J34" s="317"/>
      <c r="K34" s="318"/>
      <c r="L34" s="321"/>
      <c r="M34" s="322"/>
      <c r="N34" s="322"/>
      <c r="O34" s="322"/>
      <c r="P34" s="323"/>
      <c r="Q34" s="317"/>
      <c r="R34" s="324"/>
      <c r="S34" s="318"/>
      <c r="T34" s="452">
        <f>+ROUND(L34*Q34,0)</f>
        <v>0</v>
      </c>
      <c r="U34" s="453"/>
      <c r="V34" s="453"/>
      <c r="W34" s="454"/>
      <c r="X34" s="46"/>
    </row>
    <row r="35" spans="1:24" ht="16.5">
      <c r="A35" s="33"/>
      <c r="B35" s="49"/>
      <c r="C35" s="49"/>
      <c r="D35" s="49"/>
      <c r="E35" s="49"/>
      <c r="F35" s="49"/>
      <c r="G35" s="49"/>
      <c r="H35" s="49"/>
      <c r="I35" s="49"/>
      <c r="J35" s="49"/>
      <c r="K35" s="49"/>
      <c r="L35" s="49"/>
      <c r="M35" s="49"/>
      <c r="N35" s="49"/>
      <c r="O35" s="49"/>
      <c r="P35" s="49"/>
      <c r="Q35" s="310" t="s">
        <v>20</v>
      </c>
      <c r="R35" s="310"/>
      <c r="S35" s="310"/>
      <c r="T35" s="455">
        <f>+SUM(T33:W34)</f>
        <v>1043</v>
      </c>
      <c r="U35" s="456"/>
      <c r="V35" s="456"/>
      <c r="W35" s="457"/>
      <c r="X35" s="46"/>
    </row>
    <row r="36" spans="1:24" ht="15.75">
      <c r="A36" s="33"/>
      <c r="B36" s="50"/>
      <c r="C36" s="50"/>
      <c r="D36" s="50"/>
      <c r="E36" s="50"/>
      <c r="F36" s="50"/>
      <c r="G36" s="50"/>
      <c r="H36" s="50"/>
      <c r="I36" s="50"/>
      <c r="J36" s="50"/>
      <c r="K36" s="50"/>
      <c r="L36" s="50"/>
      <c r="M36" s="50"/>
      <c r="N36" s="50"/>
      <c r="O36" s="50"/>
      <c r="P36" s="50"/>
      <c r="Q36" s="50"/>
      <c r="R36" s="50"/>
      <c r="S36" s="50"/>
      <c r="T36" s="51"/>
      <c r="U36" s="51"/>
      <c r="V36" s="51"/>
      <c r="W36" s="51"/>
      <c r="X36" s="46"/>
    </row>
    <row r="37" spans="1:24" ht="16.5">
      <c r="A37" s="33"/>
      <c r="B37" s="305" t="s">
        <v>21</v>
      </c>
      <c r="C37" s="305"/>
      <c r="D37" s="305"/>
      <c r="E37" s="305"/>
      <c r="F37" s="305"/>
      <c r="G37" s="305"/>
      <c r="H37" s="305"/>
      <c r="I37" s="305"/>
      <c r="J37" s="305"/>
      <c r="K37" s="305"/>
      <c r="L37" s="305"/>
      <c r="M37" s="305"/>
      <c r="N37" s="305"/>
      <c r="O37" s="305"/>
      <c r="P37" s="305"/>
      <c r="Q37" s="305"/>
      <c r="R37" s="305"/>
      <c r="S37" s="305"/>
      <c r="T37" s="305"/>
      <c r="U37" s="305"/>
      <c r="V37" s="305"/>
      <c r="W37" s="305"/>
      <c r="X37" s="46"/>
    </row>
    <row r="38" spans="1:24" ht="15.75">
      <c r="A38" s="33"/>
      <c r="B38" s="47"/>
      <c r="C38" s="47"/>
      <c r="D38" s="47"/>
      <c r="E38" s="47"/>
      <c r="F38" s="47"/>
      <c r="G38" s="47"/>
      <c r="H38" s="47"/>
      <c r="I38" s="47"/>
      <c r="J38" s="47"/>
      <c r="K38" s="47"/>
      <c r="L38" s="47"/>
      <c r="M38" s="47"/>
      <c r="N38" s="47"/>
      <c r="O38" s="47"/>
      <c r="P38" s="47"/>
      <c r="Q38" s="47"/>
      <c r="R38" s="47"/>
      <c r="S38" s="47"/>
      <c r="T38" s="47"/>
      <c r="U38" s="47"/>
      <c r="V38" s="47"/>
      <c r="W38" s="47"/>
      <c r="X38" s="46"/>
    </row>
    <row r="39" spans="1:24" ht="16.5">
      <c r="A39" s="33"/>
      <c r="B39" s="309" t="s">
        <v>9</v>
      </c>
      <c r="C39" s="309"/>
      <c r="D39" s="309"/>
      <c r="E39" s="309"/>
      <c r="F39" s="309"/>
      <c r="G39" s="309"/>
      <c r="H39" s="309"/>
      <c r="I39" s="309"/>
      <c r="J39" s="309" t="s">
        <v>10</v>
      </c>
      <c r="K39" s="309"/>
      <c r="L39" s="309" t="s">
        <v>22</v>
      </c>
      <c r="M39" s="309"/>
      <c r="N39" s="309"/>
      <c r="O39" s="309"/>
      <c r="P39" s="309"/>
      <c r="Q39" s="309" t="s">
        <v>23</v>
      </c>
      <c r="R39" s="309"/>
      <c r="S39" s="309"/>
      <c r="T39" s="309" t="s">
        <v>24</v>
      </c>
      <c r="U39" s="309"/>
      <c r="V39" s="309"/>
      <c r="W39" s="309"/>
      <c r="X39" s="46"/>
    </row>
    <row r="40" spans="1:24" ht="15.75">
      <c r="A40" s="33"/>
      <c r="B40" s="320" t="s">
        <v>252</v>
      </c>
      <c r="C40" s="320"/>
      <c r="D40" s="320"/>
      <c r="E40" s="320"/>
      <c r="F40" s="320"/>
      <c r="G40" s="320"/>
      <c r="H40" s="320"/>
      <c r="I40" s="320"/>
      <c r="J40" s="320" t="s">
        <v>126</v>
      </c>
      <c r="K40" s="320"/>
      <c r="L40" s="320">
        <v>1</v>
      </c>
      <c r="M40" s="320"/>
      <c r="N40" s="320"/>
      <c r="O40" s="320"/>
      <c r="P40" s="320"/>
      <c r="Q40" s="458">
        <f>265000+12500</f>
        <v>277500</v>
      </c>
      <c r="R40" s="458"/>
      <c r="S40" s="458"/>
      <c r="T40" s="458">
        <f>+ROUND(L40*Q40,0)</f>
        <v>277500</v>
      </c>
      <c r="U40" s="458"/>
      <c r="V40" s="458"/>
      <c r="W40" s="458"/>
      <c r="X40" s="46"/>
    </row>
    <row r="41" spans="1:24" ht="15.75">
      <c r="A41" s="33"/>
      <c r="B41" s="320"/>
      <c r="C41" s="320"/>
      <c r="D41" s="320"/>
      <c r="E41" s="320"/>
      <c r="F41" s="320"/>
      <c r="G41" s="320"/>
      <c r="H41" s="320"/>
      <c r="I41" s="320"/>
      <c r="J41" s="320"/>
      <c r="K41" s="320"/>
      <c r="L41" s="320"/>
      <c r="M41" s="320"/>
      <c r="N41" s="320"/>
      <c r="O41" s="320"/>
      <c r="P41" s="320"/>
      <c r="Q41" s="320"/>
      <c r="R41" s="320"/>
      <c r="S41" s="320"/>
      <c r="T41" s="458">
        <f>+ROUND(L41*Q41,0)</f>
        <v>0</v>
      </c>
      <c r="U41" s="458"/>
      <c r="V41" s="458"/>
      <c r="W41" s="458"/>
      <c r="X41" s="46"/>
    </row>
    <row r="42" spans="1:24" ht="15.75">
      <c r="A42" s="33"/>
      <c r="B42" s="320"/>
      <c r="C42" s="320"/>
      <c r="D42" s="320"/>
      <c r="E42" s="320"/>
      <c r="F42" s="320"/>
      <c r="G42" s="320"/>
      <c r="H42" s="320"/>
      <c r="I42" s="320"/>
      <c r="J42" s="320"/>
      <c r="K42" s="320"/>
      <c r="L42" s="320"/>
      <c r="M42" s="320"/>
      <c r="N42" s="320"/>
      <c r="O42" s="320"/>
      <c r="P42" s="320"/>
      <c r="Q42" s="320"/>
      <c r="R42" s="320"/>
      <c r="S42" s="320"/>
      <c r="T42" s="458">
        <f>+ROUND(L42*Q42,0)</f>
        <v>0</v>
      </c>
      <c r="U42" s="458"/>
      <c r="V42" s="458"/>
      <c r="W42" s="458"/>
      <c r="X42" s="46"/>
    </row>
    <row r="43" spans="1:24" ht="15.75">
      <c r="A43" s="33"/>
      <c r="B43" s="320"/>
      <c r="C43" s="320"/>
      <c r="D43" s="320"/>
      <c r="E43" s="320"/>
      <c r="F43" s="320"/>
      <c r="G43" s="320"/>
      <c r="H43" s="320"/>
      <c r="I43" s="320"/>
      <c r="J43" s="320"/>
      <c r="K43" s="320"/>
      <c r="L43" s="320"/>
      <c r="M43" s="320"/>
      <c r="N43" s="320"/>
      <c r="O43" s="320"/>
      <c r="P43" s="320"/>
      <c r="Q43" s="320"/>
      <c r="R43" s="320"/>
      <c r="S43" s="320"/>
      <c r="T43" s="458">
        <f>+ROUND(L43*Q43,0)</f>
        <v>0</v>
      </c>
      <c r="U43" s="458"/>
      <c r="V43" s="458"/>
      <c r="W43" s="458"/>
      <c r="X43" s="46"/>
    </row>
    <row r="44" spans="1:24" ht="15.75">
      <c r="A44" s="33"/>
      <c r="B44" s="320"/>
      <c r="C44" s="320"/>
      <c r="D44" s="320"/>
      <c r="E44" s="320"/>
      <c r="F44" s="320"/>
      <c r="G44" s="320"/>
      <c r="H44" s="320"/>
      <c r="I44" s="320"/>
      <c r="J44" s="320"/>
      <c r="K44" s="320"/>
      <c r="L44" s="320"/>
      <c r="M44" s="320"/>
      <c r="N44" s="320"/>
      <c r="O44" s="320"/>
      <c r="P44" s="320"/>
      <c r="Q44" s="320"/>
      <c r="R44" s="320"/>
      <c r="S44" s="320"/>
      <c r="T44" s="458">
        <f>+ROUND(L44*Q44,0)</f>
        <v>0</v>
      </c>
      <c r="U44" s="458"/>
      <c r="V44" s="458"/>
      <c r="W44" s="458"/>
      <c r="X44" s="46"/>
    </row>
    <row r="45" spans="1:24" ht="16.5">
      <c r="A45" s="33"/>
      <c r="B45" s="49"/>
      <c r="C45" s="49"/>
      <c r="D45" s="49"/>
      <c r="E45" s="49"/>
      <c r="F45" s="49"/>
      <c r="G45" s="49"/>
      <c r="H45" s="49"/>
      <c r="I45" s="49"/>
      <c r="J45" s="49"/>
      <c r="K45" s="49"/>
      <c r="L45" s="49"/>
      <c r="M45" s="49"/>
      <c r="N45" s="49"/>
      <c r="O45" s="49"/>
      <c r="P45" s="49"/>
      <c r="Q45" s="310" t="s">
        <v>20</v>
      </c>
      <c r="R45" s="310"/>
      <c r="S45" s="310"/>
      <c r="T45" s="491">
        <f>SUM(T40:W44)</f>
        <v>277500</v>
      </c>
      <c r="U45" s="492"/>
      <c r="V45" s="492"/>
      <c r="W45" s="493"/>
      <c r="X45" s="46"/>
    </row>
    <row r="46" spans="1:24" ht="15.75">
      <c r="A46" s="33"/>
      <c r="B46" s="50"/>
      <c r="C46" s="50"/>
      <c r="D46" s="50"/>
      <c r="E46" s="50"/>
      <c r="F46" s="50"/>
      <c r="G46" s="50"/>
      <c r="H46" s="50"/>
      <c r="I46" s="50"/>
      <c r="J46" s="50"/>
      <c r="K46" s="50"/>
      <c r="L46" s="50"/>
      <c r="M46" s="50"/>
      <c r="N46" s="50"/>
      <c r="O46" s="50"/>
      <c r="P46" s="50"/>
      <c r="Q46" s="50"/>
      <c r="R46" s="50"/>
      <c r="S46" s="50"/>
      <c r="T46" s="51"/>
      <c r="U46" s="51"/>
      <c r="V46" s="51"/>
      <c r="W46" s="51"/>
      <c r="X46" s="46"/>
    </row>
    <row r="47" spans="1:24" ht="16.5">
      <c r="A47" s="33"/>
      <c r="B47" s="305" t="s">
        <v>26</v>
      </c>
      <c r="C47" s="305"/>
      <c r="D47" s="305"/>
      <c r="E47" s="305"/>
      <c r="F47" s="305"/>
      <c r="G47" s="305"/>
      <c r="H47" s="305"/>
      <c r="I47" s="305"/>
      <c r="J47" s="305"/>
      <c r="K47" s="305"/>
      <c r="L47" s="305"/>
      <c r="M47" s="305"/>
      <c r="N47" s="305"/>
      <c r="O47" s="305"/>
      <c r="P47" s="305"/>
      <c r="Q47" s="305"/>
      <c r="R47" s="305"/>
      <c r="S47" s="305"/>
      <c r="T47" s="305"/>
      <c r="U47" s="305"/>
      <c r="V47" s="305"/>
      <c r="W47" s="305"/>
      <c r="X47" s="46"/>
    </row>
    <row r="48" spans="1:24" ht="15.75">
      <c r="A48" s="33"/>
      <c r="B48" s="47"/>
      <c r="C48" s="47"/>
      <c r="D48" s="47"/>
      <c r="E48" s="47"/>
      <c r="F48" s="47"/>
      <c r="G48" s="47"/>
      <c r="H48" s="47"/>
      <c r="I48" s="47"/>
      <c r="J48" s="47"/>
      <c r="K48" s="47"/>
      <c r="L48" s="47"/>
      <c r="M48" s="47"/>
      <c r="N48" s="47"/>
      <c r="O48" s="47"/>
      <c r="P48" s="47"/>
      <c r="Q48" s="47"/>
      <c r="R48" s="47"/>
      <c r="S48" s="47"/>
      <c r="T48" s="47"/>
      <c r="U48" s="47"/>
      <c r="V48" s="47"/>
      <c r="W48" s="47"/>
      <c r="X48" s="46"/>
    </row>
    <row r="49" spans="1:24" ht="19.5">
      <c r="A49" s="33"/>
      <c r="B49" s="309" t="s">
        <v>27</v>
      </c>
      <c r="C49" s="309"/>
      <c r="D49" s="309"/>
      <c r="E49" s="309"/>
      <c r="F49" s="309"/>
      <c r="G49" s="309"/>
      <c r="H49" s="309" t="s">
        <v>28</v>
      </c>
      <c r="I49" s="309"/>
      <c r="J49" s="309" t="s">
        <v>29</v>
      </c>
      <c r="K49" s="309"/>
      <c r="L49" s="309" t="s">
        <v>30</v>
      </c>
      <c r="M49" s="309"/>
      <c r="N49" s="309"/>
      <c r="O49" s="309"/>
      <c r="P49" s="309"/>
      <c r="Q49" s="309" t="s">
        <v>16</v>
      </c>
      <c r="R49" s="309"/>
      <c r="S49" s="309"/>
      <c r="T49" s="309" t="s">
        <v>18</v>
      </c>
      <c r="U49" s="309"/>
      <c r="V49" s="309"/>
      <c r="W49" s="309"/>
      <c r="X49" s="46"/>
    </row>
    <row r="50" spans="1:24" ht="15.75">
      <c r="A50" s="33"/>
      <c r="B50" s="320"/>
      <c r="C50" s="320"/>
      <c r="D50" s="320"/>
      <c r="E50" s="320"/>
      <c r="F50" s="320"/>
      <c r="G50" s="320"/>
      <c r="H50" s="320"/>
      <c r="I50" s="320"/>
      <c r="J50" s="320"/>
      <c r="K50" s="320"/>
      <c r="L50" s="320"/>
      <c r="M50" s="320"/>
      <c r="N50" s="320"/>
      <c r="O50" s="320"/>
      <c r="P50" s="320"/>
      <c r="Q50" s="320"/>
      <c r="R50" s="320"/>
      <c r="S50" s="320"/>
      <c r="T50" s="458">
        <f>+ROUND(L50*Q50,0)</f>
        <v>0</v>
      </c>
      <c r="U50" s="458"/>
      <c r="V50" s="458"/>
      <c r="W50" s="458"/>
      <c r="X50" s="46"/>
    </row>
    <row r="51" spans="1:24" ht="15.75">
      <c r="A51" s="33"/>
      <c r="B51" s="320"/>
      <c r="C51" s="320"/>
      <c r="D51" s="320"/>
      <c r="E51" s="320"/>
      <c r="F51" s="320"/>
      <c r="G51" s="320"/>
      <c r="H51" s="320"/>
      <c r="I51" s="320"/>
      <c r="J51" s="320"/>
      <c r="K51" s="320"/>
      <c r="L51" s="320"/>
      <c r="M51" s="320"/>
      <c r="N51" s="320"/>
      <c r="O51" s="320"/>
      <c r="P51" s="320"/>
      <c r="Q51" s="320"/>
      <c r="R51" s="320"/>
      <c r="S51" s="320"/>
      <c r="T51" s="458">
        <f>+ROUND(L51*Q51,0)</f>
        <v>0</v>
      </c>
      <c r="U51" s="458"/>
      <c r="V51" s="458"/>
      <c r="W51" s="458"/>
      <c r="X51" s="46"/>
    </row>
    <row r="52" spans="1:24" ht="15.75">
      <c r="A52" s="33"/>
      <c r="B52" s="320"/>
      <c r="C52" s="320"/>
      <c r="D52" s="320"/>
      <c r="E52" s="320"/>
      <c r="F52" s="320"/>
      <c r="G52" s="320"/>
      <c r="H52" s="320"/>
      <c r="I52" s="320"/>
      <c r="J52" s="320"/>
      <c r="K52" s="320"/>
      <c r="L52" s="320"/>
      <c r="M52" s="320"/>
      <c r="N52" s="320"/>
      <c r="O52" s="320"/>
      <c r="P52" s="320"/>
      <c r="Q52" s="320"/>
      <c r="R52" s="320"/>
      <c r="S52" s="320"/>
      <c r="T52" s="458">
        <f>+ROUND(L52*Q52,0)</f>
        <v>0</v>
      </c>
      <c r="U52" s="458"/>
      <c r="V52" s="458"/>
      <c r="W52" s="458"/>
      <c r="X52" s="46"/>
    </row>
    <row r="53" spans="1:24" ht="16.5">
      <c r="A53" s="33"/>
      <c r="B53" s="49"/>
      <c r="C53" s="49"/>
      <c r="D53" s="49"/>
      <c r="E53" s="49"/>
      <c r="F53" s="49"/>
      <c r="G53" s="49"/>
      <c r="H53" s="49"/>
      <c r="I53" s="49"/>
      <c r="J53" s="49"/>
      <c r="K53" s="49"/>
      <c r="L53" s="49"/>
      <c r="M53" s="49"/>
      <c r="N53" s="49"/>
      <c r="O53" s="49"/>
      <c r="P53" s="49"/>
      <c r="Q53" s="310" t="s">
        <v>20</v>
      </c>
      <c r="R53" s="310"/>
      <c r="S53" s="310"/>
      <c r="T53" s="488">
        <f>SUM(T50:W52)</f>
        <v>0</v>
      </c>
      <c r="U53" s="489"/>
      <c r="V53" s="489"/>
      <c r="W53" s="490"/>
      <c r="X53" s="46"/>
    </row>
    <row r="54" spans="1:24" ht="15.75">
      <c r="A54" s="33"/>
      <c r="B54" s="50"/>
      <c r="C54" s="50"/>
      <c r="D54" s="50"/>
      <c r="E54" s="50"/>
      <c r="F54" s="50"/>
      <c r="G54" s="50"/>
      <c r="H54" s="50"/>
      <c r="I54" s="50"/>
      <c r="J54" s="50"/>
      <c r="K54" s="50"/>
      <c r="L54" s="50"/>
      <c r="M54" s="50"/>
      <c r="N54" s="50"/>
      <c r="O54" s="50"/>
      <c r="P54" s="50"/>
      <c r="Q54" s="50"/>
      <c r="R54" s="50"/>
      <c r="S54" s="50"/>
      <c r="T54" s="51"/>
      <c r="U54" s="51"/>
      <c r="V54" s="51"/>
      <c r="W54" s="51"/>
      <c r="X54" s="46"/>
    </row>
    <row r="55" spans="1:24" ht="16.5">
      <c r="A55" s="33"/>
      <c r="B55" s="305" t="s">
        <v>33</v>
      </c>
      <c r="C55" s="305"/>
      <c r="D55" s="305"/>
      <c r="E55" s="305"/>
      <c r="F55" s="305"/>
      <c r="G55" s="305"/>
      <c r="H55" s="305"/>
      <c r="I55" s="305"/>
      <c r="J55" s="305"/>
      <c r="K55" s="305"/>
      <c r="L55" s="305"/>
      <c r="M55" s="305"/>
      <c r="N55" s="305"/>
      <c r="O55" s="305"/>
      <c r="P55" s="305"/>
      <c r="Q55" s="305"/>
      <c r="R55" s="305"/>
      <c r="S55" s="305"/>
      <c r="T55" s="305"/>
      <c r="U55" s="305"/>
      <c r="V55" s="305"/>
      <c r="W55" s="305"/>
      <c r="X55" s="46"/>
    </row>
    <row r="56" spans="1:24" ht="15.75">
      <c r="A56" s="33"/>
      <c r="B56" s="47"/>
      <c r="C56" s="47"/>
      <c r="D56" s="47"/>
      <c r="E56" s="47"/>
      <c r="F56" s="47"/>
      <c r="G56" s="47"/>
      <c r="H56" s="47"/>
      <c r="I56" s="47"/>
      <c r="J56" s="47"/>
      <c r="K56" s="47"/>
      <c r="L56" s="47"/>
      <c r="M56" s="47"/>
      <c r="N56" s="47"/>
      <c r="O56" s="47"/>
      <c r="P56" s="47"/>
      <c r="Q56" s="47"/>
      <c r="R56" s="47"/>
      <c r="S56" s="47"/>
      <c r="T56" s="47"/>
      <c r="U56" s="47"/>
      <c r="V56" s="47"/>
      <c r="W56" s="47"/>
      <c r="X56" s="46"/>
    </row>
    <row r="57" spans="1:24" ht="16.5">
      <c r="A57" s="33"/>
      <c r="B57" s="309" t="s">
        <v>34</v>
      </c>
      <c r="C57" s="309"/>
      <c r="D57" s="309"/>
      <c r="E57" s="309"/>
      <c r="F57" s="309"/>
      <c r="G57" s="309"/>
      <c r="H57" s="309" t="s">
        <v>248</v>
      </c>
      <c r="I57" s="309"/>
      <c r="J57" s="309" t="s">
        <v>36</v>
      </c>
      <c r="K57" s="309"/>
      <c r="L57" s="309" t="s">
        <v>37</v>
      </c>
      <c r="M57" s="309"/>
      <c r="N57" s="309"/>
      <c r="O57" s="309"/>
      <c r="P57" s="309"/>
      <c r="Q57" s="309" t="s">
        <v>17</v>
      </c>
      <c r="R57" s="309"/>
      <c r="S57" s="309"/>
      <c r="T57" s="309" t="s">
        <v>18</v>
      </c>
      <c r="U57" s="309"/>
      <c r="V57" s="309"/>
      <c r="W57" s="309"/>
      <c r="X57" s="46"/>
    </row>
    <row r="58" spans="1:24">
      <c r="A58" s="33"/>
      <c r="B58" s="439" t="str">
        <f>[6]CUADRILLAS!D34</f>
        <v>Cuadrilla AA (Albañilería) 1Of y 1 Ay</v>
      </c>
      <c r="C58" s="439"/>
      <c r="D58" s="439"/>
      <c r="E58" s="439"/>
      <c r="F58" s="439"/>
      <c r="G58" s="439"/>
      <c r="H58" s="445">
        <f>[6]CUADRILLAS!H40</f>
        <v>12643</v>
      </c>
      <c r="I58" s="445"/>
      <c r="J58" s="441">
        <v>0.65</v>
      </c>
      <c r="K58" s="442"/>
      <c r="L58" s="445">
        <f>H58*1.65</f>
        <v>20860.949999999997</v>
      </c>
      <c r="M58" s="445"/>
      <c r="N58" s="445"/>
      <c r="O58" s="445"/>
      <c r="P58" s="445"/>
      <c r="Q58" s="484">
        <f>1*8/8</f>
        <v>1</v>
      </c>
      <c r="R58" s="484"/>
      <c r="S58" s="484"/>
      <c r="T58" s="440">
        <f>Q58*L58-1</f>
        <v>20859.949999999997</v>
      </c>
      <c r="U58" s="440"/>
      <c r="V58" s="440"/>
      <c r="W58" s="440"/>
      <c r="X58" s="46"/>
    </row>
    <row r="59" spans="1:24" ht="15.75">
      <c r="A59" s="33"/>
      <c r="B59" s="320"/>
      <c r="C59" s="320"/>
      <c r="D59" s="320"/>
      <c r="E59" s="320"/>
      <c r="F59" s="320"/>
      <c r="G59" s="320"/>
      <c r="H59" s="320"/>
      <c r="I59" s="320"/>
      <c r="J59" s="320"/>
      <c r="K59" s="320"/>
      <c r="L59" s="320"/>
      <c r="M59" s="320"/>
      <c r="N59" s="320"/>
      <c r="O59" s="320"/>
      <c r="P59" s="320"/>
      <c r="Q59" s="320"/>
      <c r="R59" s="320"/>
      <c r="S59" s="320"/>
      <c r="T59" s="458"/>
      <c r="U59" s="458"/>
      <c r="V59" s="458"/>
      <c r="W59" s="458"/>
      <c r="X59" s="46"/>
    </row>
    <row r="60" spans="1:24" ht="15.75">
      <c r="A60" s="33"/>
      <c r="B60" s="320"/>
      <c r="C60" s="320"/>
      <c r="D60" s="320"/>
      <c r="E60" s="320"/>
      <c r="F60" s="320"/>
      <c r="G60" s="320"/>
      <c r="H60" s="320"/>
      <c r="I60" s="320"/>
      <c r="J60" s="320"/>
      <c r="K60" s="320"/>
      <c r="L60" s="320"/>
      <c r="M60" s="320"/>
      <c r="N60" s="320"/>
      <c r="O60" s="320"/>
      <c r="P60" s="320"/>
      <c r="Q60" s="320"/>
      <c r="R60" s="320"/>
      <c r="S60" s="320"/>
      <c r="T60" s="458"/>
      <c r="U60" s="458"/>
      <c r="V60" s="458"/>
      <c r="W60" s="458"/>
      <c r="X60" s="46"/>
    </row>
    <row r="61" spans="1:24" ht="16.5">
      <c r="A61" s="33"/>
      <c r="B61" s="49"/>
      <c r="C61" s="49"/>
      <c r="D61" s="49"/>
      <c r="E61" s="49"/>
      <c r="F61" s="49"/>
      <c r="G61" s="49"/>
      <c r="H61" s="49"/>
      <c r="I61" s="49"/>
      <c r="J61" s="49"/>
      <c r="K61" s="49"/>
      <c r="L61" s="49"/>
      <c r="M61" s="49"/>
      <c r="N61" s="49"/>
      <c r="O61" s="49"/>
      <c r="P61" s="49"/>
      <c r="Q61" s="310" t="s">
        <v>20</v>
      </c>
      <c r="R61" s="310"/>
      <c r="S61" s="310"/>
      <c r="T61" s="485">
        <f>SUM(T58:W60)</f>
        <v>20859.949999999997</v>
      </c>
      <c r="U61" s="486"/>
      <c r="V61" s="486"/>
      <c r="W61" s="487"/>
      <c r="X61" s="46"/>
    </row>
    <row r="62" spans="1:24">
      <c r="A62" s="33"/>
      <c r="B62" s="52"/>
      <c r="C62" s="52"/>
      <c r="D62" s="52"/>
      <c r="E62" s="52"/>
      <c r="F62" s="52"/>
      <c r="G62" s="52"/>
      <c r="H62" s="52"/>
      <c r="I62" s="52"/>
      <c r="J62" s="52"/>
      <c r="K62" s="52"/>
      <c r="L62" s="52"/>
      <c r="M62" s="52"/>
      <c r="N62" s="52"/>
      <c r="O62" s="52"/>
      <c r="P62" s="52"/>
      <c r="Q62" s="52"/>
      <c r="R62" s="52"/>
      <c r="S62" s="52"/>
      <c r="T62" s="53"/>
      <c r="U62" s="53"/>
      <c r="V62" s="53"/>
      <c r="W62" s="53"/>
      <c r="X62" s="46"/>
    </row>
    <row r="63" spans="1:24">
      <c r="A63" s="169"/>
      <c r="B63" s="171"/>
      <c r="C63" s="171"/>
      <c r="D63" s="171"/>
      <c r="E63" s="171"/>
      <c r="F63" s="171"/>
      <c r="G63" s="171"/>
      <c r="H63" s="171"/>
      <c r="I63" s="171"/>
      <c r="J63" s="171"/>
      <c r="K63" s="171"/>
      <c r="L63" s="171"/>
      <c r="M63" s="171"/>
      <c r="N63" s="171"/>
      <c r="O63" s="171"/>
      <c r="P63" s="171"/>
      <c r="Q63" s="432" t="s">
        <v>39</v>
      </c>
      <c r="R63" s="432"/>
      <c r="S63" s="432"/>
      <c r="T63" s="433">
        <f>ROUND((T61+T55+T47+T40),0)</f>
        <v>298360</v>
      </c>
      <c r="U63" s="433"/>
      <c r="V63" s="433"/>
      <c r="W63" s="433"/>
      <c r="X63" s="170"/>
    </row>
    <row r="64" spans="1:24">
      <c r="A64" s="169"/>
      <c r="B64" s="171"/>
      <c r="C64" s="171"/>
      <c r="D64" s="171"/>
      <c r="E64" s="171"/>
      <c r="F64" s="171"/>
      <c r="G64" s="171"/>
      <c r="H64" s="171"/>
      <c r="I64" s="171"/>
      <c r="J64" s="171"/>
      <c r="K64" s="171"/>
      <c r="L64" s="171"/>
      <c r="M64" s="171"/>
      <c r="N64" s="171"/>
      <c r="O64" s="171"/>
      <c r="P64" s="171"/>
      <c r="Q64" s="172" t="s">
        <v>40</v>
      </c>
      <c r="R64" s="437">
        <f>'[6]DESGLOSE DEL AIU'!D11</f>
        <v>0.28999999999999998</v>
      </c>
      <c r="S64" s="438"/>
      <c r="T64" s="433">
        <v>0</v>
      </c>
      <c r="U64" s="433"/>
      <c r="V64" s="433"/>
      <c r="W64" s="433"/>
      <c r="X64" s="170"/>
    </row>
    <row r="65" spans="1:24">
      <c r="A65" s="169"/>
      <c r="B65" s="171"/>
      <c r="C65" s="171"/>
      <c r="D65" s="171"/>
      <c r="E65" s="171"/>
      <c r="F65" s="171"/>
      <c r="G65" s="171"/>
      <c r="H65" s="171"/>
      <c r="I65" s="171"/>
      <c r="J65" s="171"/>
      <c r="K65" s="171"/>
      <c r="L65" s="171"/>
      <c r="M65" s="171"/>
      <c r="N65" s="171"/>
      <c r="O65" s="171"/>
      <c r="P65" s="171"/>
      <c r="Q65" s="432" t="s">
        <v>42</v>
      </c>
      <c r="R65" s="432"/>
      <c r="S65" s="432"/>
      <c r="T65" s="433">
        <f>+T64+T63</f>
        <v>298360</v>
      </c>
      <c r="U65" s="433"/>
      <c r="V65" s="433"/>
      <c r="W65" s="433"/>
      <c r="X65" s="170"/>
    </row>
    <row r="66" spans="1:24">
      <c r="A66" s="33"/>
      <c r="B66" s="52"/>
      <c r="C66" s="52"/>
      <c r="D66" s="52"/>
      <c r="E66" s="52"/>
      <c r="F66" s="52"/>
      <c r="G66" s="52"/>
      <c r="H66" s="52"/>
      <c r="I66" s="52"/>
      <c r="J66" s="52"/>
      <c r="K66" s="52"/>
      <c r="L66" s="52"/>
      <c r="M66" s="52"/>
      <c r="N66" s="52"/>
      <c r="O66" s="52"/>
      <c r="P66" s="52"/>
      <c r="Q66" s="52"/>
      <c r="R66" s="52"/>
      <c r="S66" s="52"/>
      <c r="T66" s="53"/>
      <c r="U66" s="53"/>
      <c r="V66" s="53"/>
      <c r="W66" s="53"/>
      <c r="X66" s="46"/>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346"/>
      <c r="D68" s="641"/>
      <c r="E68" s="641"/>
      <c r="F68" s="641"/>
      <c r="G68" s="641"/>
      <c r="H68" s="641"/>
      <c r="I68" s="641"/>
      <c r="J68" s="641"/>
      <c r="K68" s="642"/>
      <c r="L68" s="642"/>
      <c r="M68" s="642"/>
      <c r="N68" s="347"/>
      <c r="O68" s="347"/>
      <c r="P68" s="347"/>
      <c r="Q68" s="347"/>
      <c r="R68" s="347"/>
      <c r="S68" s="347"/>
      <c r="T68" s="347"/>
      <c r="U68" s="347"/>
      <c r="V68" s="347"/>
      <c r="W68" s="67"/>
      <c r="X68" s="46"/>
    </row>
    <row r="69" spans="1:24" ht="16.5">
      <c r="A69" s="33"/>
      <c r="B69" s="52"/>
      <c r="C69" s="343" t="s">
        <v>43</v>
      </c>
      <c r="D69" s="343"/>
      <c r="E69" s="343"/>
      <c r="F69" s="343"/>
      <c r="G69" s="343"/>
      <c r="H69" s="343"/>
      <c r="I69" s="343"/>
      <c r="J69" s="343"/>
      <c r="K69" s="642"/>
      <c r="L69" s="642"/>
      <c r="M69" s="642"/>
      <c r="N69" s="343" t="s">
        <v>44</v>
      </c>
      <c r="O69" s="343"/>
      <c r="P69" s="343"/>
      <c r="Q69" s="343"/>
      <c r="R69" s="343"/>
      <c r="S69" s="343"/>
      <c r="T69" s="343"/>
      <c r="U69" s="343"/>
      <c r="V69" s="343"/>
      <c r="W69" s="343"/>
      <c r="X69" s="46"/>
    </row>
    <row r="70" spans="1:24">
      <c r="A70" s="33"/>
      <c r="B70" s="52"/>
      <c r="C70" s="57"/>
      <c r="D70" s="58"/>
      <c r="E70" s="58"/>
      <c r="F70" s="58"/>
      <c r="G70" s="58"/>
      <c r="H70" s="58"/>
      <c r="I70" s="58"/>
      <c r="J70" s="58"/>
      <c r="K70" s="58"/>
      <c r="L70" s="58"/>
      <c r="M70" s="58"/>
      <c r="N70" s="57"/>
      <c r="O70" s="57"/>
      <c r="P70" s="57"/>
      <c r="Q70" s="57"/>
      <c r="R70" s="57"/>
      <c r="S70" s="57"/>
      <c r="T70" s="57"/>
      <c r="U70" s="57"/>
      <c r="V70" s="57"/>
      <c r="W70" s="57"/>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346"/>
      <c r="J72" s="641"/>
      <c r="K72" s="641"/>
      <c r="L72" s="641"/>
      <c r="M72" s="641"/>
      <c r="N72" s="641"/>
      <c r="O72" s="641"/>
      <c r="P72" s="641"/>
      <c r="Q72" s="57"/>
      <c r="R72" s="57"/>
      <c r="S72" s="57"/>
      <c r="T72" s="57"/>
      <c r="U72" s="57"/>
      <c r="V72" s="57"/>
      <c r="W72" s="57"/>
      <c r="X72" s="46"/>
    </row>
    <row r="73" spans="1:24" ht="16.5">
      <c r="A73" s="33"/>
      <c r="B73" s="52"/>
      <c r="C73" s="57"/>
      <c r="D73" s="58"/>
      <c r="E73" s="58"/>
      <c r="F73" s="58"/>
      <c r="G73" s="58"/>
      <c r="H73" s="58"/>
      <c r="I73" s="343" t="s">
        <v>45</v>
      </c>
      <c r="J73" s="643"/>
      <c r="K73" s="643"/>
      <c r="L73" s="643"/>
      <c r="M73" s="643"/>
      <c r="N73" s="643"/>
      <c r="O73" s="643"/>
      <c r="P73" s="643"/>
      <c r="Q73" s="57"/>
      <c r="R73" s="57"/>
      <c r="S73" s="57"/>
      <c r="T73" s="57"/>
      <c r="U73" s="57"/>
      <c r="V73" s="57"/>
      <c r="W73" s="57"/>
      <c r="X73" s="46"/>
    </row>
    <row r="74" spans="1:24">
      <c r="A74" s="33"/>
      <c r="B74" s="52"/>
      <c r="C74" s="52"/>
      <c r="D74" s="52"/>
      <c r="E74" s="52"/>
      <c r="F74" s="59"/>
      <c r="G74" s="59"/>
      <c r="H74" s="59"/>
      <c r="I74" s="59"/>
      <c r="J74" s="59"/>
      <c r="K74" s="59"/>
      <c r="L74" s="59"/>
      <c r="M74" s="59"/>
      <c r="N74" s="59"/>
      <c r="O74" s="59"/>
      <c r="P74" s="60"/>
      <c r="Q74" s="52"/>
      <c r="R74" s="52"/>
      <c r="S74" s="52"/>
      <c r="T74" s="53"/>
      <c r="U74" s="53"/>
      <c r="V74" s="53"/>
      <c r="W74" s="53"/>
      <c r="X74" s="46"/>
    </row>
    <row r="75" spans="1:24">
      <c r="A75" s="33"/>
      <c r="B75" s="344" t="s">
        <v>46</v>
      </c>
      <c r="C75" s="344"/>
      <c r="D75" s="344"/>
      <c r="E75" s="344"/>
      <c r="F75" s="344"/>
      <c r="G75" s="344"/>
      <c r="H75" s="344"/>
      <c r="I75" s="344"/>
      <c r="J75" s="344"/>
      <c r="K75" s="344"/>
      <c r="L75" s="344"/>
      <c r="M75" s="344"/>
      <c r="N75" s="344"/>
      <c r="O75" s="61"/>
      <c r="P75" s="31"/>
      <c r="Q75" s="31" t="s">
        <v>47</v>
      </c>
      <c r="R75" s="31" t="s">
        <v>48</v>
      </c>
      <c r="S75" s="31"/>
      <c r="T75" s="31"/>
      <c r="U75" s="31"/>
      <c r="V75" s="31"/>
      <c r="W75" s="31"/>
      <c r="X75" s="32"/>
    </row>
    <row r="76" spans="1:24">
      <c r="A76" s="62"/>
      <c r="B76" s="63" t="s">
        <v>49</v>
      </c>
      <c r="C76" s="64"/>
      <c r="D76" s="64"/>
      <c r="E76" s="64"/>
      <c r="F76" s="63" t="s">
        <v>50</v>
      </c>
      <c r="G76" s="65"/>
      <c r="H76" s="345"/>
      <c r="I76" s="345"/>
      <c r="J76" s="345"/>
      <c r="K76" s="345"/>
      <c r="L76" s="345"/>
      <c r="M76" s="345"/>
      <c r="N76" s="345"/>
      <c r="O76" s="345"/>
      <c r="P76" s="63"/>
      <c r="Q76" s="63"/>
      <c r="R76" s="63" t="s">
        <v>51</v>
      </c>
      <c r="S76" s="63"/>
      <c r="T76" s="63"/>
      <c r="U76" s="63"/>
      <c r="V76" s="63"/>
      <c r="W76" s="63"/>
      <c r="X76" s="66"/>
    </row>
    <row r="77" spans="1:24">
      <c r="A77" s="27"/>
      <c r="B77" s="27"/>
      <c r="C77" s="27"/>
      <c r="D77" s="27"/>
      <c r="E77" s="27"/>
      <c r="F77" s="27"/>
      <c r="G77" s="27"/>
      <c r="H77" s="27"/>
      <c r="I77" s="27"/>
      <c r="J77" s="27"/>
      <c r="K77" s="27"/>
      <c r="L77" s="27"/>
      <c r="M77" s="27"/>
      <c r="N77" s="27"/>
      <c r="O77" s="27"/>
      <c r="P77" s="27"/>
      <c r="Q77" s="27"/>
      <c r="R77" s="27"/>
      <c r="S77" s="27"/>
      <c r="T77" s="27"/>
      <c r="U77" s="27"/>
      <c r="V77" s="27"/>
      <c r="W77" s="27"/>
      <c r="X77" s="27"/>
    </row>
  </sheetData>
  <mergeCells count="156">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Q35:S35"/>
    <mergeCell ref="T35:W35"/>
    <mergeCell ref="B37:W37"/>
    <mergeCell ref="B39:I39"/>
    <mergeCell ref="J39:K39"/>
    <mergeCell ref="L39:P39"/>
    <mergeCell ref="Q39:S39"/>
    <mergeCell ref="T39:W39"/>
    <mergeCell ref="B33:I33"/>
    <mergeCell ref="J33:K33"/>
    <mergeCell ref="L33:P33"/>
    <mergeCell ref="Q33:S33"/>
    <mergeCell ref="T33:W33"/>
    <mergeCell ref="B34:I34"/>
    <mergeCell ref="J34:K34"/>
    <mergeCell ref="L34:P34"/>
    <mergeCell ref="Q34:S34"/>
    <mergeCell ref="T34:W34"/>
    <mergeCell ref="B40:I40"/>
    <mergeCell ref="J40:K40"/>
    <mergeCell ref="L40:P40"/>
    <mergeCell ref="Q40:S40"/>
    <mergeCell ref="T40:W40"/>
    <mergeCell ref="B41:I41"/>
    <mergeCell ref="J41:K41"/>
    <mergeCell ref="L41:P41"/>
    <mergeCell ref="Q41:S41"/>
    <mergeCell ref="T41:W41"/>
    <mergeCell ref="B44:I44"/>
    <mergeCell ref="J44:K44"/>
    <mergeCell ref="L44:P44"/>
    <mergeCell ref="Q44:S44"/>
    <mergeCell ref="T44:W44"/>
    <mergeCell ref="Q45:S45"/>
    <mergeCell ref="T45:W45"/>
    <mergeCell ref="B42:I42"/>
    <mergeCell ref="J42:K42"/>
    <mergeCell ref="L42:P42"/>
    <mergeCell ref="Q42:S42"/>
    <mergeCell ref="T42:W42"/>
    <mergeCell ref="B43:I43"/>
    <mergeCell ref="J43:K43"/>
    <mergeCell ref="L43:P43"/>
    <mergeCell ref="Q43:S43"/>
    <mergeCell ref="T43:W43"/>
    <mergeCell ref="B50:G50"/>
    <mergeCell ref="H50:I50"/>
    <mergeCell ref="J50:K50"/>
    <mergeCell ref="L50:P50"/>
    <mergeCell ref="Q50:S50"/>
    <mergeCell ref="T50:W50"/>
    <mergeCell ref="B47:W47"/>
    <mergeCell ref="B49:G49"/>
    <mergeCell ref="H49:I49"/>
    <mergeCell ref="J49:K49"/>
    <mergeCell ref="L49:P49"/>
    <mergeCell ref="Q49:S49"/>
    <mergeCell ref="T49:W49"/>
    <mergeCell ref="B52:G52"/>
    <mergeCell ref="H52:I52"/>
    <mergeCell ref="J52:K52"/>
    <mergeCell ref="L52:P52"/>
    <mergeCell ref="Q52:S52"/>
    <mergeCell ref="T52:W52"/>
    <mergeCell ref="B51:G51"/>
    <mergeCell ref="H51:I51"/>
    <mergeCell ref="J51:K51"/>
    <mergeCell ref="L51:P51"/>
    <mergeCell ref="Q51:S51"/>
    <mergeCell ref="T51:W51"/>
    <mergeCell ref="Q53:S53"/>
    <mergeCell ref="T53:W53"/>
    <mergeCell ref="B55:W55"/>
    <mergeCell ref="B57:G57"/>
    <mergeCell ref="H57:I57"/>
    <mergeCell ref="J57:K57"/>
    <mergeCell ref="L57:P57"/>
    <mergeCell ref="Q57:S57"/>
    <mergeCell ref="T57:W57"/>
    <mergeCell ref="B59:G59"/>
    <mergeCell ref="H59:I59"/>
    <mergeCell ref="J59:K59"/>
    <mergeCell ref="L59:P59"/>
    <mergeCell ref="Q59:S59"/>
    <mergeCell ref="T59:W59"/>
    <mergeCell ref="B58:G58"/>
    <mergeCell ref="H58:I58"/>
    <mergeCell ref="J58:K58"/>
    <mergeCell ref="L58:P58"/>
    <mergeCell ref="Q58:S58"/>
    <mergeCell ref="T58:W58"/>
    <mergeCell ref="Q61:S61"/>
    <mergeCell ref="T61:W61"/>
    <mergeCell ref="Q63:S63"/>
    <mergeCell ref="T63:W63"/>
    <mergeCell ref="R64:S64"/>
    <mergeCell ref="T64:W64"/>
    <mergeCell ref="B60:G60"/>
    <mergeCell ref="H60:I60"/>
    <mergeCell ref="J60:K60"/>
    <mergeCell ref="L60:P60"/>
    <mergeCell ref="Q60:S60"/>
    <mergeCell ref="T60:W60"/>
    <mergeCell ref="I72:P72"/>
    <mergeCell ref="I73:P73"/>
    <mergeCell ref="B75:N75"/>
    <mergeCell ref="H76:O76"/>
    <mergeCell ref="Q65:S65"/>
    <mergeCell ref="T65:W65"/>
    <mergeCell ref="C68:J68"/>
    <mergeCell ref="K68:M69"/>
    <mergeCell ref="N68:V68"/>
    <mergeCell ref="C69:J69"/>
    <mergeCell ref="N69:W69"/>
  </mergeCells>
  <conditionalFormatting sqref="B12:W17">
    <cfRule type="expression" dxfId="17" priority="1" stopIfTrue="1">
      <formula>#REF!=0</formula>
    </cfRule>
  </conditionalFormatting>
  <dataValidations count="32">
    <dataValidation allowBlank="1" showInputMessage="1" showErrorMessage="1" prompt="Escriba el precio unitario del material  que se analiza" sqref="Q40:S44" xr:uid="{00000000-0002-0000-3200-000000000000}"/>
    <dataValidation allowBlank="1" showInputMessage="1" showErrorMessage="1" prompt="Escriba la cantidad de material que se analiza" sqref="L40:P44" xr:uid="{00000000-0002-0000-3200-000001000000}"/>
    <dataValidation allowBlank="1" showInputMessage="1" showErrorMessage="1" prompt="Escriba la unidad de medida en que se mide el material" sqref="J40:K44" xr:uid="{00000000-0002-0000-3200-000002000000}"/>
    <dataValidation allowBlank="1" showInputMessage="1" showErrorMessage="1" prompt="Escriba una breve descripción de los materiales que analiza" sqref="B40:I44" xr:uid="{00000000-0002-0000-3200-000003000000}"/>
    <dataValidation allowBlank="1" showInputMessage="1" showErrorMessage="1" prompt="Escriba el rendimiento del equipo que analiza" sqref="Q33:S34" xr:uid="{00000000-0002-0000-3200-000004000000}"/>
    <dataValidation allowBlank="1" showInputMessage="1" showErrorMessage="1" prompt="Escriba la Tarifa por hora del equipo que analiza" sqref="L33:P34" xr:uid="{00000000-0002-0000-3200-000005000000}"/>
    <dataValidation allowBlank="1" showInputMessage="1" showErrorMessage="1" prompt="Escriba una breve descripción del equipo que analiza" sqref="B33:B34" xr:uid="{00000000-0002-0000-3200-000006000000}"/>
    <dataValidation allowBlank="1" showInputMessage="1" showErrorMessage="1" prompt="Escriba el nombre completo  del interventor" sqref="H76:O76" xr:uid="{00000000-0002-0000-3200-000007000000}"/>
    <dataValidation allowBlank="1" showInputMessage="1" showErrorMessage="1" prompt="Escriba el valor Unitario de cada trabajador relacionado" sqref="T58:W60" xr:uid="{00000000-0002-0000-3200-000008000000}"/>
    <dataValidation allowBlank="1" showInputMessage="1" showErrorMessage="1" prompt="Escriba el rendimiento de cada trabajador relacionado" sqref="Q58:S60" xr:uid="{00000000-0002-0000-3200-000009000000}"/>
    <dataValidation allowBlank="1" showInputMessage="1" showErrorMessage="1" prompt="Escriba el valor del jornal total de cada trabajador relacionado" sqref="L58:P60" xr:uid="{00000000-0002-0000-3200-00000A000000}"/>
    <dataValidation allowBlank="1" showInputMessage="1" showErrorMessage="1" prompt="Escriba el valor de las prestaciones por cada trabajador" sqref="J58:K60" xr:uid="{00000000-0002-0000-3200-00000B000000}"/>
    <dataValidation allowBlank="1" showInputMessage="1" showErrorMessage="1" prompt="Escriba el valor del jornal por cada trabajador" sqref="H58:I60" xr:uid="{00000000-0002-0000-3200-00000C000000}"/>
    <dataValidation allowBlank="1" showInputMessage="1" showErrorMessage="1" prompt="Escriba el valor unitario del transporte relacionado" sqref="T50:W52" xr:uid="{00000000-0002-0000-3200-00000D000000}"/>
    <dataValidation allowBlank="1" showInputMessage="1" showErrorMessage="1" prompt="Escriba la tarifa del transporte relacionado" sqref="Q50:S52" xr:uid="{00000000-0002-0000-3200-00000E000000}"/>
    <dataValidation allowBlank="1" showInputMessage="1" showErrorMessage="1" prompt="Esciba los m2 o Toneladas por Km equivalentes para el transporte relacionado" sqref="L50:P52" xr:uid="{00000000-0002-0000-3200-00000F000000}"/>
    <dataValidation allowBlank="1" showInputMessage="1" showErrorMessage="1" prompt="Escriba la distancia que recorre el transporte relacionado" sqref="J50:K52" xr:uid="{00000000-0002-0000-3200-000010000000}"/>
    <dataValidation allowBlank="1" showInputMessage="1" showErrorMessage="1" prompt="Escriba el peso o la cantidad de volument que transporta" sqref="H50:I52" xr:uid="{00000000-0002-0000-3200-000011000000}"/>
    <dataValidation allowBlank="1" showInputMessage="1" showErrorMessage="1" prompt="Escriba el precio unitario del material que se analiza" sqref="T34:W34 T40:W44" xr:uid="{00000000-0002-0000-3200-000012000000}"/>
    <dataValidation allowBlank="1" showInputMessage="1" showErrorMessage="1" prompt="Escriba el valor unitario del equipo que analiza" sqref="T33:W33" xr:uid="{00000000-0002-0000-3200-000013000000}"/>
    <dataValidation allowBlank="1" showInputMessage="1" showErrorMessage="1" prompt="Escriba los trabajadores cuyo precio va a analizarce" sqref="B58:G60" xr:uid="{00000000-0002-0000-3200-000014000000}"/>
    <dataValidation allowBlank="1" showInputMessage="1" showErrorMessage="1" prompt="Escriba la clase de material que transporta el material que se analiza" sqref="B50:G52" xr:uid="{00000000-0002-0000-3200-000015000000}"/>
    <dataValidation allowBlank="1" showInputMessage="1" showErrorMessage="1" prompt="Escriba la Cantidad de cada item relacionado" sqref="T26 T29:W29" xr:uid="{00000000-0002-0000-3200-000016000000}"/>
    <dataValidation allowBlank="1" showInputMessage="1" showErrorMessage="1" prompt="Escriba la unidad de medida en que se encuentra el item relacionado" sqref="Q26 Q29:S29" xr:uid="{00000000-0002-0000-3200-000017000000}"/>
    <dataValidation allowBlank="1" showInputMessage="1" showErrorMessage="1" prompt="Escriba una breve descripción del item relacionado" sqref="D26 D29:P29" xr:uid="{00000000-0002-0000-3200-000018000000}"/>
    <dataValidation allowBlank="1" showInputMessage="1" showErrorMessage="1" prompt="Escriba el item relacionado en la propuesta" sqref="B26 B29:C29" xr:uid="{00000000-0002-0000-3200-000019000000}"/>
    <dataValidation allowBlank="1" showInputMessage="1" showErrorMessage="1" promptTitle="Coordinador        " prompt="Escriba el nombre _x000a_o razón social del _x000a_funcionario designado_x000a_para ser el Coordinador_x000a_del Contrato" sqref="F23:W23" xr:uid="{00000000-0002-0000-3200-00001A000000}"/>
    <dataValidation allowBlank="1" showInputMessage="1" showErrorMessage="1" promptTitle="Interventor               " prompt="Escriba el nombre _x000a_o razón social del _x000a_Interventor" sqref="F21:W21" xr:uid="{00000000-0002-0000-3200-00001B000000}"/>
    <dataValidation allowBlank="1" showInputMessage="1" showErrorMessage="1" promptTitle="Contratista" prompt="Escriba el nombre o _x000a_razón social del _x000a_Contratista" sqref="F19:W19" xr:uid="{00000000-0002-0000-3200-00001C000000}"/>
    <dataValidation allowBlank="1" showInputMessage="1" showErrorMessage="1" promptTitle="Contrato No." prompt="Escriba en este espacio el número de contrato suscrito" sqref="H8:L8" xr:uid="{00000000-0002-0000-3200-00001D000000}"/>
    <dataValidation allowBlank="1" showInputMessage="1" showErrorMessage="1" prompt="Escriba el año de suscripción del contrato." sqref="O8:Q8" xr:uid="{00000000-0002-0000-3200-00001E000000}"/>
    <dataValidation allowBlank="1" showInputMessage="1" showErrorMessage="1" promptTitle="Objeto del Contrato" prompt="Escriba claramente el objeto del contrato de ejecución suscrito" sqref="B12:W17" xr:uid="{00000000-0002-0000-3200-00001F000000}"/>
  </dataValidation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X74"/>
  <sheetViews>
    <sheetView topLeftCell="A31" zoomScale="55" zoomScaleNormal="55" workbookViewId="0">
      <selection sqref="A1:X74"/>
    </sheetView>
  </sheetViews>
  <sheetFormatPr defaultColWidth="11.42578125" defaultRowHeight="15"/>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69" t="s">
        <v>4</v>
      </c>
      <c r="C12" s="469"/>
      <c r="D12" s="469"/>
      <c r="E12" s="469"/>
      <c r="F12" s="469"/>
      <c r="G12" s="469"/>
      <c r="H12" s="469"/>
      <c r="I12" s="469"/>
      <c r="J12" s="469"/>
      <c r="K12" s="469"/>
      <c r="L12" s="469"/>
      <c r="M12" s="469"/>
      <c r="N12" s="469"/>
      <c r="O12" s="469"/>
      <c r="P12" s="469"/>
      <c r="Q12" s="469"/>
      <c r="R12" s="469"/>
      <c r="S12" s="469"/>
      <c r="T12" s="469"/>
      <c r="U12" s="469"/>
      <c r="V12" s="469"/>
      <c r="W12" s="469"/>
      <c r="X12" s="36"/>
    </row>
    <row r="13" spans="1:24">
      <c r="A13" s="35"/>
      <c r="B13" s="469"/>
      <c r="C13" s="469"/>
      <c r="D13" s="469"/>
      <c r="E13" s="469"/>
      <c r="F13" s="469"/>
      <c r="G13" s="469"/>
      <c r="H13" s="469"/>
      <c r="I13" s="469"/>
      <c r="J13" s="469"/>
      <c r="K13" s="469"/>
      <c r="L13" s="469"/>
      <c r="M13" s="469"/>
      <c r="N13" s="469"/>
      <c r="O13" s="469"/>
      <c r="P13" s="469"/>
      <c r="Q13" s="469"/>
      <c r="R13" s="469"/>
      <c r="S13" s="469"/>
      <c r="T13" s="469"/>
      <c r="U13" s="469"/>
      <c r="V13" s="469"/>
      <c r="W13" s="469"/>
      <c r="X13" s="36"/>
    </row>
    <row r="14" spans="1:24">
      <c r="A14" s="35"/>
      <c r="B14" s="469"/>
      <c r="C14" s="469"/>
      <c r="D14" s="469"/>
      <c r="E14" s="469"/>
      <c r="F14" s="469"/>
      <c r="G14" s="469"/>
      <c r="H14" s="469"/>
      <c r="I14" s="469"/>
      <c r="J14" s="469"/>
      <c r="K14" s="469"/>
      <c r="L14" s="469"/>
      <c r="M14" s="469"/>
      <c r="N14" s="469"/>
      <c r="O14" s="469"/>
      <c r="P14" s="469"/>
      <c r="Q14" s="469"/>
      <c r="R14" s="469"/>
      <c r="S14" s="469"/>
      <c r="T14" s="469"/>
      <c r="U14" s="469"/>
      <c r="V14" s="469"/>
      <c r="W14" s="469"/>
      <c r="X14" s="36"/>
    </row>
    <row r="15" spans="1:24">
      <c r="A15" s="35"/>
      <c r="B15" s="469"/>
      <c r="C15" s="469"/>
      <c r="D15" s="469"/>
      <c r="E15" s="469"/>
      <c r="F15" s="469"/>
      <c r="G15" s="469"/>
      <c r="H15" s="469"/>
      <c r="I15" s="469"/>
      <c r="J15" s="469"/>
      <c r="K15" s="469"/>
      <c r="L15" s="469"/>
      <c r="M15" s="469"/>
      <c r="N15" s="469"/>
      <c r="O15" s="469"/>
      <c r="P15" s="469"/>
      <c r="Q15" s="469"/>
      <c r="R15" s="469"/>
      <c r="S15" s="469"/>
      <c r="T15" s="469"/>
      <c r="U15" s="469"/>
      <c r="V15" s="469"/>
      <c r="W15" s="469"/>
      <c r="X15" s="36"/>
    </row>
    <row r="16" spans="1:24">
      <c r="A16" s="35"/>
      <c r="B16" s="469"/>
      <c r="C16" s="469"/>
      <c r="D16" s="469"/>
      <c r="E16" s="469"/>
      <c r="F16" s="469"/>
      <c r="G16" s="469"/>
      <c r="H16" s="469"/>
      <c r="I16" s="469"/>
      <c r="J16" s="469"/>
      <c r="K16" s="469"/>
      <c r="L16" s="469"/>
      <c r="M16" s="469"/>
      <c r="N16" s="469"/>
      <c r="O16" s="469"/>
      <c r="P16" s="469"/>
      <c r="Q16" s="469"/>
      <c r="R16" s="469"/>
      <c r="S16" s="469"/>
      <c r="T16" s="469"/>
      <c r="U16" s="469"/>
      <c r="V16" s="469"/>
      <c r="W16" s="469"/>
      <c r="X16" s="36"/>
    </row>
    <row r="17" spans="1:24">
      <c r="A17" s="35"/>
      <c r="B17" s="469"/>
      <c r="C17" s="469"/>
      <c r="D17" s="469"/>
      <c r="E17" s="469"/>
      <c r="F17" s="469"/>
      <c r="G17" s="469"/>
      <c r="H17" s="469"/>
      <c r="I17" s="469"/>
      <c r="J17" s="469"/>
      <c r="K17" s="469"/>
      <c r="L17" s="469"/>
      <c r="M17" s="469"/>
      <c r="N17" s="469"/>
      <c r="O17" s="469"/>
      <c r="P17" s="469"/>
      <c r="Q17" s="469"/>
      <c r="R17" s="469"/>
      <c r="S17" s="469"/>
      <c r="T17" s="469"/>
      <c r="U17" s="469"/>
      <c r="V17" s="469"/>
      <c r="W17" s="469"/>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293">
        <f>'[6]PRESUPUESTO PLAZA'!B61</f>
        <v>9.4</v>
      </c>
      <c r="C26" s="295"/>
      <c r="D26" s="506" t="str">
        <f>'[6]PRESUPUESTO PLAZA'!C61</f>
        <v>Modulos elaborados en lámina de Acero inoxidable para divisiones de baños AISI SAE 304 con estructura interna en polímero de alta densidad inyectado.</v>
      </c>
      <c r="E26" s="507"/>
      <c r="F26" s="507"/>
      <c r="G26" s="507"/>
      <c r="H26" s="507"/>
      <c r="I26" s="507"/>
      <c r="J26" s="507"/>
      <c r="K26" s="507"/>
      <c r="L26" s="507"/>
      <c r="M26" s="507"/>
      <c r="N26" s="507"/>
      <c r="O26" s="507"/>
      <c r="P26" s="508"/>
      <c r="Q26" s="293" t="str">
        <f>'[6]PRESUPUESTO PLAZA'!D61</f>
        <v>m2</v>
      </c>
      <c r="R26" s="294"/>
      <c r="S26" s="295"/>
      <c r="T26" s="468">
        <f>'[6]PRESUPUESTO PLAZA'!E61</f>
        <v>37.6</v>
      </c>
      <c r="U26" s="294"/>
      <c r="V26" s="294"/>
      <c r="W26" s="295"/>
      <c r="X26" s="46"/>
    </row>
    <row r="27" spans="1:24">
      <c r="A27" s="33"/>
      <c r="B27" s="296"/>
      <c r="C27" s="298"/>
      <c r="D27" s="509"/>
      <c r="E27" s="510"/>
      <c r="F27" s="510"/>
      <c r="G27" s="510"/>
      <c r="H27" s="510"/>
      <c r="I27" s="510"/>
      <c r="J27" s="510"/>
      <c r="K27" s="510"/>
      <c r="L27" s="510"/>
      <c r="M27" s="510"/>
      <c r="N27" s="510"/>
      <c r="O27" s="510"/>
      <c r="P27" s="511"/>
      <c r="Q27" s="296"/>
      <c r="R27" s="297"/>
      <c r="S27" s="298"/>
      <c r="T27" s="296"/>
      <c r="U27" s="297"/>
      <c r="V27" s="297"/>
      <c r="W27" s="298"/>
      <c r="X27" s="46"/>
    </row>
    <row r="28" spans="1:24">
      <c r="A28" s="33"/>
      <c r="B28" s="299"/>
      <c r="C28" s="301"/>
      <c r="D28" s="512"/>
      <c r="E28" s="513"/>
      <c r="F28" s="513"/>
      <c r="G28" s="513"/>
      <c r="H28" s="513"/>
      <c r="I28" s="513"/>
      <c r="J28" s="513"/>
      <c r="K28" s="513"/>
      <c r="L28" s="513"/>
      <c r="M28" s="513"/>
      <c r="N28" s="513"/>
      <c r="O28" s="513"/>
      <c r="P28" s="514"/>
      <c r="Q28" s="299"/>
      <c r="R28" s="300"/>
      <c r="S28" s="301"/>
      <c r="T28" s="299"/>
      <c r="U28" s="300"/>
      <c r="V28" s="300"/>
      <c r="W28" s="301"/>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c r="K33" s="318"/>
      <c r="L33" s="458">
        <f>+T59</f>
        <v>8344.3799999999992</v>
      </c>
      <c r="M33" s="458"/>
      <c r="N33" s="458"/>
      <c r="O33" s="458"/>
      <c r="P33" s="458"/>
      <c r="Q33" s="320">
        <v>0.05</v>
      </c>
      <c r="R33" s="320"/>
      <c r="S33" s="320"/>
      <c r="T33" s="458">
        <f>+ROUND(L33*Q33,0)</f>
        <v>417</v>
      </c>
      <c r="U33" s="458"/>
      <c r="V33" s="458"/>
      <c r="W33" s="458"/>
      <c r="X33" s="46"/>
    </row>
    <row r="34" spans="1:24" ht="15.75">
      <c r="A34" s="33"/>
      <c r="B34" s="314" t="s">
        <v>253</v>
      </c>
      <c r="C34" s="315"/>
      <c r="D34" s="315"/>
      <c r="E34" s="315"/>
      <c r="F34" s="315"/>
      <c r="G34" s="315"/>
      <c r="H34" s="315"/>
      <c r="I34" s="316"/>
      <c r="J34" s="317" t="s">
        <v>254</v>
      </c>
      <c r="K34" s="318"/>
      <c r="L34" s="452">
        <v>35000</v>
      </c>
      <c r="M34" s="453"/>
      <c r="N34" s="453"/>
      <c r="O34" s="453"/>
      <c r="P34" s="454"/>
      <c r="Q34" s="505">
        <f>Q58</f>
        <v>0.4</v>
      </c>
      <c r="R34" s="324"/>
      <c r="S34" s="318"/>
      <c r="T34" s="452">
        <f>+ROUND(L34*Q34,0)</f>
        <v>14000</v>
      </c>
      <c r="U34" s="453"/>
      <c r="V34" s="453"/>
      <c r="W34" s="454"/>
      <c r="X34" s="46"/>
    </row>
    <row r="35" spans="1:24" ht="16.5">
      <c r="A35" s="33"/>
      <c r="B35" s="49"/>
      <c r="C35" s="49"/>
      <c r="D35" s="49"/>
      <c r="E35" s="49"/>
      <c r="F35" s="49"/>
      <c r="G35" s="49"/>
      <c r="H35" s="49"/>
      <c r="I35" s="49"/>
      <c r="J35" s="49"/>
      <c r="K35" s="49"/>
      <c r="L35" s="49"/>
      <c r="M35" s="49"/>
      <c r="N35" s="49"/>
      <c r="O35" s="49"/>
      <c r="P35" s="49"/>
      <c r="Q35" s="310" t="s">
        <v>20</v>
      </c>
      <c r="R35" s="310"/>
      <c r="S35" s="310"/>
      <c r="T35" s="455">
        <f>+SUM(T33:W34)</f>
        <v>14417</v>
      </c>
      <c r="U35" s="456"/>
      <c r="V35" s="456"/>
      <c r="W35" s="457"/>
      <c r="X35" s="46"/>
    </row>
    <row r="36" spans="1:24" ht="15.75">
      <c r="A36" s="33"/>
      <c r="B36" s="50"/>
      <c r="C36" s="50"/>
      <c r="D36" s="50"/>
      <c r="E36" s="50"/>
      <c r="F36" s="50"/>
      <c r="G36" s="50"/>
      <c r="H36" s="50"/>
      <c r="I36" s="50"/>
      <c r="J36" s="50"/>
      <c r="K36" s="50"/>
      <c r="L36" s="50"/>
      <c r="M36" s="50"/>
      <c r="N36" s="50"/>
      <c r="O36" s="50"/>
      <c r="P36" s="50"/>
      <c r="Q36" s="50"/>
      <c r="R36" s="50"/>
      <c r="S36" s="50"/>
      <c r="T36" s="51"/>
      <c r="U36" s="51"/>
      <c r="V36" s="51"/>
      <c r="W36" s="51"/>
      <c r="X36" s="46"/>
    </row>
    <row r="37" spans="1:24" ht="16.5">
      <c r="A37" s="33"/>
      <c r="B37" s="305" t="s">
        <v>21</v>
      </c>
      <c r="C37" s="305"/>
      <c r="D37" s="305"/>
      <c r="E37" s="305"/>
      <c r="F37" s="305"/>
      <c r="G37" s="305"/>
      <c r="H37" s="305"/>
      <c r="I37" s="305"/>
      <c r="J37" s="305"/>
      <c r="K37" s="305"/>
      <c r="L37" s="305"/>
      <c r="M37" s="305"/>
      <c r="N37" s="305"/>
      <c r="O37" s="305"/>
      <c r="P37" s="305"/>
      <c r="Q37" s="305"/>
      <c r="R37" s="305"/>
      <c r="S37" s="305"/>
      <c r="T37" s="305"/>
      <c r="U37" s="305"/>
      <c r="V37" s="305"/>
      <c r="W37" s="305"/>
      <c r="X37" s="46"/>
    </row>
    <row r="38" spans="1:24" ht="15.75">
      <c r="A38" s="33"/>
      <c r="B38" s="47"/>
      <c r="C38" s="47"/>
      <c r="D38" s="47"/>
      <c r="E38" s="47"/>
      <c r="F38" s="47"/>
      <c r="G38" s="47"/>
      <c r="H38" s="47"/>
      <c r="I38" s="47"/>
      <c r="J38" s="47"/>
      <c r="K38" s="47"/>
      <c r="L38" s="47"/>
      <c r="M38" s="47"/>
      <c r="N38" s="47"/>
      <c r="O38" s="47"/>
      <c r="P38" s="47"/>
      <c r="Q38" s="47"/>
      <c r="R38" s="47"/>
      <c r="S38" s="47"/>
      <c r="T38" s="47"/>
      <c r="U38" s="47"/>
      <c r="V38" s="47"/>
      <c r="W38" s="47"/>
      <c r="X38" s="46"/>
    </row>
    <row r="39" spans="1:24" ht="16.5">
      <c r="A39" s="33"/>
      <c r="B39" s="309" t="s">
        <v>9</v>
      </c>
      <c r="C39" s="309"/>
      <c r="D39" s="309"/>
      <c r="E39" s="309"/>
      <c r="F39" s="309"/>
      <c r="G39" s="309"/>
      <c r="H39" s="309"/>
      <c r="I39" s="309"/>
      <c r="J39" s="309" t="s">
        <v>10</v>
      </c>
      <c r="K39" s="309"/>
      <c r="L39" s="309" t="s">
        <v>22</v>
      </c>
      <c r="M39" s="309"/>
      <c r="N39" s="309"/>
      <c r="O39" s="309"/>
      <c r="P39" s="309"/>
      <c r="Q39" s="309" t="s">
        <v>23</v>
      </c>
      <c r="R39" s="309"/>
      <c r="S39" s="309"/>
      <c r="T39" s="309" t="s">
        <v>24</v>
      </c>
      <c r="U39" s="309"/>
      <c r="V39" s="309"/>
      <c r="W39" s="309"/>
      <c r="X39" s="46"/>
    </row>
    <row r="40" spans="1:24">
      <c r="A40" s="33"/>
      <c r="B40" s="439" t="s">
        <v>255</v>
      </c>
      <c r="C40" s="439"/>
      <c r="D40" s="439"/>
      <c r="E40" s="439"/>
      <c r="F40" s="439"/>
      <c r="G40" s="439"/>
      <c r="H40" s="439"/>
      <c r="I40" s="439"/>
      <c r="J40" s="442" t="s">
        <v>256</v>
      </c>
      <c r="K40" s="442"/>
      <c r="L40" s="442">
        <v>1</v>
      </c>
      <c r="M40" s="442"/>
      <c r="N40" s="442"/>
      <c r="O40" s="442"/>
      <c r="P40" s="442"/>
      <c r="Q40" s="440">
        <f>650000+14104-10840</f>
        <v>653264</v>
      </c>
      <c r="R40" s="440"/>
      <c r="S40" s="440"/>
      <c r="T40" s="440">
        <f>+ROUND(L40*Q40,0)</f>
        <v>653264</v>
      </c>
      <c r="U40" s="440"/>
      <c r="V40" s="440"/>
      <c r="W40" s="440"/>
      <c r="X40" s="46"/>
    </row>
    <row r="41" spans="1:24" ht="15.75">
      <c r="A41" s="33"/>
      <c r="B41" s="320"/>
      <c r="C41" s="320"/>
      <c r="D41" s="320"/>
      <c r="E41" s="320"/>
      <c r="F41" s="320"/>
      <c r="G41" s="320"/>
      <c r="H41" s="320"/>
      <c r="I41" s="320"/>
      <c r="J41" s="320"/>
      <c r="K41" s="320"/>
      <c r="L41" s="320"/>
      <c r="M41" s="320"/>
      <c r="N41" s="320"/>
      <c r="O41" s="320"/>
      <c r="P41" s="320"/>
      <c r="Q41" s="320"/>
      <c r="R41" s="320"/>
      <c r="S41" s="320"/>
      <c r="T41" s="458">
        <f>+ROUND(L41*Q41,0)</f>
        <v>0</v>
      </c>
      <c r="U41" s="458"/>
      <c r="V41" s="458"/>
      <c r="W41" s="458"/>
      <c r="X41" s="46"/>
    </row>
    <row r="42" spans="1:24" ht="15.75">
      <c r="A42" s="33"/>
      <c r="B42" s="320"/>
      <c r="C42" s="320"/>
      <c r="D42" s="320"/>
      <c r="E42" s="320"/>
      <c r="F42" s="320"/>
      <c r="G42" s="320"/>
      <c r="H42" s="320"/>
      <c r="I42" s="320"/>
      <c r="J42" s="320"/>
      <c r="K42" s="320"/>
      <c r="L42" s="320"/>
      <c r="M42" s="320"/>
      <c r="N42" s="320"/>
      <c r="O42" s="320"/>
      <c r="P42" s="320"/>
      <c r="Q42" s="320"/>
      <c r="R42" s="320"/>
      <c r="S42" s="320"/>
      <c r="T42" s="458">
        <f>+ROUND(L42*Q42,0)</f>
        <v>0</v>
      </c>
      <c r="U42" s="458"/>
      <c r="V42" s="458"/>
      <c r="W42" s="458"/>
      <c r="X42" s="46"/>
    </row>
    <row r="43" spans="1:24" ht="15.75">
      <c r="A43" s="33"/>
      <c r="B43" s="320"/>
      <c r="C43" s="320"/>
      <c r="D43" s="320"/>
      <c r="E43" s="320"/>
      <c r="F43" s="320"/>
      <c r="G43" s="320"/>
      <c r="H43" s="320"/>
      <c r="I43" s="320"/>
      <c r="J43" s="320"/>
      <c r="K43" s="320"/>
      <c r="L43" s="320"/>
      <c r="M43" s="320"/>
      <c r="N43" s="320"/>
      <c r="O43" s="320"/>
      <c r="P43" s="320"/>
      <c r="Q43" s="320"/>
      <c r="R43" s="320"/>
      <c r="S43" s="320"/>
      <c r="T43" s="458">
        <f>+ROUND(L43*Q43,0)</f>
        <v>0</v>
      </c>
      <c r="U43" s="458"/>
      <c r="V43" s="458"/>
      <c r="W43" s="458"/>
      <c r="X43" s="46"/>
    </row>
    <row r="44" spans="1:24" ht="15.75">
      <c r="A44" s="33"/>
      <c r="B44" s="320"/>
      <c r="C44" s="320"/>
      <c r="D44" s="320"/>
      <c r="E44" s="320"/>
      <c r="F44" s="320"/>
      <c r="G44" s="320"/>
      <c r="H44" s="320"/>
      <c r="I44" s="320"/>
      <c r="J44" s="320"/>
      <c r="K44" s="320"/>
      <c r="L44" s="320"/>
      <c r="M44" s="320"/>
      <c r="N44" s="320"/>
      <c r="O44" s="320"/>
      <c r="P44" s="320"/>
      <c r="Q44" s="320"/>
      <c r="R44" s="320"/>
      <c r="S44" s="320"/>
      <c r="T44" s="458">
        <f>+ROUND(L44*Q44,0)</f>
        <v>0</v>
      </c>
      <c r="U44" s="458"/>
      <c r="V44" s="458"/>
      <c r="W44" s="458"/>
      <c r="X44" s="46"/>
    </row>
    <row r="45" spans="1:24" ht="16.5">
      <c r="A45" s="33"/>
      <c r="B45" s="49"/>
      <c r="C45" s="49"/>
      <c r="D45" s="49"/>
      <c r="E45" s="49"/>
      <c r="F45" s="49"/>
      <c r="G45" s="49"/>
      <c r="H45" s="49"/>
      <c r="I45" s="49"/>
      <c r="J45" s="49"/>
      <c r="K45" s="49"/>
      <c r="L45" s="49"/>
      <c r="M45" s="49"/>
      <c r="N45" s="49"/>
      <c r="O45" s="49"/>
      <c r="P45" s="49"/>
      <c r="Q45" s="310" t="s">
        <v>20</v>
      </c>
      <c r="R45" s="310"/>
      <c r="S45" s="310"/>
      <c r="T45" s="491">
        <f>SUM(T40:W44)</f>
        <v>653264</v>
      </c>
      <c r="U45" s="492"/>
      <c r="V45" s="492"/>
      <c r="W45" s="493"/>
      <c r="X45" s="46"/>
    </row>
    <row r="46" spans="1:24" ht="15.75">
      <c r="A46" s="33"/>
      <c r="B46" s="50"/>
      <c r="C46" s="50"/>
      <c r="D46" s="50"/>
      <c r="E46" s="50"/>
      <c r="F46" s="50"/>
      <c r="G46" s="50"/>
      <c r="H46" s="50"/>
      <c r="I46" s="50"/>
      <c r="J46" s="50"/>
      <c r="K46" s="50"/>
      <c r="L46" s="50"/>
      <c r="M46" s="50"/>
      <c r="N46" s="50"/>
      <c r="O46" s="50"/>
      <c r="P46" s="50"/>
      <c r="Q46" s="50"/>
      <c r="R46" s="50"/>
      <c r="S46" s="50"/>
      <c r="T46" s="51"/>
      <c r="U46" s="51"/>
      <c r="V46" s="51"/>
      <c r="W46" s="51"/>
      <c r="X46" s="46"/>
    </row>
    <row r="47" spans="1:24" ht="16.5">
      <c r="A47" s="33"/>
      <c r="B47" s="305" t="s">
        <v>26</v>
      </c>
      <c r="C47" s="305"/>
      <c r="D47" s="305"/>
      <c r="E47" s="305"/>
      <c r="F47" s="305"/>
      <c r="G47" s="305"/>
      <c r="H47" s="305"/>
      <c r="I47" s="305"/>
      <c r="J47" s="305"/>
      <c r="K47" s="305"/>
      <c r="L47" s="305"/>
      <c r="M47" s="305"/>
      <c r="N47" s="305"/>
      <c r="O47" s="305"/>
      <c r="P47" s="305"/>
      <c r="Q47" s="305"/>
      <c r="R47" s="305"/>
      <c r="S47" s="305"/>
      <c r="T47" s="305"/>
      <c r="U47" s="305"/>
      <c r="V47" s="305"/>
      <c r="W47" s="305"/>
      <c r="X47" s="46"/>
    </row>
    <row r="48" spans="1:24" ht="15.75">
      <c r="A48" s="33"/>
      <c r="B48" s="47"/>
      <c r="C48" s="47"/>
      <c r="D48" s="47"/>
      <c r="E48" s="47"/>
      <c r="F48" s="47"/>
      <c r="G48" s="47"/>
      <c r="H48" s="47"/>
      <c r="I48" s="47"/>
      <c r="J48" s="47"/>
      <c r="K48" s="47"/>
      <c r="L48" s="47"/>
      <c r="M48" s="47"/>
      <c r="N48" s="47"/>
      <c r="O48" s="47"/>
      <c r="P48" s="47"/>
      <c r="Q48" s="47"/>
      <c r="R48" s="47"/>
      <c r="S48" s="47"/>
      <c r="T48" s="47"/>
      <c r="U48" s="47"/>
      <c r="V48" s="47"/>
      <c r="W48" s="47"/>
      <c r="X48" s="46"/>
    </row>
    <row r="49" spans="1:24" ht="19.5">
      <c r="A49" s="33"/>
      <c r="B49" s="309" t="s">
        <v>27</v>
      </c>
      <c r="C49" s="309"/>
      <c r="D49" s="309"/>
      <c r="E49" s="309"/>
      <c r="F49" s="309"/>
      <c r="G49" s="309"/>
      <c r="H49" s="309" t="s">
        <v>28</v>
      </c>
      <c r="I49" s="309"/>
      <c r="J49" s="309" t="s">
        <v>29</v>
      </c>
      <c r="K49" s="309"/>
      <c r="L49" s="309" t="s">
        <v>30</v>
      </c>
      <c r="M49" s="309"/>
      <c r="N49" s="309"/>
      <c r="O49" s="309"/>
      <c r="P49" s="309"/>
      <c r="Q49" s="309" t="s">
        <v>16</v>
      </c>
      <c r="R49" s="309"/>
      <c r="S49" s="309"/>
      <c r="T49" s="309" t="s">
        <v>18</v>
      </c>
      <c r="U49" s="309"/>
      <c r="V49" s="309"/>
      <c r="W49" s="309"/>
      <c r="X49" s="46"/>
    </row>
    <row r="50" spans="1:24" ht="15.75">
      <c r="A50" s="33"/>
      <c r="B50" s="393"/>
      <c r="C50" s="393"/>
      <c r="D50" s="393"/>
      <c r="E50" s="393"/>
      <c r="F50" s="393"/>
      <c r="G50" s="393"/>
      <c r="H50" s="320"/>
      <c r="I50" s="320"/>
      <c r="J50" s="320"/>
      <c r="K50" s="320"/>
      <c r="L50" s="320"/>
      <c r="M50" s="320"/>
      <c r="N50" s="320"/>
      <c r="O50" s="320"/>
      <c r="P50" s="320"/>
      <c r="Q50" s="320"/>
      <c r="R50" s="320"/>
      <c r="S50" s="320"/>
      <c r="T50" s="458"/>
      <c r="U50" s="458"/>
      <c r="V50" s="458"/>
      <c r="W50" s="458"/>
      <c r="X50" s="46"/>
    </row>
    <row r="51" spans="1:24" ht="15.75">
      <c r="A51" s="33"/>
      <c r="B51" s="320"/>
      <c r="C51" s="320"/>
      <c r="D51" s="320"/>
      <c r="E51" s="320"/>
      <c r="F51" s="320"/>
      <c r="G51" s="320"/>
      <c r="H51" s="320"/>
      <c r="I51" s="320"/>
      <c r="J51" s="320"/>
      <c r="K51" s="320"/>
      <c r="L51" s="320"/>
      <c r="M51" s="320"/>
      <c r="N51" s="320"/>
      <c r="O51" s="320"/>
      <c r="P51" s="320"/>
      <c r="Q51" s="320"/>
      <c r="R51" s="320"/>
      <c r="S51" s="320"/>
      <c r="T51" s="458"/>
      <c r="U51" s="458"/>
      <c r="V51" s="458"/>
      <c r="W51" s="458"/>
      <c r="X51" s="46"/>
    </row>
    <row r="52" spans="1:24" ht="15.75">
      <c r="A52" s="33"/>
      <c r="B52" s="320"/>
      <c r="C52" s="320"/>
      <c r="D52" s="320"/>
      <c r="E52" s="320"/>
      <c r="F52" s="320"/>
      <c r="G52" s="320"/>
      <c r="H52" s="320"/>
      <c r="I52" s="320"/>
      <c r="J52" s="320"/>
      <c r="K52" s="320"/>
      <c r="L52" s="320"/>
      <c r="M52" s="320"/>
      <c r="N52" s="320"/>
      <c r="O52" s="320"/>
      <c r="P52" s="320"/>
      <c r="Q52" s="320"/>
      <c r="R52" s="320"/>
      <c r="S52" s="320"/>
      <c r="T52" s="458">
        <f>+ROUND(L52*Q52,0)</f>
        <v>0</v>
      </c>
      <c r="U52" s="458"/>
      <c r="V52" s="458"/>
      <c r="W52" s="458"/>
      <c r="X52" s="46"/>
    </row>
    <row r="53" spans="1:24" ht="16.5">
      <c r="A53" s="33"/>
      <c r="B53" s="49"/>
      <c r="C53" s="49"/>
      <c r="D53" s="49"/>
      <c r="E53" s="49"/>
      <c r="F53" s="49"/>
      <c r="G53" s="49"/>
      <c r="H53" s="49"/>
      <c r="I53" s="49"/>
      <c r="J53" s="49"/>
      <c r="K53" s="49"/>
      <c r="L53" s="49"/>
      <c r="M53" s="49"/>
      <c r="N53" s="49"/>
      <c r="O53" s="49"/>
      <c r="P53" s="49"/>
      <c r="Q53" s="310" t="s">
        <v>20</v>
      </c>
      <c r="R53" s="310"/>
      <c r="S53" s="310"/>
      <c r="T53" s="488">
        <f>SUM(T50:W52)</f>
        <v>0</v>
      </c>
      <c r="U53" s="489"/>
      <c r="V53" s="489"/>
      <c r="W53" s="490"/>
      <c r="X53" s="46"/>
    </row>
    <row r="54" spans="1:24" ht="15.75">
      <c r="A54" s="33"/>
      <c r="B54" s="50"/>
      <c r="C54" s="50"/>
      <c r="D54" s="50"/>
      <c r="E54" s="50"/>
      <c r="F54" s="50"/>
      <c r="G54" s="50"/>
      <c r="H54" s="50"/>
      <c r="I54" s="50"/>
      <c r="J54" s="50"/>
      <c r="K54" s="50"/>
      <c r="L54" s="50"/>
      <c r="M54" s="50"/>
      <c r="N54" s="50"/>
      <c r="O54" s="50"/>
      <c r="P54" s="50"/>
      <c r="Q54" s="50"/>
      <c r="R54" s="50"/>
      <c r="S54" s="50"/>
      <c r="T54" s="51"/>
      <c r="U54" s="51"/>
      <c r="V54" s="51"/>
      <c r="W54" s="51"/>
      <c r="X54" s="46"/>
    </row>
    <row r="55" spans="1:24" ht="16.5">
      <c r="A55" s="33"/>
      <c r="B55" s="305" t="s">
        <v>33</v>
      </c>
      <c r="C55" s="305"/>
      <c r="D55" s="305"/>
      <c r="E55" s="305"/>
      <c r="F55" s="305"/>
      <c r="G55" s="305"/>
      <c r="H55" s="305"/>
      <c r="I55" s="305"/>
      <c r="J55" s="305"/>
      <c r="K55" s="305"/>
      <c r="L55" s="305"/>
      <c r="M55" s="305"/>
      <c r="N55" s="305"/>
      <c r="O55" s="305"/>
      <c r="P55" s="305"/>
      <c r="Q55" s="305"/>
      <c r="R55" s="305"/>
      <c r="S55" s="305"/>
      <c r="T55" s="305"/>
      <c r="U55" s="305"/>
      <c r="V55" s="305"/>
      <c r="W55" s="305"/>
      <c r="X55" s="46"/>
    </row>
    <row r="56" spans="1:24" ht="15.75">
      <c r="A56" s="33"/>
      <c r="B56" s="47"/>
      <c r="C56" s="47"/>
      <c r="D56" s="47"/>
      <c r="E56" s="47"/>
      <c r="F56" s="47"/>
      <c r="G56" s="47"/>
      <c r="H56" s="47"/>
      <c r="I56" s="47"/>
      <c r="J56" s="47"/>
      <c r="K56" s="47"/>
      <c r="L56" s="47"/>
      <c r="M56" s="47"/>
      <c r="N56" s="47"/>
      <c r="O56" s="47"/>
      <c r="P56" s="47"/>
      <c r="Q56" s="47"/>
      <c r="R56" s="47"/>
      <c r="S56" s="47"/>
      <c r="T56" s="47"/>
      <c r="U56" s="47"/>
      <c r="V56" s="47"/>
      <c r="W56" s="47"/>
      <c r="X56" s="46"/>
    </row>
    <row r="57" spans="1:24" ht="16.5">
      <c r="A57" s="33"/>
      <c r="B57" s="309" t="s">
        <v>34</v>
      </c>
      <c r="C57" s="309"/>
      <c r="D57" s="309"/>
      <c r="E57" s="309"/>
      <c r="F57" s="309"/>
      <c r="G57" s="309"/>
      <c r="H57" s="309" t="s">
        <v>248</v>
      </c>
      <c r="I57" s="309"/>
      <c r="J57" s="309" t="s">
        <v>36</v>
      </c>
      <c r="K57" s="309"/>
      <c r="L57" s="309" t="s">
        <v>37</v>
      </c>
      <c r="M57" s="309"/>
      <c r="N57" s="309"/>
      <c r="O57" s="309"/>
      <c r="P57" s="309"/>
      <c r="Q57" s="309" t="s">
        <v>17</v>
      </c>
      <c r="R57" s="309"/>
      <c r="S57" s="309"/>
      <c r="T57" s="309" t="s">
        <v>18</v>
      </c>
      <c r="U57" s="309"/>
      <c r="V57" s="309"/>
      <c r="W57" s="309"/>
      <c r="X57" s="46"/>
    </row>
    <row r="58" spans="1:24">
      <c r="A58" s="33"/>
      <c r="B58" s="439" t="str">
        <f>[6]CUADRILLAS!D34</f>
        <v>Cuadrilla AA (Albañilería) 1Of y 1 Ay</v>
      </c>
      <c r="C58" s="439"/>
      <c r="D58" s="439"/>
      <c r="E58" s="439"/>
      <c r="F58" s="439"/>
      <c r="G58" s="439"/>
      <c r="H58" s="502">
        <f>[6]CUADRILLAS!H40</f>
        <v>12643</v>
      </c>
      <c r="I58" s="502"/>
      <c r="J58" s="441">
        <v>0.65</v>
      </c>
      <c r="K58" s="442"/>
      <c r="L58" s="503">
        <f>H58*1.65</f>
        <v>20860.949999999997</v>
      </c>
      <c r="M58" s="439"/>
      <c r="N58" s="439"/>
      <c r="O58" s="439"/>
      <c r="P58" s="439"/>
      <c r="Q58" s="504">
        <f>1*8/20</f>
        <v>0.4</v>
      </c>
      <c r="R58" s="504"/>
      <c r="S58" s="504"/>
      <c r="T58" s="502">
        <f>Q58*L58</f>
        <v>8344.3799999999992</v>
      </c>
      <c r="U58" s="502"/>
      <c r="V58" s="502"/>
      <c r="W58" s="502"/>
      <c r="X58" s="46"/>
    </row>
    <row r="59" spans="1:24" ht="16.5">
      <c r="A59" s="33"/>
      <c r="B59" s="49"/>
      <c r="C59" s="49"/>
      <c r="D59" s="49"/>
      <c r="E59" s="49"/>
      <c r="F59" s="49"/>
      <c r="G59" s="49"/>
      <c r="H59" s="49"/>
      <c r="I59" s="49"/>
      <c r="J59" s="49"/>
      <c r="K59" s="49"/>
      <c r="L59" s="49"/>
      <c r="M59" s="49"/>
      <c r="N59" s="49"/>
      <c r="O59" s="49"/>
      <c r="P59" s="49"/>
      <c r="Q59" s="310" t="s">
        <v>20</v>
      </c>
      <c r="R59" s="310"/>
      <c r="S59" s="310"/>
      <c r="T59" s="485">
        <f>SUM(T58:W58)</f>
        <v>8344.3799999999992</v>
      </c>
      <c r="U59" s="486"/>
      <c r="V59" s="486"/>
      <c r="W59" s="487"/>
      <c r="X59" s="46"/>
    </row>
    <row r="60" spans="1:24">
      <c r="A60" s="33"/>
      <c r="B60" s="52"/>
      <c r="C60" s="52"/>
      <c r="D60" s="52"/>
      <c r="E60" s="52"/>
      <c r="F60" s="52"/>
      <c r="G60" s="52"/>
      <c r="H60" s="52"/>
      <c r="I60" s="52"/>
      <c r="J60" s="52"/>
      <c r="K60" s="52"/>
      <c r="L60" s="52"/>
      <c r="M60" s="52"/>
      <c r="N60" s="52"/>
      <c r="O60" s="52"/>
      <c r="P60" s="52"/>
      <c r="Q60" s="52"/>
      <c r="R60" s="52"/>
      <c r="S60" s="52"/>
      <c r="T60" s="53"/>
      <c r="U60" s="53"/>
      <c r="V60" s="53"/>
      <c r="W60" s="53"/>
      <c r="X60" s="46"/>
    </row>
    <row r="61" spans="1:24">
      <c r="A61" s="169"/>
      <c r="B61" s="171"/>
      <c r="C61" s="171"/>
      <c r="D61" s="171"/>
      <c r="E61" s="171"/>
      <c r="F61" s="171"/>
      <c r="G61" s="171"/>
      <c r="H61" s="171"/>
      <c r="I61" s="171"/>
      <c r="J61" s="171"/>
      <c r="K61" s="171"/>
      <c r="L61" s="171"/>
      <c r="M61" s="171"/>
      <c r="N61" s="171"/>
      <c r="O61" s="171"/>
      <c r="P61" s="171"/>
      <c r="Q61" s="432" t="s">
        <v>39</v>
      </c>
      <c r="R61" s="432"/>
      <c r="S61" s="432"/>
      <c r="T61" s="433">
        <f>ROUND((T59+T53+T45+T35),0)</f>
        <v>676025</v>
      </c>
      <c r="U61" s="433"/>
      <c r="V61" s="433"/>
      <c r="W61" s="433"/>
      <c r="X61" s="170"/>
    </row>
    <row r="62" spans="1:24">
      <c r="A62" s="169"/>
      <c r="B62" s="171"/>
      <c r="C62" s="171"/>
      <c r="D62" s="171"/>
      <c r="E62" s="171"/>
      <c r="F62" s="171"/>
      <c r="G62" s="171"/>
      <c r="H62" s="171"/>
      <c r="I62" s="171"/>
      <c r="J62" s="171"/>
      <c r="K62" s="171"/>
      <c r="L62" s="171"/>
      <c r="M62" s="171"/>
      <c r="N62" s="171"/>
      <c r="O62" s="171"/>
      <c r="P62" s="171"/>
      <c r="Q62" s="172" t="s">
        <v>40</v>
      </c>
      <c r="R62" s="437">
        <f>'[6]DESGLOSE DEL AIU'!D11</f>
        <v>0.28999999999999998</v>
      </c>
      <c r="S62" s="438"/>
      <c r="T62" s="433">
        <v>0</v>
      </c>
      <c r="U62" s="433"/>
      <c r="V62" s="433"/>
      <c r="W62" s="433"/>
      <c r="X62" s="170"/>
    </row>
    <row r="63" spans="1:24">
      <c r="A63" s="169"/>
      <c r="B63" s="171"/>
      <c r="C63" s="171"/>
      <c r="D63" s="171"/>
      <c r="E63" s="171"/>
      <c r="F63" s="171"/>
      <c r="G63" s="171"/>
      <c r="H63" s="171"/>
      <c r="I63" s="171"/>
      <c r="J63" s="171"/>
      <c r="K63" s="171"/>
      <c r="L63" s="171"/>
      <c r="M63" s="171"/>
      <c r="N63" s="171"/>
      <c r="O63" s="171"/>
      <c r="P63" s="171"/>
      <c r="Q63" s="432" t="s">
        <v>42</v>
      </c>
      <c r="R63" s="432"/>
      <c r="S63" s="432"/>
      <c r="T63" s="433">
        <f>+T62+T61</f>
        <v>676025</v>
      </c>
      <c r="U63" s="433"/>
      <c r="V63" s="433"/>
      <c r="W63" s="433"/>
      <c r="X63" s="170"/>
    </row>
    <row r="64" spans="1:24">
      <c r="A64" s="33"/>
      <c r="B64" s="52"/>
      <c r="C64" s="52"/>
      <c r="D64" s="52"/>
      <c r="E64" s="52"/>
      <c r="F64" s="52"/>
      <c r="G64" s="52"/>
      <c r="H64" s="52"/>
      <c r="I64" s="52"/>
      <c r="J64" s="52"/>
      <c r="K64" s="52"/>
      <c r="L64" s="52"/>
      <c r="M64" s="52"/>
      <c r="N64" s="52"/>
      <c r="O64" s="52"/>
      <c r="P64" s="52"/>
      <c r="Q64" s="52"/>
      <c r="R64" s="52"/>
      <c r="S64" s="52"/>
      <c r="T64" s="53"/>
      <c r="U64" s="53"/>
      <c r="V64" s="53"/>
      <c r="W64" s="53"/>
      <c r="X64" s="46"/>
    </row>
    <row r="65" spans="1:24">
      <c r="A65" s="33"/>
      <c r="B65" s="52"/>
      <c r="C65" s="52"/>
      <c r="D65" s="52"/>
      <c r="E65" s="52"/>
      <c r="F65" s="52"/>
      <c r="G65" s="52"/>
      <c r="H65" s="52"/>
      <c r="I65" s="52"/>
      <c r="J65" s="52"/>
      <c r="K65" s="52"/>
      <c r="L65" s="52"/>
      <c r="M65" s="52"/>
      <c r="N65" s="52"/>
      <c r="O65" s="52"/>
      <c r="P65" s="52"/>
      <c r="Q65" s="52"/>
      <c r="R65" s="52"/>
      <c r="S65" s="52"/>
      <c r="T65" s="53"/>
      <c r="U65" s="53"/>
      <c r="V65" s="53"/>
      <c r="W65" s="53"/>
      <c r="X65" s="46"/>
    </row>
    <row r="66" spans="1:24">
      <c r="A66" s="33"/>
      <c r="B66" s="52"/>
      <c r="C66" s="346"/>
      <c r="D66" s="641"/>
      <c r="E66" s="641"/>
      <c r="F66" s="641"/>
      <c r="G66" s="641"/>
      <c r="H66" s="641"/>
      <c r="I66" s="641"/>
      <c r="J66" s="641"/>
      <c r="K66" s="642"/>
      <c r="L66" s="642"/>
      <c r="M66" s="642"/>
      <c r="N66" s="347"/>
      <c r="O66" s="347"/>
      <c r="P66" s="347"/>
      <c r="Q66" s="347"/>
      <c r="R66" s="347"/>
      <c r="S66" s="347"/>
      <c r="T66" s="347"/>
      <c r="U66" s="347"/>
      <c r="V66" s="347"/>
      <c r="W66" s="67"/>
      <c r="X66" s="46"/>
    </row>
    <row r="67" spans="1:24" ht="16.5">
      <c r="A67" s="33"/>
      <c r="B67" s="52"/>
      <c r="C67" s="343" t="s">
        <v>43</v>
      </c>
      <c r="D67" s="343"/>
      <c r="E67" s="343"/>
      <c r="F67" s="343"/>
      <c r="G67" s="343"/>
      <c r="H67" s="343"/>
      <c r="I67" s="343"/>
      <c r="J67" s="343"/>
      <c r="K67" s="642"/>
      <c r="L67" s="642"/>
      <c r="M67" s="642"/>
      <c r="N67" s="343" t="s">
        <v>44</v>
      </c>
      <c r="O67" s="343"/>
      <c r="P67" s="343"/>
      <c r="Q67" s="343"/>
      <c r="R67" s="343"/>
      <c r="S67" s="343"/>
      <c r="T67" s="343"/>
      <c r="U67" s="343"/>
      <c r="V67" s="343"/>
      <c r="W67" s="343"/>
      <c r="X67" s="46"/>
    </row>
    <row r="68" spans="1:24">
      <c r="A68" s="33"/>
      <c r="B68" s="52"/>
      <c r="C68" s="57"/>
      <c r="D68" s="58"/>
      <c r="E68" s="58"/>
      <c r="F68" s="58"/>
      <c r="G68" s="58"/>
      <c r="H68" s="58"/>
      <c r="I68" s="58"/>
      <c r="J68" s="58"/>
      <c r="K68" s="58"/>
      <c r="L68" s="58"/>
      <c r="M68" s="58"/>
      <c r="N68" s="57"/>
      <c r="O68" s="57"/>
      <c r="P68" s="57"/>
      <c r="Q68" s="57"/>
      <c r="R68" s="57"/>
      <c r="S68" s="57"/>
      <c r="T68" s="57"/>
      <c r="U68" s="57"/>
      <c r="V68" s="57"/>
      <c r="W68" s="57"/>
      <c r="X68" s="46"/>
    </row>
    <row r="69" spans="1:24">
      <c r="A69" s="33"/>
      <c r="B69" s="52"/>
      <c r="C69" s="57"/>
      <c r="D69" s="58"/>
      <c r="E69" s="58"/>
      <c r="F69" s="58"/>
      <c r="G69" s="58"/>
      <c r="H69" s="58"/>
      <c r="I69" s="58"/>
      <c r="J69" s="58"/>
      <c r="K69" s="58"/>
      <c r="L69" s="58"/>
      <c r="M69" s="58"/>
      <c r="N69" s="57"/>
      <c r="O69" s="57"/>
      <c r="P69" s="57"/>
      <c r="Q69" s="57"/>
      <c r="R69" s="57"/>
      <c r="S69" s="57"/>
      <c r="T69" s="57"/>
      <c r="U69" s="57"/>
      <c r="V69" s="57"/>
      <c r="W69" s="57"/>
      <c r="X69" s="46"/>
    </row>
    <row r="70" spans="1:24">
      <c r="A70" s="33"/>
      <c r="B70" s="52"/>
      <c r="C70" s="57"/>
      <c r="D70" s="58"/>
      <c r="E70" s="58"/>
      <c r="F70" s="58"/>
      <c r="G70" s="58"/>
      <c r="H70" s="58"/>
      <c r="I70" s="346"/>
      <c r="J70" s="641"/>
      <c r="K70" s="641"/>
      <c r="L70" s="641"/>
      <c r="M70" s="641"/>
      <c r="N70" s="641"/>
      <c r="O70" s="641"/>
      <c r="P70" s="641"/>
      <c r="Q70" s="57"/>
      <c r="R70" s="57"/>
      <c r="S70" s="57"/>
      <c r="T70" s="57"/>
      <c r="U70" s="57"/>
      <c r="V70" s="57"/>
      <c r="W70" s="57"/>
      <c r="X70" s="46"/>
    </row>
    <row r="71" spans="1:24" ht="16.5">
      <c r="A71" s="33"/>
      <c r="B71" s="52"/>
      <c r="C71" s="57"/>
      <c r="D71" s="58"/>
      <c r="E71" s="58"/>
      <c r="F71" s="58"/>
      <c r="G71" s="58"/>
      <c r="H71" s="58"/>
      <c r="I71" s="343" t="s">
        <v>45</v>
      </c>
      <c r="J71" s="643"/>
      <c r="K71" s="643"/>
      <c r="L71" s="643"/>
      <c r="M71" s="643"/>
      <c r="N71" s="643"/>
      <c r="O71" s="643"/>
      <c r="P71" s="643"/>
      <c r="Q71" s="57"/>
      <c r="R71" s="57"/>
      <c r="S71" s="57"/>
      <c r="T71" s="57"/>
      <c r="U71" s="57"/>
      <c r="V71" s="57"/>
      <c r="W71" s="57"/>
      <c r="X71" s="46"/>
    </row>
    <row r="72" spans="1:24">
      <c r="A72" s="33"/>
      <c r="B72" s="52"/>
      <c r="C72" s="52"/>
      <c r="D72" s="52"/>
      <c r="E72" s="52"/>
      <c r="F72" s="59"/>
      <c r="G72" s="59"/>
      <c r="H72" s="59"/>
      <c r="I72" s="59"/>
      <c r="J72" s="59"/>
      <c r="K72" s="59"/>
      <c r="L72" s="59"/>
      <c r="M72" s="59"/>
      <c r="N72" s="59"/>
      <c r="O72" s="59"/>
      <c r="P72" s="60"/>
      <c r="Q72" s="52"/>
      <c r="R72" s="52"/>
      <c r="S72" s="52"/>
      <c r="T72" s="53"/>
      <c r="U72" s="53"/>
      <c r="V72" s="53"/>
      <c r="W72" s="53"/>
      <c r="X72" s="46"/>
    </row>
    <row r="73" spans="1:24">
      <c r="A73" s="33"/>
      <c r="B73" s="344" t="s">
        <v>46</v>
      </c>
      <c r="C73" s="344"/>
      <c r="D73" s="344"/>
      <c r="E73" s="344"/>
      <c r="F73" s="344"/>
      <c r="G73" s="344"/>
      <c r="H73" s="344"/>
      <c r="I73" s="344"/>
      <c r="J73" s="344"/>
      <c r="K73" s="344"/>
      <c r="L73" s="344"/>
      <c r="M73" s="344"/>
      <c r="N73" s="344"/>
      <c r="O73" s="61"/>
      <c r="P73" s="31"/>
      <c r="Q73" s="31" t="s">
        <v>47</v>
      </c>
      <c r="R73" s="31" t="s">
        <v>48</v>
      </c>
      <c r="S73" s="31"/>
      <c r="T73" s="31"/>
      <c r="U73" s="31"/>
      <c r="V73" s="31"/>
      <c r="W73" s="31"/>
      <c r="X73" s="32"/>
    </row>
    <row r="74" spans="1:24">
      <c r="A74" s="62"/>
      <c r="B74" s="63" t="s">
        <v>49</v>
      </c>
      <c r="C74" s="64"/>
      <c r="D74" s="64"/>
      <c r="E74" s="64"/>
      <c r="F74" s="63" t="s">
        <v>50</v>
      </c>
      <c r="G74" s="65"/>
      <c r="H74" s="345"/>
      <c r="I74" s="345"/>
      <c r="J74" s="345"/>
      <c r="K74" s="345"/>
      <c r="L74" s="345"/>
      <c r="M74" s="345"/>
      <c r="N74" s="345"/>
      <c r="O74" s="345"/>
      <c r="P74" s="63"/>
      <c r="Q74" s="63"/>
      <c r="R74" s="63" t="s">
        <v>51</v>
      </c>
      <c r="S74" s="63"/>
      <c r="T74" s="63"/>
      <c r="U74" s="63"/>
      <c r="V74" s="63"/>
      <c r="W74" s="63"/>
      <c r="X74" s="66"/>
    </row>
  </sheetData>
  <mergeCells count="144">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Q35:S35"/>
    <mergeCell ref="T35:W35"/>
    <mergeCell ref="B37:W37"/>
    <mergeCell ref="B39:I39"/>
    <mergeCell ref="J39:K39"/>
    <mergeCell ref="L39:P39"/>
    <mergeCell ref="Q39:S39"/>
    <mergeCell ref="T39:W39"/>
    <mergeCell ref="B33:I33"/>
    <mergeCell ref="J33:K33"/>
    <mergeCell ref="L33:P33"/>
    <mergeCell ref="Q33:S33"/>
    <mergeCell ref="T33:W33"/>
    <mergeCell ref="B34:I34"/>
    <mergeCell ref="J34:K34"/>
    <mergeCell ref="L34:P34"/>
    <mergeCell ref="Q34:S34"/>
    <mergeCell ref="T34:W34"/>
    <mergeCell ref="B40:I40"/>
    <mergeCell ref="J40:K40"/>
    <mergeCell ref="L40:P40"/>
    <mergeCell ref="Q40:S40"/>
    <mergeCell ref="T40:W40"/>
    <mergeCell ref="B41:I41"/>
    <mergeCell ref="J41:K41"/>
    <mergeCell ref="L41:P41"/>
    <mergeCell ref="Q41:S41"/>
    <mergeCell ref="T41:W41"/>
    <mergeCell ref="B44:I44"/>
    <mergeCell ref="J44:K44"/>
    <mergeCell ref="L44:P44"/>
    <mergeCell ref="Q44:S44"/>
    <mergeCell ref="T44:W44"/>
    <mergeCell ref="Q45:S45"/>
    <mergeCell ref="T45:W45"/>
    <mergeCell ref="B42:I42"/>
    <mergeCell ref="J42:K42"/>
    <mergeCell ref="L42:P42"/>
    <mergeCell ref="Q42:S42"/>
    <mergeCell ref="T42:W42"/>
    <mergeCell ref="B43:I43"/>
    <mergeCell ref="J43:K43"/>
    <mergeCell ref="L43:P43"/>
    <mergeCell ref="Q43:S43"/>
    <mergeCell ref="T43:W43"/>
    <mergeCell ref="B50:G50"/>
    <mergeCell ref="H50:I50"/>
    <mergeCell ref="J50:K50"/>
    <mergeCell ref="L50:P50"/>
    <mergeCell ref="Q50:S50"/>
    <mergeCell ref="T50:W50"/>
    <mergeCell ref="B47:W47"/>
    <mergeCell ref="B49:G49"/>
    <mergeCell ref="H49:I49"/>
    <mergeCell ref="J49:K49"/>
    <mergeCell ref="L49:P49"/>
    <mergeCell ref="Q49:S49"/>
    <mergeCell ref="T49:W49"/>
    <mergeCell ref="B52:G52"/>
    <mergeCell ref="H52:I52"/>
    <mergeCell ref="J52:K52"/>
    <mergeCell ref="L52:P52"/>
    <mergeCell ref="Q52:S52"/>
    <mergeCell ref="T52:W52"/>
    <mergeCell ref="B51:G51"/>
    <mergeCell ref="H51:I51"/>
    <mergeCell ref="J51:K51"/>
    <mergeCell ref="L51:P51"/>
    <mergeCell ref="Q51:S51"/>
    <mergeCell ref="T51:W51"/>
    <mergeCell ref="Q53:S53"/>
    <mergeCell ref="T53:W53"/>
    <mergeCell ref="B55:W55"/>
    <mergeCell ref="B57:G57"/>
    <mergeCell ref="H57:I57"/>
    <mergeCell ref="J57:K57"/>
    <mergeCell ref="L57:P57"/>
    <mergeCell ref="Q57:S57"/>
    <mergeCell ref="T57:W57"/>
    <mergeCell ref="Q59:S59"/>
    <mergeCell ref="T59:W59"/>
    <mergeCell ref="Q61:S61"/>
    <mergeCell ref="T61:W61"/>
    <mergeCell ref="R62:S62"/>
    <mergeCell ref="T62:W62"/>
    <mergeCell ref="B58:G58"/>
    <mergeCell ref="H58:I58"/>
    <mergeCell ref="J58:K58"/>
    <mergeCell ref="L58:P58"/>
    <mergeCell ref="Q58:S58"/>
    <mergeCell ref="T58:W58"/>
    <mergeCell ref="I70:P70"/>
    <mergeCell ref="I71:P71"/>
    <mergeCell ref="B73:N73"/>
    <mergeCell ref="H74:O74"/>
    <mergeCell ref="Q63:S63"/>
    <mergeCell ref="T63:W63"/>
    <mergeCell ref="C66:J66"/>
    <mergeCell ref="K66:M67"/>
    <mergeCell ref="N66:V66"/>
    <mergeCell ref="C67:J67"/>
    <mergeCell ref="N67:W67"/>
  </mergeCells>
  <conditionalFormatting sqref="B12:W17">
    <cfRule type="expression" dxfId="16" priority="1" stopIfTrue="1">
      <formula>#REF!=0</formula>
    </cfRule>
  </conditionalFormatting>
  <dataValidations count="32">
    <dataValidation allowBlank="1" showInputMessage="1" showErrorMessage="1" prompt="Escriba el precio unitario del material  que se analiza" sqref="Q40:S44" xr:uid="{00000000-0002-0000-3300-000000000000}"/>
    <dataValidation allowBlank="1" showInputMessage="1" showErrorMessage="1" prompt="Escriba la cantidad de material que se analiza" sqref="L40:P44" xr:uid="{00000000-0002-0000-3300-000001000000}"/>
    <dataValidation allowBlank="1" showInputMessage="1" showErrorMessage="1" prompt="Escriba la unidad de medida en que se mide el material" sqref="J40:K44" xr:uid="{00000000-0002-0000-3300-000002000000}"/>
    <dataValidation allowBlank="1" showInputMessage="1" showErrorMessage="1" prompt="Escriba una breve descripción de los materiales que analiza" sqref="B40:I44" xr:uid="{00000000-0002-0000-3300-000003000000}"/>
    <dataValidation allowBlank="1" showInputMessage="1" showErrorMessage="1" prompt="Escriba el rendimiento del equipo que analiza" sqref="Q33:S34" xr:uid="{00000000-0002-0000-3300-000004000000}"/>
    <dataValidation allowBlank="1" showInputMessage="1" showErrorMessage="1" prompt="Escriba la Tarifa por hora del equipo que analiza" sqref="L33:P34" xr:uid="{00000000-0002-0000-3300-000005000000}"/>
    <dataValidation allowBlank="1" showInputMessage="1" showErrorMessage="1" prompt="Escriba una breve descripción del equipo que analiza" sqref="B33:B34" xr:uid="{00000000-0002-0000-3300-000006000000}"/>
    <dataValidation allowBlank="1" showInputMessage="1" showErrorMessage="1" prompt="Escriba el nombre completo  del interventor" sqref="H74:O74" xr:uid="{00000000-0002-0000-3300-000007000000}"/>
    <dataValidation allowBlank="1" showInputMessage="1" showErrorMessage="1" prompt="Escriba el valor Unitario de cada trabajador relacionado" sqref="T58:W58" xr:uid="{00000000-0002-0000-3300-000008000000}"/>
    <dataValidation allowBlank="1" showInputMessage="1" showErrorMessage="1" prompt="Escriba el rendimiento de cada trabajador relacionado" sqref="Q58:S58" xr:uid="{00000000-0002-0000-3300-000009000000}"/>
    <dataValidation allowBlank="1" showInputMessage="1" showErrorMessage="1" prompt="Escriba el valor del jornal total de cada trabajador relacionado" sqref="L58:P58" xr:uid="{00000000-0002-0000-3300-00000A000000}"/>
    <dataValidation allowBlank="1" showInputMessage="1" showErrorMessage="1" prompt="Escriba el valor de las prestaciones por cada trabajador" sqref="J58:K58" xr:uid="{00000000-0002-0000-3300-00000B000000}"/>
    <dataValidation allowBlank="1" showInputMessage="1" showErrorMessage="1" prompt="Escriba el valor del jornal por cada trabajador" sqref="H58:I58" xr:uid="{00000000-0002-0000-3300-00000C000000}"/>
    <dataValidation allowBlank="1" showInputMessage="1" showErrorMessage="1" prompt="Escriba el valor unitario del transporte relacionado" sqref="T50:W52" xr:uid="{00000000-0002-0000-3300-00000D000000}"/>
    <dataValidation allowBlank="1" showInputMessage="1" showErrorMessage="1" prompt="Escriba la tarifa del transporte relacionado" sqref="Q50:S52" xr:uid="{00000000-0002-0000-3300-00000E000000}"/>
    <dataValidation allowBlank="1" showInputMessage="1" showErrorMessage="1" prompt="Esciba los m2 o Toneladas por Km equivalentes para el transporte relacionado" sqref="L50:P52" xr:uid="{00000000-0002-0000-3300-00000F000000}"/>
    <dataValidation allowBlank="1" showInputMessage="1" showErrorMessage="1" prompt="Escriba la distancia que recorre el transporte relacionado" sqref="J50:K52" xr:uid="{00000000-0002-0000-3300-000010000000}"/>
    <dataValidation allowBlank="1" showInputMessage="1" showErrorMessage="1" prompt="Escriba el peso o la cantidad de volument que transporta" sqref="H50:I52" xr:uid="{00000000-0002-0000-3300-000011000000}"/>
    <dataValidation allowBlank="1" showInputMessage="1" showErrorMessage="1" prompt="Escriba el precio unitario del material que se analiza" sqref="T34:W34 T40:W44" xr:uid="{00000000-0002-0000-3300-000012000000}"/>
    <dataValidation allowBlank="1" showInputMessage="1" showErrorMessage="1" prompt="Escriba el valor unitario del equipo que analiza" sqref="T33:W33" xr:uid="{00000000-0002-0000-3300-000013000000}"/>
    <dataValidation allowBlank="1" showInputMessage="1" showErrorMessage="1" prompt="Escriba los trabajadores cuyo precio va a analizarce" sqref="B58:G58" xr:uid="{00000000-0002-0000-3300-000014000000}"/>
    <dataValidation allowBlank="1" showInputMessage="1" showErrorMessage="1" prompt="Escriba la clase de material que transporta el material que se analiza" sqref="B50:G52" xr:uid="{00000000-0002-0000-3300-000015000000}"/>
    <dataValidation allowBlank="1" showInputMessage="1" showErrorMessage="1" prompt="Escriba la Cantidad de cada item relacionado" sqref="T26 T29:W29" xr:uid="{00000000-0002-0000-3300-000016000000}"/>
    <dataValidation allowBlank="1" showInputMessage="1" showErrorMessage="1" prompt="Escriba la unidad de medida en que se encuentra el item relacionado" sqref="Q26 Q29:S29" xr:uid="{00000000-0002-0000-3300-000017000000}"/>
    <dataValidation allowBlank="1" showInputMessage="1" showErrorMessage="1" prompt="Escriba una breve descripción del item relacionado" sqref="D26 D29:P29" xr:uid="{00000000-0002-0000-3300-000018000000}"/>
    <dataValidation allowBlank="1" showInputMessage="1" showErrorMessage="1" prompt="Escriba el item relacionado en la propuesta" sqref="B26 B29:C29" xr:uid="{00000000-0002-0000-3300-000019000000}"/>
    <dataValidation allowBlank="1" showInputMessage="1" showErrorMessage="1" promptTitle="Coordinador        " prompt="Escriba el nombre _x000a_o razón social del _x000a_funcionario designado_x000a_para ser el Coordinador_x000a_del Contrato" sqref="F23:W23" xr:uid="{00000000-0002-0000-3300-00001A000000}"/>
    <dataValidation allowBlank="1" showInputMessage="1" showErrorMessage="1" promptTitle="Interventor               " prompt="Escriba el nombre _x000a_o razón social del _x000a_Interventor" sqref="F21:W21" xr:uid="{00000000-0002-0000-3300-00001B000000}"/>
    <dataValidation allowBlank="1" showInputMessage="1" showErrorMessage="1" promptTitle="Contratista" prompt="Escriba el nombre o _x000a_razón social del _x000a_Contratista" sqref="F19:W19" xr:uid="{00000000-0002-0000-3300-00001C000000}"/>
    <dataValidation allowBlank="1" showInputMessage="1" showErrorMessage="1" promptTitle="Contrato No." prompt="Escriba en este espacio el número de contrato suscrito" sqref="H8:L8" xr:uid="{00000000-0002-0000-3300-00001D000000}"/>
    <dataValidation allowBlank="1" showInputMessage="1" showErrorMessage="1" prompt="Escriba el año de suscripción del contrato." sqref="O8:Q8" xr:uid="{00000000-0002-0000-3300-00001E000000}"/>
    <dataValidation allowBlank="1" showInputMessage="1" showErrorMessage="1" promptTitle="Objeto del Contrato" prompt="Escriba claramente el objeto del contrato de ejecución suscrito" sqref="B12:W17" xr:uid="{00000000-0002-0000-3300-00001F000000}"/>
  </dataValidation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X74"/>
  <sheetViews>
    <sheetView topLeftCell="A37" zoomScale="59" zoomScaleNormal="59" workbookViewId="0">
      <selection sqref="A1:X74"/>
    </sheetView>
  </sheetViews>
  <sheetFormatPr defaultColWidth="11.42578125" defaultRowHeight="15"/>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69" t="s">
        <v>4</v>
      </c>
      <c r="C12" s="469"/>
      <c r="D12" s="469"/>
      <c r="E12" s="469"/>
      <c r="F12" s="469"/>
      <c r="G12" s="469"/>
      <c r="H12" s="469"/>
      <c r="I12" s="469"/>
      <c r="J12" s="469"/>
      <c r="K12" s="469"/>
      <c r="L12" s="469"/>
      <c r="M12" s="469"/>
      <c r="N12" s="469"/>
      <c r="O12" s="469"/>
      <c r="P12" s="469"/>
      <c r="Q12" s="469"/>
      <c r="R12" s="469"/>
      <c r="S12" s="469"/>
      <c r="T12" s="469"/>
      <c r="U12" s="469"/>
      <c r="V12" s="469"/>
      <c r="W12" s="469"/>
      <c r="X12" s="36"/>
    </row>
    <row r="13" spans="1:24">
      <c r="A13" s="35"/>
      <c r="B13" s="469"/>
      <c r="C13" s="469"/>
      <c r="D13" s="469"/>
      <c r="E13" s="469"/>
      <c r="F13" s="469"/>
      <c r="G13" s="469"/>
      <c r="H13" s="469"/>
      <c r="I13" s="469"/>
      <c r="J13" s="469"/>
      <c r="K13" s="469"/>
      <c r="L13" s="469"/>
      <c r="M13" s="469"/>
      <c r="N13" s="469"/>
      <c r="O13" s="469"/>
      <c r="P13" s="469"/>
      <c r="Q13" s="469"/>
      <c r="R13" s="469"/>
      <c r="S13" s="469"/>
      <c r="T13" s="469"/>
      <c r="U13" s="469"/>
      <c r="V13" s="469"/>
      <c r="W13" s="469"/>
      <c r="X13" s="36"/>
    </row>
    <row r="14" spans="1:24">
      <c r="A14" s="35"/>
      <c r="B14" s="469"/>
      <c r="C14" s="469"/>
      <c r="D14" s="469"/>
      <c r="E14" s="469"/>
      <c r="F14" s="469"/>
      <c r="G14" s="469"/>
      <c r="H14" s="469"/>
      <c r="I14" s="469"/>
      <c r="J14" s="469"/>
      <c r="K14" s="469"/>
      <c r="L14" s="469"/>
      <c r="M14" s="469"/>
      <c r="N14" s="469"/>
      <c r="O14" s="469"/>
      <c r="P14" s="469"/>
      <c r="Q14" s="469"/>
      <c r="R14" s="469"/>
      <c r="S14" s="469"/>
      <c r="T14" s="469"/>
      <c r="U14" s="469"/>
      <c r="V14" s="469"/>
      <c r="W14" s="469"/>
      <c r="X14" s="36"/>
    </row>
    <row r="15" spans="1:24">
      <c r="A15" s="35"/>
      <c r="B15" s="469"/>
      <c r="C15" s="469"/>
      <c r="D15" s="469"/>
      <c r="E15" s="469"/>
      <c r="F15" s="469"/>
      <c r="G15" s="469"/>
      <c r="H15" s="469"/>
      <c r="I15" s="469"/>
      <c r="J15" s="469"/>
      <c r="K15" s="469"/>
      <c r="L15" s="469"/>
      <c r="M15" s="469"/>
      <c r="N15" s="469"/>
      <c r="O15" s="469"/>
      <c r="P15" s="469"/>
      <c r="Q15" s="469"/>
      <c r="R15" s="469"/>
      <c r="S15" s="469"/>
      <c r="T15" s="469"/>
      <c r="U15" s="469"/>
      <c r="V15" s="469"/>
      <c r="W15" s="469"/>
      <c r="X15" s="36"/>
    </row>
    <row r="16" spans="1:24">
      <c r="A16" s="35"/>
      <c r="B16" s="469"/>
      <c r="C16" s="469"/>
      <c r="D16" s="469"/>
      <c r="E16" s="469"/>
      <c r="F16" s="469"/>
      <c r="G16" s="469"/>
      <c r="H16" s="469"/>
      <c r="I16" s="469"/>
      <c r="J16" s="469"/>
      <c r="K16" s="469"/>
      <c r="L16" s="469"/>
      <c r="M16" s="469"/>
      <c r="N16" s="469"/>
      <c r="O16" s="469"/>
      <c r="P16" s="469"/>
      <c r="Q16" s="469"/>
      <c r="R16" s="469"/>
      <c r="S16" s="469"/>
      <c r="T16" s="469"/>
      <c r="U16" s="469"/>
      <c r="V16" s="469"/>
      <c r="W16" s="469"/>
      <c r="X16" s="36"/>
    </row>
    <row r="17" spans="1:24">
      <c r="A17" s="35"/>
      <c r="B17" s="469"/>
      <c r="C17" s="469"/>
      <c r="D17" s="469"/>
      <c r="E17" s="469"/>
      <c r="F17" s="469"/>
      <c r="G17" s="469"/>
      <c r="H17" s="469"/>
      <c r="I17" s="469"/>
      <c r="J17" s="469"/>
      <c r="K17" s="469"/>
      <c r="L17" s="469"/>
      <c r="M17" s="469"/>
      <c r="N17" s="469"/>
      <c r="O17" s="469"/>
      <c r="P17" s="469"/>
      <c r="Q17" s="469"/>
      <c r="R17" s="469"/>
      <c r="S17" s="469"/>
      <c r="T17" s="469"/>
      <c r="U17" s="469"/>
      <c r="V17" s="469"/>
      <c r="W17" s="469"/>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293">
        <f>'[6]PRESUPUESTO PLAZA'!B62</f>
        <v>9.5</v>
      </c>
      <c r="C26" s="295"/>
      <c r="D26" s="470" t="str">
        <f>'[6]PRESUPUESTO PLAZA'!C62</f>
        <v>Suministro, transporte y colocación de barra de seguridad para personas con movilidad reducida, con una longitud de 60 cm. y un diámetro  de  1¼" en acero inoxidable. Incluye pernos para anclaje, escudos en acero inoxidable y todos los elementos   necesarios   para   su   correcta   instalación   y funcionamiento, según diseño.</v>
      </c>
      <c r="E26" s="471"/>
      <c r="F26" s="471"/>
      <c r="G26" s="471"/>
      <c r="H26" s="471"/>
      <c r="I26" s="471"/>
      <c r="J26" s="471"/>
      <c r="K26" s="471"/>
      <c r="L26" s="471"/>
      <c r="M26" s="471"/>
      <c r="N26" s="471"/>
      <c r="O26" s="471"/>
      <c r="P26" s="472"/>
      <c r="Q26" s="468" t="str">
        <f>'[6]PRESUPUESTO PLAZA'!D62</f>
        <v>un</v>
      </c>
      <c r="R26" s="294"/>
      <c r="S26" s="295"/>
      <c r="T26" s="468">
        <f>'[6]PRESUPUESTO PLAZA'!E62</f>
        <v>3</v>
      </c>
      <c r="U26" s="294"/>
      <c r="V26" s="294"/>
      <c r="W26" s="295"/>
      <c r="X26" s="46"/>
    </row>
    <row r="27" spans="1:24">
      <c r="A27" s="33"/>
      <c r="B27" s="296"/>
      <c r="C27" s="298"/>
      <c r="D27" s="473"/>
      <c r="E27" s="474"/>
      <c r="F27" s="474"/>
      <c r="G27" s="474"/>
      <c r="H27" s="474"/>
      <c r="I27" s="474"/>
      <c r="J27" s="474"/>
      <c r="K27" s="474"/>
      <c r="L27" s="474"/>
      <c r="M27" s="474"/>
      <c r="N27" s="474"/>
      <c r="O27" s="474"/>
      <c r="P27" s="475"/>
      <c r="Q27" s="296"/>
      <c r="R27" s="297"/>
      <c r="S27" s="298"/>
      <c r="T27" s="296"/>
      <c r="U27" s="297"/>
      <c r="V27" s="297"/>
      <c r="W27" s="298"/>
      <c r="X27" s="46"/>
    </row>
    <row r="28" spans="1:24">
      <c r="A28" s="33"/>
      <c r="B28" s="299"/>
      <c r="C28" s="301"/>
      <c r="D28" s="476"/>
      <c r="E28" s="477"/>
      <c r="F28" s="477"/>
      <c r="G28" s="477"/>
      <c r="H28" s="477"/>
      <c r="I28" s="477"/>
      <c r="J28" s="477"/>
      <c r="K28" s="477"/>
      <c r="L28" s="477"/>
      <c r="M28" s="477"/>
      <c r="N28" s="477"/>
      <c r="O28" s="477"/>
      <c r="P28" s="478"/>
      <c r="Q28" s="299"/>
      <c r="R28" s="300"/>
      <c r="S28" s="301"/>
      <c r="T28" s="299"/>
      <c r="U28" s="300"/>
      <c r="V28" s="300"/>
      <c r="W28" s="301"/>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c r="K33" s="318"/>
      <c r="L33" s="458">
        <f>+T59</f>
        <v>2781.4599999999996</v>
      </c>
      <c r="M33" s="458"/>
      <c r="N33" s="458"/>
      <c r="O33" s="458"/>
      <c r="P33" s="458"/>
      <c r="Q33" s="320">
        <v>0.05</v>
      </c>
      <c r="R33" s="320"/>
      <c r="S33" s="320"/>
      <c r="T33" s="458">
        <f>+ROUND(L33*Q33,0)</f>
        <v>139</v>
      </c>
      <c r="U33" s="458"/>
      <c r="V33" s="458"/>
      <c r="W33" s="458"/>
      <c r="X33" s="46"/>
    </row>
    <row r="34" spans="1:24" ht="15.75">
      <c r="A34" s="33"/>
      <c r="B34" s="314" t="s">
        <v>253</v>
      </c>
      <c r="C34" s="315"/>
      <c r="D34" s="315"/>
      <c r="E34" s="315"/>
      <c r="F34" s="315"/>
      <c r="G34" s="315"/>
      <c r="H34" s="315"/>
      <c r="I34" s="316"/>
      <c r="J34" s="317" t="s">
        <v>254</v>
      </c>
      <c r="K34" s="318"/>
      <c r="L34" s="452">
        <v>35000</v>
      </c>
      <c r="M34" s="453"/>
      <c r="N34" s="453"/>
      <c r="O34" s="453"/>
      <c r="P34" s="454"/>
      <c r="Q34" s="505">
        <f>Q58</f>
        <v>0.13333333333333333</v>
      </c>
      <c r="R34" s="324"/>
      <c r="S34" s="318"/>
      <c r="T34" s="452">
        <f>+ROUND(L34*Q34,0)</f>
        <v>4667</v>
      </c>
      <c r="U34" s="453"/>
      <c r="V34" s="453"/>
      <c r="W34" s="454"/>
      <c r="X34" s="46"/>
    </row>
    <row r="35" spans="1:24" ht="16.5">
      <c r="A35" s="33"/>
      <c r="B35" s="49"/>
      <c r="C35" s="49"/>
      <c r="D35" s="49"/>
      <c r="E35" s="49"/>
      <c r="F35" s="49"/>
      <c r="G35" s="49"/>
      <c r="H35" s="49"/>
      <c r="I35" s="49"/>
      <c r="J35" s="49"/>
      <c r="K35" s="49"/>
      <c r="L35" s="49"/>
      <c r="M35" s="49"/>
      <c r="N35" s="49"/>
      <c r="O35" s="49"/>
      <c r="P35" s="49"/>
      <c r="Q35" s="310" t="s">
        <v>20</v>
      </c>
      <c r="R35" s="310"/>
      <c r="S35" s="310"/>
      <c r="T35" s="455">
        <f>+SUM(T33:W34)</f>
        <v>4806</v>
      </c>
      <c r="U35" s="456"/>
      <c r="V35" s="456"/>
      <c r="W35" s="457"/>
      <c r="X35" s="46"/>
    </row>
    <row r="36" spans="1:24" ht="15.75">
      <c r="A36" s="33"/>
      <c r="B36" s="50"/>
      <c r="C36" s="50"/>
      <c r="D36" s="50"/>
      <c r="E36" s="50"/>
      <c r="F36" s="50"/>
      <c r="G36" s="50"/>
      <c r="H36" s="50"/>
      <c r="I36" s="50"/>
      <c r="J36" s="50"/>
      <c r="K36" s="50"/>
      <c r="L36" s="50"/>
      <c r="M36" s="50"/>
      <c r="N36" s="50"/>
      <c r="O36" s="50"/>
      <c r="P36" s="50"/>
      <c r="Q36" s="50"/>
      <c r="R36" s="50"/>
      <c r="S36" s="50"/>
      <c r="T36" s="51"/>
      <c r="U36" s="51"/>
      <c r="V36" s="51"/>
      <c r="W36" s="51"/>
      <c r="X36" s="46"/>
    </row>
    <row r="37" spans="1:24" ht="16.5">
      <c r="A37" s="33"/>
      <c r="B37" s="305" t="s">
        <v>21</v>
      </c>
      <c r="C37" s="305"/>
      <c r="D37" s="305"/>
      <c r="E37" s="305"/>
      <c r="F37" s="305"/>
      <c r="G37" s="305"/>
      <c r="H37" s="305"/>
      <c r="I37" s="305"/>
      <c r="J37" s="305"/>
      <c r="K37" s="305"/>
      <c r="L37" s="305"/>
      <c r="M37" s="305"/>
      <c r="N37" s="305"/>
      <c r="O37" s="305"/>
      <c r="P37" s="305"/>
      <c r="Q37" s="305"/>
      <c r="R37" s="305"/>
      <c r="S37" s="305"/>
      <c r="T37" s="305"/>
      <c r="U37" s="305"/>
      <c r="V37" s="305"/>
      <c r="W37" s="305"/>
      <c r="X37" s="46"/>
    </row>
    <row r="38" spans="1:24" ht="15.75">
      <c r="A38" s="33"/>
      <c r="B38" s="47"/>
      <c r="C38" s="47"/>
      <c r="D38" s="47"/>
      <c r="E38" s="47"/>
      <c r="F38" s="47"/>
      <c r="G38" s="47"/>
      <c r="H38" s="47"/>
      <c r="I38" s="47"/>
      <c r="J38" s="47"/>
      <c r="K38" s="47"/>
      <c r="L38" s="47"/>
      <c r="M38" s="47"/>
      <c r="N38" s="47"/>
      <c r="O38" s="47"/>
      <c r="P38" s="47"/>
      <c r="Q38" s="47"/>
      <c r="R38" s="47"/>
      <c r="S38" s="47"/>
      <c r="T38" s="47"/>
      <c r="U38" s="47"/>
      <c r="V38" s="47"/>
      <c r="W38" s="47"/>
      <c r="X38" s="46"/>
    </row>
    <row r="39" spans="1:24" ht="16.5">
      <c r="A39" s="33"/>
      <c r="B39" s="309" t="s">
        <v>9</v>
      </c>
      <c r="C39" s="309"/>
      <c r="D39" s="309"/>
      <c r="E39" s="309"/>
      <c r="F39" s="309"/>
      <c r="G39" s="309"/>
      <c r="H39" s="309"/>
      <c r="I39" s="309"/>
      <c r="J39" s="309" t="s">
        <v>10</v>
      </c>
      <c r="K39" s="309"/>
      <c r="L39" s="309" t="s">
        <v>22</v>
      </c>
      <c r="M39" s="309"/>
      <c r="N39" s="309"/>
      <c r="O39" s="309"/>
      <c r="P39" s="309"/>
      <c r="Q39" s="309" t="s">
        <v>23</v>
      </c>
      <c r="R39" s="309"/>
      <c r="S39" s="309"/>
      <c r="T39" s="309" t="s">
        <v>24</v>
      </c>
      <c r="U39" s="309"/>
      <c r="V39" s="309"/>
      <c r="W39" s="309"/>
      <c r="X39" s="46"/>
    </row>
    <row r="40" spans="1:24">
      <c r="A40" s="33"/>
      <c r="B40" s="439" t="s">
        <v>257</v>
      </c>
      <c r="C40" s="439"/>
      <c r="D40" s="439"/>
      <c r="E40" s="439"/>
      <c r="F40" s="439"/>
      <c r="G40" s="439"/>
      <c r="H40" s="439"/>
      <c r="I40" s="439"/>
      <c r="J40" s="442" t="s">
        <v>126</v>
      </c>
      <c r="K40" s="442"/>
      <c r="L40" s="515">
        <v>1</v>
      </c>
      <c r="M40" s="515"/>
      <c r="N40" s="515"/>
      <c r="O40" s="515"/>
      <c r="P40" s="515"/>
      <c r="Q40" s="440">
        <f>185183-4667</f>
        <v>180516</v>
      </c>
      <c r="R40" s="440"/>
      <c r="S40" s="440"/>
      <c r="T40" s="440">
        <f>+ROUND(L40*Q40,0)</f>
        <v>180516</v>
      </c>
      <c r="U40" s="440"/>
      <c r="V40" s="440"/>
      <c r="W40" s="440"/>
      <c r="X40" s="46"/>
    </row>
    <row r="41" spans="1:24" ht="15.75">
      <c r="A41" s="33"/>
      <c r="B41" s="320"/>
      <c r="C41" s="320"/>
      <c r="D41" s="320"/>
      <c r="E41" s="320"/>
      <c r="F41" s="320"/>
      <c r="G41" s="320"/>
      <c r="H41" s="320"/>
      <c r="I41" s="320"/>
      <c r="J41" s="320"/>
      <c r="K41" s="320"/>
      <c r="L41" s="320"/>
      <c r="M41" s="320"/>
      <c r="N41" s="320"/>
      <c r="O41" s="320"/>
      <c r="P41" s="320"/>
      <c r="Q41" s="320"/>
      <c r="R41" s="320"/>
      <c r="S41" s="320"/>
      <c r="T41" s="458">
        <f>+ROUND(L41*Q41,0)</f>
        <v>0</v>
      </c>
      <c r="U41" s="458"/>
      <c r="V41" s="458"/>
      <c r="W41" s="458"/>
      <c r="X41" s="46"/>
    </row>
    <row r="42" spans="1:24" ht="15.75">
      <c r="A42" s="33"/>
      <c r="B42" s="320"/>
      <c r="C42" s="320"/>
      <c r="D42" s="320"/>
      <c r="E42" s="320"/>
      <c r="F42" s="320"/>
      <c r="G42" s="320"/>
      <c r="H42" s="320"/>
      <c r="I42" s="320"/>
      <c r="J42" s="320"/>
      <c r="K42" s="320"/>
      <c r="L42" s="320"/>
      <c r="M42" s="320"/>
      <c r="N42" s="320"/>
      <c r="O42" s="320"/>
      <c r="P42" s="320"/>
      <c r="Q42" s="320"/>
      <c r="R42" s="320"/>
      <c r="S42" s="320"/>
      <c r="T42" s="458">
        <f>+ROUND(L42*Q42,0)</f>
        <v>0</v>
      </c>
      <c r="U42" s="458"/>
      <c r="V42" s="458"/>
      <c r="W42" s="458"/>
      <c r="X42" s="46"/>
    </row>
    <row r="43" spans="1:24" ht="15.75">
      <c r="A43" s="33"/>
      <c r="B43" s="320"/>
      <c r="C43" s="320"/>
      <c r="D43" s="320"/>
      <c r="E43" s="320"/>
      <c r="F43" s="320"/>
      <c r="G43" s="320"/>
      <c r="H43" s="320"/>
      <c r="I43" s="320"/>
      <c r="J43" s="320"/>
      <c r="K43" s="320"/>
      <c r="L43" s="320"/>
      <c r="M43" s="320"/>
      <c r="N43" s="320"/>
      <c r="O43" s="320"/>
      <c r="P43" s="320"/>
      <c r="Q43" s="320"/>
      <c r="R43" s="320"/>
      <c r="S43" s="320"/>
      <c r="T43" s="458">
        <f>+ROUND(L43*Q43,0)</f>
        <v>0</v>
      </c>
      <c r="U43" s="458"/>
      <c r="V43" s="458"/>
      <c r="W43" s="458"/>
      <c r="X43" s="46"/>
    </row>
    <row r="44" spans="1:24" ht="15.75">
      <c r="A44" s="33"/>
      <c r="B44" s="320"/>
      <c r="C44" s="320"/>
      <c r="D44" s="320"/>
      <c r="E44" s="320"/>
      <c r="F44" s="320"/>
      <c r="G44" s="320"/>
      <c r="H44" s="320"/>
      <c r="I44" s="320"/>
      <c r="J44" s="320"/>
      <c r="K44" s="320"/>
      <c r="L44" s="320"/>
      <c r="M44" s="320"/>
      <c r="N44" s="320"/>
      <c r="O44" s="320"/>
      <c r="P44" s="320"/>
      <c r="Q44" s="320"/>
      <c r="R44" s="320"/>
      <c r="S44" s="320"/>
      <c r="T44" s="458">
        <f>+ROUND(L44*Q44,0)</f>
        <v>0</v>
      </c>
      <c r="U44" s="458"/>
      <c r="V44" s="458"/>
      <c r="W44" s="458"/>
      <c r="X44" s="46"/>
    </row>
    <row r="45" spans="1:24" ht="16.5">
      <c r="A45" s="33"/>
      <c r="B45" s="49"/>
      <c r="C45" s="49"/>
      <c r="D45" s="49"/>
      <c r="E45" s="49"/>
      <c r="F45" s="49"/>
      <c r="G45" s="49"/>
      <c r="H45" s="49"/>
      <c r="I45" s="49"/>
      <c r="J45" s="49"/>
      <c r="K45" s="49"/>
      <c r="L45" s="49"/>
      <c r="M45" s="49"/>
      <c r="N45" s="49"/>
      <c r="O45" s="49"/>
      <c r="P45" s="49"/>
      <c r="Q45" s="310" t="s">
        <v>20</v>
      </c>
      <c r="R45" s="310"/>
      <c r="S45" s="310"/>
      <c r="T45" s="491">
        <f>SUM(T40:W44)</f>
        <v>180516</v>
      </c>
      <c r="U45" s="492"/>
      <c r="V45" s="492"/>
      <c r="W45" s="493"/>
      <c r="X45" s="46"/>
    </row>
    <row r="46" spans="1:24" ht="15.75">
      <c r="A46" s="33"/>
      <c r="B46" s="50"/>
      <c r="C46" s="50"/>
      <c r="D46" s="50"/>
      <c r="E46" s="50"/>
      <c r="F46" s="50"/>
      <c r="G46" s="50"/>
      <c r="H46" s="50"/>
      <c r="I46" s="50"/>
      <c r="J46" s="50"/>
      <c r="K46" s="50"/>
      <c r="L46" s="50"/>
      <c r="M46" s="50"/>
      <c r="N46" s="50"/>
      <c r="O46" s="50"/>
      <c r="P46" s="50"/>
      <c r="Q46" s="50"/>
      <c r="R46" s="50"/>
      <c r="S46" s="50"/>
      <c r="T46" s="51"/>
      <c r="U46" s="51"/>
      <c r="V46" s="51"/>
      <c r="W46" s="51"/>
      <c r="X46" s="46"/>
    </row>
    <row r="47" spans="1:24" ht="16.5">
      <c r="A47" s="33"/>
      <c r="B47" s="305" t="s">
        <v>26</v>
      </c>
      <c r="C47" s="305"/>
      <c r="D47" s="305"/>
      <c r="E47" s="305"/>
      <c r="F47" s="305"/>
      <c r="G47" s="305"/>
      <c r="H47" s="305"/>
      <c r="I47" s="305"/>
      <c r="J47" s="305"/>
      <c r="K47" s="305"/>
      <c r="L47" s="305"/>
      <c r="M47" s="305"/>
      <c r="N47" s="305"/>
      <c r="O47" s="305"/>
      <c r="P47" s="305"/>
      <c r="Q47" s="305"/>
      <c r="R47" s="305"/>
      <c r="S47" s="305"/>
      <c r="T47" s="305"/>
      <c r="U47" s="305"/>
      <c r="V47" s="305"/>
      <c r="W47" s="305"/>
      <c r="X47" s="46"/>
    </row>
    <row r="48" spans="1:24" ht="15.75">
      <c r="A48" s="33"/>
      <c r="B48" s="47"/>
      <c r="C48" s="47"/>
      <c r="D48" s="47"/>
      <c r="E48" s="47"/>
      <c r="F48" s="47"/>
      <c r="G48" s="47"/>
      <c r="H48" s="47"/>
      <c r="I48" s="47"/>
      <c r="J48" s="47"/>
      <c r="K48" s="47"/>
      <c r="L48" s="47"/>
      <c r="M48" s="47"/>
      <c r="N48" s="47"/>
      <c r="O48" s="47"/>
      <c r="P48" s="47"/>
      <c r="Q48" s="47"/>
      <c r="R48" s="47"/>
      <c r="S48" s="47"/>
      <c r="T48" s="47"/>
      <c r="U48" s="47"/>
      <c r="V48" s="47"/>
      <c r="W48" s="47"/>
      <c r="X48" s="46"/>
    </row>
    <row r="49" spans="1:24" ht="19.5">
      <c r="A49" s="33"/>
      <c r="B49" s="309" t="s">
        <v>27</v>
      </c>
      <c r="C49" s="309"/>
      <c r="D49" s="309"/>
      <c r="E49" s="309"/>
      <c r="F49" s="309"/>
      <c r="G49" s="309"/>
      <c r="H49" s="309" t="s">
        <v>28</v>
      </c>
      <c r="I49" s="309"/>
      <c r="J49" s="309" t="s">
        <v>29</v>
      </c>
      <c r="K49" s="309"/>
      <c r="L49" s="309" t="s">
        <v>30</v>
      </c>
      <c r="M49" s="309"/>
      <c r="N49" s="309"/>
      <c r="O49" s="309"/>
      <c r="P49" s="309"/>
      <c r="Q49" s="309" t="s">
        <v>16</v>
      </c>
      <c r="R49" s="309"/>
      <c r="S49" s="309"/>
      <c r="T49" s="309" t="s">
        <v>18</v>
      </c>
      <c r="U49" s="309"/>
      <c r="V49" s="309"/>
      <c r="W49" s="309"/>
      <c r="X49" s="46"/>
    </row>
    <row r="50" spans="1:24" ht="15.75">
      <c r="A50" s="33"/>
      <c r="B50" s="320"/>
      <c r="C50" s="320"/>
      <c r="D50" s="320"/>
      <c r="E50" s="320"/>
      <c r="F50" s="320"/>
      <c r="G50" s="320"/>
      <c r="H50" s="320"/>
      <c r="I50" s="320"/>
      <c r="J50" s="320"/>
      <c r="K50" s="320"/>
      <c r="L50" s="320"/>
      <c r="M50" s="320"/>
      <c r="N50" s="320"/>
      <c r="O50" s="320"/>
      <c r="P50" s="320"/>
      <c r="Q50" s="320"/>
      <c r="R50" s="320"/>
      <c r="S50" s="320"/>
      <c r="T50" s="458">
        <f>+ROUND(L50*Q50,0)</f>
        <v>0</v>
      </c>
      <c r="U50" s="458"/>
      <c r="V50" s="458"/>
      <c r="W50" s="458"/>
      <c r="X50" s="46"/>
    </row>
    <row r="51" spans="1:24" ht="15.75">
      <c r="A51" s="33"/>
      <c r="B51" s="320"/>
      <c r="C51" s="320"/>
      <c r="D51" s="320"/>
      <c r="E51" s="320"/>
      <c r="F51" s="320"/>
      <c r="G51" s="320"/>
      <c r="H51" s="320"/>
      <c r="I51" s="320"/>
      <c r="J51" s="320"/>
      <c r="K51" s="320"/>
      <c r="L51" s="320"/>
      <c r="M51" s="320"/>
      <c r="N51" s="320"/>
      <c r="O51" s="320"/>
      <c r="P51" s="320"/>
      <c r="Q51" s="320"/>
      <c r="R51" s="320"/>
      <c r="S51" s="320"/>
      <c r="T51" s="458">
        <f>+ROUND(L51*Q51,0)</f>
        <v>0</v>
      </c>
      <c r="U51" s="458"/>
      <c r="V51" s="458"/>
      <c r="W51" s="458"/>
      <c r="X51" s="46"/>
    </row>
    <row r="52" spans="1:24" ht="15.75">
      <c r="A52" s="33"/>
      <c r="B52" s="320"/>
      <c r="C52" s="320"/>
      <c r="D52" s="320"/>
      <c r="E52" s="320"/>
      <c r="F52" s="320"/>
      <c r="G52" s="320"/>
      <c r="H52" s="320"/>
      <c r="I52" s="320"/>
      <c r="J52" s="320"/>
      <c r="K52" s="320"/>
      <c r="L52" s="320"/>
      <c r="M52" s="320"/>
      <c r="N52" s="320"/>
      <c r="O52" s="320"/>
      <c r="P52" s="320"/>
      <c r="Q52" s="320"/>
      <c r="R52" s="320"/>
      <c r="S52" s="320"/>
      <c r="T52" s="458">
        <f>+ROUND(L52*Q52,0)</f>
        <v>0</v>
      </c>
      <c r="U52" s="458"/>
      <c r="V52" s="458"/>
      <c r="W52" s="458"/>
      <c r="X52" s="46"/>
    </row>
    <row r="53" spans="1:24" ht="16.5">
      <c r="A53" s="33"/>
      <c r="B53" s="49"/>
      <c r="C53" s="49"/>
      <c r="D53" s="49"/>
      <c r="E53" s="49"/>
      <c r="F53" s="49"/>
      <c r="G53" s="49"/>
      <c r="H53" s="49"/>
      <c r="I53" s="49"/>
      <c r="J53" s="49"/>
      <c r="K53" s="49"/>
      <c r="L53" s="49"/>
      <c r="M53" s="49"/>
      <c r="N53" s="49"/>
      <c r="O53" s="49"/>
      <c r="P53" s="49"/>
      <c r="Q53" s="310" t="s">
        <v>20</v>
      </c>
      <c r="R53" s="310"/>
      <c r="S53" s="310"/>
      <c r="T53" s="488">
        <f>SUM(T50:W52)</f>
        <v>0</v>
      </c>
      <c r="U53" s="489"/>
      <c r="V53" s="489"/>
      <c r="W53" s="490"/>
      <c r="X53" s="46"/>
    </row>
    <row r="54" spans="1:24" ht="15.75">
      <c r="A54" s="33"/>
      <c r="B54" s="50"/>
      <c r="C54" s="50"/>
      <c r="D54" s="50"/>
      <c r="E54" s="50"/>
      <c r="F54" s="50"/>
      <c r="G54" s="50"/>
      <c r="H54" s="50"/>
      <c r="I54" s="50"/>
      <c r="J54" s="50"/>
      <c r="K54" s="50"/>
      <c r="L54" s="50"/>
      <c r="M54" s="50"/>
      <c r="N54" s="50"/>
      <c r="O54" s="50"/>
      <c r="P54" s="50"/>
      <c r="Q54" s="50"/>
      <c r="R54" s="50"/>
      <c r="S54" s="50"/>
      <c r="T54" s="51"/>
      <c r="U54" s="51"/>
      <c r="V54" s="51"/>
      <c r="W54" s="51"/>
      <c r="X54" s="46"/>
    </row>
    <row r="55" spans="1:24" ht="16.5">
      <c r="A55" s="33"/>
      <c r="B55" s="305" t="s">
        <v>33</v>
      </c>
      <c r="C55" s="305"/>
      <c r="D55" s="305"/>
      <c r="E55" s="305"/>
      <c r="F55" s="305"/>
      <c r="G55" s="305"/>
      <c r="H55" s="305"/>
      <c r="I55" s="305"/>
      <c r="J55" s="305"/>
      <c r="K55" s="305"/>
      <c r="L55" s="305"/>
      <c r="M55" s="305"/>
      <c r="N55" s="305"/>
      <c r="O55" s="305"/>
      <c r="P55" s="305"/>
      <c r="Q55" s="305"/>
      <c r="R55" s="305"/>
      <c r="S55" s="305"/>
      <c r="T55" s="305"/>
      <c r="U55" s="305"/>
      <c r="V55" s="305"/>
      <c r="W55" s="305"/>
      <c r="X55" s="46"/>
    </row>
    <row r="56" spans="1:24" ht="15.75">
      <c r="A56" s="33"/>
      <c r="B56" s="47"/>
      <c r="C56" s="47"/>
      <c r="D56" s="47"/>
      <c r="E56" s="47"/>
      <c r="F56" s="47"/>
      <c r="G56" s="47"/>
      <c r="H56" s="47"/>
      <c r="I56" s="47"/>
      <c r="J56" s="47"/>
      <c r="K56" s="47"/>
      <c r="L56" s="47"/>
      <c r="M56" s="47"/>
      <c r="N56" s="47"/>
      <c r="O56" s="47"/>
      <c r="P56" s="47"/>
      <c r="Q56" s="47"/>
      <c r="R56" s="47"/>
      <c r="S56" s="47"/>
      <c r="T56" s="47"/>
      <c r="U56" s="47"/>
      <c r="V56" s="47"/>
      <c r="W56" s="47"/>
      <c r="X56" s="46"/>
    </row>
    <row r="57" spans="1:24" ht="16.5">
      <c r="A57" s="33"/>
      <c r="B57" s="309" t="s">
        <v>34</v>
      </c>
      <c r="C57" s="309"/>
      <c r="D57" s="309"/>
      <c r="E57" s="309"/>
      <c r="F57" s="309"/>
      <c r="G57" s="309"/>
      <c r="H57" s="309" t="s">
        <v>248</v>
      </c>
      <c r="I57" s="309"/>
      <c r="J57" s="309" t="s">
        <v>36</v>
      </c>
      <c r="K57" s="309"/>
      <c r="L57" s="309" t="s">
        <v>37</v>
      </c>
      <c r="M57" s="309"/>
      <c r="N57" s="309"/>
      <c r="O57" s="309"/>
      <c r="P57" s="309"/>
      <c r="Q57" s="309" t="s">
        <v>17</v>
      </c>
      <c r="R57" s="309"/>
      <c r="S57" s="309"/>
      <c r="T57" s="309" t="s">
        <v>18</v>
      </c>
      <c r="U57" s="309"/>
      <c r="V57" s="309"/>
      <c r="W57" s="309"/>
      <c r="X57" s="46"/>
    </row>
    <row r="58" spans="1:24">
      <c r="A58" s="33"/>
      <c r="B58" s="439" t="str">
        <f>[6]CUADRILLAS!D34</f>
        <v>Cuadrilla AA (Albañilería) 1Of y 1 Ay</v>
      </c>
      <c r="C58" s="439"/>
      <c r="D58" s="439"/>
      <c r="E58" s="439"/>
      <c r="F58" s="439"/>
      <c r="G58" s="439"/>
      <c r="H58" s="516">
        <f>[6]CUADRILLAS!H40</f>
        <v>12643</v>
      </c>
      <c r="I58" s="516"/>
      <c r="J58" s="517">
        <v>0.65</v>
      </c>
      <c r="K58" s="518"/>
      <c r="L58" s="519">
        <f>H58*1.65</f>
        <v>20860.949999999997</v>
      </c>
      <c r="M58" s="518"/>
      <c r="N58" s="518"/>
      <c r="O58" s="518"/>
      <c r="P58" s="518"/>
      <c r="Q58" s="504">
        <f>1*8/60</f>
        <v>0.13333333333333333</v>
      </c>
      <c r="R58" s="504"/>
      <c r="S58" s="504"/>
      <c r="T58" s="516">
        <f>Q58*L58</f>
        <v>2781.4599999999996</v>
      </c>
      <c r="U58" s="516"/>
      <c r="V58" s="516"/>
      <c r="W58" s="516"/>
      <c r="X58" s="46"/>
    </row>
    <row r="59" spans="1:24" ht="16.5">
      <c r="A59" s="33"/>
      <c r="B59" s="49"/>
      <c r="C59" s="49"/>
      <c r="D59" s="49"/>
      <c r="E59" s="49"/>
      <c r="F59" s="49"/>
      <c r="G59" s="49"/>
      <c r="H59" s="49"/>
      <c r="I59" s="49"/>
      <c r="J59" s="49"/>
      <c r="K59" s="49"/>
      <c r="L59" s="49"/>
      <c r="M59" s="49"/>
      <c r="N59" s="49"/>
      <c r="O59" s="49"/>
      <c r="P59" s="49"/>
      <c r="Q59" s="310" t="s">
        <v>20</v>
      </c>
      <c r="R59" s="310"/>
      <c r="S59" s="310"/>
      <c r="T59" s="485">
        <f>SUM(T58:W58)</f>
        <v>2781.4599999999996</v>
      </c>
      <c r="U59" s="486"/>
      <c r="V59" s="486"/>
      <c r="W59" s="487"/>
      <c r="X59" s="46"/>
    </row>
    <row r="60" spans="1:24">
      <c r="A60" s="33"/>
      <c r="B60" s="52"/>
      <c r="C60" s="52"/>
      <c r="D60" s="52"/>
      <c r="E60" s="52"/>
      <c r="F60" s="52"/>
      <c r="G60" s="52"/>
      <c r="H60" s="52"/>
      <c r="I60" s="52"/>
      <c r="J60" s="52"/>
      <c r="K60" s="52"/>
      <c r="L60" s="52"/>
      <c r="M60" s="52"/>
      <c r="N60" s="52"/>
      <c r="O60" s="52"/>
      <c r="P60" s="52"/>
      <c r="Q60" s="52"/>
      <c r="R60" s="52"/>
      <c r="S60" s="52"/>
      <c r="T60" s="53"/>
      <c r="U60" s="53"/>
      <c r="V60" s="53"/>
      <c r="W60" s="53"/>
      <c r="X60" s="46"/>
    </row>
    <row r="61" spans="1:24">
      <c r="A61" s="169"/>
      <c r="B61" s="171"/>
      <c r="C61" s="171"/>
      <c r="D61" s="171"/>
      <c r="E61" s="171"/>
      <c r="F61" s="171"/>
      <c r="G61" s="171"/>
      <c r="H61" s="171"/>
      <c r="I61" s="171"/>
      <c r="J61" s="171"/>
      <c r="K61" s="171"/>
      <c r="L61" s="171"/>
      <c r="M61" s="171"/>
      <c r="N61" s="171"/>
      <c r="O61" s="171"/>
      <c r="P61" s="171"/>
      <c r="Q61" s="432" t="s">
        <v>39</v>
      </c>
      <c r="R61" s="432"/>
      <c r="S61" s="432"/>
      <c r="T61" s="433">
        <f>ROUND((T59+T53+T45+T35),0)</f>
        <v>188103</v>
      </c>
      <c r="U61" s="433"/>
      <c r="V61" s="433"/>
      <c r="W61" s="433"/>
      <c r="X61" s="170"/>
    </row>
    <row r="62" spans="1:24">
      <c r="A62" s="169"/>
      <c r="B62" s="171"/>
      <c r="C62" s="171"/>
      <c r="D62" s="171"/>
      <c r="E62" s="171"/>
      <c r="F62" s="171"/>
      <c r="G62" s="171"/>
      <c r="H62" s="171"/>
      <c r="I62" s="171"/>
      <c r="J62" s="171"/>
      <c r="K62" s="171"/>
      <c r="L62" s="171"/>
      <c r="M62" s="171"/>
      <c r="N62" s="171"/>
      <c r="O62" s="171"/>
      <c r="P62" s="171"/>
      <c r="Q62" s="172" t="s">
        <v>40</v>
      </c>
      <c r="R62" s="437" t="e">
        <f>'[6]DESGLOSE DEL AIU'!D89</f>
        <v>#REF!</v>
      </c>
      <c r="S62" s="438"/>
      <c r="T62" s="433">
        <v>0</v>
      </c>
      <c r="U62" s="433"/>
      <c r="V62" s="433"/>
      <c r="W62" s="433"/>
      <c r="X62" s="170"/>
    </row>
    <row r="63" spans="1:24">
      <c r="A63" s="169"/>
      <c r="B63" s="171"/>
      <c r="C63" s="171"/>
      <c r="D63" s="171"/>
      <c r="E63" s="171"/>
      <c r="F63" s="171"/>
      <c r="G63" s="171"/>
      <c r="H63" s="171"/>
      <c r="I63" s="171"/>
      <c r="J63" s="171"/>
      <c r="K63" s="171"/>
      <c r="L63" s="171"/>
      <c r="M63" s="171"/>
      <c r="N63" s="171"/>
      <c r="O63" s="171"/>
      <c r="P63" s="171"/>
      <c r="Q63" s="432" t="s">
        <v>42</v>
      </c>
      <c r="R63" s="432"/>
      <c r="S63" s="432"/>
      <c r="T63" s="433">
        <f>+T62+T61</f>
        <v>188103</v>
      </c>
      <c r="U63" s="433"/>
      <c r="V63" s="433"/>
      <c r="W63" s="433"/>
      <c r="X63" s="170"/>
    </row>
    <row r="64" spans="1:24">
      <c r="A64" s="33"/>
      <c r="B64" s="52"/>
      <c r="C64" s="52"/>
      <c r="D64" s="52"/>
      <c r="E64" s="52"/>
      <c r="F64" s="52"/>
      <c r="G64" s="52"/>
      <c r="H64" s="52"/>
      <c r="I64" s="52"/>
      <c r="J64" s="52"/>
      <c r="K64" s="52"/>
      <c r="L64" s="52"/>
      <c r="M64" s="52"/>
      <c r="N64" s="52"/>
      <c r="O64" s="52"/>
      <c r="P64" s="52"/>
      <c r="Q64" s="52"/>
      <c r="R64" s="52"/>
      <c r="S64" s="52"/>
      <c r="T64" s="53"/>
      <c r="U64" s="53"/>
      <c r="V64" s="53"/>
      <c r="W64" s="53"/>
      <c r="X64" s="46"/>
    </row>
    <row r="65" spans="1:24">
      <c r="A65" s="33"/>
      <c r="B65" s="52"/>
      <c r="C65" s="52"/>
      <c r="D65" s="52"/>
      <c r="E65" s="52"/>
      <c r="F65" s="52"/>
      <c r="G65" s="52"/>
      <c r="H65" s="52"/>
      <c r="I65" s="52"/>
      <c r="J65" s="52"/>
      <c r="K65" s="52"/>
      <c r="L65" s="52"/>
      <c r="M65" s="52"/>
      <c r="N65" s="52"/>
      <c r="O65" s="52"/>
      <c r="P65" s="52"/>
      <c r="Q65" s="52"/>
      <c r="R65" s="52"/>
      <c r="S65" s="52"/>
      <c r="T65" s="53"/>
      <c r="U65" s="53"/>
      <c r="V65" s="53"/>
      <c r="W65" s="53"/>
      <c r="X65" s="46"/>
    </row>
    <row r="66" spans="1:24">
      <c r="A66" s="33"/>
      <c r="B66" s="52"/>
      <c r="C66" s="346"/>
      <c r="D66" s="641"/>
      <c r="E66" s="641"/>
      <c r="F66" s="641"/>
      <c r="G66" s="641"/>
      <c r="H66" s="641"/>
      <c r="I66" s="641"/>
      <c r="J66" s="641"/>
      <c r="K66" s="642"/>
      <c r="L66" s="642"/>
      <c r="M66" s="642"/>
      <c r="N66" s="347"/>
      <c r="O66" s="347"/>
      <c r="P66" s="347"/>
      <c r="Q66" s="347"/>
      <c r="R66" s="347"/>
      <c r="S66" s="347"/>
      <c r="T66" s="347"/>
      <c r="U66" s="347"/>
      <c r="V66" s="347"/>
      <c r="W66" s="67"/>
      <c r="X66" s="46"/>
    </row>
    <row r="67" spans="1:24" ht="16.5">
      <c r="A67" s="33"/>
      <c r="B67" s="52"/>
      <c r="C67" s="343" t="s">
        <v>43</v>
      </c>
      <c r="D67" s="343"/>
      <c r="E67" s="343"/>
      <c r="F67" s="343"/>
      <c r="G67" s="343"/>
      <c r="H67" s="343"/>
      <c r="I67" s="343"/>
      <c r="J67" s="343"/>
      <c r="K67" s="642"/>
      <c r="L67" s="642"/>
      <c r="M67" s="642"/>
      <c r="N67" s="343" t="s">
        <v>44</v>
      </c>
      <c r="O67" s="343"/>
      <c r="P67" s="343"/>
      <c r="Q67" s="343"/>
      <c r="R67" s="343"/>
      <c r="S67" s="343"/>
      <c r="T67" s="343"/>
      <c r="U67" s="343"/>
      <c r="V67" s="343"/>
      <c r="W67" s="343"/>
      <c r="X67" s="46"/>
    </row>
    <row r="68" spans="1:24">
      <c r="A68" s="33"/>
      <c r="B68" s="52"/>
      <c r="C68" s="57"/>
      <c r="D68" s="58"/>
      <c r="E68" s="58"/>
      <c r="F68" s="58"/>
      <c r="G68" s="58"/>
      <c r="H68" s="58"/>
      <c r="I68" s="58"/>
      <c r="J68" s="58"/>
      <c r="K68" s="58"/>
      <c r="L68" s="58"/>
      <c r="M68" s="58"/>
      <c r="N68" s="57"/>
      <c r="O68" s="57"/>
      <c r="P68" s="57"/>
      <c r="Q68" s="57"/>
      <c r="R68" s="57"/>
      <c r="S68" s="57"/>
      <c r="T68" s="57"/>
      <c r="U68" s="57"/>
      <c r="V68" s="57"/>
      <c r="W68" s="57"/>
      <c r="X68" s="46"/>
    </row>
    <row r="69" spans="1:24">
      <c r="A69" s="33"/>
      <c r="B69" s="52"/>
      <c r="C69" s="57"/>
      <c r="D69" s="58"/>
      <c r="E69" s="58"/>
      <c r="F69" s="58"/>
      <c r="G69" s="58"/>
      <c r="H69" s="58"/>
      <c r="I69" s="58"/>
      <c r="J69" s="58"/>
      <c r="K69" s="58"/>
      <c r="L69" s="58"/>
      <c r="M69" s="58"/>
      <c r="N69" s="57"/>
      <c r="O69" s="57"/>
      <c r="P69" s="57"/>
      <c r="Q69" s="57"/>
      <c r="R69" s="57"/>
      <c r="S69" s="57"/>
      <c r="T69" s="57"/>
      <c r="U69" s="57"/>
      <c r="V69" s="57"/>
      <c r="W69" s="57"/>
      <c r="X69" s="46"/>
    </row>
    <row r="70" spans="1:24">
      <c r="A70" s="33"/>
      <c r="B70" s="52"/>
      <c r="C70" s="57"/>
      <c r="D70" s="58"/>
      <c r="E70" s="58"/>
      <c r="F70" s="58"/>
      <c r="G70" s="58"/>
      <c r="H70" s="58"/>
      <c r="I70" s="346"/>
      <c r="J70" s="641"/>
      <c r="K70" s="641"/>
      <c r="L70" s="641"/>
      <c r="M70" s="641"/>
      <c r="N70" s="641"/>
      <c r="O70" s="641"/>
      <c r="P70" s="641"/>
      <c r="Q70" s="57"/>
      <c r="R70" s="57"/>
      <c r="S70" s="57"/>
      <c r="T70" s="57"/>
      <c r="U70" s="57"/>
      <c r="V70" s="57"/>
      <c r="W70" s="57"/>
      <c r="X70" s="46"/>
    </row>
    <row r="71" spans="1:24" ht="16.5">
      <c r="A71" s="33"/>
      <c r="B71" s="52"/>
      <c r="C71" s="57"/>
      <c r="D71" s="58"/>
      <c r="E71" s="58"/>
      <c r="F71" s="58"/>
      <c r="G71" s="58"/>
      <c r="H71" s="58"/>
      <c r="I71" s="343" t="s">
        <v>45</v>
      </c>
      <c r="J71" s="643"/>
      <c r="K71" s="643"/>
      <c r="L71" s="643"/>
      <c r="M71" s="643"/>
      <c r="N71" s="643"/>
      <c r="O71" s="643"/>
      <c r="P71" s="643"/>
      <c r="Q71" s="57"/>
      <c r="R71" s="57"/>
      <c r="S71" s="57"/>
      <c r="T71" s="57"/>
      <c r="U71" s="57"/>
      <c r="V71" s="57"/>
      <c r="W71" s="57"/>
      <c r="X71" s="46"/>
    </row>
    <row r="72" spans="1:24">
      <c r="A72" s="33"/>
      <c r="B72" s="52"/>
      <c r="C72" s="52"/>
      <c r="D72" s="52"/>
      <c r="E72" s="52"/>
      <c r="F72" s="59"/>
      <c r="G72" s="59"/>
      <c r="H72" s="59"/>
      <c r="I72" s="59"/>
      <c r="J72" s="59"/>
      <c r="K72" s="59"/>
      <c r="L72" s="59"/>
      <c r="M72" s="59"/>
      <c r="N72" s="59"/>
      <c r="O72" s="59"/>
      <c r="P72" s="60"/>
      <c r="Q72" s="52"/>
      <c r="R72" s="52"/>
      <c r="S72" s="52"/>
      <c r="T72" s="53"/>
      <c r="U72" s="53"/>
      <c r="V72" s="53"/>
      <c r="W72" s="53"/>
      <c r="X72" s="46"/>
    </row>
    <row r="73" spans="1:24">
      <c r="A73" s="33"/>
      <c r="B73" s="344" t="s">
        <v>46</v>
      </c>
      <c r="C73" s="344"/>
      <c r="D73" s="344"/>
      <c r="E73" s="344"/>
      <c r="F73" s="344"/>
      <c r="G73" s="344"/>
      <c r="H73" s="344"/>
      <c r="I73" s="344"/>
      <c r="J73" s="344"/>
      <c r="K73" s="344"/>
      <c r="L73" s="344"/>
      <c r="M73" s="344"/>
      <c r="N73" s="344"/>
      <c r="O73" s="61"/>
      <c r="P73" s="31"/>
      <c r="Q73" s="31" t="s">
        <v>47</v>
      </c>
      <c r="R73" s="31" t="s">
        <v>48</v>
      </c>
      <c r="S73" s="31"/>
      <c r="T73" s="31"/>
      <c r="U73" s="31"/>
      <c r="V73" s="31"/>
      <c r="W73" s="31"/>
      <c r="X73" s="32"/>
    </row>
    <row r="74" spans="1:24">
      <c r="A74" s="62"/>
      <c r="B74" s="63" t="s">
        <v>49</v>
      </c>
      <c r="C74" s="64"/>
      <c r="D74" s="64"/>
      <c r="E74" s="64"/>
      <c r="F74" s="63" t="s">
        <v>50</v>
      </c>
      <c r="G74" s="65"/>
      <c r="H74" s="345"/>
      <c r="I74" s="345"/>
      <c r="J74" s="345"/>
      <c r="K74" s="345"/>
      <c r="L74" s="345"/>
      <c r="M74" s="345"/>
      <c r="N74" s="345"/>
      <c r="O74" s="345"/>
      <c r="P74" s="63"/>
      <c r="Q74" s="63"/>
      <c r="R74" s="63" t="s">
        <v>51</v>
      </c>
      <c r="S74" s="63"/>
      <c r="T74" s="63"/>
      <c r="U74" s="63"/>
      <c r="V74" s="63"/>
      <c r="W74" s="63"/>
      <c r="X74" s="66"/>
    </row>
  </sheetData>
  <mergeCells count="144">
    <mergeCell ref="B73:N73"/>
    <mergeCell ref="H74:O74"/>
    <mergeCell ref="C66:J66"/>
    <mergeCell ref="K66:M67"/>
    <mergeCell ref="N66:V66"/>
    <mergeCell ref="C67:J67"/>
    <mergeCell ref="N67:W67"/>
    <mergeCell ref="I70:P70"/>
    <mergeCell ref="B58:G58"/>
    <mergeCell ref="H58:I58"/>
    <mergeCell ref="J58:K58"/>
    <mergeCell ref="L58:P58"/>
    <mergeCell ref="Q58:S58"/>
    <mergeCell ref="T58:W58"/>
    <mergeCell ref="Q59:S59"/>
    <mergeCell ref="T59:W59"/>
    <mergeCell ref="Q61:S61"/>
    <mergeCell ref="T61:W61"/>
    <mergeCell ref="T62:W62"/>
    <mergeCell ref="Q63:S63"/>
    <mergeCell ref="T63:W63"/>
    <mergeCell ref="R62:S62"/>
    <mergeCell ref="I71:P71"/>
    <mergeCell ref="L44:P44"/>
    <mergeCell ref="Q44:S44"/>
    <mergeCell ref="T44:W44"/>
    <mergeCell ref="Q53:S53"/>
    <mergeCell ref="T53:W53"/>
    <mergeCell ref="B55:W55"/>
    <mergeCell ref="B52:G52"/>
    <mergeCell ref="H52:I52"/>
    <mergeCell ref="J52:K52"/>
    <mergeCell ref="L52:P52"/>
    <mergeCell ref="Q52:S52"/>
    <mergeCell ref="T52:W52"/>
    <mergeCell ref="B51:G51"/>
    <mergeCell ref="H51:I51"/>
    <mergeCell ref="J51:K51"/>
    <mergeCell ref="L51:P51"/>
    <mergeCell ref="Q51:S51"/>
    <mergeCell ref="T51:W51"/>
    <mergeCell ref="B44:I44"/>
    <mergeCell ref="J44:K44"/>
    <mergeCell ref="B57:G57"/>
    <mergeCell ref="H57:I57"/>
    <mergeCell ref="J57:K57"/>
    <mergeCell ref="L57:P57"/>
    <mergeCell ref="Q57:S57"/>
    <mergeCell ref="T57:W57"/>
    <mergeCell ref="T50:W50"/>
    <mergeCell ref="Q45:S45"/>
    <mergeCell ref="T45:W45"/>
    <mergeCell ref="B47:W47"/>
    <mergeCell ref="B49:G49"/>
    <mergeCell ref="H49:I49"/>
    <mergeCell ref="J49:K49"/>
    <mergeCell ref="L49:P49"/>
    <mergeCell ref="Q49:S49"/>
    <mergeCell ref="T49:W49"/>
    <mergeCell ref="B50:G50"/>
    <mergeCell ref="H50:I50"/>
    <mergeCell ref="J50:K50"/>
    <mergeCell ref="L50:P50"/>
    <mergeCell ref="Q50:S50"/>
    <mergeCell ref="J39:K39"/>
    <mergeCell ref="L39:P39"/>
    <mergeCell ref="Q39:S39"/>
    <mergeCell ref="T39:W39"/>
    <mergeCell ref="B42:I42"/>
    <mergeCell ref="J42:K42"/>
    <mergeCell ref="L42:P42"/>
    <mergeCell ref="Q42:S42"/>
    <mergeCell ref="B41:I41"/>
    <mergeCell ref="J41:K41"/>
    <mergeCell ref="L41:P41"/>
    <mergeCell ref="Q41:S41"/>
    <mergeCell ref="T41:W41"/>
    <mergeCell ref="B43:I43"/>
    <mergeCell ref="J43:K43"/>
    <mergeCell ref="L43:P43"/>
    <mergeCell ref="Q43:S43"/>
    <mergeCell ref="T43:W43"/>
    <mergeCell ref="B40:I40"/>
    <mergeCell ref="J40:K40"/>
    <mergeCell ref="L40:P40"/>
    <mergeCell ref="Q40:S40"/>
    <mergeCell ref="T42:W42"/>
    <mergeCell ref="T40:W40"/>
    <mergeCell ref="B33:I33"/>
    <mergeCell ref="J33:K33"/>
    <mergeCell ref="L33:P33"/>
    <mergeCell ref="Q33:S33"/>
    <mergeCell ref="T33:W33"/>
    <mergeCell ref="B34:I34"/>
    <mergeCell ref="J34:K34"/>
    <mergeCell ref="L34:P34"/>
    <mergeCell ref="Q34:S34"/>
    <mergeCell ref="T34:W34"/>
    <mergeCell ref="F22:W22"/>
    <mergeCell ref="B23:E23"/>
    <mergeCell ref="F23:W23"/>
    <mergeCell ref="F24:W24"/>
    <mergeCell ref="T32:W32"/>
    <mergeCell ref="B25:C25"/>
    <mergeCell ref="D25:P25"/>
    <mergeCell ref="Q25:S25"/>
    <mergeCell ref="T25:W25"/>
    <mergeCell ref="B26:C28"/>
    <mergeCell ref="D26:P28"/>
    <mergeCell ref="Q26:S28"/>
    <mergeCell ref="T26:W28"/>
    <mergeCell ref="B29:C29"/>
    <mergeCell ref="D29:P29"/>
    <mergeCell ref="Q29:S29"/>
    <mergeCell ref="T29:W29"/>
    <mergeCell ref="B30:W30"/>
    <mergeCell ref="B32:I32"/>
    <mergeCell ref="J32:K32"/>
    <mergeCell ref="L32:P32"/>
    <mergeCell ref="Q32:S32"/>
    <mergeCell ref="Q35:S35"/>
    <mergeCell ref="T35:W35"/>
    <mergeCell ref="B37:W37"/>
    <mergeCell ref="B39:I39"/>
    <mergeCell ref="A1:E5"/>
    <mergeCell ref="F1:S5"/>
    <mergeCell ref="T1:X1"/>
    <mergeCell ref="T2:X2"/>
    <mergeCell ref="T3:X3"/>
    <mergeCell ref="T4:X5"/>
    <mergeCell ref="B7:W7"/>
    <mergeCell ref="H8:L8"/>
    <mergeCell ref="O8:Q8"/>
    <mergeCell ref="R8:W8"/>
    <mergeCell ref="F9:I9"/>
    <mergeCell ref="K9:L9"/>
    <mergeCell ref="B11:W11"/>
    <mergeCell ref="B12:W17"/>
    <mergeCell ref="B18:W18"/>
    <mergeCell ref="B19:E19"/>
    <mergeCell ref="F19:W19"/>
    <mergeCell ref="F20:W20"/>
    <mergeCell ref="B21:E21"/>
    <mergeCell ref="F21:W21"/>
  </mergeCells>
  <conditionalFormatting sqref="B12:W17">
    <cfRule type="expression" dxfId="15" priority="1" stopIfTrue="1">
      <formula>#REF!=0</formula>
    </cfRule>
  </conditionalFormatting>
  <dataValidations count="32">
    <dataValidation allowBlank="1" showInputMessage="1" showErrorMessage="1" prompt="Escriba el precio unitario del material  que se analiza" sqref="Q40:S44" xr:uid="{00000000-0002-0000-3400-000000000000}"/>
    <dataValidation allowBlank="1" showInputMessage="1" showErrorMessage="1" prompt="Escriba la cantidad de material que se analiza" sqref="L40:P44" xr:uid="{00000000-0002-0000-3400-000001000000}"/>
    <dataValidation allowBlank="1" showInputMessage="1" showErrorMessage="1" prompt="Escriba la unidad de medida en que se mide el material" sqref="J40:K44" xr:uid="{00000000-0002-0000-3400-000002000000}"/>
    <dataValidation allowBlank="1" showInputMessage="1" showErrorMessage="1" prompt="Escriba una breve descripción de los materiales que analiza" sqref="B40:I44" xr:uid="{00000000-0002-0000-3400-000003000000}"/>
    <dataValidation allowBlank="1" showInputMessage="1" showErrorMessage="1" prompt="Escriba el rendimiento del equipo que analiza" sqref="Q33:S34" xr:uid="{00000000-0002-0000-3400-000004000000}"/>
    <dataValidation allowBlank="1" showInputMessage="1" showErrorMessage="1" prompt="Escriba la Tarifa por hora del equipo que analiza" sqref="L33:P34" xr:uid="{00000000-0002-0000-3400-000005000000}"/>
    <dataValidation allowBlank="1" showInputMessage="1" showErrorMessage="1" prompt="Escriba una breve descripción del equipo que analiza" sqref="B33:B34" xr:uid="{00000000-0002-0000-3400-000006000000}"/>
    <dataValidation allowBlank="1" showInputMessage="1" showErrorMessage="1" prompt="Escriba el nombre completo  del interventor" sqref="H74:O74" xr:uid="{00000000-0002-0000-3400-000007000000}"/>
    <dataValidation allowBlank="1" showInputMessage="1" showErrorMessage="1" prompt="Escriba el valor Unitario de cada trabajador relacionado" sqref="T58:W58" xr:uid="{00000000-0002-0000-3400-000008000000}"/>
    <dataValidation allowBlank="1" showInputMessage="1" showErrorMessage="1" prompt="Escriba el rendimiento de cada trabajador relacionado" sqref="Q58:S58" xr:uid="{00000000-0002-0000-3400-000009000000}"/>
    <dataValidation allowBlank="1" showInputMessage="1" showErrorMessage="1" prompt="Escriba el valor del jornal total de cada trabajador relacionado" sqref="L58:P58" xr:uid="{00000000-0002-0000-3400-00000A000000}"/>
    <dataValidation allowBlank="1" showInputMessage="1" showErrorMessage="1" prompt="Escriba el valor de las prestaciones por cada trabajador" sqref="J58:K58" xr:uid="{00000000-0002-0000-3400-00000B000000}"/>
    <dataValidation allowBlank="1" showInputMessage="1" showErrorMessage="1" prompt="Escriba el valor del jornal por cada trabajador" sqref="H58:I58" xr:uid="{00000000-0002-0000-3400-00000C000000}"/>
    <dataValidation allowBlank="1" showInputMessage="1" showErrorMessage="1" prompt="Escriba el valor unitario del transporte relacionado" sqref="T50:W52" xr:uid="{00000000-0002-0000-3400-00000D000000}"/>
    <dataValidation allowBlank="1" showInputMessage="1" showErrorMessage="1" prompt="Escriba la tarifa del transporte relacionado" sqref="Q50:S52" xr:uid="{00000000-0002-0000-3400-00000E000000}"/>
    <dataValidation allowBlank="1" showInputMessage="1" showErrorMessage="1" prompt="Esciba los m2 o Toneladas por Km equivalentes para el transporte relacionado" sqref="L50:P52" xr:uid="{00000000-0002-0000-3400-00000F000000}"/>
    <dataValidation allowBlank="1" showInputMessage="1" showErrorMessage="1" prompt="Escriba la distancia que recorre el transporte relacionado" sqref="J50:K52" xr:uid="{00000000-0002-0000-3400-000010000000}"/>
    <dataValidation allowBlank="1" showInputMessage="1" showErrorMessage="1" prompt="Escriba el peso o la cantidad de volument que transporta" sqref="H50:I52" xr:uid="{00000000-0002-0000-3400-000011000000}"/>
    <dataValidation allowBlank="1" showInputMessage="1" showErrorMessage="1" prompt="Escriba el precio unitario del material que se analiza" sqref="T34:W34 T40:W44" xr:uid="{00000000-0002-0000-3400-000012000000}"/>
    <dataValidation allowBlank="1" showInputMessage="1" showErrorMessage="1" prompt="Escriba el valor unitario del equipo que analiza" sqref="T33:W33" xr:uid="{00000000-0002-0000-3400-000013000000}"/>
    <dataValidation allowBlank="1" showInputMessage="1" showErrorMessage="1" prompt="Escriba los trabajadores cuyo precio va a analizarce" sqref="B58:G58" xr:uid="{00000000-0002-0000-3400-000014000000}"/>
    <dataValidation allowBlank="1" showInputMessage="1" showErrorMessage="1" prompt="Escriba la clase de material que transporta el material que se analiza" sqref="B50:G52" xr:uid="{00000000-0002-0000-3400-000015000000}"/>
    <dataValidation allowBlank="1" showInputMessage="1" showErrorMessage="1" prompt="Escriba la Cantidad de cada item relacionado" sqref="T26 T29:W29" xr:uid="{00000000-0002-0000-3400-000016000000}"/>
    <dataValidation allowBlank="1" showInputMessage="1" showErrorMessage="1" prompt="Escriba la unidad de medida en que se encuentra el item relacionado" sqref="Q26 Q29:S29" xr:uid="{00000000-0002-0000-3400-000017000000}"/>
    <dataValidation allowBlank="1" showInputMessage="1" showErrorMessage="1" prompt="Escriba una breve descripción del item relacionado" sqref="D26 D29:P29" xr:uid="{00000000-0002-0000-3400-000018000000}"/>
    <dataValidation allowBlank="1" showInputMessage="1" showErrorMessage="1" prompt="Escriba el item relacionado en la propuesta" sqref="B26 B29:C29" xr:uid="{00000000-0002-0000-3400-000019000000}"/>
    <dataValidation allowBlank="1" showInputMessage="1" showErrorMessage="1" promptTitle="Coordinador        " prompt="Escriba el nombre _x000a_o razón social del _x000a_funcionario designado_x000a_para ser el Coordinador_x000a_del Contrato" sqref="F23:W23" xr:uid="{00000000-0002-0000-3400-00001A000000}"/>
    <dataValidation allowBlank="1" showInputMessage="1" showErrorMessage="1" promptTitle="Interventor               " prompt="Escriba el nombre _x000a_o razón social del _x000a_Interventor" sqref="F21:W21" xr:uid="{00000000-0002-0000-3400-00001B000000}"/>
    <dataValidation allowBlank="1" showInputMessage="1" showErrorMessage="1" promptTitle="Contratista" prompt="Escriba el nombre o _x000a_razón social del _x000a_Contratista" sqref="F19:W19" xr:uid="{00000000-0002-0000-3400-00001C000000}"/>
    <dataValidation allowBlank="1" showInputMessage="1" showErrorMessage="1" promptTitle="Contrato No." prompt="Escriba en este espacio el número de contrato suscrito" sqref="H8:L8" xr:uid="{00000000-0002-0000-3400-00001D000000}"/>
    <dataValidation allowBlank="1" showInputMessage="1" showErrorMessage="1" prompt="Escriba el año de suscripción del contrato." sqref="O8:Q8" xr:uid="{00000000-0002-0000-3400-00001E000000}"/>
    <dataValidation allowBlank="1" showInputMessage="1" showErrorMessage="1" promptTitle="Objeto del Contrato" prompt="Escriba claramente el objeto del contrato de ejecución suscrito" sqref="B12:W17" xr:uid="{00000000-0002-0000-3400-00001F000000}"/>
  </dataValidation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X74"/>
  <sheetViews>
    <sheetView topLeftCell="D37" zoomScale="83" zoomScaleNormal="83" workbookViewId="0">
      <selection sqref="A1:X74"/>
    </sheetView>
  </sheetViews>
  <sheetFormatPr defaultColWidth="11.42578125" defaultRowHeight="15"/>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69" t="s">
        <v>4</v>
      </c>
      <c r="C12" s="469"/>
      <c r="D12" s="469"/>
      <c r="E12" s="469"/>
      <c r="F12" s="469"/>
      <c r="G12" s="469"/>
      <c r="H12" s="469"/>
      <c r="I12" s="469"/>
      <c r="J12" s="469"/>
      <c r="K12" s="469"/>
      <c r="L12" s="469"/>
      <c r="M12" s="469"/>
      <c r="N12" s="469"/>
      <c r="O12" s="469"/>
      <c r="P12" s="469"/>
      <c r="Q12" s="469"/>
      <c r="R12" s="469"/>
      <c r="S12" s="469"/>
      <c r="T12" s="469"/>
      <c r="U12" s="469"/>
      <c r="V12" s="469"/>
      <c r="W12" s="469"/>
      <c r="X12" s="36"/>
    </row>
    <row r="13" spans="1:24">
      <c r="A13" s="35"/>
      <c r="B13" s="469"/>
      <c r="C13" s="469"/>
      <c r="D13" s="469"/>
      <c r="E13" s="469"/>
      <c r="F13" s="469"/>
      <c r="G13" s="469"/>
      <c r="H13" s="469"/>
      <c r="I13" s="469"/>
      <c r="J13" s="469"/>
      <c r="K13" s="469"/>
      <c r="L13" s="469"/>
      <c r="M13" s="469"/>
      <c r="N13" s="469"/>
      <c r="O13" s="469"/>
      <c r="P13" s="469"/>
      <c r="Q13" s="469"/>
      <c r="R13" s="469"/>
      <c r="S13" s="469"/>
      <c r="T13" s="469"/>
      <c r="U13" s="469"/>
      <c r="V13" s="469"/>
      <c r="W13" s="469"/>
      <c r="X13" s="36"/>
    </row>
    <row r="14" spans="1:24">
      <c r="A14" s="35"/>
      <c r="B14" s="469"/>
      <c r="C14" s="469"/>
      <c r="D14" s="469"/>
      <c r="E14" s="469"/>
      <c r="F14" s="469"/>
      <c r="G14" s="469"/>
      <c r="H14" s="469"/>
      <c r="I14" s="469"/>
      <c r="J14" s="469"/>
      <c r="K14" s="469"/>
      <c r="L14" s="469"/>
      <c r="M14" s="469"/>
      <c r="N14" s="469"/>
      <c r="O14" s="469"/>
      <c r="P14" s="469"/>
      <c r="Q14" s="469"/>
      <c r="R14" s="469"/>
      <c r="S14" s="469"/>
      <c r="T14" s="469"/>
      <c r="U14" s="469"/>
      <c r="V14" s="469"/>
      <c r="W14" s="469"/>
      <c r="X14" s="36"/>
    </row>
    <row r="15" spans="1:24">
      <c r="A15" s="35"/>
      <c r="B15" s="469"/>
      <c r="C15" s="469"/>
      <c r="D15" s="469"/>
      <c r="E15" s="469"/>
      <c r="F15" s="469"/>
      <c r="G15" s="469"/>
      <c r="H15" s="469"/>
      <c r="I15" s="469"/>
      <c r="J15" s="469"/>
      <c r="K15" s="469"/>
      <c r="L15" s="469"/>
      <c r="M15" s="469"/>
      <c r="N15" s="469"/>
      <c r="O15" s="469"/>
      <c r="P15" s="469"/>
      <c r="Q15" s="469"/>
      <c r="R15" s="469"/>
      <c r="S15" s="469"/>
      <c r="T15" s="469"/>
      <c r="U15" s="469"/>
      <c r="V15" s="469"/>
      <c r="W15" s="469"/>
      <c r="X15" s="36"/>
    </row>
    <row r="16" spans="1:24">
      <c r="A16" s="35"/>
      <c r="B16" s="469"/>
      <c r="C16" s="469"/>
      <c r="D16" s="469"/>
      <c r="E16" s="469"/>
      <c r="F16" s="469"/>
      <c r="G16" s="469"/>
      <c r="H16" s="469"/>
      <c r="I16" s="469"/>
      <c r="J16" s="469"/>
      <c r="K16" s="469"/>
      <c r="L16" s="469"/>
      <c r="M16" s="469"/>
      <c r="N16" s="469"/>
      <c r="O16" s="469"/>
      <c r="P16" s="469"/>
      <c r="Q16" s="469"/>
      <c r="R16" s="469"/>
      <c r="S16" s="469"/>
      <c r="T16" s="469"/>
      <c r="U16" s="469"/>
      <c r="V16" s="469"/>
      <c r="W16" s="469"/>
      <c r="X16" s="36"/>
    </row>
    <row r="17" spans="1:24">
      <c r="A17" s="35"/>
      <c r="B17" s="469"/>
      <c r="C17" s="469"/>
      <c r="D17" s="469"/>
      <c r="E17" s="469"/>
      <c r="F17" s="469"/>
      <c r="G17" s="469"/>
      <c r="H17" s="469"/>
      <c r="I17" s="469"/>
      <c r="J17" s="469"/>
      <c r="K17" s="469"/>
      <c r="L17" s="469"/>
      <c r="M17" s="469"/>
      <c r="N17" s="469"/>
      <c r="O17" s="469"/>
      <c r="P17" s="469"/>
      <c r="Q17" s="469"/>
      <c r="R17" s="469"/>
      <c r="S17" s="469"/>
      <c r="T17" s="469"/>
      <c r="U17" s="469"/>
      <c r="V17" s="469"/>
      <c r="W17" s="469"/>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293">
        <f>'[6]PRESUPUESTO PLAZA'!B63</f>
        <v>9.6</v>
      </c>
      <c r="C26" s="295"/>
      <c r="D26" s="470" t="str">
        <f>'[6]PRESUPUESTO PLAZA'!C63</f>
        <v>Suministro,   transporte   y   colocación   de  lavaescobas prefabricado en concreto forrado en granito de 42 x 60 x 25 cm. fondo gris. Incluye mortero 1:4, llave bocamanguera, sifón y  todo  los  demás  elementos  necesarios  para  su  correcta instalación y funcionamiento.</v>
      </c>
      <c r="E26" s="471"/>
      <c r="F26" s="471"/>
      <c r="G26" s="471"/>
      <c r="H26" s="471"/>
      <c r="I26" s="471"/>
      <c r="J26" s="471"/>
      <c r="K26" s="471"/>
      <c r="L26" s="471"/>
      <c r="M26" s="471"/>
      <c r="N26" s="471"/>
      <c r="O26" s="471"/>
      <c r="P26" s="472"/>
      <c r="Q26" s="293" t="str">
        <f>'[6]PRESUPUESTO PLAZA'!D63</f>
        <v>un</v>
      </c>
      <c r="R26" s="294"/>
      <c r="S26" s="295"/>
      <c r="T26" s="468">
        <f>'[6]PRESUPUESTO PLAZA'!E63</f>
        <v>2</v>
      </c>
      <c r="U26" s="294"/>
      <c r="V26" s="294"/>
      <c r="W26" s="295"/>
      <c r="X26" s="46"/>
    </row>
    <row r="27" spans="1:24">
      <c r="A27" s="33"/>
      <c r="B27" s="296"/>
      <c r="C27" s="298"/>
      <c r="D27" s="473"/>
      <c r="E27" s="474"/>
      <c r="F27" s="474"/>
      <c r="G27" s="474"/>
      <c r="H27" s="474"/>
      <c r="I27" s="474"/>
      <c r="J27" s="474"/>
      <c r="K27" s="474"/>
      <c r="L27" s="474"/>
      <c r="M27" s="474"/>
      <c r="N27" s="474"/>
      <c r="O27" s="474"/>
      <c r="P27" s="475"/>
      <c r="Q27" s="296"/>
      <c r="R27" s="297"/>
      <c r="S27" s="298"/>
      <c r="T27" s="296"/>
      <c r="U27" s="297"/>
      <c r="V27" s="297"/>
      <c r="W27" s="298"/>
      <c r="X27" s="46"/>
    </row>
    <row r="28" spans="1:24">
      <c r="A28" s="33"/>
      <c r="B28" s="299"/>
      <c r="C28" s="301"/>
      <c r="D28" s="476"/>
      <c r="E28" s="477"/>
      <c r="F28" s="477"/>
      <c r="G28" s="477"/>
      <c r="H28" s="477"/>
      <c r="I28" s="477"/>
      <c r="J28" s="477"/>
      <c r="K28" s="477"/>
      <c r="L28" s="477"/>
      <c r="M28" s="477"/>
      <c r="N28" s="477"/>
      <c r="O28" s="477"/>
      <c r="P28" s="478"/>
      <c r="Q28" s="299"/>
      <c r="R28" s="300"/>
      <c r="S28" s="301"/>
      <c r="T28" s="299"/>
      <c r="U28" s="300"/>
      <c r="V28" s="300"/>
      <c r="W28" s="301"/>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c r="K33" s="318"/>
      <c r="L33" s="319">
        <f>+T58</f>
        <v>13180.612499999999</v>
      </c>
      <c r="M33" s="319"/>
      <c r="N33" s="319"/>
      <c r="O33" s="319"/>
      <c r="P33" s="319"/>
      <c r="Q33" s="320">
        <v>0.05</v>
      </c>
      <c r="R33" s="320"/>
      <c r="S33" s="320"/>
      <c r="T33" s="319">
        <f>+ROUND(L33*Q33,0)</f>
        <v>659</v>
      </c>
      <c r="U33" s="319"/>
      <c r="V33" s="319"/>
      <c r="W33" s="319"/>
      <c r="X33" s="46"/>
    </row>
    <row r="34" spans="1:24" ht="15.75">
      <c r="A34" s="33"/>
      <c r="B34" s="314"/>
      <c r="C34" s="315"/>
      <c r="D34" s="315"/>
      <c r="E34" s="315"/>
      <c r="F34" s="315"/>
      <c r="G34" s="315"/>
      <c r="H34" s="315"/>
      <c r="I34" s="316"/>
      <c r="J34" s="317"/>
      <c r="K34" s="318"/>
      <c r="L34" s="321"/>
      <c r="M34" s="322"/>
      <c r="N34" s="322"/>
      <c r="O34" s="322"/>
      <c r="P34" s="323"/>
      <c r="Q34" s="317"/>
      <c r="R34" s="324"/>
      <c r="S34" s="318"/>
      <c r="T34" s="325">
        <f>+ROUND(L34*Q34,0)</f>
        <v>0</v>
      </c>
      <c r="U34" s="326"/>
      <c r="V34" s="326"/>
      <c r="W34" s="327"/>
      <c r="X34" s="46"/>
    </row>
    <row r="35" spans="1:24" ht="16.5">
      <c r="A35" s="33"/>
      <c r="B35" s="49"/>
      <c r="C35" s="49"/>
      <c r="D35" s="49"/>
      <c r="E35" s="49"/>
      <c r="F35" s="49"/>
      <c r="G35" s="49"/>
      <c r="H35" s="49"/>
      <c r="I35" s="49"/>
      <c r="J35" s="49"/>
      <c r="K35" s="49"/>
      <c r="L35" s="49"/>
      <c r="M35" s="49"/>
      <c r="N35" s="49"/>
      <c r="O35" s="49"/>
      <c r="P35" s="49"/>
      <c r="Q35" s="310" t="s">
        <v>20</v>
      </c>
      <c r="R35" s="310"/>
      <c r="S35" s="310"/>
      <c r="T35" s="311">
        <f>+SUM(T33:W34)</f>
        <v>659</v>
      </c>
      <c r="U35" s="312"/>
      <c r="V35" s="312"/>
      <c r="W35" s="313"/>
      <c r="X35" s="46"/>
    </row>
    <row r="36" spans="1:24" ht="15.75">
      <c r="A36" s="33"/>
      <c r="B36" s="50"/>
      <c r="C36" s="50"/>
      <c r="D36" s="50"/>
      <c r="E36" s="50"/>
      <c r="F36" s="50"/>
      <c r="G36" s="50"/>
      <c r="H36" s="50"/>
      <c r="I36" s="50"/>
      <c r="J36" s="50"/>
      <c r="K36" s="50"/>
      <c r="L36" s="50"/>
      <c r="M36" s="50"/>
      <c r="N36" s="50"/>
      <c r="O36" s="50"/>
      <c r="P36" s="50"/>
      <c r="Q36" s="50"/>
      <c r="R36" s="50"/>
      <c r="S36" s="50"/>
      <c r="T36" s="51"/>
      <c r="U36" s="51"/>
      <c r="V36" s="51"/>
      <c r="W36" s="51"/>
      <c r="X36" s="46"/>
    </row>
    <row r="37" spans="1:24" ht="16.5">
      <c r="A37" s="33"/>
      <c r="B37" s="305" t="s">
        <v>21</v>
      </c>
      <c r="C37" s="305"/>
      <c r="D37" s="305"/>
      <c r="E37" s="305"/>
      <c r="F37" s="305"/>
      <c r="G37" s="305"/>
      <c r="H37" s="305"/>
      <c r="I37" s="305"/>
      <c r="J37" s="305"/>
      <c r="K37" s="305"/>
      <c r="L37" s="305"/>
      <c r="M37" s="305"/>
      <c r="N37" s="305"/>
      <c r="O37" s="305"/>
      <c r="P37" s="305"/>
      <c r="Q37" s="305"/>
      <c r="R37" s="305"/>
      <c r="S37" s="305"/>
      <c r="T37" s="305"/>
      <c r="U37" s="305"/>
      <c r="V37" s="305"/>
      <c r="W37" s="305"/>
      <c r="X37" s="46"/>
    </row>
    <row r="38" spans="1:24" ht="15.75">
      <c r="A38" s="33"/>
      <c r="B38" s="47"/>
      <c r="C38" s="47"/>
      <c r="D38" s="47"/>
      <c r="E38" s="47"/>
      <c r="F38" s="47"/>
      <c r="G38" s="47"/>
      <c r="H38" s="47"/>
      <c r="I38" s="47"/>
      <c r="J38" s="47"/>
      <c r="K38" s="47"/>
      <c r="L38" s="47"/>
      <c r="M38" s="47"/>
      <c r="N38" s="47"/>
      <c r="O38" s="47"/>
      <c r="P38" s="47"/>
      <c r="Q38" s="47"/>
      <c r="R38" s="47"/>
      <c r="S38" s="47"/>
      <c r="T38" s="47"/>
      <c r="U38" s="47"/>
      <c r="V38" s="47"/>
      <c r="W38" s="47"/>
      <c r="X38" s="46"/>
    </row>
    <row r="39" spans="1:24" ht="16.5">
      <c r="A39" s="33"/>
      <c r="B39" s="309" t="s">
        <v>9</v>
      </c>
      <c r="C39" s="309"/>
      <c r="D39" s="309"/>
      <c r="E39" s="309"/>
      <c r="F39" s="309"/>
      <c r="G39" s="309"/>
      <c r="H39" s="309"/>
      <c r="I39" s="309"/>
      <c r="J39" s="309" t="s">
        <v>10</v>
      </c>
      <c r="K39" s="309"/>
      <c r="L39" s="309" t="s">
        <v>22</v>
      </c>
      <c r="M39" s="309"/>
      <c r="N39" s="309"/>
      <c r="O39" s="309"/>
      <c r="P39" s="309"/>
      <c r="Q39" s="309" t="s">
        <v>23</v>
      </c>
      <c r="R39" s="309"/>
      <c r="S39" s="309"/>
      <c r="T39" s="309" t="s">
        <v>24</v>
      </c>
      <c r="U39" s="309"/>
      <c r="V39" s="309"/>
      <c r="W39" s="309"/>
      <c r="X39" s="46"/>
    </row>
    <row r="40" spans="1:24">
      <c r="A40" s="33"/>
      <c r="B40" s="439" t="s">
        <v>258</v>
      </c>
      <c r="C40" s="439"/>
      <c r="D40" s="439"/>
      <c r="E40" s="439"/>
      <c r="F40" s="439"/>
      <c r="G40" s="439"/>
      <c r="H40" s="439"/>
      <c r="I40" s="439"/>
      <c r="J40" s="442" t="s">
        <v>126</v>
      </c>
      <c r="K40" s="442"/>
      <c r="L40" s="442">
        <v>1</v>
      </c>
      <c r="M40" s="442"/>
      <c r="N40" s="442"/>
      <c r="O40" s="442"/>
      <c r="P40" s="442"/>
      <c r="Q40" s="440">
        <v>85000</v>
      </c>
      <c r="R40" s="440"/>
      <c r="S40" s="440"/>
      <c r="T40" s="440">
        <f>+ROUND(L40*Q40,0)</f>
        <v>85000</v>
      </c>
      <c r="U40" s="440"/>
      <c r="V40" s="440"/>
      <c r="W40" s="440"/>
      <c r="X40" s="46"/>
    </row>
    <row r="41" spans="1:24" ht="15.75">
      <c r="A41" s="33"/>
      <c r="B41" s="393" t="s">
        <v>259</v>
      </c>
      <c r="C41" s="393"/>
      <c r="D41" s="393"/>
      <c r="E41" s="393"/>
      <c r="F41" s="393"/>
      <c r="G41" s="393"/>
      <c r="H41" s="393"/>
      <c r="I41" s="393"/>
      <c r="J41" s="320" t="s">
        <v>126</v>
      </c>
      <c r="K41" s="320"/>
      <c r="L41" s="320">
        <v>1</v>
      </c>
      <c r="M41" s="320"/>
      <c r="N41" s="320"/>
      <c r="O41" s="320"/>
      <c r="P41" s="320"/>
      <c r="Q41" s="458">
        <f>30000-2923</f>
        <v>27077</v>
      </c>
      <c r="R41" s="458"/>
      <c r="S41" s="458"/>
      <c r="T41" s="458">
        <f>+ROUND(L41*Q41,0)</f>
        <v>27077</v>
      </c>
      <c r="U41" s="458"/>
      <c r="V41" s="458"/>
      <c r="W41" s="458"/>
      <c r="X41" s="46"/>
    </row>
    <row r="42" spans="1:24" ht="15.75">
      <c r="A42" s="33"/>
      <c r="B42" s="320"/>
      <c r="C42" s="320"/>
      <c r="D42" s="320"/>
      <c r="E42" s="320"/>
      <c r="F42" s="320"/>
      <c r="G42" s="320"/>
      <c r="H42" s="320"/>
      <c r="I42" s="320"/>
      <c r="J42" s="320"/>
      <c r="K42" s="320"/>
      <c r="L42" s="320"/>
      <c r="M42" s="320"/>
      <c r="N42" s="320"/>
      <c r="O42" s="320"/>
      <c r="P42" s="320"/>
      <c r="Q42" s="458"/>
      <c r="R42" s="458"/>
      <c r="S42" s="458"/>
      <c r="T42" s="458">
        <f>+ROUND(L42*Q42,0)</f>
        <v>0</v>
      </c>
      <c r="U42" s="458"/>
      <c r="V42" s="458"/>
      <c r="W42" s="458"/>
      <c r="X42" s="46"/>
    </row>
    <row r="43" spans="1:24" ht="16.5">
      <c r="A43" s="33"/>
      <c r="B43" s="49"/>
      <c r="C43" s="49"/>
      <c r="D43" s="49"/>
      <c r="E43" s="49"/>
      <c r="F43" s="49"/>
      <c r="G43" s="49"/>
      <c r="H43" s="49"/>
      <c r="I43" s="49"/>
      <c r="J43" s="49"/>
      <c r="K43" s="49"/>
      <c r="L43" s="49"/>
      <c r="M43" s="49"/>
      <c r="N43" s="49"/>
      <c r="O43" s="49"/>
      <c r="P43" s="49"/>
      <c r="Q43" s="310" t="s">
        <v>20</v>
      </c>
      <c r="R43" s="310"/>
      <c r="S43" s="310"/>
      <c r="T43" s="449">
        <f>SUM(T40:W42)</f>
        <v>112077</v>
      </c>
      <c r="U43" s="450"/>
      <c r="V43" s="450"/>
      <c r="W43" s="451"/>
      <c r="X43" s="46"/>
    </row>
    <row r="44" spans="1:24" ht="15.75">
      <c r="A44" s="33"/>
      <c r="B44" s="50"/>
      <c r="C44" s="50"/>
      <c r="D44" s="50"/>
      <c r="E44" s="50"/>
      <c r="F44" s="50"/>
      <c r="G44" s="50"/>
      <c r="H44" s="50"/>
      <c r="I44" s="50"/>
      <c r="J44" s="50"/>
      <c r="K44" s="50"/>
      <c r="L44" s="50"/>
      <c r="M44" s="50"/>
      <c r="N44" s="50"/>
      <c r="O44" s="50"/>
      <c r="P44" s="50"/>
      <c r="Q44" s="50"/>
      <c r="R44" s="50"/>
      <c r="S44" s="50"/>
      <c r="T44" s="51"/>
      <c r="U44" s="51"/>
      <c r="V44" s="51"/>
      <c r="W44" s="51"/>
      <c r="X44" s="46"/>
    </row>
    <row r="45" spans="1:24" ht="16.5">
      <c r="A45" s="33"/>
      <c r="B45" s="305" t="s">
        <v>26</v>
      </c>
      <c r="C45" s="305"/>
      <c r="D45" s="305"/>
      <c r="E45" s="305"/>
      <c r="F45" s="305"/>
      <c r="G45" s="305"/>
      <c r="H45" s="305"/>
      <c r="I45" s="305"/>
      <c r="J45" s="305"/>
      <c r="K45" s="305"/>
      <c r="L45" s="305"/>
      <c r="M45" s="305"/>
      <c r="N45" s="305"/>
      <c r="O45" s="305"/>
      <c r="P45" s="305"/>
      <c r="Q45" s="305"/>
      <c r="R45" s="305"/>
      <c r="S45" s="305"/>
      <c r="T45" s="305"/>
      <c r="U45" s="305"/>
      <c r="V45" s="305"/>
      <c r="W45" s="305"/>
      <c r="X45" s="46"/>
    </row>
    <row r="46" spans="1:24" ht="15.75">
      <c r="A46" s="33"/>
      <c r="B46" s="47"/>
      <c r="C46" s="47"/>
      <c r="D46" s="47"/>
      <c r="E46" s="47"/>
      <c r="F46" s="47"/>
      <c r="G46" s="47"/>
      <c r="H46" s="47"/>
      <c r="I46" s="47"/>
      <c r="J46" s="47"/>
      <c r="K46" s="47"/>
      <c r="L46" s="47"/>
      <c r="M46" s="47"/>
      <c r="N46" s="47"/>
      <c r="O46" s="47"/>
      <c r="P46" s="47"/>
      <c r="Q46" s="47"/>
      <c r="R46" s="47"/>
      <c r="S46" s="47"/>
      <c r="T46" s="47"/>
      <c r="U46" s="47"/>
      <c r="V46" s="47"/>
      <c r="W46" s="47"/>
      <c r="X46" s="46"/>
    </row>
    <row r="47" spans="1:24" ht="19.5">
      <c r="A47" s="33"/>
      <c r="B47" s="309" t="s">
        <v>27</v>
      </c>
      <c r="C47" s="309"/>
      <c r="D47" s="309"/>
      <c r="E47" s="309"/>
      <c r="F47" s="309"/>
      <c r="G47" s="309"/>
      <c r="H47" s="309" t="s">
        <v>28</v>
      </c>
      <c r="I47" s="309"/>
      <c r="J47" s="309" t="s">
        <v>29</v>
      </c>
      <c r="K47" s="309"/>
      <c r="L47" s="309" t="s">
        <v>30</v>
      </c>
      <c r="M47" s="309"/>
      <c r="N47" s="309"/>
      <c r="O47" s="309"/>
      <c r="P47" s="309"/>
      <c r="Q47" s="309" t="s">
        <v>16</v>
      </c>
      <c r="R47" s="309"/>
      <c r="S47" s="309"/>
      <c r="T47" s="309" t="s">
        <v>18</v>
      </c>
      <c r="U47" s="309"/>
      <c r="V47" s="309"/>
      <c r="W47" s="309"/>
      <c r="X47" s="46"/>
    </row>
    <row r="48" spans="1:24" ht="15.75">
      <c r="A48" s="33"/>
      <c r="B48" s="320"/>
      <c r="C48" s="320"/>
      <c r="D48" s="320"/>
      <c r="E48" s="320"/>
      <c r="F48" s="320"/>
      <c r="G48" s="320"/>
      <c r="H48" s="320"/>
      <c r="I48" s="320"/>
      <c r="J48" s="320"/>
      <c r="K48" s="320"/>
      <c r="L48" s="320"/>
      <c r="M48" s="320"/>
      <c r="N48" s="320"/>
      <c r="O48" s="320"/>
      <c r="P48" s="320"/>
      <c r="Q48" s="320"/>
      <c r="R48" s="320"/>
      <c r="S48" s="320"/>
      <c r="T48" s="319">
        <f>+ROUND(L48*Q48,0)</f>
        <v>0</v>
      </c>
      <c r="U48" s="319"/>
      <c r="V48" s="319"/>
      <c r="W48" s="319"/>
      <c r="X48" s="46"/>
    </row>
    <row r="49" spans="1:24" ht="15.75">
      <c r="A49" s="33"/>
      <c r="B49" s="320"/>
      <c r="C49" s="320"/>
      <c r="D49" s="320"/>
      <c r="E49" s="320"/>
      <c r="F49" s="320"/>
      <c r="G49" s="320"/>
      <c r="H49" s="320"/>
      <c r="I49" s="320"/>
      <c r="J49" s="320"/>
      <c r="K49" s="320"/>
      <c r="L49" s="320"/>
      <c r="M49" s="320"/>
      <c r="N49" s="320"/>
      <c r="O49" s="320"/>
      <c r="P49" s="320"/>
      <c r="Q49" s="320"/>
      <c r="R49" s="320"/>
      <c r="S49" s="320"/>
      <c r="T49" s="319">
        <f>+ROUND(L49*Q49,0)</f>
        <v>0</v>
      </c>
      <c r="U49" s="319"/>
      <c r="V49" s="319"/>
      <c r="W49" s="319"/>
      <c r="X49" s="46"/>
    </row>
    <row r="50" spans="1:24" ht="15.75">
      <c r="A50" s="33"/>
      <c r="B50" s="320"/>
      <c r="C50" s="320"/>
      <c r="D50" s="320"/>
      <c r="E50" s="320"/>
      <c r="F50" s="320"/>
      <c r="G50" s="320"/>
      <c r="H50" s="320"/>
      <c r="I50" s="320"/>
      <c r="J50" s="320"/>
      <c r="K50" s="320"/>
      <c r="L50" s="320"/>
      <c r="M50" s="320"/>
      <c r="N50" s="320"/>
      <c r="O50" s="320"/>
      <c r="P50" s="320"/>
      <c r="Q50" s="320"/>
      <c r="R50" s="320"/>
      <c r="S50" s="320"/>
      <c r="T50" s="319">
        <f>+ROUND(L50*Q50,0)</f>
        <v>0</v>
      </c>
      <c r="U50" s="319"/>
      <c r="V50" s="319"/>
      <c r="W50" s="319"/>
      <c r="X50" s="46"/>
    </row>
    <row r="51" spans="1:24" ht="16.5">
      <c r="A51" s="33"/>
      <c r="B51" s="49"/>
      <c r="C51" s="49"/>
      <c r="D51" s="49"/>
      <c r="E51" s="49"/>
      <c r="F51" s="49"/>
      <c r="G51" s="49"/>
      <c r="H51" s="49"/>
      <c r="I51" s="49"/>
      <c r="J51" s="49"/>
      <c r="K51" s="49"/>
      <c r="L51" s="49"/>
      <c r="M51" s="49"/>
      <c r="N51" s="49"/>
      <c r="O51" s="49"/>
      <c r="P51" s="49"/>
      <c r="Q51" s="310" t="s">
        <v>20</v>
      </c>
      <c r="R51" s="310"/>
      <c r="S51" s="310"/>
      <c r="T51" s="332">
        <f>SUM(T48:W50)</f>
        <v>0</v>
      </c>
      <c r="U51" s="333"/>
      <c r="V51" s="333"/>
      <c r="W51" s="334"/>
      <c r="X51" s="46"/>
    </row>
    <row r="52" spans="1:24" ht="15.75">
      <c r="A52" s="33"/>
      <c r="B52" s="50"/>
      <c r="C52" s="50"/>
      <c r="D52" s="50"/>
      <c r="E52" s="50"/>
      <c r="F52" s="50"/>
      <c r="G52" s="50"/>
      <c r="H52" s="50"/>
      <c r="I52" s="50"/>
      <c r="J52" s="50"/>
      <c r="K52" s="50"/>
      <c r="L52" s="50"/>
      <c r="M52" s="50"/>
      <c r="N52" s="50"/>
      <c r="O52" s="50"/>
      <c r="P52" s="50"/>
      <c r="Q52" s="50"/>
      <c r="R52" s="50"/>
      <c r="S52" s="50"/>
      <c r="T52" s="51"/>
      <c r="U52" s="51"/>
      <c r="V52" s="51"/>
      <c r="W52" s="51"/>
      <c r="X52" s="46"/>
    </row>
    <row r="53" spans="1:24" ht="16.5">
      <c r="A53" s="33"/>
      <c r="B53" s="305" t="s">
        <v>33</v>
      </c>
      <c r="C53" s="305"/>
      <c r="D53" s="305"/>
      <c r="E53" s="305"/>
      <c r="F53" s="305"/>
      <c r="G53" s="305"/>
      <c r="H53" s="305"/>
      <c r="I53" s="305"/>
      <c r="J53" s="305"/>
      <c r="K53" s="305"/>
      <c r="L53" s="305"/>
      <c r="M53" s="305"/>
      <c r="N53" s="305"/>
      <c r="O53" s="305"/>
      <c r="P53" s="305"/>
      <c r="Q53" s="305"/>
      <c r="R53" s="305"/>
      <c r="S53" s="305"/>
      <c r="T53" s="305"/>
      <c r="U53" s="305"/>
      <c r="V53" s="305"/>
      <c r="W53" s="305"/>
      <c r="X53" s="46"/>
    </row>
    <row r="54" spans="1:24" ht="15.75">
      <c r="A54" s="33"/>
      <c r="B54" s="47"/>
      <c r="C54" s="47"/>
      <c r="D54" s="47"/>
      <c r="E54" s="47"/>
      <c r="F54" s="47"/>
      <c r="G54" s="47"/>
      <c r="H54" s="47"/>
      <c r="I54" s="47"/>
      <c r="J54" s="47"/>
      <c r="K54" s="47"/>
      <c r="L54" s="47"/>
      <c r="M54" s="47"/>
      <c r="N54" s="47"/>
      <c r="O54" s="47"/>
      <c r="P54" s="47"/>
      <c r="Q54" s="47"/>
      <c r="R54" s="47"/>
      <c r="S54" s="47"/>
      <c r="T54" s="47"/>
      <c r="U54" s="47"/>
      <c r="V54" s="47"/>
      <c r="W54" s="47"/>
      <c r="X54" s="46"/>
    </row>
    <row r="55" spans="1:24" ht="16.5">
      <c r="A55" s="33"/>
      <c r="B55" s="309" t="s">
        <v>34</v>
      </c>
      <c r="C55" s="309"/>
      <c r="D55" s="309"/>
      <c r="E55" s="309"/>
      <c r="F55" s="309"/>
      <c r="G55" s="309"/>
      <c r="H55" s="309" t="s">
        <v>248</v>
      </c>
      <c r="I55" s="309"/>
      <c r="J55" s="309" t="s">
        <v>36</v>
      </c>
      <c r="K55" s="309"/>
      <c r="L55" s="309" t="s">
        <v>37</v>
      </c>
      <c r="M55" s="309"/>
      <c r="N55" s="309"/>
      <c r="O55" s="309"/>
      <c r="P55" s="309"/>
      <c r="Q55" s="309" t="s">
        <v>17</v>
      </c>
      <c r="R55" s="309"/>
      <c r="S55" s="309"/>
      <c r="T55" s="309" t="s">
        <v>18</v>
      </c>
      <c r="U55" s="309"/>
      <c r="V55" s="309"/>
      <c r="W55" s="309"/>
      <c r="X55" s="46"/>
    </row>
    <row r="56" spans="1:24" ht="15.75">
      <c r="A56" s="33"/>
      <c r="B56" s="393" t="str">
        <f>[6]CUADRILLAS!B15</f>
        <v>OFICIAL A</v>
      </c>
      <c r="C56" s="393"/>
      <c r="D56" s="393"/>
      <c r="E56" s="393"/>
      <c r="F56" s="393"/>
      <c r="G56" s="393"/>
      <c r="H56" s="520">
        <f>[6]CUADRILLAS!E17</f>
        <v>7988.25</v>
      </c>
      <c r="I56" s="520"/>
      <c r="J56" s="335">
        <v>0.65</v>
      </c>
      <c r="K56" s="320"/>
      <c r="L56" s="520">
        <f>H56*1.65</f>
        <v>13180.612499999999</v>
      </c>
      <c r="M56" s="320"/>
      <c r="N56" s="320"/>
      <c r="O56" s="320"/>
      <c r="P56" s="320"/>
      <c r="Q56" s="521">
        <f>1*8/8</f>
        <v>1</v>
      </c>
      <c r="R56" s="521"/>
      <c r="S56" s="521"/>
      <c r="T56" s="391">
        <f>Q56*L56</f>
        <v>13180.612499999999</v>
      </c>
      <c r="U56" s="391"/>
      <c r="V56" s="391"/>
      <c r="W56" s="391"/>
      <c r="X56" s="46"/>
    </row>
    <row r="57" spans="1:24" ht="15.75">
      <c r="A57" s="33"/>
      <c r="B57" s="320"/>
      <c r="C57" s="320"/>
      <c r="D57" s="320"/>
      <c r="E57" s="320"/>
      <c r="F57" s="320"/>
      <c r="G57" s="320"/>
      <c r="H57" s="320"/>
      <c r="I57" s="320"/>
      <c r="J57" s="320"/>
      <c r="K57" s="320"/>
      <c r="L57" s="320"/>
      <c r="M57" s="320"/>
      <c r="N57" s="320"/>
      <c r="O57" s="320"/>
      <c r="P57" s="320"/>
      <c r="Q57" s="320"/>
      <c r="R57" s="320"/>
      <c r="S57" s="320"/>
      <c r="T57" s="319"/>
      <c r="U57" s="319"/>
      <c r="V57" s="319"/>
      <c r="W57" s="319"/>
      <c r="X57" s="46"/>
    </row>
    <row r="58" spans="1:24" ht="16.5">
      <c r="A58" s="33"/>
      <c r="B58" s="49"/>
      <c r="C58" s="49"/>
      <c r="D58" s="49"/>
      <c r="E58" s="49"/>
      <c r="F58" s="49"/>
      <c r="G58" s="49"/>
      <c r="H58" s="49"/>
      <c r="I58" s="49"/>
      <c r="J58" s="49"/>
      <c r="K58" s="49"/>
      <c r="L58" s="49"/>
      <c r="M58" s="49"/>
      <c r="N58" s="49"/>
      <c r="O58" s="49"/>
      <c r="P58" s="49"/>
      <c r="Q58" s="310" t="s">
        <v>20</v>
      </c>
      <c r="R58" s="310"/>
      <c r="S58" s="310"/>
      <c r="T58" s="434">
        <f>SUM(T56:W57)</f>
        <v>13180.612499999999</v>
      </c>
      <c r="U58" s="435"/>
      <c r="V58" s="435"/>
      <c r="W58" s="436"/>
      <c r="X58" s="46"/>
    </row>
    <row r="59" spans="1:24">
      <c r="A59" s="33"/>
      <c r="B59" s="52"/>
      <c r="C59" s="52"/>
      <c r="D59" s="52"/>
      <c r="E59" s="52"/>
      <c r="F59" s="52"/>
      <c r="G59" s="52"/>
      <c r="H59" s="52"/>
      <c r="I59" s="52"/>
      <c r="J59" s="52"/>
      <c r="K59" s="52"/>
      <c r="L59" s="52"/>
      <c r="M59" s="52"/>
      <c r="N59" s="52"/>
      <c r="O59" s="52"/>
      <c r="P59" s="52"/>
      <c r="Q59" s="52"/>
      <c r="R59" s="52"/>
      <c r="S59" s="52"/>
      <c r="T59" s="53"/>
      <c r="U59" s="53"/>
      <c r="V59" s="53"/>
      <c r="W59" s="53"/>
      <c r="X59" s="46"/>
    </row>
    <row r="60" spans="1:24">
      <c r="A60" s="169"/>
      <c r="B60" s="171"/>
      <c r="C60" s="171"/>
      <c r="D60" s="171"/>
      <c r="E60" s="171"/>
      <c r="F60" s="171"/>
      <c r="G60" s="171"/>
      <c r="H60" s="171"/>
      <c r="I60" s="171"/>
      <c r="J60" s="171"/>
      <c r="K60" s="171"/>
      <c r="L60" s="171"/>
      <c r="M60" s="171"/>
      <c r="N60" s="171"/>
      <c r="O60" s="171"/>
      <c r="P60" s="171"/>
      <c r="Q60" s="432" t="s">
        <v>39</v>
      </c>
      <c r="R60" s="432"/>
      <c r="S60" s="432"/>
      <c r="T60" s="433">
        <f>ROUND((T58+T51+T43+T35),0)</f>
        <v>125917</v>
      </c>
      <c r="U60" s="433"/>
      <c r="V60" s="433"/>
      <c r="W60" s="433"/>
      <c r="X60" s="170"/>
    </row>
    <row r="61" spans="1:24">
      <c r="A61" s="169"/>
      <c r="B61" s="171"/>
      <c r="C61" s="171"/>
      <c r="D61" s="171"/>
      <c r="E61" s="171"/>
      <c r="F61" s="171"/>
      <c r="G61" s="171"/>
      <c r="H61" s="171"/>
      <c r="I61" s="171"/>
      <c r="J61" s="171"/>
      <c r="K61" s="171"/>
      <c r="L61" s="171"/>
      <c r="M61" s="171"/>
      <c r="N61" s="171"/>
      <c r="O61" s="171"/>
      <c r="P61" s="171"/>
      <c r="Q61" s="172" t="s">
        <v>40</v>
      </c>
      <c r="R61" s="437" t="e">
        <f>'[6]DESGLOSE DEL AIU'!D165</f>
        <v>#REF!</v>
      </c>
      <c r="S61" s="438"/>
      <c r="T61" s="433">
        <v>0</v>
      </c>
      <c r="U61" s="433"/>
      <c r="V61" s="433"/>
      <c r="W61" s="433"/>
      <c r="X61" s="170"/>
    </row>
    <row r="62" spans="1:24">
      <c r="A62" s="169"/>
      <c r="B62" s="171"/>
      <c r="C62" s="171"/>
      <c r="D62" s="171"/>
      <c r="E62" s="171"/>
      <c r="F62" s="171"/>
      <c r="G62" s="171"/>
      <c r="H62" s="171"/>
      <c r="I62" s="171"/>
      <c r="J62" s="171"/>
      <c r="K62" s="171"/>
      <c r="L62" s="171"/>
      <c r="M62" s="171"/>
      <c r="N62" s="171"/>
      <c r="O62" s="171"/>
      <c r="P62" s="171"/>
      <c r="Q62" s="432" t="s">
        <v>42</v>
      </c>
      <c r="R62" s="432"/>
      <c r="S62" s="432"/>
      <c r="T62" s="433">
        <f>+T61+T60</f>
        <v>125917</v>
      </c>
      <c r="U62" s="433"/>
      <c r="V62" s="433"/>
      <c r="W62" s="433"/>
      <c r="X62" s="170"/>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33"/>
      <c r="B64" s="52"/>
      <c r="C64" s="52"/>
      <c r="D64" s="52"/>
      <c r="E64" s="52"/>
      <c r="F64" s="52"/>
      <c r="G64" s="52"/>
      <c r="H64" s="52"/>
      <c r="I64" s="52"/>
      <c r="J64" s="52"/>
      <c r="K64" s="52"/>
      <c r="L64" s="52"/>
      <c r="M64" s="52"/>
      <c r="N64" s="52"/>
      <c r="O64" s="52"/>
      <c r="P64" s="52"/>
      <c r="Q64" s="52"/>
      <c r="R64" s="52"/>
      <c r="S64" s="52"/>
      <c r="T64" s="53"/>
      <c r="U64" s="53"/>
      <c r="V64" s="53"/>
      <c r="W64" s="53"/>
      <c r="X64" s="46"/>
    </row>
    <row r="65" spans="1:24">
      <c r="A65" s="33"/>
      <c r="B65" s="52"/>
      <c r="C65" s="346"/>
      <c r="D65" s="641"/>
      <c r="E65" s="641"/>
      <c r="F65" s="641"/>
      <c r="G65" s="641"/>
      <c r="H65" s="641"/>
      <c r="I65" s="641"/>
      <c r="J65" s="641"/>
      <c r="K65" s="642"/>
      <c r="L65" s="642"/>
      <c r="M65" s="642"/>
      <c r="N65" s="347"/>
      <c r="O65" s="347"/>
      <c r="P65" s="347"/>
      <c r="Q65" s="347"/>
      <c r="R65" s="347"/>
      <c r="S65" s="347"/>
      <c r="T65" s="347"/>
      <c r="U65" s="347"/>
      <c r="V65" s="347"/>
      <c r="W65" s="67"/>
      <c r="X65" s="46"/>
    </row>
    <row r="66" spans="1:24" ht="16.5">
      <c r="A66" s="33"/>
      <c r="B66" s="52"/>
      <c r="C66" s="343" t="s">
        <v>43</v>
      </c>
      <c r="D66" s="343"/>
      <c r="E66" s="343"/>
      <c r="F66" s="343"/>
      <c r="G66" s="343"/>
      <c r="H66" s="343"/>
      <c r="I66" s="343"/>
      <c r="J66" s="343"/>
      <c r="K66" s="642"/>
      <c r="L66" s="642"/>
      <c r="M66" s="642"/>
      <c r="N66" s="343" t="s">
        <v>44</v>
      </c>
      <c r="O66" s="343"/>
      <c r="P66" s="343"/>
      <c r="Q66" s="343"/>
      <c r="R66" s="343"/>
      <c r="S66" s="343"/>
      <c r="T66" s="343"/>
      <c r="U66" s="343"/>
      <c r="V66" s="343"/>
      <c r="W66" s="343"/>
      <c r="X66" s="46"/>
    </row>
    <row r="67" spans="1:24">
      <c r="A67" s="33"/>
      <c r="B67" s="52"/>
      <c r="C67" s="57"/>
      <c r="D67" s="58"/>
      <c r="E67" s="58"/>
      <c r="F67" s="58"/>
      <c r="G67" s="58"/>
      <c r="H67" s="58"/>
      <c r="I67" s="58"/>
      <c r="J67" s="58"/>
      <c r="K67" s="58"/>
      <c r="L67" s="58"/>
      <c r="M67" s="58"/>
      <c r="N67" s="57"/>
      <c r="O67" s="57"/>
      <c r="P67" s="57"/>
      <c r="Q67" s="57"/>
      <c r="R67" s="57"/>
      <c r="S67" s="57"/>
      <c r="T67" s="57"/>
      <c r="U67" s="57"/>
      <c r="V67" s="57"/>
      <c r="W67" s="57"/>
      <c r="X67" s="46"/>
    </row>
    <row r="68" spans="1:24">
      <c r="A68" s="33"/>
      <c r="B68" s="52"/>
      <c r="C68" s="57"/>
      <c r="D68" s="58"/>
      <c r="E68" s="58"/>
      <c r="F68" s="58"/>
      <c r="G68" s="58"/>
      <c r="H68" s="58"/>
      <c r="I68" s="58"/>
      <c r="J68" s="58"/>
      <c r="K68" s="58"/>
      <c r="L68" s="58"/>
      <c r="M68" s="58"/>
      <c r="N68" s="57"/>
      <c r="O68" s="57"/>
      <c r="P68" s="57"/>
      <c r="Q68" s="57"/>
      <c r="R68" s="57"/>
      <c r="S68" s="57"/>
      <c r="T68" s="57"/>
      <c r="U68" s="57"/>
      <c r="V68" s="57"/>
      <c r="W68" s="57"/>
      <c r="X68" s="46"/>
    </row>
    <row r="69" spans="1:24">
      <c r="A69" s="33"/>
      <c r="B69" s="52"/>
      <c r="C69" s="57"/>
      <c r="D69" s="58"/>
      <c r="E69" s="58"/>
      <c r="F69" s="58"/>
      <c r="G69" s="58"/>
      <c r="H69" s="58"/>
      <c r="I69" s="346"/>
      <c r="J69" s="641"/>
      <c r="K69" s="641"/>
      <c r="L69" s="641"/>
      <c r="M69" s="641"/>
      <c r="N69" s="641"/>
      <c r="O69" s="641"/>
      <c r="P69" s="641"/>
      <c r="Q69" s="57"/>
      <c r="R69" s="57"/>
      <c r="S69" s="57"/>
      <c r="T69" s="57"/>
      <c r="U69" s="57"/>
      <c r="V69" s="57"/>
      <c r="W69" s="57"/>
      <c r="X69" s="46"/>
    </row>
    <row r="70" spans="1:24" ht="16.5">
      <c r="A70" s="33"/>
      <c r="B70" s="52"/>
      <c r="C70" s="57"/>
      <c r="D70" s="58"/>
      <c r="E70" s="58"/>
      <c r="F70" s="58"/>
      <c r="G70" s="58"/>
      <c r="H70" s="58"/>
      <c r="I70" s="343" t="s">
        <v>45</v>
      </c>
      <c r="J70" s="643"/>
      <c r="K70" s="643"/>
      <c r="L70" s="643"/>
      <c r="M70" s="643"/>
      <c r="N70" s="643"/>
      <c r="O70" s="643"/>
      <c r="P70" s="643"/>
      <c r="Q70" s="57"/>
      <c r="R70" s="57"/>
      <c r="S70" s="57"/>
      <c r="T70" s="57"/>
      <c r="U70" s="57"/>
      <c r="V70" s="57"/>
      <c r="W70" s="57"/>
      <c r="X70" s="46"/>
    </row>
    <row r="71" spans="1:24">
      <c r="A71" s="33"/>
      <c r="B71" s="52"/>
      <c r="C71" s="52"/>
      <c r="D71" s="52"/>
      <c r="E71" s="52"/>
      <c r="F71" s="59"/>
      <c r="G71" s="59"/>
      <c r="H71" s="59"/>
      <c r="I71" s="59"/>
      <c r="J71" s="59"/>
      <c r="K71" s="59"/>
      <c r="L71" s="59"/>
      <c r="M71" s="59"/>
      <c r="N71" s="59"/>
      <c r="O71" s="59"/>
      <c r="P71" s="60"/>
      <c r="Q71" s="52"/>
      <c r="R71" s="52"/>
      <c r="S71" s="52"/>
      <c r="T71" s="53"/>
      <c r="U71" s="53"/>
      <c r="V71" s="53"/>
      <c r="W71" s="53"/>
      <c r="X71" s="46"/>
    </row>
    <row r="72" spans="1:24">
      <c r="A72" s="33"/>
      <c r="B72" s="344" t="s">
        <v>46</v>
      </c>
      <c r="C72" s="344"/>
      <c r="D72" s="344"/>
      <c r="E72" s="344"/>
      <c r="F72" s="344"/>
      <c r="G72" s="344"/>
      <c r="H72" s="344"/>
      <c r="I72" s="344"/>
      <c r="J72" s="344"/>
      <c r="K72" s="344"/>
      <c r="L72" s="344"/>
      <c r="M72" s="344"/>
      <c r="N72" s="344"/>
      <c r="O72" s="61"/>
      <c r="P72" s="31"/>
      <c r="Q72" s="31" t="s">
        <v>47</v>
      </c>
      <c r="R72" s="31" t="s">
        <v>48</v>
      </c>
      <c r="S72" s="31"/>
      <c r="T72" s="31"/>
      <c r="U72" s="31"/>
      <c r="V72" s="31"/>
      <c r="W72" s="31"/>
      <c r="X72" s="32"/>
    </row>
    <row r="73" spans="1:24">
      <c r="A73" s="62"/>
      <c r="B73" s="63" t="s">
        <v>49</v>
      </c>
      <c r="C73" s="64"/>
      <c r="D73" s="64"/>
      <c r="E73" s="64"/>
      <c r="F73" s="63" t="s">
        <v>50</v>
      </c>
      <c r="G73" s="65"/>
      <c r="H73" s="345"/>
      <c r="I73" s="345"/>
      <c r="J73" s="345"/>
      <c r="K73" s="345"/>
      <c r="L73" s="345"/>
      <c r="M73" s="345"/>
      <c r="N73" s="345"/>
      <c r="O73" s="345"/>
      <c r="P73" s="63"/>
      <c r="Q73" s="63"/>
      <c r="R73" s="63" t="s">
        <v>51</v>
      </c>
      <c r="S73" s="63"/>
      <c r="T73" s="63"/>
      <c r="U73" s="63"/>
      <c r="V73" s="63"/>
      <c r="W73" s="63"/>
      <c r="X73" s="66"/>
    </row>
    <row r="74" spans="1:24">
      <c r="A74" s="27"/>
      <c r="B74" s="27"/>
      <c r="C74" s="27"/>
      <c r="D74" s="27"/>
      <c r="E74" s="27"/>
      <c r="F74" s="27"/>
      <c r="G74" s="27"/>
      <c r="H74" s="27"/>
      <c r="I74" s="27"/>
      <c r="J74" s="27"/>
      <c r="K74" s="27"/>
      <c r="L74" s="27"/>
      <c r="M74" s="27"/>
      <c r="N74" s="27"/>
      <c r="O74" s="27"/>
      <c r="P74" s="27"/>
      <c r="Q74" s="27"/>
      <c r="R74" s="27"/>
      <c r="S74" s="27"/>
      <c r="T74" s="27"/>
      <c r="U74" s="27"/>
      <c r="V74" s="27"/>
      <c r="W74" s="27"/>
      <c r="X74" s="27"/>
    </row>
  </sheetData>
  <mergeCells count="140">
    <mergeCell ref="B72:N72"/>
    <mergeCell ref="H73:O73"/>
    <mergeCell ref="C65:J65"/>
    <mergeCell ref="K65:M66"/>
    <mergeCell ref="N65:V65"/>
    <mergeCell ref="C66:J66"/>
    <mergeCell ref="N66:W66"/>
    <mergeCell ref="I69:P69"/>
    <mergeCell ref="B56:G56"/>
    <mergeCell ref="H56:I56"/>
    <mergeCell ref="J56:K56"/>
    <mergeCell ref="L56:P56"/>
    <mergeCell ref="Q56:S56"/>
    <mergeCell ref="T56:W56"/>
    <mergeCell ref="Q62:S62"/>
    <mergeCell ref="T62:W62"/>
    <mergeCell ref="B57:G57"/>
    <mergeCell ref="H57:I57"/>
    <mergeCell ref="J57:K57"/>
    <mergeCell ref="L57:P57"/>
    <mergeCell ref="Q57:S57"/>
    <mergeCell ref="T57:W57"/>
    <mergeCell ref="Q58:S58"/>
    <mergeCell ref="T58:W58"/>
    <mergeCell ref="T61:W61"/>
    <mergeCell ref="Q51:S51"/>
    <mergeCell ref="T51:W51"/>
    <mergeCell ref="B53:W53"/>
    <mergeCell ref="B55:G55"/>
    <mergeCell ref="H55:I55"/>
    <mergeCell ref="J55:K55"/>
    <mergeCell ref="L55:P55"/>
    <mergeCell ref="I70:P70"/>
    <mergeCell ref="Q55:S55"/>
    <mergeCell ref="T55:W55"/>
    <mergeCell ref="R61:S61"/>
    <mergeCell ref="B50:G50"/>
    <mergeCell ref="H50:I50"/>
    <mergeCell ref="J50:K50"/>
    <mergeCell ref="L50:P50"/>
    <mergeCell ref="Q50:S50"/>
    <mergeCell ref="T50:W50"/>
    <mergeCell ref="Q60:S60"/>
    <mergeCell ref="T60:W60"/>
    <mergeCell ref="B40:I40"/>
    <mergeCell ref="J40:K40"/>
    <mergeCell ref="L40:P40"/>
    <mergeCell ref="Q40:S40"/>
    <mergeCell ref="T40:W40"/>
    <mergeCell ref="B49:G49"/>
    <mergeCell ref="H49:I49"/>
    <mergeCell ref="J49:K49"/>
    <mergeCell ref="L49:P49"/>
    <mergeCell ref="Q49:S49"/>
    <mergeCell ref="T49:W49"/>
    <mergeCell ref="H48:I48"/>
    <mergeCell ref="J48:K48"/>
    <mergeCell ref="L48:P48"/>
    <mergeCell ref="Q48:S48"/>
    <mergeCell ref="B42:I42"/>
    <mergeCell ref="J42:K42"/>
    <mergeCell ref="L42:P42"/>
    <mergeCell ref="Q42:S42"/>
    <mergeCell ref="T42:W42"/>
    <mergeCell ref="Q35:S35"/>
    <mergeCell ref="T35:W35"/>
    <mergeCell ref="B37:W37"/>
    <mergeCell ref="B39:I39"/>
    <mergeCell ref="J39:K39"/>
    <mergeCell ref="L39:P39"/>
    <mergeCell ref="Q39:S39"/>
    <mergeCell ref="T39:W39"/>
    <mergeCell ref="B41:I41"/>
    <mergeCell ref="J41:K41"/>
    <mergeCell ref="L41:P41"/>
    <mergeCell ref="Q41:S41"/>
    <mergeCell ref="T41:W41"/>
    <mergeCell ref="T48:W48"/>
    <mergeCell ref="Q43:S43"/>
    <mergeCell ref="T43:W43"/>
    <mergeCell ref="B45:W45"/>
    <mergeCell ref="B47:G47"/>
    <mergeCell ref="H47:I47"/>
    <mergeCell ref="J47:K47"/>
    <mergeCell ref="L47:P47"/>
    <mergeCell ref="Q47:S47"/>
    <mergeCell ref="T47:W47"/>
    <mergeCell ref="B48:G48"/>
    <mergeCell ref="B33:I33"/>
    <mergeCell ref="J33:K33"/>
    <mergeCell ref="L33:P33"/>
    <mergeCell ref="Q33:S33"/>
    <mergeCell ref="T33:W33"/>
    <mergeCell ref="B34:I34"/>
    <mergeCell ref="J34:K34"/>
    <mergeCell ref="L34:P34"/>
    <mergeCell ref="Q34:S34"/>
    <mergeCell ref="T34:W34"/>
    <mergeCell ref="B29:C29"/>
    <mergeCell ref="D29:P29"/>
    <mergeCell ref="Q29:S29"/>
    <mergeCell ref="T29:W29"/>
    <mergeCell ref="B30:W30"/>
    <mergeCell ref="B32:I32"/>
    <mergeCell ref="J32:K32"/>
    <mergeCell ref="L32:P32"/>
    <mergeCell ref="Q32:S32"/>
    <mergeCell ref="T32:W32"/>
    <mergeCell ref="F24:W24"/>
    <mergeCell ref="B25:C25"/>
    <mergeCell ref="D25:P25"/>
    <mergeCell ref="Q25:S25"/>
    <mergeCell ref="T25:W25"/>
    <mergeCell ref="B26:C28"/>
    <mergeCell ref="D26:P28"/>
    <mergeCell ref="Q26:S28"/>
    <mergeCell ref="T26:W28"/>
    <mergeCell ref="A1:E5"/>
    <mergeCell ref="F1:S5"/>
    <mergeCell ref="T1:X1"/>
    <mergeCell ref="T2:X2"/>
    <mergeCell ref="T3:X3"/>
    <mergeCell ref="T4:X5"/>
    <mergeCell ref="B7:W7"/>
    <mergeCell ref="H8:L8"/>
    <mergeCell ref="O8:Q8"/>
    <mergeCell ref="R8:W8"/>
    <mergeCell ref="F22:W22"/>
    <mergeCell ref="B23:E23"/>
    <mergeCell ref="F23:W23"/>
    <mergeCell ref="F9:I9"/>
    <mergeCell ref="K9:L9"/>
    <mergeCell ref="B11:W11"/>
    <mergeCell ref="B12:W17"/>
    <mergeCell ref="B18:W18"/>
    <mergeCell ref="B19:E19"/>
    <mergeCell ref="F19:W19"/>
    <mergeCell ref="F20:W20"/>
    <mergeCell ref="B21:E21"/>
    <mergeCell ref="F21:W21"/>
  </mergeCells>
  <conditionalFormatting sqref="B12:W17">
    <cfRule type="expression" dxfId="14" priority="1" stopIfTrue="1">
      <formula>#REF!=0</formula>
    </cfRule>
  </conditionalFormatting>
  <dataValidations count="32">
    <dataValidation allowBlank="1" showInputMessage="1" showErrorMessage="1" prompt="Escriba el precio unitario del material  que se analiza" sqref="Q40:S42" xr:uid="{00000000-0002-0000-3500-000000000000}"/>
    <dataValidation allowBlank="1" showInputMessage="1" showErrorMessage="1" prompt="Escriba la cantidad de material que se analiza" sqref="L40:P42" xr:uid="{00000000-0002-0000-3500-000001000000}"/>
    <dataValidation allowBlank="1" showInputMessage="1" showErrorMessage="1" prompt="Escriba la unidad de medida en que se mide el material" sqref="J40:K42" xr:uid="{00000000-0002-0000-3500-000002000000}"/>
    <dataValidation allowBlank="1" showInputMessage="1" showErrorMessage="1" prompt="Escriba una breve descripción de los materiales que analiza" sqref="B40:I42" xr:uid="{00000000-0002-0000-3500-000003000000}"/>
    <dataValidation allowBlank="1" showInputMessage="1" showErrorMessage="1" prompt="Escriba el rendimiento del equipo que analiza" sqref="Q33:S34" xr:uid="{00000000-0002-0000-3500-000004000000}"/>
    <dataValidation allowBlank="1" showInputMessage="1" showErrorMessage="1" prompt="Escriba la Tarifa por hora del equipo que analiza" sqref="L33:P34" xr:uid="{00000000-0002-0000-3500-000005000000}"/>
    <dataValidation allowBlank="1" showInputMessage="1" showErrorMessage="1" prompt="Escriba una breve descripción del equipo que analiza" sqref="B33:B34" xr:uid="{00000000-0002-0000-3500-000006000000}"/>
    <dataValidation allowBlank="1" showInputMessage="1" showErrorMessage="1" prompt="Escriba el nombre completo  del interventor" sqref="H73:O73" xr:uid="{00000000-0002-0000-3500-000007000000}"/>
    <dataValidation allowBlank="1" showInputMessage="1" showErrorMessage="1" prompt="Escriba el valor Unitario de cada trabajador relacionado" sqref="T56:W57" xr:uid="{00000000-0002-0000-3500-000008000000}"/>
    <dataValidation allowBlank="1" showInputMessage="1" showErrorMessage="1" prompt="Escriba el rendimiento de cada trabajador relacionado" sqref="Q56:S57" xr:uid="{00000000-0002-0000-3500-000009000000}"/>
    <dataValidation allowBlank="1" showInputMessage="1" showErrorMessage="1" prompt="Escriba el valor del jornal total de cada trabajador relacionado" sqref="L56:P57" xr:uid="{00000000-0002-0000-3500-00000A000000}"/>
    <dataValidation allowBlank="1" showInputMessage="1" showErrorMessage="1" prompt="Escriba el valor de las prestaciones por cada trabajador" sqref="J56:K57" xr:uid="{00000000-0002-0000-3500-00000B000000}"/>
    <dataValidation allowBlank="1" showInputMessage="1" showErrorMessage="1" prompt="Escriba el valor del jornal por cada trabajador" sqref="H56:I57" xr:uid="{00000000-0002-0000-3500-00000C000000}"/>
    <dataValidation allowBlank="1" showInputMessage="1" showErrorMessage="1" prompt="Escriba el valor unitario del transporte relacionado" sqref="T48:W50" xr:uid="{00000000-0002-0000-3500-00000D000000}"/>
    <dataValidation allowBlank="1" showInputMessage="1" showErrorMessage="1" prompt="Escriba la tarifa del transporte relacionado" sqref="Q48:S50" xr:uid="{00000000-0002-0000-3500-00000E000000}"/>
    <dataValidation allowBlank="1" showInputMessage="1" showErrorMessage="1" prompt="Esciba los m2 o Toneladas por Km equivalentes para el transporte relacionado" sqref="L48:P50" xr:uid="{00000000-0002-0000-3500-00000F000000}"/>
    <dataValidation allowBlank="1" showInputMessage="1" showErrorMessage="1" prompt="Escriba la distancia que recorre el transporte relacionado" sqref="J48:K50" xr:uid="{00000000-0002-0000-3500-000010000000}"/>
    <dataValidation allowBlank="1" showInputMessage="1" showErrorMessage="1" prompt="Escriba el peso o la cantidad de volument que transporta" sqref="H48:I50" xr:uid="{00000000-0002-0000-3500-000011000000}"/>
    <dataValidation allowBlank="1" showInputMessage="1" showErrorMessage="1" prompt="Escriba el precio unitario del material que se analiza" sqref="T34:W34 T40:W42" xr:uid="{00000000-0002-0000-3500-000012000000}"/>
    <dataValidation allowBlank="1" showInputMessage="1" showErrorMessage="1" prompt="Escriba el valor unitario del equipo que analiza" sqref="T33:W33" xr:uid="{00000000-0002-0000-3500-000013000000}"/>
    <dataValidation allowBlank="1" showInputMessage="1" showErrorMessage="1" prompt="Escriba los trabajadores cuyo precio va a analizarce" sqref="B56:G57" xr:uid="{00000000-0002-0000-3500-000014000000}"/>
    <dataValidation allowBlank="1" showInputMessage="1" showErrorMessage="1" prompt="Escriba la clase de material que transporta el material que se analiza" sqref="B48:G50" xr:uid="{00000000-0002-0000-3500-000015000000}"/>
    <dataValidation allowBlank="1" showInputMessage="1" showErrorMessage="1" prompt="Escriba la Cantidad de cada item relacionado" sqref="T26 T29:W29" xr:uid="{00000000-0002-0000-3500-000016000000}"/>
    <dataValidation allowBlank="1" showInputMessage="1" showErrorMessage="1" prompt="Escriba la unidad de medida en que se encuentra el item relacionado" sqref="Q26 Q29:S29" xr:uid="{00000000-0002-0000-3500-000017000000}"/>
    <dataValidation allowBlank="1" showInputMessage="1" showErrorMessage="1" prompt="Escriba una breve descripción del item relacionado" sqref="D26 D29:P29" xr:uid="{00000000-0002-0000-3500-000018000000}"/>
    <dataValidation allowBlank="1" showInputMessage="1" showErrorMessage="1" prompt="Escriba el item relacionado en la propuesta" sqref="B26 B29:C29" xr:uid="{00000000-0002-0000-3500-000019000000}"/>
    <dataValidation allowBlank="1" showInputMessage="1" showErrorMessage="1" promptTitle="Coordinador        " prompt="Escriba el nombre _x000a_o razón social del _x000a_funcionario designado_x000a_para ser el Coordinador_x000a_del Contrato" sqref="F23:W23" xr:uid="{00000000-0002-0000-3500-00001A000000}"/>
    <dataValidation allowBlank="1" showInputMessage="1" showErrorMessage="1" promptTitle="Interventor               " prompt="Escriba el nombre _x000a_o razón social del _x000a_Interventor" sqref="F21:W21" xr:uid="{00000000-0002-0000-3500-00001B000000}"/>
    <dataValidation allowBlank="1" showInputMessage="1" showErrorMessage="1" promptTitle="Contratista" prompt="Escriba el nombre o _x000a_razón social del _x000a_Contratista" sqref="F19:W19" xr:uid="{00000000-0002-0000-3500-00001C000000}"/>
    <dataValidation allowBlank="1" showInputMessage="1" showErrorMessage="1" promptTitle="Contrato No." prompt="Escriba en este espacio el número de contrato suscrito" sqref="H8:L8" xr:uid="{00000000-0002-0000-3500-00001D000000}"/>
    <dataValidation allowBlank="1" showInputMessage="1" showErrorMessage="1" prompt="Escriba el año de suscripción del contrato." sqref="O8:Q8" xr:uid="{00000000-0002-0000-3500-00001E000000}"/>
    <dataValidation allowBlank="1" showInputMessage="1" showErrorMessage="1" promptTitle="Objeto del Contrato" prompt="Escriba claramente el objeto del contrato de ejecución suscrito" sqref="B12:W17" xr:uid="{00000000-0002-0000-3500-00001F000000}"/>
  </dataValidation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X76"/>
  <sheetViews>
    <sheetView topLeftCell="A40" zoomScale="76" zoomScaleNormal="76" workbookViewId="0">
      <selection activeCell="L64" sqref="L64"/>
    </sheetView>
  </sheetViews>
  <sheetFormatPr defaultColWidth="11.42578125" defaultRowHeight="15"/>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69" t="s">
        <v>4</v>
      </c>
      <c r="C12" s="469"/>
      <c r="D12" s="469"/>
      <c r="E12" s="469"/>
      <c r="F12" s="469"/>
      <c r="G12" s="469"/>
      <c r="H12" s="469"/>
      <c r="I12" s="469"/>
      <c r="J12" s="469"/>
      <c r="K12" s="469"/>
      <c r="L12" s="469"/>
      <c r="M12" s="469"/>
      <c r="N12" s="469"/>
      <c r="O12" s="469"/>
      <c r="P12" s="469"/>
      <c r="Q12" s="469"/>
      <c r="R12" s="469"/>
      <c r="S12" s="469"/>
      <c r="T12" s="469"/>
      <c r="U12" s="469"/>
      <c r="V12" s="469"/>
      <c r="W12" s="469"/>
      <c r="X12" s="36"/>
    </row>
    <row r="13" spans="1:24">
      <c r="A13" s="35"/>
      <c r="B13" s="469"/>
      <c r="C13" s="469"/>
      <c r="D13" s="469"/>
      <c r="E13" s="469"/>
      <c r="F13" s="469"/>
      <c r="G13" s="469"/>
      <c r="H13" s="469"/>
      <c r="I13" s="469"/>
      <c r="J13" s="469"/>
      <c r="K13" s="469"/>
      <c r="L13" s="469"/>
      <c r="M13" s="469"/>
      <c r="N13" s="469"/>
      <c r="O13" s="469"/>
      <c r="P13" s="469"/>
      <c r="Q13" s="469"/>
      <c r="R13" s="469"/>
      <c r="S13" s="469"/>
      <c r="T13" s="469"/>
      <c r="U13" s="469"/>
      <c r="V13" s="469"/>
      <c r="W13" s="469"/>
      <c r="X13" s="36"/>
    </row>
    <row r="14" spans="1:24">
      <c r="A14" s="35"/>
      <c r="B14" s="469"/>
      <c r="C14" s="469"/>
      <c r="D14" s="469"/>
      <c r="E14" s="469"/>
      <c r="F14" s="469"/>
      <c r="G14" s="469"/>
      <c r="H14" s="469"/>
      <c r="I14" s="469"/>
      <c r="J14" s="469"/>
      <c r="K14" s="469"/>
      <c r="L14" s="469"/>
      <c r="M14" s="469"/>
      <c r="N14" s="469"/>
      <c r="O14" s="469"/>
      <c r="P14" s="469"/>
      <c r="Q14" s="469"/>
      <c r="R14" s="469"/>
      <c r="S14" s="469"/>
      <c r="T14" s="469"/>
      <c r="U14" s="469"/>
      <c r="V14" s="469"/>
      <c r="W14" s="469"/>
      <c r="X14" s="36"/>
    </row>
    <row r="15" spans="1:24">
      <c r="A15" s="35"/>
      <c r="B15" s="469"/>
      <c r="C15" s="469"/>
      <c r="D15" s="469"/>
      <c r="E15" s="469"/>
      <c r="F15" s="469"/>
      <c r="G15" s="469"/>
      <c r="H15" s="469"/>
      <c r="I15" s="469"/>
      <c r="J15" s="469"/>
      <c r="K15" s="469"/>
      <c r="L15" s="469"/>
      <c r="M15" s="469"/>
      <c r="N15" s="469"/>
      <c r="O15" s="469"/>
      <c r="P15" s="469"/>
      <c r="Q15" s="469"/>
      <c r="R15" s="469"/>
      <c r="S15" s="469"/>
      <c r="T15" s="469"/>
      <c r="U15" s="469"/>
      <c r="V15" s="469"/>
      <c r="W15" s="469"/>
      <c r="X15" s="36"/>
    </row>
    <row r="16" spans="1:24">
      <c r="A16" s="35"/>
      <c r="B16" s="469"/>
      <c r="C16" s="469"/>
      <c r="D16" s="469"/>
      <c r="E16" s="469"/>
      <c r="F16" s="469"/>
      <c r="G16" s="469"/>
      <c r="H16" s="469"/>
      <c r="I16" s="469"/>
      <c r="J16" s="469"/>
      <c r="K16" s="469"/>
      <c r="L16" s="469"/>
      <c r="M16" s="469"/>
      <c r="N16" s="469"/>
      <c r="O16" s="469"/>
      <c r="P16" s="469"/>
      <c r="Q16" s="469"/>
      <c r="R16" s="469"/>
      <c r="S16" s="469"/>
      <c r="T16" s="469"/>
      <c r="U16" s="469"/>
      <c r="V16" s="469"/>
      <c r="W16" s="469"/>
      <c r="X16" s="36"/>
    </row>
    <row r="17" spans="1:24">
      <c r="A17" s="35"/>
      <c r="B17" s="469"/>
      <c r="C17" s="469"/>
      <c r="D17" s="469"/>
      <c r="E17" s="469"/>
      <c r="F17" s="469"/>
      <c r="G17" s="469"/>
      <c r="H17" s="469"/>
      <c r="I17" s="469"/>
      <c r="J17" s="469"/>
      <c r="K17" s="469"/>
      <c r="L17" s="469"/>
      <c r="M17" s="469"/>
      <c r="N17" s="469"/>
      <c r="O17" s="469"/>
      <c r="P17" s="469"/>
      <c r="Q17" s="469"/>
      <c r="R17" s="469"/>
      <c r="S17" s="469"/>
      <c r="T17" s="469"/>
      <c r="U17" s="469"/>
      <c r="V17" s="469"/>
      <c r="W17" s="469"/>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293">
        <f>'[6]PRESUPUESTO PLAZA'!B65</f>
        <v>11.1</v>
      </c>
      <c r="C26" s="295"/>
      <c r="D26" s="470" t="str">
        <f>'[6]PRESUPUESTO PLAZA'!C65</f>
        <v>Construcción de Anden en concreto preparado en obra de
21  MPa.  con  un  espesor  de  0.10m.  Incluye  suministro, transporte e instalación del concreto,  mano de obra, vibrado, protección  y  curado,  para  estructuras  de  acuerdo  con  las diferentes dimensiones establecidas en los planos y diseños. Según diseño.</v>
      </c>
      <c r="E26" s="471"/>
      <c r="F26" s="471"/>
      <c r="G26" s="471"/>
      <c r="H26" s="471"/>
      <c r="I26" s="471"/>
      <c r="J26" s="471"/>
      <c r="K26" s="471"/>
      <c r="L26" s="471"/>
      <c r="M26" s="471"/>
      <c r="N26" s="471"/>
      <c r="O26" s="471"/>
      <c r="P26" s="472"/>
      <c r="Q26" s="293" t="str">
        <f>'[6]PRESUPUESTO PLAZA'!D65</f>
        <v>m2</v>
      </c>
      <c r="R26" s="294"/>
      <c r="S26" s="295"/>
      <c r="T26" s="523">
        <f>'[6]PRESUPUESTO PLAZA'!E65</f>
        <v>120</v>
      </c>
      <c r="U26" s="524"/>
      <c r="V26" s="524"/>
      <c r="W26" s="525"/>
      <c r="X26" s="46"/>
    </row>
    <row r="27" spans="1:24">
      <c r="A27" s="33"/>
      <c r="B27" s="296"/>
      <c r="C27" s="298"/>
      <c r="D27" s="473"/>
      <c r="E27" s="474"/>
      <c r="F27" s="474"/>
      <c r="G27" s="474"/>
      <c r="H27" s="474"/>
      <c r="I27" s="474"/>
      <c r="J27" s="474"/>
      <c r="K27" s="474"/>
      <c r="L27" s="474"/>
      <c r="M27" s="474"/>
      <c r="N27" s="474"/>
      <c r="O27" s="474"/>
      <c r="P27" s="475"/>
      <c r="Q27" s="296"/>
      <c r="R27" s="297"/>
      <c r="S27" s="298"/>
      <c r="T27" s="526"/>
      <c r="U27" s="527"/>
      <c r="V27" s="527"/>
      <c r="W27" s="528"/>
      <c r="X27" s="46"/>
    </row>
    <row r="28" spans="1:24">
      <c r="A28" s="33"/>
      <c r="B28" s="299"/>
      <c r="C28" s="301"/>
      <c r="D28" s="476"/>
      <c r="E28" s="477"/>
      <c r="F28" s="477"/>
      <c r="G28" s="477"/>
      <c r="H28" s="477"/>
      <c r="I28" s="477"/>
      <c r="J28" s="477"/>
      <c r="K28" s="477"/>
      <c r="L28" s="477"/>
      <c r="M28" s="477"/>
      <c r="N28" s="477"/>
      <c r="O28" s="477"/>
      <c r="P28" s="478"/>
      <c r="Q28" s="299"/>
      <c r="R28" s="300"/>
      <c r="S28" s="301"/>
      <c r="T28" s="529"/>
      <c r="U28" s="530"/>
      <c r="V28" s="530"/>
      <c r="W28" s="531"/>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c r="K33" s="318"/>
      <c r="L33" s="458">
        <f>+T61</f>
        <v>8344.3799999999992</v>
      </c>
      <c r="M33" s="458"/>
      <c r="N33" s="458"/>
      <c r="O33" s="458"/>
      <c r="P33" s="458"/>
      <c r="Q33" s="320">
        <v>0.05</v>
      </c>
      <c r="R33" s="320"/>
      <c r="S33" s="320"/>
      <c r="T33" s="458">
        <f>+ROUND(L33*Q33,0)</f>
        <v>417</v>
      </c>
      <c r="U33" s="458"/>
      <c r="V33" s="458"/>
      <c r="W33" s="458"/>
      <c r="X33" s="46"/>
    </row>
    <row r="34" spans="1:24" ht="15.75">
      <c r="A34" s="33"/>
      <c r="B34" s="314" t="s">
        <v>260</v>
      </c>
      <c r="C34" s="315"/>
      <c r="D34" s="315"/>
      <c r="E34" s="315"/>
      <c r="F34" s="315"/>
      <c r="G34" s="315"/>
      <c r="H34" s="315"/>
      <c r="I34" s="316"/>
      <c r="J34" s="317" t="s">
        <v>254</v>
      </c>
      <c r="K34" s="318"/>
      <c r="L34" s="458">
        <v>34741</v>
      </c>
      <c r="M34" s="458"/>
      <c r="N34" s="458"/>
      <c r="O34" s="458"/>
      <c r="P34" s="458"/>
      <c r="Q34" s="336">
        <f>1*8/20</f>
        <v>0.4</v>
      </c>
      <c r="R34" s="320"/>
      <c r="S34" s="320"/>
      <c r="T34" s="458">
        <f>Q34*L34</f>
        <v>13896.400000000001</v>
      </c>
      <c r="U34" s="458"/>
      <c r="V34" s="458"/>
      <c r="W34" s="458"/>
      <c r="X34" s="46"/>
    </row>
    <row r="35" spans="1:24" ht="15.75">
      <c r="A35" s="33"/>
      <c r="B35" s="314"/>
      <c r="C35" s="315"/>
      <c r="D35" s="315"/>
      <c r="E35" s="315"/>
      <c r="F35" s="315"/>
      <c r="G35" s="315"/>
      <c r="H35" s="315"/>
      <c r="I35" s="316"/>
      <c r="J35" s="317"/>
      <c r="K35" s="318"/>
      <c r="L35" s="452"/>
      <c r="M35" s="453"/>
      <c r="N35" s="453"/>
      <c r="O35" s="453"/>
      <c r="P35" s="454"/>
      <c r="Q35" s="317"/>
      <c r="R35" s="324"/>
      <c r="S35" s="318"/>
      <c r="T35" s="452">
        <f>+ROUND(L35*Q35,0)</f>
        <v>0</v>
      </c>
      <c r="U35" s="453"/>
      <c r="V35" s="453"/>
      <c r="W35" s="454"/>
      <c r="X35" s="46"/>
    </row>
    <row r="36" spans="1:24" ht="16.5">
      <c r="A36" s="33"/>
      <c r="B36" s="49"/>
      <c r="C36" s="49"/>
      <c r="D36" s="49"/>
      <c r="E36" s="49"/>
      <c r="F36" s="49"/>
      <c r="G36" s="49"/>
      <c r="H36" s="49"/>
      <c r="I36" s="49"/>
      <c r="J36" s="49"/>
      <c r="K36" s="49"/>
      <c r="L36" s="49"/>
      <c r="M36" s="49"/>
      <c r="N36" s="49"/>
      <c r="O36" s="49"/>
      <c r="P36" s="49"/>
      <c r="Q36" s="310" t="s">
        <v>20</v>
      </c>
      <c r="R36" s="310"/>
      <c r="S36" s="310"/>
      <c r="T36" s="455">
        <f>+SUM(T33:W35)</f>
        <v>14313.400000000001</v>
      </c>
      <c r="U36" s="456"/>
      <c r="V36" s="456"/>
      <c r="W36" s="457"/>
      <c r="X36" s="46"/>
    </row>
    <row r="37" spans="1:24" ht="15.75">
      <c r="A37" s="33"/>
      <c r="B37" s="50"/>
      <c r="C37" s="50"/>
      <c r="D37" s="50"/>
      <c r="E37" s="50"/>
      <c r="F37" s="50"/>
      <c r="G37" s="50"/>
      <c r="H37" s="50"/>
      <c r="I37" s="50"/>
      <c r="J37" s="50"/>
      <c r="K37" s="50"/>
      <c r="L37" s="50"/>
      <c r="M37" s="50"/>
      <c r="N37" s="50"/>
      <c r="O37" s="50"/>
      <c r="P37" s="50"/>
      <c r="Q37" s="50"/>
      <c r="R37" s="50"/>
      <c r="S37" s="50"/>
      <c r="T37" s="51"/>
      <c r="U37" s="51"/>
      <c r="V37" s="51"/>
      <c r="W37" s="51"/>
      <c r="X37" s="46"/>
    </row>
    <row r="38" spans="1:24" ht="16.5">
      <c r="A38" s="33"/>
      <c r="B38" s="305" t="s">
        <v>21</v>
      </c>
      <c r="C38" s="305"/>
      <c r="D38" s="305"/>
      <c r="E38" s="305"/>
      <c r="F38" s="305"/>
      <c r="G38" s="305"/>
      <c r="H38" s="305"/>
      <c r="I38" s="305"/>
      <c r="J38" s="305"/>
      <c r="K38" s="305"/>
      <c r="L38" s="305"/>
      <c r="M38" s="305"/>
      <c r="N38" s="305"/>
      <c r="O38" s="305"/>
      <c r="P38" s="305"/>
      <c r="Q38" s="305"/>
      <c r="R38" s="305"/>
      <c r="S38" s="305"/>
      <c r="T38" s="305"/>
      <c r="U38" s="305"/>
      <c r="V38" s="305"/>
      <c r="W38" s="305"/>
      <c r="X38" s="46"/>
    </row>
    <row r="39" spans="1:24" ht="15.75">
      <c r="A39" s="33"/>
      <c r="B39" s="47"/>
      <c r="C39" s="47"/>
      <c r="D39" s="47"/>
      <c r="E39" s="47"/>
      <c r="F39" s="47"/>
      <c r="G39" s="47"/>
      <c r="H39" s="47"/>
      <c r="I39" s="47"/>
      <c r="J39" s="47"/>
      <c r="K39" s="47"/>
      <c r="L39" s="47"/>
      <c r="M39" s="47"/>
      <c r="N39" s="47"/>
      <c r="O39" s="47"/>
      <c r="P39" s="47"/>
      <c r="Q39" s="47"/>
      <c r="R39" s="47"/>
      <c r="S39" s="47"/>
      <c r="T39" s="47"/>
      <c r="U39" s="47"/>
      <c r="V39" s="47"/>
      <c r="W39" s="47"/>
      <c r="X39" s="46"/>
    </row>
    <row r="40" spans="1:24" ht="16.5">
      <c r="A40" s="33"/>
      <c r="B40" s="309" t="s">
        <v>9</v>
      </c>
      <c r="C40" s="309"/>
      <c r="D40" s="309"/>
      <c r="E40" s="309"/>
      <c r="F40" s="309"/>
      <c r="G40" s="309"/>
      <c r="H40" s="309"/>
      <c r="I40" s="309"/>
      <c r="J40" s="309" t="s">
        <v>10</v>
      </c>
      <c r="K40" s="309"/>
      <c r="L40" s="309" t="s">
        <v>22</v>
      </c>
      <c r="M40" s="309"/>
      <c r="N40" s="309"/>
      <c r="O40" s="309"/>
      <c r="P40" s="309"/>
      <c r="Q40" s="309" t="s">
        <v>23</v>
      </c>
      <c r="R40" s="309"/>
      <c r="S40" s="309"/>
      <c r="T40" s="309" t="s">
        <v>24</v>
      </c>
      <c r="U40" s="309"/>
      <c r="V40" s="309"/>
      <c r="W40" s="309"/>
      <c r="X40" s="46"/>
    </row>
    <row r="41" spans="1:24" ht="15.75">
      <c r="A41" s="33"/>
      <c r="B41" s="522" t="str">
        <f>[6]BASE!C44</f>
        <v xml:space="preserve">CONCRETO 210kg/cm²  </v>
      </c>
      <c r="C41" s="393"/>
      <c r="D41" s="393"/>
      <c r="E41" s="393"/>
      <c r="F41" s="393"/>
      <c r="G41" s="393"/>
      <c r="H41" s="393"/>
      <c r="I41" s="393"/>
      <c r="J41" s="320" t="s">
        <v>56</v>
      </c>
      <c r="K41" s="320"/>
      <c r="L41" s="320">
        <v>0.1</v>
      </c>
      <c r="M41" s="320"/>
      <c r="N41" s="320"/>
      <c r="O41" s="320"/>
      <c r="P41" s="320"/>
      <c r="Q41" s="458">
        <f>[6]BASE!E44</f>
        <v>420279.57708333334</v>
      </c>
      <c r="R41" s="458"/>
      <c r="S41" s="458"/>
      <c r="T41" s="458">
        <f>+ROUND(L41*Q41,0)</f>
        <v>42028</v>
      </c>
      <c r="U41" s="458"/>
      <c r="V41" s="458"/>
      <c r="W41" s="458"/>
      <c r="X41" s="46"/>
    </row>
    <row r="42" spans="1:24" ht="15.75">
      <c r="A42" s="33"/>
      <c r="B42" s="320"/>
      <c r="C42" s="320"/>
      <c r="D42" s="320"/>
      <c r="E42" s="320"/>
      <c r="F42" s="320"/>
      <c r="G42" s="320"/>
      <c r="H42" s="320"/>
      <c r="I42" s="320"/>
      <c r="J42" s="320"/>
      <c r="K42" s="320"/>
      <c r="L42" s="320"/>
      <c r="M42" s="320"/>
      <c r="N42" s="320"/>
      <c r="O42" s="320"/>
      <c r="P42" s="320"/>
      <c r="Q42" s="458"/>
      <c r="R42" s="458"/>
      <c r="S42" s="458"/>
      <c r="T42" s="458">
        <f>+ROUND(L42*Q42,0)</f>
        <v>0</v>
      </c>
      <c r="U42" s="458"/>
      <c r="V42" s="458"/>
      <c r="W42" s="458"/>
      <c r="X42" s="46"/>
    </row>
    <row r="43" spans="1:24" ht="15.75">
      <c r="A43" s="33"/>
      <c r="B43" s="320"/>
      <c r="C43" s="320"/>
      <c r="D43" s="320"/>
      <c r="E43" s="320"/>
      <c r="F43" s="320"/>
      <c r="G43" s="320"/>
      <c r="H43" s="320"/>
      <c r="I43" s="320"/>
      <c r="J43" s="320"/>
      <c r="K43" s="320"/>
      <c r="L43" s="320"/>
      <c r="M43" s="320"/>
      <c r="N43" s="320"/>
      <c r="O43" s="320"/>
      <c r="P43" s="320"/>
      <c r="Q43" s="458"/>
      <c r="R43" s="458"/>
      <c r="S43" s="458"/>
      <c r="T43" s="458">
        <f>+ROUND(L43*Q43,0)</f>
        <v>0</v>
      </c>
      <c r="U43" s="458"/>
      <c r="V43" s="458"/>
      <c r="W43" s="458"/>
      <c r="X43" s="46"/>
    </row>
    <row r="44" spans="1:24" ht="15.75">
      <c r="A44" s="33"/>
      <c r="B44" s="320"/>
      <c r="C44" s="320"/>
      <c r="D44" s="320"/>
      <c r="E44" s="320"/>
      <c r="F44" s="320"/>
      <c r="G44" s="320"/>
      <c r="H44" s="320"/>
      <c r="I44" s="320"/>
      <c r="J44" s="320"/>
      <c r="K44" s="320"/>
      <c r="L44" s="320"/>
      <c r="M44" s="320"/>
      <c r="N44" s="320"/>
      <c r="O44" s="320"/>
      <c r="P44" s="320"/>
      <c r="Q44" s="458"/>
      <c r="R44" s="458"/>
      <c r="S44" s="458"/>
      <c r="T44" s="458">
        <f>+ROUND(L44*Q44,0)</f>
        <v>0</v>
      </c>
      <c r="U44" s="458"/>
      <c r="V44" s="458"/>
      <c r="W44" s="458"/>
      <c r="X44" s="46"/>
    </row>
    <row r="45" spans="1:24" ht="15.75">
      <c r="A45" s="33"/>
      <c r="B45" s="320"/>
      <c r="C45" s="320"/>
      <c r="D45" s="320"/>
      <c r="E45" s="320"/>
      <c r="F45" s="320"/>
      <c r="G45" s="320"/>
      <c r="H45" s="320"/>
      <c r="I45" s="320"/>
      <c r="J45" s="320"/>
      <c r="K45" s="320"/>
      <c r="L45" s="320"/>
      <c r="M45" s="320"/>
      <c r="N45" s="320"/>
      <c r="O45" s="320"/>
      <c r="P45" s="320"/>
      <c r="Q45" s="458"/>
      <c r="R45" s="458"/>
      <c r="S45" s="458"/>
      <c r="T45" s="458">
        <f>+ROUND(L45*Q45,0)</f>
        <v>0</v>
      </c>
      <c r="U45" s="458"/>
      <c r="V45" s="458"/>
      <c r="W45" s="458"/>
      <c r="X45" s="46"/>
    </row>
    <row r="46" spans="1:24" ht="16.5">
      <c r="A46" s="33"/>
      <c r="B46" s="49"/>
      <c r="C46" s="49"/>
      <c r="D46" s="49"/>
      <c r="E46" s="49"/>
      <c r="F46" s="49"/>
      <c r="G46" s="49"/>
      <c r="H46" s="49"/>
      <c r="I46" s="49"/>
      <c r="J46" s="49"/>
      <c r="K46" s="49"/>
      <c r="L46" s="49"/>
      <c r="M46" s="49"/>
      <c r="N46" s="49"/>
      <c r="O46" s="49"/>
      <c r="P46" s="49"/>
      <c r="Q46" s="310" t="s">
        <v>20</v>
      </c>
      <c r="R46" s="310"/>
      <c r="S46" s="310"/>
      <c r="T46" s="491">
        <f>SUM(T41:W45)</f>
        <v>42028</v>
      </c>
      <c r="U46" s="492"/>
      <c r="V46" s="492"/>
      <c r="W46" s="493"/>
      <c r="X46" s="46"/>
    </row>
    <row r="47" spans="1:24" ht="15.75">
      <c r="A47" s="33"/>
      <c r="B47" s="50"/>
      <c r="C47" s="50"/>
      <c r="D47" s="50"/>
      <c r="E47" s="50"/>
      <c r="F47" s="50"/>
      <c r="G47" s="50"/>
      <c r="H47" s="50"/>
      <c r="I47" s="50"/>
      <c r="J47" s="50"/>
      <c r="K47" s="50"/>
      <c r="L47" s="50"/>
      <c r="M47" s="50"/>
      <c r="N47" s="50"/>
      <c r="O47" s="50"/>
      <c r="P47" s="50"/>
      <c r="Q47" s="50"/>
      <c r="R47" s="50"/>
      <c r="S47" s="50"/>
      <c r="T47" s="51"/>
      <c r="U47" s="51"/>
      <c r="V47" s="51"/>
      <c r="W47" s="51"/>
      <c r="X47" s="46"/>
    </row>
    <row r="48" spans="1:24" ht="16.5">
      <c r="A48" s="33"/>
      <c r="B48" s="305" t="s">
        <v>26</v>
      </c>
      <c r="C48" s="305"/>
      <c r="D48" s="305"/>
      <c r="E48" s="305"/>
      <c r="F48" s="305"/>
      <c r="G48" s="305"/>
      <c r="H48" s="305"/>
      <c r="I48" s="305"/>
      <c r="J48" s="305"/>
      <c r="K48" s="305"/>
      <c r="L48" s="305"/>
      <c r="M48" s="305"/>
      <c r="N48" s="305"/>
      <c r="O48" s="305"/>
      <c r="P48" s="305"/>
      <c r="Q48" s="305"/>
      <c r="R48" s="305"/>
      <c r="S48" s="305"/>
      <c r="T48" s="305"/>
      <c r="U48" s="305"/>
      <c r="V48" s="305"/>
      <c r="W48" s="305"/>
      <c r="X48" s="46"/>
    </row>
    <row r="49" spans="1:24" ht="15.75">
      <c r="A49" s="33"/>
      <c r="B49" s="47"/>
      <c r="C49" s="47"/>
      <c r="D49" s="47"/>
      <c r="E49" s="47"/>
      <c r="F49" s="47"/>
      <c r="G49" s="47"/>
      <c r="H49" s="47"/>
      <c r="I49" s="47"/>
      <c r="J49" s="47"/>
      <c r="K49" s="47"/>
      <c r="L49" s="47"/>
      <c r="M49" s="47"/>
      <c r="N49" s="47"/>
      <c r="O49" s="47"/>
      <c r="P49" s="47"/>
      <c r="Q49" s="47"/>
      <c r="R49" s="47"/>
      <c r="S49" s="47"/>
      <c r="T49" s="47"/>
      <c r="U49" s="47"/>
      <c r="V49" s="47"/>
      <c r="W49" s="47"/>
      <c r="X49" s="46"/>
    </row>
    <row r="50" spans="1:24" ht="19.5">
      <c r="A50" s="33"/>
      <c r="B50" s="309" t="s">
        <v>27</v>
      </c>
      <c r="C50" s="309"/>
      <c r="D50" s="309"/>
      <c r="E50" s="309"/>
      <c r="F50" s="309"/>
      <c r="G50" s="309"/>
      <c r="H50" s="309" t="s">
        <v>28</v>
      </c>
      <c r="I50" s="309"/>
      <c r="J50" s="309" t="s">
        <v>29</v>
      </c>
      <c r="K50" s="309"/>
      <c r="L50" s="309" t="s">
        <v>30</v>
      </c>
      <c r="M50" s="309"/>
      <c r="N50" s="309"/>
      <c r="O50" s="309"/>
      <c r="P50" s="309"/>
      <c r="Q50" s="309" t="s">
        <v>16</v>
      </c>
      <c r="R50" s="309"/>
      <c r="S50" s="309"/>
      <c r="T50" s="309" t="s">
        <v>18</v>
      </c>
      <c r="U50" s="309"/>
      <c r="V50" s="309"/>
      <c r="W50" s="309"/>
      <c r="X50" s="46"/>
    </row>
    <row r="51" spans="1:24" ht="15.75">
      <c r="A51" s="33"/>
      <c r="B51" s="320"/>
      <c r="C51" s="320"/>
      <c r="D51" s="320"/>
      <c r="E51" s="320"/>
      <c r="F51" s="320"/>
      <c r="G51" s="320"/>
      <c r="H51" s="320"/>
      <c r="I51" s="320"/>
      <c r="J51" s="320"/>
      <c r="K51" s="320"/>
      <c r="L51" s="320"/>
      <c r="M51" s="320"/>
      <c r="N51" s="320"/>
      <c r="O51" s="320"/>
      <c r="P51" s="320"/>
      <c r="Q51" s="320"/>
      <c r="R51" s="320"/>
      <c r="S51" s="320"/>
      <c r="T51" s="458">
        <f>+ROUND(L51*Q51,0)</f>
        <v>0</v>
      </c>
      <c r="U51" s="458"/>
      <c r="V51" s="458"/>
      <c r="W51" s="458"/>
      <c r="X51" s="46"/>
    </row>
    <row r="52" spans="1:24" ht="15.75">
      <c r="A52" s="33"/>
      <c r="B52" s="320"/>
      <c r="C52" s="320"/>
      <c r="D52" s="320"/>
      <c r="E52" s="320"/>
      <c r="F52" s="320"/>
      <c r="G52" s="320"/>
      <c r="H52" s="320"/>
      <c r="I52" s="320"/>
      <c r="J52" s="320"/>
      <c r="K52" s="320"/>
      <c r="L52" s="320"/>
      <c r="M52" s="320"/>
      <c r="N52" s="320"/>
      <c r="O52" s="320"/>
      <c r="P52" s="320"/>
      <c r="Q52" s="320"/>
      <c r="R52" s="320"/>
      <c r="S52" s="320"/>
      <c r="T52" s="458">
        <f>+ROUND(L52*Q52,0)</f>
        <v>0</v>
      </c>
      <c r="U52" s="458"/>
      <c r="V52" s="458"/>
      <c r="W52" s="458"/>
      <c r="X52" s="46"/>
    </row>
    <row r="53" spans="1:24" ht="15.75">
      <c r="A53" s="33"/>
      <c r="B53" s="320"/>
      <c r="C53" s="320"/>
      <c r="D53" s="320"/>
      <c r="E53" s="320"/>
      <c r="F53" s="320"/>
      <c r="G53" s="320"/>
      <c r="H53" s="320"/>
      <c r="I53" s="320"/>
      <c r="J53" s="320"/>
      <c r="K53" s="320"/>
      <c r="L53" s="320"/>
      <c r="M53" s="320"/>
      <c r="N53" s="320"/>
      <c r="O53" s="320"/>
      <c r="P53" s="320"/>
      <c r="Q53" s="320"/>
      <c r="R53" s="320"/>
      <c r="S53" s="320"/>
      <c r="T53" s="458">
        <f>+ROUND(L53*Q53,0)</f>
        <v>0</v>
      </c>
      <c r="U53" s="458"/>
      <c r="V53" s="458"/>
      <c r="W53" s="458"/>
      <c r="X53" s="46"/>
    </row>
    <row r="54" spans="1:24" ht="16.5">
      <c r="A54" s="33"/>
      <c r="B54" s="49"/>
      <c r="C54" s="49"/>
      <c r="D54" s="49"/>
      <c r="E54" s="49"/>
      <c r="F54" s="49"/>
      <c r="G54" s="49"/>
      <c r="H54" s="49"/>
      <c r="I54" s="49"/>
      <c r="J54" s="49"/>
      <c r="K54" s="49"/>
      <c r="L54" s="49"/>
      <c r="M54" s="49"/>
      <c r="N54" s="49"/>
      <c r="O54" s="49"/>
      <c r="P54" s="49"/>
      <c r="Q54" s="310" t="s">
        <v>20</v>
      </c>
      <c r="R54" s="310"/>
      <c r="S54" s="310"/>
      <c r="T54" s="488">
        <f>SUM(T51:W53)</f>
        <v>0</v>
      </c>
      <c r="U54" s="489"/>
      <c r="V54" s="489"/>
      <c r="W54" s="490"/>
      <c r="X54" s="46"/>
    </row>
    <row r="55" spans="1:24" ht="15.75">
      <c r="A55" s="33"/>
      <c r="B55" s="50"/>
      <c r="C55" s="50"/>
      <c r="D55" s="50"/>
      <c r="E55" s="50"/>
      <c r="F55" s="50"/>
      <c r="G55" s="50"/>
      <c r="H55" s="50"/>
      <c r="I55" s="50"/>
      <c r="J55" s="50"/>
      <c r="K55" s="50"/>
      <c r="L55" s="50"/>
      <c r="M55" s="50"/>
      <c r="N55" s="50"/>
      <c r="O55" s="50"/>
      <c r="P55" s="50"/>
      <c r="Q55" s="50"/>
      <c r="R55" s="50"/>
      <c r="S55" s="50"/>
      <c r="T55" s="51"/>
      <c r="U55" s="51"/>
      <c r="V55" s="51"/>
      <c r="W55" s="51"/>
      <c r="X55" s="46"/>
    </row>
    <row r="56" spans="1:24" ht="16.5">
      <c r="A56" s="33"/>
      <c r="B56" s="305" t="s">
        <v>33</v>
      </c>
      <c r="C56" s="305"/>
      <c r="D56" s="305"/>
      <c r="E56" s="305"/>
      <c r="F56" s="305"/>
      <c r="G56" s="305"/>
      <c r="H56" s="305"/>
      <c r="I56" s="305"/>
      <c r="J56" s="305"/>
      <c r="K56" s="305"/>
      <c r="L56" s="305"/>
      <c r="M56" s="305"/>
      <c r="N56" s="305"/>
      <c r="O56" s="305"/>
      <c r="P56" s="305"/>
      <c r="Q56" s="305"/>
      <c r="R56" s="305"/>
      <c r="S56" s="305"/>
      <c r="T56" s="305"/>
      <c r="U56" s="305"/>
      <c r="V56" s="305"/>
      <c r="W56" s="305"/>
      <c r="X56" s="46"/>
    </row>
    <row r="57" spans="1:24" ht="15.75">
      <c r="A57" s="33"/>
      <c r="B57" s="47"/>
      <c r="C57" s="47"/>
      <c r="D57" s="47"/>
      <c r="E57" s="47"/>
      <c r="F57" s="47"/>
      <c r="G57" s="47"/>
      <c r="H57" s="47"/>
      <c r="I57" s="47"/>
      <c r="J57" s="47"/>
      <c r="K57" s="47"/>
      <c r="L57" s="47"/>
      <c r="M57" s="47"/>
      <c r="N57" s="47"/>
      <c r="O57" s="47"/>
      <c r="P57" s="47"/>
      <c r="Q57" s="47"/>
      <c r="R57" s="47"/>
      <c r="S57" s="47"/>
      <c r="T57" s="47"/>
      <c r="U57" s="47"/>
      <c r="V57" s="47"/>
      <c r="W57" s="47"/>
      <c r="X57" s="46"/>
    </row>
    <row r="58" spans="1:24" ht="16.5">
      <c r="A58" s="33"/>
      <c r="B58" s="309" t="s">
        <v>34</v>
      </c>
      <c r="C58" s="309"/>
      <c r="D58" s="309"/>
      <c r="E58" s="309"/>
      <c r="F58" s="309"/>
      <c r="G58" s="309"/>
      <c r="H58" s="309" t="s">
        <v>248</v>
      </c>
      <c r="I58" s="309"/>
      <c r="J58" s="309" t="s">
        <v>36</v>
      </c>
      <c r="K58" s="309"/>
      <c r="L58" s="309" t="s">
        <v>37</v>
      </c>
      <c r="M58" s="309"/>
      <c r="N58" s="309"/>
      <c r="O58" s="309"/>
      <c r="P58" s="309"/>
      <c r="Q58" s="309" t="s">
        <v>17</v>
      </c>
      <c r="R58" s="309"/>
      <c r="S58" s="309"/>
      <c r="T58" s="309" t="s">
        <v>18</v>
      </c>
      <c r="U58" s="309"/>
      <c r="V58" s="309"/>
      <c r="W58" s="309"/>
      <c r="X58" s="46"/>
    </row>
    <row r="59" spans="1:24">
      <c r="A59" s="33"/>
      <c r="B59" s="439" t="str">
        <f>[6]CUADRILLAS!D34</f>
        <v>Cuadrilla AA (Albañilería) 1Of y 1 Ay</v>
      </c>
      <c r="C59" s="439"/>
      <c r="D59" s="439"/>
      <c r="E59" s="439"/>
      <c r="F59" s="439"/>
      <c r="G59" s="439"/>
      <c r="H59" s="440">
        <f>[6]CUADRILLAS!H40</f>
        <v>12643</v>
      </c>
      <c r="I59" s="440"/>
      <c r="J59" s="441">
        <v>0.65</v>
      </c>
      <c r="K59" s="442"/>
      <c r="L59" s="443">
        <f>H59*1.65</f>
        <v>20860.949999999997</v>
      </c>
      <c r="M59" s="442"/>
      <c r="N59" s="442"/>
      <c r="O59" s="442"/>
      <c r="P59" s="442"/>
      <c r="Q59" s="484">
        <f>1*8/20</f>
        <v>0.4</v>
      </c>
      <c r="R59" s="484"/>
      <c r="S59" s="484"/>
      <c r="T59" s="440">
        <f>Q59*L59</f>
        <v>8344.3799999999992</v>
      </c>
      <c r="U59" s="440"/>
      <c r="V59" s="440"/>
      <c r="W59" s="440"/>
      <c r="X59" s="46"/>
    </row>
    <row r="60" spans="1:24" ht="15.75">
      <c r="A60" s="33"/>
      <c r="B60" s="320"/>
      <c r="C60" s="320"/>
      <c r="D60" s="320"/>
      <c r="E60" s="320"/>
      <c r="F60" s="320"/>
      <c r="G60" s="320"/>
      <c r="H60" s="320"/>
      <c r="I60" s="320"/>
      <c r="J60" s="320"/>
      <c r="K60" s="320"/>
      <c r="L60" s="320"/>
      <c r="M60" s="320"/>
      <c r="N60" s="320"/>
      <c r="O60" s="320"/>
      <c r="P60" s="320"/>
      <c r="Q60" s="320"/>
      <c r="R60" s="320"/>
      <c r="S60" s="320"/>
      <c r="T60" s="458"/>
      <c r="U60" s="458"/>
      <c r="V60" s="458"/>
      <c r="W60" s="458"/>
      <c r="X60" s="46"/>
    </row>
    <row r="61" spans="1:24" ht="16.5">
      <c r="A61" s="33"/>
      <c r="B61" s="49"/>
      <c r="C61" s="49"/>
      <c r="D61" s="49"/>
      <c r="E61" s="49"/>
      <c r="F61" s="49"/>
      <c r="G61" s="49"/>
      <c r="H61" s="49"/>
      <c r="I61" s="49"/>
      <c r="J61" s="49"/>
      <c r="K61" s="49"/>
      <c r="L61" s="49"/>
      <c r="M61" s="49"/>
      <c r="N61" s="49"/>
      <c r="O61" s="49"/>
      <c r="P61" s="49"/>
      <c r="Q61" s="310" t="s">
        <v>20</v>
      </c>
      <c r="R61" s="310"/>
      <c r="S61" s="310"/>
      <c r="T61" s="434">
        <f>SUM(T59:W60)</f>
        <v>8344.3799999999992</v>
      </c>
      <c r="U61" s="435"/>
      <c r="V61" s="435"/>
      <c r="W61" s="436"/>
      <c r="X61" s="46"/>
    </row>
    <row r="62" spans="1:24">
      <c r="A62" s="33"/>
      <c r="B62" s="52"/>
      <c r="C62" s="52"/>
      <c r="D62" s="52"/>
      <c r="E62" s="52"/>
      <c r="F62" s="52"/>
      <c r="G62" s="52"/>
      <c r="H62" s="52"/>
      <c r="I62" s="52"/>
      <c r="J62" s="52"/>
      <c r="K62" s="52"/>
      <c r="L62" s="52"/>
      <c r="M62" s="52"/>
      <c r="N62" s="52"/>
      <c r="O62" s="52"/>
      <c r="P62" s="52"/>
      <c r="Q62" s="52"/>
      <c r="R62" s="52"/>
      <c r="S62" s="52"/>
      <c r="T62" s="53"/>
      <c r="U62" s="53"/>
      <c r="V62" s="53"/>
      <c r="W62" s="53"/>
      <c r="X62" s="46"/>
    </row>
    <row r="63" spans="1:24">
      <c r="A63" s="169"/>
      <c r="B63" s="171"/>
      <c r="C63" s="171"/>
      <c r="D63" s="171"/>
      <c r="E63" s="171"/>
      <c r="F63" s="171"/>
      <c r="G63" s="171"/>
      <c r="H63" s="171"/>
      <c r="I63" s="171"/>
      <c r="J63" s="171"/>
      <c r="K63" s="171"/>
      <c r="L63" s="171"/>
      <c r="M63" s="171"/>
      <c r="N63" s="171"/>
      <c r="O63" s="171"/>
      <c r="P63" s="171"/>
      <c r="Q63" s="432" t="s">
        <v>39</v>
      </c>
      <c r="R63" s="432"/>
      <c r="S63" s="432"/>
      <c r="T63" s="433">
        <f>ROUND((T61+T54+T46+T36),0)</f>
        <v>64686</v>
      </c>
      <c r="U63" s="433"/>
      <c r="V63" s="433"/>
      <c r="W63" s="433"/>
      <c r="X63" s="170"/>
    </row>
    <row r="64" spans="1:24">
      <c r="A64" s="169"/>
      <c r="B64" s="171"/>
      <c r="C64" s="171"/>
      <c r="D64" s="171"/>
      <c r="E64" s="171"/>
      <c r="F64" s="171"/>
      <c r="G64" s="171"/>
      <c r="H64" s="171"/>
      <c r="I64" s="171"/>
      <c r="J64" s="171"/>
      <c r="K64" s="171"/>
      <c r="L64" s="171"/>
      <c r="M64" s="171"/>
      <c r="N64" s="171"/>
      <c r="O64" s="171"/>
      <c r="P64" s="171"/>
      <c r="Q64" s="172" t="s">
        <v>40</v>
      </c>
      <c r="R64" s="437" t="e">
        <f>'[6]DESGLOSE DEL AIU'!D244</f>
        <v>#REF!</v>
      </c>
      <c r="S64" s="438"/>
      <c r="T64" s="433">
        <v>0</v>
      </c>
      <c r="U64" s="433"/>
      <c r="V64" s="433"/>
      <c r="W64" s="433"/>
      <c r="X64" s="170"/>
    </row>
    <row r="65" spans="1:24">
      <c r="A65" s="169"/>
      <c r="B65" s="171"/>
      <c r="C65" s="171"/>
      <c r="D65" s="171"/>
      <c r="E65" s="171"/>
      <c r="F65" s="171"/>
      <c r="G65" s="171"/>
      <c r="H65" s="171"/>
      <c r="I65" s="171"/>
      <c r="J65" s="171"/>
      <c r="K65" s="171"/>
      <c r="L65" s="171"/>
      <c r="M65" s="171"/>
      <c r="N65" s="171"/>
      <c r="O65" s="171"/>
      <c r="P65" s="171"/>
      <c r="Q65" s="432" t="s">
        <v>42</v>
      </c>
      <c r="R65" s="432"/>
      <c r="S65" s="432"/>
      <c r="T65" s="433">
        <f>+T64+T63</f>
        <v>64686</v>
      </c>
      <c r="U65" s="433"/>
      <c r="V65" s="433"/>
      <c r="W65" s="433"/>
      <c r="X65" s="170"/>
    </row>
    <row r="66" spans="1:24">
      <c r="A66" s="33"/>
      <c r="B66" s="52"/>
      <c r="C66" s="52"/>
      <c r="D66" s="52"/>
      <c r="E66" s="52"/>
      <c r="F66" s="52"/>
      <c r="G66" s="52"/>
      <c r="H66" s="52"/>
      <c r="I66" s="52"/>
      <c r="J66" s="52"/>
      <c r="K66" s="52"/>
      <c r="L66" s="52"/>
      <c r="M66" s="52"/>
      <c r="N66" s="52"/>
      <c r="O66" s="52"/>
      <c r="P66" s="52"/>
      <c r="Q66" s="52"/>
      <c r="R66" s="52"/>
      <c r="S66" s="52"/>
      <c r="T66" s="53"/>
      <c r="U66" s="53"/>
      <c r="V66" s="53"/>
      <c r="W66" s="53"/>
      <c r="X66" s="46"/>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346"/>
      <c r="D68" s="641"/>
      <c r="E68" s="641"/>
      <c r="F68" s="641"/>
      <c r="G68" s="641"/>
      <c r="H68" s="641"/>
      <c r="I68" s="641"/>
      <c r="J68" s="641"/>
      <c r="K68" s="642"/>
      <c r="L68" s="642"/>
      <c r="M68" s="642"/>
      <c r="N68" s="347"/>
      <c r="O68" s="347"/>
      <c r="P68" s="347"/>
      <c r="Q68" s="347"/>
      <c r="R68" s="347"/>
      <c r="S68" s="347"/>
      <c r="T68" s="347"/>
      <c r="U68" s="347"/>
      <c r="V68" s="347"/>
      <c r="W68" s="67"/>
      <c r="X68" s="46"/>
    </row>
    <row r="69" spans="1:24" ht="16.5">
      <c r="A69" s="33"/>
      <c r="B69" s="52"/>
      <c r="C69" s="343" t="s">
        <v>43</v>
      </c>
      <c r="D69" s="343"/>
      <c r="E69" s="343"/>
      <c r="F69" s="343"/>
      <c r="G69" s="343"/>
      <c r="H69" s="343"/>
      <c r="I69" s="343"/>
      <c r="J69" s="343"/>
      <c r="K69" s="642"/>
      <c r="L69" s="642"/>
      <c r="M69" s="642"/>
      <c r="N69" s="343" t="s">
        <v>44</v>
      </c>
      <c r="O69" s="343"/>
      <c r="P69" s="343"/>
      <c r="Q69" s="343"/>
      <c r="R69" s="343"/>
      <c r="S69" s="343"/>
      <c r="T69" s="343"/>
      <c r="U69" s="343"/>
      <c r="V69" s="343"/>
      <c r="W69" s="343"/>
      <c r="X69" s="46"/>
    </row>
    <row r="70" spans="1:24">
      <c r="A70" s="33"/>
      <c r="B70" s="52"/>
      <c r="C70" s="57"/>
      <c r="D70" s="58"/>
      <c r="E70" s="58"/>
      <c r="F70" s="58"/>
      <c r="G70" s="58"/>
      <c r="H70" s="58"/>
      <c r="I70" s="58"/>
      <c r="J70" s="58"/>
      <c r="K70" s="58"/>
      <c r="L70" s="58"/>
      <c r="M70" s="58"/>
      <c r="N70" s="57"/>
      <c r="O70" s="57"/>
      <c r="P70" s="57"/>
      <c r="Q70" s="57"/>
      <c r="R70" s="57"/>
      <c r="S70" s="57"/>
      <c r="T70" s="57"/>
      <c r="U70" s="57"/>
      <c r="V70" s="57"/>
      <c r="W70" s="57"/>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346"/>
      <c r="J72" s="641"/>
      <c r="K72" s="641"/>
      <c r="L72" s="641"/>
      <c r="M72" s="641"/>
      <c r="N72" s="641"/>
      <c r="O72" s="641"/>
      <c r="P72" s="641"/>
      <c r="Q72" s="57"/>
      <c r="R72" s="57"/>
      <c r="S72" s="57"/>
      <c r="T72" s="57"/>
      <c r="U72" s="57"/>
      <c r="V72" s="57"/>
      <c r="W72" s="57"/>
      <c r="X72" s="46"/>
    </row>
    <row r="73" spans="1:24" ht="16.5">
      <c r="A73" s="33"/>
      <c r="B73" s="52"/>
      <c r="C73" s="57"/>
      <c r="D73" s="58"/>
      <c r="E73" s="58"/>
      <c r="F73" s="58"/>
      <c r="G73" s="58"/>
      <c r="H73" s="58"/>
      <c r="I73" s="343" t="s">
        <v>45</v>
      </c>
      <c r="J73" s="643"/>
      <c r="K73" s="643"/>
      <c r="L73" s="643"/>
      <c r="M73" s="643"/>
      <c r="N73" s="643"/>
      <c r="O73" s="643"/>
      <c r="P73" s="643"/>
      <c r="Q73" s="57"/>
      <c r="R73" s="57"/>
      <c r="S73" s="57"/>
      <c r="T73" s="57"/>
      <c r="U73" s="57"/>
      <c r="V73" s="57"/>
      <c r="W73" s="57"/>
      <c r="X73" s="46"/>
    </row>
    <row r="74" spans="1:24">
      <c r="A74" s="33"/>
      <c r="B74" s="52"/>
      <c r="C74" s="52"/>
      <c r="D74" s="52"/>
      <c r="E74" s="52"/>
      <c r="F74" s="59"/>
      <c r="G74" s="59"/>
      <c r="H74" s="59"/>
      <c r="I74" s="59"/>
      <c r="J74" s="59"/>
      <c r="K74" s="59"/>
      <c r="L74" s="59"/>
      <c r="M74" s="59"/>
      <c r="N74" s="59"/>
      <c r="O74" s="59"/>
      <c r="P74" s="60"/>
      <c r="Q74" s="52"/>
      <c r="R74" s="52"/>
      <c r="S74" s="52"/>
      <c r="T74" s="53"/>
      <c r="U74" s="53"/>
      <c r="V74" s="53"/>
      <c r="W74" s="53"/>
      <c r="X74" s="46"/>
    </row>
    <row r="75" spans="1:24">
      <c r="A75" s="33"/>
      <c r="B75" s="344" t="s">
        <v>46</v>
      </c>
      <c r="C75" s="344"/>
      <c r="D75" s="344"/>
      <c r="E75" s="344"/>
      <c r="F75" s="344"/>
      <c r="G75" s="344"/>
      <c r="H75" s="344"/>
      <c r="I75" s="344"/>
      <c r="J75" s="344"/>
      <c r="K75" s="344"/>
      <c r="L75" s="344"/>
      <c r="M75" s="344"/>
      <c r="N75" s="344"/>
      <c r="O75" s="61"/>
      <c r="P75" s="31"/>
      <c r="Q75" s="31" t="s">
        <v>47</v>
      </c>
      <c r="R75" s="31" t="s">
        <v>48</v>
      </c>
      <c r="S75" s="31"/>
      <c r="T75" s="31"/>
      <c r="U75" s="31"/>
      <c r="V75" s="31"/>
      <c r="W75" s="31"/>
      <c r="X75" s="32"/>
    </row>
    <row r="76" spans="1:24">
      <c r="A76" s="62"/>
      <c r="B76" s="63" t="s">
        <v>49</v>
      </c>
      <c r="C76" s="64"/>
      <c r="D76" s="64"/>
      <c r="E76" s="64"/>
      <c r="F76" s="63" t="s">
        <v>50</v>
      </c>
      <c r="G76" s="65"/>
      <c r="H76" s="345"/>
      <c r="I76" s="345"/>
      <c r="J76" s="345"/>
      <c r="K76" s="345"/>
      <c r="L76" s="345"/>
      <c r="M76" s="345"/>
      <c r="N76" s="345"/>
      <c r="O76" s="345"/>
      <c r="P76" s="63"/>
      <c r="Q76" s="63"/>
      <c r="R76" s="63" t="s">
        <v>51</v>
      </c>
      <c r="S76" s="63"/>
      <c r="T76" s="63"/>
      <c r="U76" s="63"/>
      <c r="V76" s="63"/>
      <c r="W76" s="63"/>
      <c r="X76" s="66"/>
    </row>
  </sheetData>
  <mergeCells count="155">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B33:I33"/>
    <mergeCell ref="J33:K33"/>
    <mergeCell ref="L33:P33"/>
    <mergeCell ref="Q33:S33"/>
    <mergeCell ref="T33:W33"/>
    <mergeCell ref="B34:I34"/>
    <mergeCell ref="J34:K34"/>
    <mergeCell ref="L34:P34"/>
    <mergeCell ref="Q34:S34"/>
    <mergeCell ref="T34:W34"/>
    <mergeCell ref="B38:W38"/>
    <mergeCell ref="B40:I40"/>
    <mergeCell ref="J40:K40"/>
    <mergeCell ref="L40:P40"/>
    <mergeCell ref="Q40:S40"/>
    <mergeCell ref="T40:W40"/>
    <mergeCell ref="B35:I35"/>
    <mergeCell ref="J35:K35"/>
    <mergeCell ref="L35:P35"/>
    <mergeCell ref="Q35:S35"/>
    <mergeCell ref="T35:W35"/>
    <mergeCell ref="Q36:S36"/>
    <mergeCell ref="T36:W36"/>
    <mergeCell ref="B41:I41"/>
    <mergeCell ref="J41:K41"/>
    <mergeCell ref="L41:P41"/>
    <mergeCell ref="Q41:S41"/>
    <mergeCell ref="T41:W41"/>
    <mergeCell ref="B42:I42"/>
    <mergeCell ref="J42:K42"/>
    <mergeCell ref="L42:P42"/>
    <mergeCell ref="Q42:S42"/>
    <mergeCell ref="T42:W42"/>
    <mergeCell ref="B45:I45"/>
    <mergeCell ref="J45:K45"/>
    <mergeCell ref="L45:P45"/>
    <mergeCell ref="Q45:S45"/>
    <mergeCell ref="T45:W45"/>
    <mergeCell ref="Q46:S46"/>
    <mergeCell ref="T46:W46"/>
    <mergeCell ref="B43:I43"/>
    <mergeCell ref="J43:K43"/>
    <mergeCell ref="L43:P43"/>
    <mergeCell ref="Q43:S43"/>
    <mergeCell ref="T43:W43"/>
    <mergeCell ref="B44:I44"/>
    <mergeCell ref="J44:K44"/>
    <mergeCell ref="L44:P44"/>
    <mergeCell ref="Q44:S44"/>
    <mergeCell ref="T44:W44"/>
    <mergeCell ref="B51:G51"/>
    <mergeCell ref="H51:I51"/>
    <mergeCell ref="J51:K51"/>
    <mergeCell ref="L51:P51"/>
    <mergeCell ref="Q51:S51"/>
    <mergeCell ref="T51:W51"/>
    <mergeCell ref="B48:W48"/>
    <mergeCell ref="B50:G50"/>
    <mergeCell ref="H50:I50"/>
    <mergeCell ref="J50:K50"/>
    <mergeCell ref="L50:P50"/>
    <mergeCell ref="Q50:S50"/>
    <mergeCell ref="T50:W50"/>
    <mergeCell ref="B53:G53"/>
    <mergeCell ref="H53:I53"/>
    <mergeCell ref="J53:K53"/>
    <mergeCell ref="L53:P53"/>
    <mergeCell ref="Q53:S53"/>
    <mergeCell ref="T53:W53"/>
    <mergeCell ref="B52:G52"/>
    <mergeCell ref="H52:I52"/>
    <mergeCell ref="J52:K52"/>
    <mergeCell ref="L52:P52"/>
    <mergeCell ref="Q52:S52"/>
    <mergeCell ref="T52:W52"/>
    <mergeCell ref="B59:G59"/>
    <mergeCell ref="H59:I59"/>
    <mergeCell ref="J59:K59"/>
    <mergeCell ref="L59:P59"/>
    <mergeCell ref="Q59:S59"/>
    <mergeCell ref="T59:W59"/>
    <mergeCell ref="Q54:S54"/>
    <mergeCell ref="T54:W54"/>
    <mergeCell ref="B56:W56"/>
    <mergeCell ref="B58:G58"/>
    <mergeCell ref="H58:I58"/>
    <mergeCell ref="J58:K58"/>
    <mergeCell ref="L58:P58"/>
    <mergeCell ref="Q58:S58"/>
    <mergeCell ref="T58:W58"/>
    <mergeCell ref="Q61:S61"/>
    <mergeCell ref="T61:W61"/>
    <mergeCell ref="Q63:S63"/>
    <mergeCell ref="T63:W63"/>
    <mergeCell ref="R64:S64"/>
    <mergeCell ref="T64:W64"/>
    <mergeCell ref="B60:G60"/>
    <mergeCell ref="H60:I60"/>
    <mergeCell ref="J60:K60"/>
    <mergeCell ref="L60:P60"/>
    <mergeCell ref="Q60:S60"/>
    <mergeCell ref="T60:W60"/>
    <mergeCell ref="I72:P72"/>
    <mergeCell ref="I73:P73"/>
    <mergeCell ref="B75:N75"/>
    <mergeCell ref="H76:O76"/>
    <mergeCell ref="Q65:S65"/>
    <mergeCell ref="T65:W65"/>
    <mergeCell ref="C68:J68"/>
    <mergeCell ref="K68:M69"/>
    <mergeCell ref="N68:V68"/>
    <mergeCell ref="C69:J69"/>
    <mergeCell ref="N69:W69"/>
  </mergeCells>
  <conditionalFormatting sqref="B12:W17">
    <cfRule type="expression" dxfId="13" priority="1" stopIfTrue="1">
      <formula>#REF!=0</formula>
    </cfRule>
  </conditionalFormatting>
  <dataValidations count="32">
    <dataValidation allowBlank="1" showInputMessage="1" showErrorMessage="1" prompt="Escriba el precio unitario del material  que se analiza" sqref="Q41:S45" xr:uid="{00000000-0002-0000-3600-000000000000}"/>
    <dataValidation allowBlank="1" showInputMessage="1" showErrorMessage="1" prompt="Escriba la cantidad de material que se analiza" sqref="L41:P45" xr:uid="{00000000-0002-0000-3600-000001000000}"/>
    <dataValidation allowBlank="1" showInputMessage="1" showErrorMessage="1" prompt="Escriba la unidad de medida en que se mide el material" sqref="J41:K45" xr:uid="{00000000-0002-0000-3600-000002000000}"/>
    <dataValidation allowBlank="1" showInputMessage="1" showErrorMessage="1" prompt="Escriba una breve descripción de los materiales que analiza" sqref="B41:I45" xr:uid="{00000000-0002-0000-3600-000003000000}"/>
    <dataValidation allowBlank="1" showInputMessage="1" showErrorMessage="1" prompt="Escriba el rendimiento del equipo que analiza" sqref="Q33:S35" xr:uid="{00000000-0002-0000-3600-000004000000}"/>
    <dataValidation allowBlank="1" showInputMessage="1" showErrorMessage="1" prompt="Escriba la Tarifa por hora del equipo que analiza" sqref="L33:P35" xr:uid="{00000000-0002-0000-3600-000005000000}"/>
    <dataValidation allowBlank="1" showInputMessage="1" showErrorMessage="1" prompt="Escriba una breve descripción del equipo que analiza" sqref="B33:B35" xr:uid="{00000000-0002-0000-3600-000006000000}"/>
    <dataValidation allowBlank="1" showInputMessage="1" showErrorMessage="1" prompt="Escriba el nombre completo  del interventor" sqref="H76:O76" xr:uid="{00000000-0002-0000-3600-000007000000}"/>
    <dataValidation allowBlank="1" showInputMessage="1" showErrorMessage="1" prompt="Escriba el valor Unitario de cada trabajador relacionado" sqref="T59:W60" xr:uid="{00000000-0002-0000-3600-000008000000}"/>
    <dataValidation allowBlank="1" showInputMessage="1" showErrorMessage="1" prompt="Escriba el rendimiento de cada trabajador relacionado" sqref="Q59:S60" xr:uid="{00000000-0002-0000-3600-000009000000}"/>
    <dataValidation allowBlank="1" showInputMessage="1" showErrorMessage="1" prompt="Escriba el valor del jornal total de cada trabajador relacionado" sqref="L59:P60" xr:uid="{00000000-0002-0000-3600-00000A000000}"/>
    <dataValidation allowBlank="1" showInputMessage="1" showErrorMessage="1" prompt="Escriba el valor de las prestaciones por cada trabajador" sqref="J59:K60" xr:uid="{00000000-0002-0000-3600-00000B000000}"/>
    <dataValidation allowBlank="1" showInputMessage="1" showErrorMessage="1" prompt="Escriba el valor del jornal por cada trabajador" sqref="H59:I60" xr:uid="{00000000-0002-0000-3600-00000C000000}"/>
    <dataValidation allowBlank="1" showInputMessage="1" showErrorMessage="1" prompt="Escriba el valor unitario del transporte relacionado" sqref="T51:W53" xr:uid="{00000000-0002-0000-3600-00000D000000}"/>
    <dataValidation allowBlank="1" showInputMessage="1" showErrorMessage="1" prompt="Escriba la tarifa del transporte relacionado" sqref="Q51:S53" xr:uid="{00000000-0002-0000-3600-00000E000000}"/>
    <dataValidation allowBlank="1" showInputMessage="1" showErrorMessage="1" prompt="Esciba los m2 o Toneladas por Km equivalentes para el transporte relacionado" sqref="L51:P53" xr:uid="{00000000-0002-0000-3600-00000F000000}"/>
    <dataValidation allowBlank="1" showInputMessage="1" showErrorMessage="1" prompt="Escriba la distancia que recorre el transporte relacionado" sqref="J51:K53" xr:uid="{00000000-0002-0000-3600-000010000000}"/>
    <dataValidation allowBlank="1" showInputMessage="1" showErrorMessage="1" prompt="Escriba el peso o la cantidad de volument que transporta" sqref="H51:I53" xr:uid="{00000000-0002-0000-3600-000011000000}"/>
    <dataValidation allowBlank="1" showInputMessage="1" showErrorMessage="1" prompt="Escriba el precio unitario del material que se analiza" sqref="T35:W35 T41:W45" xr:uid="{00000000-0002-0000-3600-000012000000}"/>
    <dataValidation allowBlank="1" showInputMessage="1" showErrorMessage="1" prompt="Escriba el valor unitario del equipo que analiza" sqref="T33:W34" xr:uid="{00000000-0002-0000-3600-000013000000}"/>
    <dataValidation allowBlank="1" showInputMessage="1" showErrorMessage="1" prompt="Escriba los trabajadores cuyo precio va a analizarce" sqref="B59:G60" xr:uid="{00000000-0002-0000-3600-000014000000}"/>
    <dataValidation allowBlank="1" showInputMessage="1" showErrorMessage="1" prompt="Escriba la clase de material que transporta el material que se analiza" sqref="B51:G53" xr:uid="{00000000-0002-0000-3600-000015000000}"/>
    <dataValidation allowBlank="1" showInputMessage="1" showErrorMessage="1" prompt="Escriba la Cantidad de cada item relacionado" sqref="T26 T29:W29" xr:uid="{00000000-0002-0000-3600-000016000000}"/>
    <dataValidation allowBlank="1" showInputMessage="1" showErrorMessage="1" prompt="Escriba la unidad de medida en que se encuentra el item relacionado" sqref="Q26 Q29:S29" xr:uid="{00000000-0002-0000-3600-000017000000}"/>
    <dataValidation allowBlank="1" showInputMessage="1" showErrorMessage="1" prompt="Escriba una breve descripción del item relacionado" sqref="D26 D29:P29" xr:uid="{00000000-0002-0000-3600-000018000000}"/>
    <dataValidation allowBlank="1" showInputMessage="1" showErrorMessage="1" prompt="Escriba el item relacionado en la propuesta" sqref="B26 B29:C29" xr:uid="{00000000-0002-0000-3600-000019000000}"/>
    <dataValidation allowBlank="1" showInputMessage="1" showErrorMessage="1" promptTitle="Coordinador        " prompt="Escriba el nombre _x000a_o razón social del _x000a_funcionario designado_x000a_para ser el Coordinador_x000a_del Contrato" sqref="F23:W23" xr:uid="{00000000-0002-0000-3600-00001A000000}"/>
    <dataValidation allowBlank="1" showInputMessage="1" showErrorMessage="1" promptTitle="Interventor               " prompt="Escriba el nombre _x000a_o razón social del _x000a_Interventor" sqref="F21:W21" xr:uid="{00000000-0002-0000-3600-00001B000000}"/>
    <dataValidation allowBlank="1" showInputMessage="1" showErrorMessage="1" promptTitle="Contratista" prompt="Escriba el nombre o _x000a_razón social del _x000a_Contratista" sqref="F19:W19" xr:uid="{00000000-0002-0000-3600-00001C000000}"/>
    <dataValidation allowBlank="1" showInputMessage="1" showErrorMessage="1" promptTitle="Contrato No." prompt="Escriba en este espacio el número de contrato suscrito" sqref="H8:L8" xr:uid="{00000000-0002-0000-3600-00001D000000}"/>
    <dataValidation allowBlank="1" showInputMessage="1" showErrorMessage="1" prompt="Escriba el año de suscripción del contrato." sqref="O8:Q8" xr:uid="{00000000-0002-0000-3600-00001E000000}"/>
    <dataValidation allowBlank="1" showInputMessage="1" showErrorMessage="1" promptTitle="Objeto del Contrato" prompt="Escriba claramente el objeto del contrato de ejecución suscrito" sqref="B12:W17" xr:uid="{00000000-0002-0000-3600-00001F000000}"/>
  </dataValidation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X74"/>
  <sheetViews>
    <sheetView topLeftCell="A25" zoomScale="72" zoomScaleNormal="72" workbookViewId="0">
      <selection activeCell="B56" sqref="B56:S56"/>
    </sheetView>
  </sheetViews>
  <sheetFormatPr defaultColWidth="11.42578125" defaultRowHeight="15"/>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69" t="s">
        <v>4</v>
      </c>
      <c r="C12" s="469"/>
      <c r="D12" s="469"/>
      <c r="E12" s="469"/>
      <c r="F12" s="469"/>
      <c r="G12" s="469"/>
      <c r="H12" s="469"/>
      <c r="I12" s="469"/>
      <c r="J12" s="469"/>
      <c r="K12" s="469"/>
      <c r="L12" s="469"/>
      <c r="M12" s="469"/>
      <c r="N12" s="469"/>
      <c r="O12" s="469"/>
      <c r="P12" s="469"/>
      <c r="Q12" s="469"/>
      <c r="R12" s="469"/>
      <c r="S12" s="469"/>
      <c r="T12" s="469"/>
      <c r="U12" s="469"/>
      <c r="V12" s="469"/>
      <c r="W12" s="469"/>
      <c r="X12" s="36"/>
    </row>
    <row r="13" spans="1:24">
      <c r="A13" s="35"/>
      <c r="B13" s="469"/>
      <c r="C13" s="469"/>
      <c r="D13" s="469"/>
      <c r="E13" s="469"/>
      <c r="F13" s="469"/>
      <c r="G13" s="469"/>
      <c r="H13" s="469"/>
      <c r="I13" s="469"/>
      <c r="J13" s="469"/>
      <c r="K13" s="469"/>
      <c r="L13" s="469"/>
      <c r="M13" s="469"/>
      <c r="N13" s="469"/>
      <c r="O13" s="469"/>
      <c r="P13" s="469"/>
      <c r="Q13" s="469"/>
      <c r="R13" s="469"/>
      <c r="S13" s="469"/>
      <c r="T13" s="469"/>
      <c r="U13" s="469"/>
      <c r="V13" s="469"/>
      <c r="W13" s="469"/>
      <c r="X13" s="36"/>
    </row>
    <row r="14" spans="1:24">
      <c r="A14" s="35"/>
      <c r="B14" s="469"/>
      <c r="C14" s="469"/>
      <c r="D14" s="469"/>
      <c r="E14" s="469"/>
      <c r="F14" s="469"/>
      <c r="G14" s="469"/>
      <c r="H14" s="469"/>
      <c r="I14" s="469"/>
      <c r="J14" s="469"/>
      <c r="K14" s="469"/>
      <c r="L14" s="469"/>
      <c r="M14" s="469"/>
      <c r="N14" s="469"/>
      <c r="O14" s="469"/>
      <c r="P14" s="469"/>
      <c r="Q14" s="469"/>
      <c r="R14" s="469"/>
      <c r="S14" s="469"/>
      <c r="T14" s="469"/>
      <c r="U14" s="469"/>
      <c r="V14" s="469"/>
      <c r="W14" s="469"/>
      <c r="X14" s="36"/>
    </row>
    <row r="15" spans="1:24">
      <c r="A15" s="35"/>
      <c r="B15" s="469"/>
      <c r="C15" s="469"/>
      <c r="D15" s="469"/>
      <c r="E15" s="469"/>
      <c r="F15" s="469"/>
      <c r="G15" s="469"/>
      <c r="H15" s="469"/>
      <c r="I15" s="469"/>
      <c r="J15" s="469"/>
      <c r="K15" s="469"/>
      <c r="L15" s="469"/>
      <c r="M15" s="469"/>
      <c r="N15" s="469"/>
      <c r="O15" s="469"/>
      <c r="P15" s="469"/>
      <c r="Q15" s="469"/>
      <c r="R15" s="469"/>
      <c r="S15" s="469"/>
      <c r="T15" s="469"/>
      <c r="U15" s="469"/>
      <c r="V15" s="469"/>
      <c r="W15" s="469"/>
      <c r="X15" s="36"/>
    </row>
    <row r="16" spans="1:24">
      <c r="A16" s="35"/>
      <c r="B16" s="469"/>
      <c r="C16" s="469"/>
      <c r="D16" s="469"/>
      <c r="E16" s="469"/>
      <c r="F16" s="469"/>
      <c r="G16" s="469"/>
      <c r="H16" s="469"/>
      <c r="I16" s="469"/>
      <c r="J16" s="469"/>
      <c r="K16" s="469"/>
      <c r="L16" s="469"/>
      <c r="M16" s="469"/>
      <c r="N16" s="469"/>
      <c r="O16" s="469"/>
      <c r="P16" s="469"/>
      <c r="Q16" s="469"/>
      <c r="R16" s="469"/>
      <c r="S16" s="469"/>
      <c r="T16" s="469"/>
      <c r="U16" s="469"/>
      <c r="V16" s="469"/>
      <c r="W16" s="469"/>
      <c r="X16" s="36"/>
    </row>
    <row r="17" spans="1:24">
      <c r="A17" s="35"/>
      <c r="B17" s="469"/>
      <c r="C17" s="469"/>
      <c r="D17" s="469"/>
      <c r="E17" s="469"/>
      <c r="F17" s="469"/>
      <c r="G17" s="469"/>
      <c r="H17" s="469"/>
      <c r="I17" s="469"/>
      <c r="J17" s="469"/>
      <c r="K17" s="469"/>
      <c r="L17" s="469"/>
      <c r="M17" s="469"/>
      <c r="N17" s="469"/>
      <c r="O17" s="469"/>
      <c r="P17" s="469"/>
      <c r="Q17" s="469"/>
      <c r="R17" s="469"/>
      <c r="S17" s="469"/>
      <c r="T17" s="469"/>
      <c r="U17" s="469"/>
      <c r="V17" s="469"/>
      <c r="W17" s="469"/>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293">
        <f>'[6]PRESUPUESTO PLAZA'!B66</f>
        <v>11.2</v>
      </c>
      <c r="C26" s="295"/>
      <c r="D26" s="470" t="str">
        <f>'[6]PRESUPUESTO PLAZA'!C66</f>
        <v>Suministro,   transporte   y   colocación   de Tableta   tipo loserna lisa de dimension 0.6 x 0.3 x 0.04 m color a definir por  la  interventoría.  Incluye  suministro  y  transporte  de  los materiales, cortes a máquina. Seguir recomendación del MEP MEDELLÍN  y  patrones  de  instalación  del  ICPC.  Incluye: mortero   para   cama   de   asiento   con   espesor   de   4cm compactados, sello con boquilla con látex, cortes con equipo manual   y/o   mecanico   y   todas   las   demás   actividades necesarias para su correcta colocación y funcionamiento.</v>
      </c>
      <c r="E26" s="471"/>
      <c r="F26" s="471"/>
      <c r="G26" s="471"/>
      <c r="H26" s="471"/>
      <c r="I26" s="471"/>
      <c r="J26" s="471"/>
      <c r="K26" s="471"/>
      <c r="L26" s="471"/>
      <c r="M26" s="471"/>
      <c r="N26" s="471"/>
      <c r="O26" s="471"/>
      <c r="P26" s="472"/>
      <c r="Q26" s="293" t="str">
        <f>'[6]PRESUPUESTO PLAZA'!D66</f>
        <v>m2</v>
      </c>
      <c r="R26" s="294"/>
      <c r="S26" s="295"/>
      <c r="T26" s="523">
        <f>'[6]PRESUPUESTO PLAZA'!E66</f>
        <v>400</v>
      </c>
      <c r="U26" s="524"/>
      <c r="V26" s="524"/>
      <c r="W26" s="525"/>
      <c r="X26" s="46"/>
    </row>
    <row r="27" spans="1:24">
      <c r="A27" s="33"/>
      <c r="B27" s="296"/>
      <c r="C27" s="298"/>
      <c r="D27" s="473"/>
      <c r="E27" s="474"/>
      <c r="F27" s="474"/>
      <c r="G27" s="474"/>
      <c r="H27" s="474"/>
      <c r="I27" s="474"/>
      <c r="J27" s="474"/>
      <c r="K27" s="474"/>
      <c r="L27" s="474"/>
      <c r="M27" s="474"/>
      <c r="N27" s="474"/>
      <c r="O27" s="474"/>
      <c r="P27" s="475"/>
      <c r="Q27" s="296"/>
      <c r="R27" s="297"/>
      <c r="S27" s="298"/>
      <c r="T27" s="526"/>
      <c r="U27" s="527"/>
      <c r="V27" s="527"/>
      <c r="W27" s="528"/>
      <c r="X27" s="46"/>
    </row>
    <row r="28" spans="1:24">
      <c r="A28" s="33"/>
      <c r="B28" s="299"/>
      <c r="C28" s="301"/>
      <c r="D28" s="476"/>
      <c r="E28" s="477"/>
      <c r="F28" s="477"/>
      <c r="G28" s="477"/>
      <c r="H28" s="477"/>
      <c r="I28" s="477"/>
      <c r="J28" s="477"/>
      <c r="K28" s="477"/>
      <c r="L28" s="477"/>
      <c r="M28" s="477"/>
      <c r="N28" s="477"/>
      <c r="O28" s="477"/>
      <c r="P28" s="478"/>
      <c r="Q28" s="299"/>
      <c r="R28" s="300"/>
      <c r="S28" s="301"/>
      <c r="T28" s="529"/>
      <c r="U28" s="530"/>
      <c r="V28" s="530"/>
      <c r="W28" s="531"/>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t="s">
        <v>245</v>
      </c>
      <c r="K33" s="318"/>
      <c r="L33" s="391">
        <f>+T59</f>
        <v>5562.9199999999992</v>
      </c>
      <c r="M33" s="391"/>
      <c r="N33" s="391"/>
      <c r="O33" s="391"/>
      <c r="P33" s="391"/>
      <c r="Q33" s="320">
        <v>0.05</v>
      </c>
      <c r="R33" s="320"/>
      <c r="S33" s="320"/>
      <c r="T33" s="458">
        <f>+ROUND(L33*Q33,0)</f>
        <v>278</v>
      </c>
      <c r="U33" s="458"/>
      <c r="V33" s="458"/>
      <c r="W33" s="458"/>
      <c r="X33" s="46"/>
    </row>
    <row r="34" spans="1:24" ht="15.75">
      <c r="A34" s="33"/>
      <c r="B34" s="314"/>
      <c r="C34" s="315"/>
      <c r="D34" s="315"/>
      <c r="E34" s="315"/>
      <c r="F34" s="315"/>
      <c r="G34" s="315"/>
      <c r="H34" s="315"/>
      <c r="I34" s="316"/>
      <c r="J34" s="317"/>
      <c r="K34" s="318"/>
      <c r="L34" s="321"/>
      <c r="M34" s="322"/>
      <c r="N34" s="322"/>
      <c r="O34" s="322"/>
      <c r="P34" s="323"/>
      <c r="Q34" s="317"/>
      <c r="R34" s="324"/>
      <c r="S34" s="318"/>
      <c r="T34" s="452">
        <f>+ROUND(L34*Q34,0)</f>
        <v>0</v>
      </c>
      <c r="U34" s="453"/>
      <c r="V34" s="453"/>
      <c r="W34" s="454"/>
      <c r="X34" s="46"/>
    </row>
    <row r="35" spans="1:24" ht="16.5">
      <c r="A35" s="33"/>
      <c r="B35" s="49"/>
      <c r="C35" s="49"/>
      <c r="D35" s="49"/>
      <c r="E35" s="49"/>
      <c r="F35" s="49"/>
      <c r="G35" s="49"/>
      <c r="H35" s="49"/>
      <c r="I35" s="49"/>
      <c r="J35" s="49"/>
      <c r="K35" s="49"/>
      <c r="L35" s="49"/>
      <c r="M35" s="49"/>
      <c r="N35" s="49"/>
      <c r="O35" s="49"/>
      <c r="P35" s="49"/>
      <c r="Q35" s="310" t="s">
        <v>20</v>
      </c>
      <c r="R35" s="310"/>
      <c r="S35" s="310"/>
      <c r="T35" s="455">
        <f>+SUM(T33:W34)</f>
        <v>278</v>
      </c>
      <c r="U35" s="456"/>
      <c r="V35" s="456"/>
      <c r="W35" s="457"/>
      <c r="X35" s="46"/>
    </row>
    <row r="36" spans="1:24" ht="15.75">
      <c r="A36" s="33"/>
      <c r="B36" s="50"/>
      <c r="C36" s="50"/>
      <c r="D36" s="50"/>
      <c r="E36" s="50"/>
      <c r="F36" s="50"/>
      <c r="G36" s="50"/>
      <c r="H36" s="50"/>
      <c r="I36" s="50"/>
      <c r="J36" s="50"/>
      <c r="K36" s="50"/>
      <c r="L36" s="50"/>
      <c r="M36" s="50"/>
      <c r="N36" s="50"/>
      <c r="O36" s="50"/>
      <c r="P36" s="50"/>
      <c r="Q36" s="50"/>
      <c r="R36" s="50"/>
      <c r="S36" s="50"/>
      <c r="T36" s="51"/>
      <c r="U36" s="51"/>
      <c r="V36" s="51"/>
      <c r="W36" s="51"/>
      <c r="X36" s="46"/>
    </row>
    <row r="37" spans="1:24" ht="16.5">
      <c r="A37" s="33"/>
      <c r="B37" s="305" t="s">
        <v>21</v>
      </c>
      <c r="C37" s="305"/>
      <c r="D37" s="305"/>
      <c r="E37" s="305"/>
      <c r="F37" s="305"/>
      <c r="G37" s="305"/>
      <c r="H37" s="305"/>
      <c r="I37" s="305"/>
      <c r="J37" s="305"/>
      <c r="K37" s="305"/>
      <c r="L37" s="305"/>
      <c r="M37" s="305"/>
      <c r="N37" s="305"/>
      <c r="O37" s="305"/>
      <c r="P37" s="305"/>
      <c r="Q37" s="305"/>
      <c r="R37" s="305"/>
      <c r="S37" s="305"/>
      <c r="T37" s="305"/>
      <c r="U37" s="305"/>
      <c r="V37" s="305"/>
      <c r="W37" s="305"/>
      <c r="X37" s="46"/>
    </row>
    <row r="38" spans="1:24" ht="15.75">
      <c r="A38" s="33"/>
      <c r="B38" s="47"/>
      <c r="C38" s="47"/>
      <c r="D38" s="47"/>
      <c r="E38" s="47"/>
      <c r="F38" s="47"/>
      <c r="G38" s="47"/>
      <c r="H38" s="47"/>
      <c r="I38" s="47"/>
      <c r="J38" s="47"/>
      <c r="K38" s="47"/>
      <c r="L38" s="47"/>
      <c r="M38" s="47"/>
      <c r="N38" s="47"/>
      <c r="O38" s="47"/>
      <c r="P38" s="47"/>
      <c r="Q38" s="47"/>
      <c r="R38" s="47"/>
      <c r="S38" s="47"/>
      <c r="T38" s="47"/>
      <c r="U38" s="47"/>
      <c r="V38" s="47"/>
      <c r="W38" s="47"/>
      <c r="X38" s="46"/>
    </row>
    <row r="39" spans="1:24" ht="16.5">
      <c r="A39" s="33"/>
      <c r="B39" s="309" t="s">
        <v>9</v>
      </c>
      <c r="C39" s="309"/>
      <c r="D39" s="309"/>
      <c r="E39" s="309"/>
      <c r="F39" s="309"/>
      <c r="G39" s="309"/>
      <c r="H39" s="309"/>
      <c r="I39" s="309"/>
      <c r="J39" s="309" t="s">
        <v>10</v>
      </c>
      <c r="K39" s="309"/>
      <c r="L39" s="309" t="s">
        <v>22</v>
      </c>
      <c r="M39" s="309"/>
      <c r="N39" s="309"/>
      <c r="O39" s="309"/>
      <c r="P39" s="309"/>
      <c r="Q39" s="309" t="s">
        <v>23</v>
      </c>
      <c r="R39" s="309"/>
      <c r="S39" s="309"/>
      <c r="T39" s="309" t="s">
        <v>24</v>
      </c>
      <c r="U39" s="309"/>
      <c r="V39" s="309"/>
      <c r="W39" s="309"/>
      <c r="X39" s="46"/>
    </row>
    <row r="40" spans="1:24">
      <c r="A40" s="33"/>
      <c r="B40" s="439" t="s">
        <v>261</v>
      </c>
      <c r="C40" s="439"/>
      <c r="D40" s="439"/>
      <c r="E40" s="439"/>
      <c r="F40" s="439"/>
      <c r="G40" s="439"/>
      <c r="H40" s="439"/>
      <c r="I40" s="439"/>
      <c r="J40" s="442" t="s">
        <v>126</v>
      </c>
      <c r="K40" s="442"/>
      <c r="L40" s="442">
        <v>5</v>
      </c>
      <c r="M40" s="442"/>
      <c r="N40" s="442"/>
      <c r="O40" s="442"/>
      <c r="P40" s="442"/>
      <c r="Q40" s="440">
        <f>7150</f>
        <v>7150</v>
      </c>
      <c r="R40" s="440"/>
      <c r="S40" s="440"/>
      <c r="T40" s="440">
        <f>+ROUND(L40*Q40,0)</f>
        <v>35750</v>
      </c>
      <c r="U40" s="440"/>
      <c r="V40" s="440"/>
      <c r="W40" s="440"/>
      <c r="X40" s="46"/>
    </row>
    <row r="41" spans="1:24" ht="15.75">
      <c r="A41" s="33"/>
      <c r="B41" s="522" t="str">
        <f>[6]BASE!C52</f>
        <v>MORTERO 1:6</v>
      </c>
      <c r="C41" s="393"/>
      <c r="D41" s="393"/>
      <c r="E41" s="393"/>
      <c r="F41" s="393"/>
      <c r="G41" s="393"/>
      <c r="H41" s="393"/>
      <c r="I41" s="393"/>
      <c r="J41" s="320" t="s">
        <v>56</v>
      </c>
      <c r="K41" s="320"/>
      <c r="L41" s="320">
        <v>3.5999999999999997E-2</v>
      </c>
      <c r="M41" s="320"/>
      <c r="N41" s="320"/>
      <c r="O41" s="320"/>
      <c r="P41" s="320"/>
      <c r="Q41" s="458">
        <f>[6]BASE!E52</f>
        <v>312619.97499999998</v>
      </c>
      <c r="R41" s="458"/>
      <c r="S41" s="458"/>
      <c r="T41" s="458">
        <f>+ROUND(L41*Q41,0)</f>
        <v>11254</v>
      </c>
      <c r="U41" s="458"/>
      <c r="V41" s="458"/>
      <c r="W41" s="458"/>
      <c r="X41" s="46"/>
    </row>
    <row r="42" spans="1:24" ht="15.75">
      <c r="A42" s="33"/>
      <c r="B42" s="320"/>
      <c r="C42" s="320"/>
      <c r="D42" s="320"/>
      <c r="E42" s="320"/>
      <c r="F42" s="320"/>
      <c r="G42" s="320"/>
      <c r="H42" s="320"/>
      <c r="I42" s="320"/>
      <c r="J42" s="320"/>
      <c r="K42" s="320"/>
      <c r="L42" s="320"/>
      <c r="M42" s="320"/>
      <c r="N42" s="320"/>
      <c r="O42" s="320"/>
      <c r="P42" s="320"/>
      <c r="Q42" s="458"/>
      <c r="R42" s="458"/>
      <c r="S42" s="458"/>
      <c r="T42" s="458">
        <f>+ROUND(L42*Q42,0)</f>
        <v>0</v>
      </c>
      <c r="U42" s="458"/>
      <c r="V42" s="458"/>
      <c r="W42" s="458"/>
      <c r="X42" s="46"/>
    </row>
    <row r="43" spans="1:24" ht="16.5">
      <c r="A43" s="33"/>
      <c r="B43" s="49"/>
      <c r="C43" s="49"/>
      <c r="D43" s="49"/>
      <c r="E43" s="49"/>
      <c r="F43" s="49"/>
      <c r="G43" s="49"/>
      <c r="H43" s="49"/>
      <c r="I43" s="49"/>
      <c r="J43" s="49"/>
      <c r="K43" s="49"/>
      <c r="L43" s="49"/>
      <c r="M43" s="49"/>
      <c r="N43" s="49"/>
      <c r="O43" s="49"/>
      <c r="P43" s="49"/>
      <c r="Q43" s="310" t="s">
        <v>20</v>
      </c>
      <c r="R43" s="310"/>
      <c r="S43" s="310"/>
      <c r="T43" s="449">
        <f>SUM(T40:W42)</f>
        <v>47004</v>
      </c>
      <c r="U43" s="450"/>
      <c r="V43" s="450"/>
      <c r="W43" s="451"/>
      <c r="X43" s="46"/>
    </row>
    <row r="44" spans="1:24" ht="15.75">
      <c r="A44" s="33"/>
      <c r="B44" s="50"/>
      <c r="C44" s="50"/>
      <c r="D44" s="50"/>
      <c r="E44" s="50"/>
      <c r="F44" s="50"/>
      <c r="G44" s="50"/>
      <c r="H44" s="50"/>
      <c r="I44" s="50"/>
      <c r="J44" s="50"/>
      <c r="K44" s="50"/>
      <c r="L44" s="50"/>
      <c r="M44" s="50"/>
      <c r="N44" s="50"/>
      <c r="O44" s="50"/>
      <c r="P44" s="50"/>
      <c r="Q44" s="50"/>
      <c r="R44" s="50"/>
      <c r="S44" s="50"/>
      <c r="T44" s="51"/>
      <c r="U44" s="51"/>
      <c r="V44" s="51"/>
      <c r="W44" s="51"/>
      <c r="X44" s="46"/>
    </row>
    <row r="45" spans="1:24" ht="16.5">
      <c r="A45" s="33"/>
      <c r="B45" s="305" t="s">
        <v>26</v>
      </c>
      <c r="C45" s="305"/>
      <c r="D45" s="305"/>
      <c r="E45" s="305"/>
      <c r="F45" s="305"/>
      <c r="G45" s="305"/>
      <c r="H45" s="305"/>
      <c r="I45" s="305"/>
      <c r="J45" s="305"/>
      <c r="K45" s="305"/>
      <c r="L45" s="305"/>
      <c r="M45" s="305"/>
      <c r="N45" s="305"/>
      <c r="O45" s="305"/>
      <c r="P45" s="305"/>
      <c r="Q45" s="305"/>
      <c r="R45" s="305"/>
      <c r="S45" s="305"/>
      <c r="T45" s="305"/>
      <c r="U45" s="305"/>
      <c r="V45" s="305"/>
      <c r="W45" s="305"/>
      <c r="X45" s="46"/>
    </row>
    <row r="46" spans="1:24" ht="15.75">
      <c r="A46" s="33"/>
      <c r="B46" s="47"/>
      <c r="C46" s="47"/>
      <c r="D46" s="47"/>
      <c r="E46" s="47"/>
      <c r="F46" s="47"/>
      <c r="G46" s="47"/>
      <c r="H46" s="47"/>
      <c r="I46" s="47"/>
      <c r="J46" s="47"/>
      <c r="K46" s="47"/>
      <c r="L46" s="47"/>
      <c r="M46" s="47"/>
      <c r="N46" s="47"/>
      <c r="O46" s="47"/>
      <c r="P46" s="47"/>
      <c r="Q46" s="47"/>
      <c r="R46" s="47"/>
      <c r="S46" s="47"/>
      <c r="T46" s="47"/>
      <c r="U46" s="47"/>
      <c r="V46" s="47"/>
      <c r="W46" s="47"/>
      <c r="X46" s="46"/>
    </row>
    <row r="47" spans="1:24" ht="19.5">
      <c r="A47" s="33"/>
      <c r="B47" s="309" t="s">
        <v>27</v>
      </c>
      <c r="C47" s="309"/>
      <c r="D47" s="309"/>
      <c r="E47" s="309"/>
      <c r="F47" s="309"/>
      <c r="G47" s="309"/>
      <c r="H47" s="309" t="s">
        <v>28</v>
      </c>
      <c r="I47" s="309"/>
      <c r="J47" s="309" t="s">
        <v>29</v>
      </c>
      <c r="K47" s="309"/>
      <c r="L47" s="309" t="s">
        <v>30</v>
      </c>
      <c r="M47" s="309"/>
      <c r="N47" s="309"/>
      <c r="O47" s="309"/>
      <c r="P47" s="309"/>
      <c r="Q47" s="309" t="s">
        <v>16</v>
      </c>
      <c r="R47" s="309"/>
      <c r="S47" s="309"/>
      <c r="T47" s="309" t="s">
        <v>18</v>
      </c>
      <c r="U47" s="309"/>
      <c r="V47" s="309"/>
      <c r="W47" s="309"/>
      <c r="X47" s="46"/>
    </row>
    <row r="48" spans="1:24" ht="15.75">
      <c r="A48" s="33"/>
      <c r="B48" s="320"/>
      <c r="C48" s="320"/>
      <c r="D48" s="320"/>
      <c r="E48" s="320"/>
      <c r="F48" s="320"/>
      <c r="G48" s="320"/>
      <c r="H48" s="320"/>
      <c r="I48" s="320"/>
      <c r="J48" s="320"/>
      <c r="K48" s="320"/>
      <c r="L48" s="320"/>
      <c r="M48" s="320"/>
      <c r="N48" s="320"/>
      <c r="O48" s="320"/>
      <c r="P48" s="320"/>
      <c r="Q48" s="320"/>
      <c r="R48" s="320"/>
      <c r="S48" s="320"/>
      <c r="T48" s="458">
        <f>+ROUND(L48*Q48,0)</f>
        <v>0</v>
      </c>
      <c r="U48" s="458"/>
      <c r="V48" s="458"/>
      <c r="W48" s="458"/>
      <c r="X48" s="46"/>
    </row>
    <row r="49" spans="1:24" ht="15.75">
      <c r="A49" s="33"/>
      <c r="B49" s="320"/>
      <c r="C49" s="320"/>
      <c r="D49" s="320"/>
      <c r="E49" s="320"/>
      <c r="F49" s="320"/>
      <c r="G49" s="320"/>
      <c r="H49" s="320"/>
      <c r="I49" s="320"/>
      <c r="J49" s="320"/>
      <c r="K49" s="320"/>
      <c r="L49" s="320"/>
      <c r="M49" s="320"/>
      <c r="N49" s="320"/>
      <c r="O49" s="320"/>
      <c r="P49" s="320"/>
      <c r="Q49" s="320"/>
      <c r="R49" s="320"/>
      <c r="S49" s="320"/>
      <c r="T49" s="458">
        <f>+ROUND(L49*Q49,0)</f>
        <v>0</v>
      </c>
      <c r="U49" s="458"/>
      <c r="V49" s="458"/>
      <c r="W49" s="458"/>
      <c r="X49" s="46"/>
    </row>
    <row r="50" spans="1:24" ht="15.75">
      <c r="A50" s="33"/>
      <c r="B50" s="320"/>
      <c r="C50" s="320"/>
      <c r="D50" s="320"/>
      <c r="E50" s="320"/>
      <c r="F50" s="320"/>
      <c r="G50" s="320"/>
      <c r="H50" s="320"/>
      <c r="I50" s="320"/>
      <c r="J50" s="320"/>
      <c r="K50" s="320"/>
      <c r="L50" s="320"/>
      <c r="M50" s="320"/>
      <c r="N50" s="320"/>
      <c r="O50" s="320"/>
      <c r="P50" s="320"/>
      <c r="Q50" s="320"/>
      <c r="R50" s="320"/>
      <c r="S50" s="320"/>
      <c r="T50" s="458">
        <f>+ROUND(L50*Q50,0)</f>
        <v>0</v>
      </c>
      <c r="U50" s="458"/>
      <c r="V50" s="458"/>
      <c r="W50" s="458"/>
      <c r="X50" s="46"/>
    </row>
    <row r="51" spans="1:24" ht="16.5">
      <c r="A51" s="33"/>
      <c r="B51" s="49"/>
      <c r="C51" s="49"/>
      <c r="D51" s="49"/>
      <c r="E51" s="49"/>
      <c r="F51" s="49"/>
      <c r="G51" s="49"/>
      <c r="H51" s="49"/>
      <c r="I51" s="49"/>
      <c r="J51" s="49"/>
      <c r="K51" s="49"/>
      <c r="L51" s="49"/>
      <c r="M51" s="49"/>
      <c r="N51" s="49"/>
      <c r="O51" s="49"/>
      <c r="P51" s="49"/>
      <c r="Q51" s="310" t="s">
        <v>20</v>
      </c>
      <c r="R51" s="310"/>
      <c r="S51" s="310"/>
      <c r="T51" s="488">
        <f>SUM(T48:W50)</f>
        <v>0</v>
      </c>
      <c r="U51" s="489"/>
      <c r="V51" s="489"/>
      <c r="W51" s="490"/>
      <c r="X51" s="46"/>
    </row>
    <row r="52" spans="1:24" ht="15.75">
      <c r="A52" s="33"/>
      <c r="B52" s="50"/>
      <c r="C52" s="50"/>
      <c r="D52" s="50"/>
      <c r="E52" s="50"/>
      <c r="F52" s="50"/>
      <c r="G52" s="50"/>
      <c r="H52" s="50"/>
      <c r="I52" s="50"/>
      <c r="J52" s="50"/>
      <c r="K52" s="50"/>
      <c r="L52" s="50"/>
      <c r="M52" s="50"/>
      <c r="N52" s="50"/>
      <c r="O52" s="50"/>
      <c r="P52" s="50"/>
      <c r="Q52" s="50"/>
      <c r="R52" s="50"/>
      <c r="S52" s="50"/>
      <c r="T52" s="51"/>
      <c r="U52" s="51"/>
      <c r="V52" s="51"/>
      <c r="W52" s="51"/>
      <c r="X52" s="46"/>
    </row>
    <row r="53" spans="1:24" ht="16.5">
      <c r="A53" s="33"/>
      <c r="B53" s="305" t="s">
        <v>33</v>
      </c>
      <c r="C53" s="305"/>
      <c r="D53" s="305"/>
      <c r="E53" s="305"/>
      <c r="F53" s="305"/>
      <c r="G53" s="305"/>
      <c r="H53" s="305"/>
      <c r="I53" s="305"/>
      <c r="J53" s="305"/>
      <c r="K53" s="305"/>
      <c r="L53" s="305"/>
      <c r="M53" s="305"/>
      <c r="N53" s="305"/>
      <c r="O53" s="305"/>
      <c r="P53" s="305"/>
      <c r="Q53" s="305"/>
      <c r="R53" s="305"/>
      <c r="S53" s="305"/>
      <c r="T53" s="305"/>
      <c r="U53" s="305"/>
      <c r="V53" s="305"/>
      <c r="W53" s="305"/>
      <c r="X53" s="46"/>
    </row>
    <row r="54" spans="1:24" ht="15.75">
      <c r="A54" s="33"/>
      <c r="B54" s="47"/>
      <c r="C54" s="47"/>
      <c r="D54" s="47"/>
      <c r="E54" s="47"/>
      <c r="F54" s="47"/>
      <c r="G54" s="47"/>
      <c r="H54" s="47"/>
      <c r="I54" s="47"/>
      <c r="J54" s="47"/>
      <c r="K54" s="47"/>
      <c r="L54" s="47"/>
      <c r="M54" s="47"/>
      <c r="N54" s="47"/>
      <c r="O54" s="47"/>
      <c r="P54" s="47"/>
      <c r="Q54" s="47"/>
      <c r="R54" s="47"/>
      <c r="S54" s="47"/>
      <c r="T54" s="47"/>
      <c r="U54" s="47"/>
      <c r="V54" s="47"/>
      <c r="W54" s="47"/>
      <c r="X54" s="46"/>
    </row>
    <row r="55" spans="1:24" ht="16.5">
      <c r="A55" s="33"/>
      <c r="B55" s="309" t="s">
        <v>34</v>
      </c>
      <c r="C55" s="309"/>
      <c r="D55" s="309"/>
      <c r="E55" s="309"/>
      <c r="F55" s="309"/>
      <c r="G55" s="309"/>
      <c r="H55" s="309" t="s">
        <v>248</v>
      </c>
      <c r="I55" s="309"/>
      <c r="J55" s="309" t="s">
        <v>36</v>
      </c>
      <c r="K55" s="309"/>
      <c r="L55" s="309" t="s">
        <v>37</v>
      </c>
      <c r="M55" s="309"/>
      <c r="N55" s="309"/>
      <c r="O55" s="309"/>
      <c r="P55" s="309"/>
      <c r="Q55" s="309" t="s">
        <v>17</v>
      </c>
      <c r="R55" s="309"/>
      <c r="S55" s="309"/>
      <c r="T55" s="309" t="s">
        <v>18</v>
      </c>
      <c r="U55" s="309"/>
      <c r="V55" s="309"/>
      <c r="W55" s="309"/>
      <c r="X55" s="46"/>
    </row>
    <row r="56" spans="1:24">
      <c r="A56" s="33"/>
      <c r="B56" s="439" t="str">
        <f>[6]CUADRILLAS!D34</f>
        <v>Cuadrilla AA (Albañilería) 1Of y 1 Ay</v>
      </c>
      <c r="C56" s="439"/>
      <c r="D56" s="439"/>
      <c r="E56" s="439"/>
      <c r="F56" s="439"/>
      <c r="G56" s="439"/>
      <c r="H56" s="440">
        <f>[6]CUADRILLAS!H40</f>
        <v>12643</v>
      </c>
      <c r="I56" s="440"/>
      <c r="J56" s="441">
        <v>0.65</v>
      </c>
      <c r="K56" s="442"/>
      <c r="L56" s="443">
        <f>H56*1.65</f>
        <v>20860.949999999997</v>
      </c>
      <c r="M56" s="442"/>
      <c r="N56" s="442"/>
      <c r="O56" s="442"/>
      <c r="P56" s="442"/>
      <c r="Q56" s="532">
        <f>1*8/30</f>
        <v>0.26666666666666666</v>
      </c>
      <c r="R56" s="532"/>
      <c r="S56" s="532"/>
      <c r="T56" s="445">
        <f>Q56*L56</f>
        <v>5562.9199999999992</v>
      </c>
      <c r="U56" s="445"/>
      <c r="V56" s="445"/>
      <c r="W56" s="445"/>
      <c r="X56" s="46"/>
    </row>
    <row r="57" spans="1:24" ht="15.75">
      <c r="A57" s="33"/>
      <c r="B57" s="320"/>
      <c r="C57" s="320"/>
      <c r="D57" s="320"/>
      <c r="E57" s="320"/>
      <c r="F57" s="320"/>
      <c r="G57" s="320"/>
      <c r="H57" s="320"/>
      <c r="I57" s="320"/>
      <c r="J57" s="320"/>
      <c r="K57" s="320"/>
      <c r="L57" s="320"/>
      <c r="M57" s="320"/>
      <c r="N57" s="320"/>
      <c r="O57" s="320"/>
      <c r="P57" s="320"/>
      <c r="Q57" s="320"/>
      <c r="R57" s="320"/>
      <c r="S57" s="320"/>
      <c r="T57" s="391"/>
      <c r="U57" s="391"/>
      <c r="V57" s="391"/>
      <c r="W57" s="391"/>
      <c r="X57" s="46"/>
    </row>
    <row r="58" spans="1:24" ht="15.75">
      <c r="A58" s="33"/>
      <c r="B58" s="320"/>
      <c r="C58" s="320"/>
      <c r="D58" s="320"/>
      <c r="E58" s="320"/>
      <c r="F58" s="320"/>
      <c r="G58" s="320"/>
      <c r="H58" s="320"/>
      <c r="I58" s="320"/>
      <c r="J58" s="320"/>
      <c r="K58" s="320"/>
      <c r="L58" s="320"/>
      <c r="M58" s="320"/>
      <c r="N58" s="320"/>
      <c r="O58" s="320"/>
      <c r="P58" s="320"/>
      <c r="Q58" s="320"/>
      <c r="R58" s="320"/>
      <c r="S58" s="320"/>
      <c r="T58" s="391"/>
      <c r="U58" s="391"/>
      <c r="V58" s="391"/>
      <c r="W58" s="391"/>
      <c r="X58" s="46"/>
    </row>
    <row r="59" spans="1:24" ht="16.5">
      <c r="A59" s="33"/>
      <c r="B59" s="49"/>
      <c r="C59" s="49"/>
      <c r="D59" s="49"/>
      <c r="E59" s="49"/>
      <c r="F59" s="49"/>
      <c r="G59" s="49"/>
      <c r="H59" s="49"/>
      <c r="I59" s="49"/>
      <c r="J59" s="49"/>
      <c r="K59" s="49"/>
      <c r="L59" s="49"/>
      <c r="M59" s="49"/>
      <c r="N59" s="49"/>
      <c r="O59" s="49"/>
      <c r="P59" s="49"/>
      <c r="Q59" s="310" t="s">
        <v>20</v>
      </c>
      <c r="R59" s="310"/>
      <c r="S59" s="310"/>
      <c r="T59" s="434">
        <f>SUM(T56:W58)</f>
        <v>5562.9199999999992</v>
      </c>
      <c r="U59" s="435"/>
      <c r="V59" s="435"/>
      <c r="W59" s="436"/>
      <c r="X59" s="46"/>
    </row>
    <row r="60" spans="1:24">
      <c r="A60" s="33"/>
      <c r="B60" s="52"/>
      <c r="C60" s="52"/>
      <c r="D60" s="52"/>
      <c r="E60" s="52"/>
      <c r="F60" s="52"/>
      <c r="G60" s="52"/>
      <c r="H60" s="52"/>
      <c r="I60" s="52"/>
      <c r="J60" s="52"/>
      <c r="K60" s="52"/>
      <c r="L60" s="52"/>
      <c r="M60" s="52"/>
      <c r="N60" s="52"/>
      <c r="O60" s="52"/>
      <c r="P60" s="52"/>
      <c r="Q60" s="52"/>
      <c r="R60" s="52"/>
      <c r="S60" s="52"/>
      <c r="T60" s="53"/>
      <c r="U60" s="53"/>
      <c r="V60" s="53"/>
      <c r="W60" s="53"/>
      <c r="X60" s="46"/>
    </row>
    <row r="61" spans="1:24">
      <c r="A61" s="169"/>
      <c r="B61" s="171"/>
      <c r="C61" s="171"/>
      <c r="D61" s="171"/>
      <c r="E61" s="171"/>
      <c r="F61" s="171"/>
      <c r="G61" s="171"/>
      <c r="H61" s="171"/>
      <c r="I61" s="171"/>
      <c r="J61" s="171"/>
      <c r="K61" s="171"/>
      <c r="L61" s="171"/>
      <c r="M61" s="171"/>
      <c r="N61" s="171"/>
      <c r="O61" s="171"/>
      <c r="P61" s="171"/>
      <c r="Q61" s="432" t="s">
        <v>39</v>
      </c>
      <c r="R61" s="432"/>
      <c r="S61" s="432"/>
      <c r="T61" s="433">
        <f>ROUND((T59+T51+T43+T35),0)</f>
        <v>52845</v>
      </c>
      <c r="U61" s="433"/>
      <c r="V61" s="433"/>
      <c r="W61" s="433"/>
      <c r="X61" s="170"/>
    </row>
    <row r="62" spans="1:24">
      <c r="A62" s="169"/>
      <c r="B62" s="171"/>
      <c r="C62" s="171"/>
      <c r="D62" s="171"/>
      <c r="E62" s="171"/>
      <c r="F62" s="171"/>
      <c r="G62" s="171"/>
      <c r="H62" s="171"/>
      <c r="I62" s="171"/>
      <c r="J62" s="171"/>
      <c r="K62" s="171"/>
      <c r="L62" s="171"/>
      <c r="M62" s="171"/>
      <c r="N62" s="171"/>
      <c r="O62" s="171"/>
      <c r="P62" s="171"/>
      <c r="Q62" s="172" t="s">
        <v>40</v>
      </c>
      <c r="R62" s="437" t="e">
        <f>'[6]DESGLOSE DEL AIU'!D323</f>
        <v>#REF!</v>
      </c>
      <c r="S62" s="438"/>
      <c r="T62" s="433">
        <v>0</v>
      </c>
      <c r="U62" s="433"/>
      <c r="V62" s="433"/>
      <c r="W62" s="433"/>
      <c r="X62" s="170"/>
    </row>
    <row r="63" spans="1:24">
      <c r="A63" s="169"/>
      <c r="B63" s="171"/>
      <c r="C63" s="171"/>
      <c r="D63" s="171"/>
      <c r="E63" s="171"/>
      <c r="F63" s="171"/>
      <c r="G63" s="171"/>
      <c r="H63" s="171"/>
      <c r="I63" s="171"/>
      <c r="J63" s="171"/>
      <c r="K63" s="171"/>
      <c r="L63" s="171"/>
      <c r="M63" s="171"/>
      <c r="N63" s="171"/>
      <c r="O63" s="171"/>
      <c r="P63" s="171"/>
      <c r="Q63" s="432" t="s">
        <v>42</v>
      </c>
      <c r="R63" s="432"/>
      <c r="S63" s="432"/>
      <c r="T63" s="433">
        <f>+T62+T61</f>
        <v>52845</v>
      </c>
      <c r="U63" s="433"/>
      <c r="V63" s="433"/>
      <c r="W63" s="433"/>
      <c r="X63" s="170"/>
    </row>
    <row r="64" spans="1:24">
      <c r="A64" s="33"/>
      <c r="B64" s="52"/>
      <c r="C64" s="52"/>
      <c r="D64" s="52"/>
      <c r="E64" s="52"/>
      <c r="F64" s="52"/>
      <c r="G64" s="52"/>
      <c r="H64" s="52"/>
      <c r="I64" s="52"/>
      <c r="J64" s="52"/>
      <c r="K64" s="52"/>
      <c r="L64" s="52"/>
      <c r="M64" s="52"/>
      <c r="N64" s="52"/>
      <c r="O64" s="52"/>
      <c r="P64" s="52"/>
      <c r="Q64" s="52"/>
      <c r="R64" s="52"/>
      <c r="S64" s="52"/>
      <c r="T64" s="53"/>
      <c r="U64" s="53"/>
      <c r="V64" s="53"/>
      <c r="W64" s="53"/>
      <c r="X64" s="46"/>
    </row>
    <row r="65" spans="1:24">
      <c r="A65" s="33"/>
      <c r="B65" s="52"/>
      <c r="C65" s="52"/>
      <c r="D65" s="52"/>
      <c r="E65" s="52"/>
      <c r="F65" s="52"/>
      <c r="G65" s="52"/>
      <c r="H65" s="52"/>
      <c r="I65" s="52"/>
      <c r="J65" s="52"/>
      <c r="K65" s="52"/>
      <c r="L65" s="52"/>
      <c r="M65" s="52"/>
      <c r="N65" s="52"/>
      <c r="O65" s="52"/>
      <c r="P65" s="52"/>
      <c r="Q65" s="52"/>
      <c r="R65" s="52"/>
      <c r="S65" s="52"/>
      <c r="T65" s="53"/>
      <c r="U65" s="53"/>
      <c r="V65" s="53"/>
      <c r="W65" s="53"/>
      <c r="X65" s="46"/>
    </row>
    <row r="66" spans="1:24">
      <c r="A66" s="33"/>
      <c r="B66" s="52"/>
      <c r="C66" s="346"/>
      <c r="D66" s="641"/>
      <c r="E66" s="641"/>
      <c r="F66" s="641"/>
      <c r="G66" s="641"/>
      <c r="H66" s="641"/>
      <c r="I66" s="641"/>
      <c r="J66" s="641"/>
      <c r="K66" s="642"/>
      <c r="L66" s="642"/>
      <c r="M66" s="642"/>
      <c r="N66" s="347"/>
      <c r="O66" s="347"/>
      <c r="P66" s="347"/>
      <c r="Q66" s="347"/>
      <c r="R66" s="347"/>
      <c r="S66" s="347"/>
      <c r="T66" s="347"/>
      <c r="U66" s="347"/>
      <c r="V66" s="347"/>
      <c r="W66" s="67"/>
      <c r="X66" s="46"/>
    </row>
    <row r="67" spans="1:24" ht="16.5">
      <c r="A67" s="33"/>
      <c r="B67" s="52"/>
      <c r="C67" s="343" t="s">
        <v>43</v>
      </c>
      <c r="D67" s="343"/>
      <c r="E67" s="343"/>
      <c r="F67" s="343"/>
      <c r="G67" s="343"/>
      <c r="H67" s="343"/>
      <c r="I67" s="343"/>
      <c r="J67" s="343"/>
      <c r="K67" s="642"/>
      <c r="L67" s="642"/>
      <c r="M67" s="642"/>
      <c r="N67" s="343" t="s">
        <v>44</v>
      </c>
      <c r="O67" s="343"/>
      <c r="P67" s="343"/>
      <c r="Q67" s="343"/>
      <c r="R67" s="343"/>
      <c r="S67" s="343"/>
      <c r="T67" s="343"/>
      <c r="U67" s="343"/>
      <c r="V67" s="343"/>
      <c r="W67" s="343"/>
      <c r="X67" s="46"/>
    </row>
    <row r="68" spans="1:24">
      <c r="A68" s="33"/>
      <c r="B68" s="52"/>
      <c r="C68" s="57"/>
      <c r="D68" s="58"/>
      <c r="E68" s="58"/>
      <c r="F68" s="58"/>
      <c r="G68" s="58"/>
      <c r="H68" s="58"/>
      <c r="I68" s="58"/>
      <c r="J68" s="58"/>
      <c r="K68" s="58"/>
      <c r="L68" s="58"/>
      <c r="M68" s="58"/>
      <c r="N68" s="57"/>
      <c r="O68" s="57"/>
      <c r="P68" s="57"/>
      <c r="Q68" s="57"/>
      <c r="R68" s="57"/>
      <c r="S68" s="57"/>
      <c r="T68" s="57"/>
      <c r="U68" s="57"/>
      <c r="V68" s="57"/>
      <c r="W68" s="57"/>
      <c r="X68" s="46"/>
    </row>
    <row r="69" spans="1:24">
      <c r="A69" s="33"/>
      <c r="B69" s="52"/>
      <c r="C69" s="57"/>
      <c r="D69" s="58"/>
      <c r="E69" s="58"/>
      <c r="F69" s="58"/>
      <c r="G69" s="58"/>
      <c r="H69" s="58"/>
      <c r="I69" s="58"/>
      <c r="J69" s="58"/>
      <c r="K69" s="58"/>
      <c r="L69" s="58"/>
      <c r="M69" s="58"/>
      <c r="N69" s="57"/>
      <c r="O69" s="57"/>
      <c r="P69" s="57"/>
      <c r="Q69" s="57"/>
      <c r="R69" s="57"/>
      <c r="S69" s="57"/>
      <c r="T69" s="57"/>
      <c r="U69" s="57"/>
      <c r="V69" s="57"/>
      <c r="W69" s="57"/>
      <c r="X69" s="46"/>
    </row>
    <row r="70" spans="1:24">
      <c r="A70" s="33"/>
      <c r="B70" s="52"/>
      <c r="C70" s="57"/>
      <c r="D70" s="58"/>
      <c r="E70" s="58"/>
      <c r="F70" s="58"/>
      <c r="G70" s="58"/>
      <c r="H70" s="58"/>
      <c r="I70" s="346"/>
      <c r="J70" s="641"/>
      <c r="K70" s="641"/>
      <c r="L70" s="641"/>
      <c r="M70" s="641"/>
      <c r="N70" s="641"/>
      <c r="O70" s="641"/>
      <c r="P70" s="641"/>
      <c r="Q70" s="57"/>
      <c r="R70" s="57"/>
      <c r="S70" s="57"/>
      <c r="T70" s="57"/>
      <c r="U70" s="57"/>
      <c r="V70" s="57"/>
      <c r="W70" s="57"/>
      <c r="X70" s="46"/>
    </row>
    <row r="71" spans="1:24" ht="16.5">
      <c r="A71" s="33"/>
      <c r="B71" s="52"/>
      <c r="C71" s="57"/>
      <c r="D71" s="58"/>
      <c r="E71" s="58"/>
      <c r="F71" s="58"/>
      <c r="G71" s="58"/>
      <c r="H71" s="58"/>
      <c r="I71" s="343" t="s">
        <v>45</v>
      </c>
      <c r="J71" s="643"/>
      <c r="K71" s="643"/>
      <c r="L71" s="643"/>
      <c r="M71" s="643"/>
      <c r="N71" s="643"/>
      <c r="O71" s="643"/>
      <c r="P71" s="643"/>
      <c r="Q71" s="57"/>
      <c r="R71" s="57"/>
      <c r="S71" s="57"/>
      <c r="T71" s="57"/>
      <c r="U71" s="57"/>
      <c r="V71" s="57"/>
      <c r="W71" s="57"/>
      <c r="X71" s="46"/>
    </row>
    <row r="72" spans="1:24">
      <c r="A72" s="33"/>
      <c r="B72" s="52"/>
      <c r="C72" s="52"/>
      <c r="D72" s="52"/>
      <c r="E72" s="52"/>
      <c r="F72" s="59"/>
      <c r="G72" s="59"/>
      <c r="H72" s="59"/>
      <c r="I72" s="59"/>
      <c r="J72" s="59"/>
      <c r="K72" s="59"/>
      <c r="L72" s="59"/>
      <c r="M72" s="59"/>
      <c r="N72" s="59"/>
      <c r="O72" s="59"/>
      <c r="P72" s="60"/>
      <c r="Q72" s="52"/>
      <c r="R72" s="52"/>
      <c r="S72" s="52"/>
      <c r="T72" s="53"/>
      <c r="U72" s="53"/>
      <c r="V72" s="53"/>
      <c r="W72" s="53"/>
      <c r="X72" s="46"/>
    </row>
    <row r="73" spans="1:24">
      <c r="A73" s="33"/>
      <c r="B73" s="344" t="s">
        <v>46</v>
      </c>
      <c r="C73" s="344"/>
      <c r="D73" s="344"/>
      <c r="E73" s="344"/>
      <c r="F73" s="344"/>
      <c r="G73" s="344"/>
      <c r="H73" s="344"/>
      <c r="I73" s="344"/>
      <c r="J73" s="344"/>
      <c r="K73" s="344"/>
      <c r="L73" s="344"/>
      <c r="M73" s="344"/>
      <c r="N73" s="344"/>
      <c r="O73" s="61"/>
      <c r="P73" s="31"/>
      <c r="Q73" s="31" t="s">
        <v>47</v>
      </c>
      <c r="R73" s="31" t="s">
        <v>48</v>
      </c>
      <c r="S73" s="31"/>
      <c r="T73" s="31"/>
      <c r="U73" s="31"/>
      <c r="V73" s="31"/>
      <c r="W73" s="31"/>
      <c r="X73" s="32"/>
    </row>
    <row r="74" spans="1:24">
      <c r="A74" s="62"/>
      <c r="B74" s="63" t="s">
        <v>49</v>
      </c>
      <c r="C74" s="64"/>
      <c r="D74" s="64"/>
      <c r="E74" s="64"/>
      <c r="F74" s="63" t="s">
        <v>50</v>
      </c>
      <c r="G74" s="65"/>
      <c r="H74" s="345"/>
      <c r="I74" s="345"/>
      <c r="J74" s="345"/>
      <c r="K74" s="345"/>
      <c r="L74" s="345"/>
      <c r="M74" s="345"/>
      <c r="N74" s="345"/>
      <c r="O74" s="345"/>
      <c r="P74" s="63"/>
      <c r="Q74" s="63"/>
      <c r="R74" s="63" t="s">
        <v>51</v>
      </c>
      <c r="S74" s="63"/>
      <c r="T74" s="63"/>
      <c r="U74" s="63"/>
      <c r="V74" s="63"/>
      <c r="W74" s="63"/>
      <c r="X74" s="66"/>
    </row>
  </sheetData>
  <mergeCells count="146">
    <mergeCell ref="B73:N73"/>
    <mergeCell ref="H74:O74"/>
    <mergeCell ref="C66:J66"/>
    <mergeCell ref="K66:M67"/>
    <mergeCell ref="N66:V66"/>
    <mergeCell ref="C67:J67"/>
    <mergeCell ref="N67:W67"/>
    <mergeCell ref="I70:P70"/>
    <mergeCell ref="Q59:S59"/>
    <mergeCell ref="T59:W59"/>
    <mergeCell ref="Q61:S61"/>
    <mergeCell ref="T61:W61"/>
    <mergeCell ref="T62:W62"/>
    <mergeCell ref="Q63:S63"/>
    <mergeCell ref="T63:W63"/>
    <mergeCell ref="R62:S62"/>
    <mergeCell ref="I71:P71"/>
    <mergeCell ref="B57:G57"/>
    <mergeCell ref="H57:I57"/>
    <mergeCell ref="J57:K57"/>
    <mergeCell ref="L57:P57"/>
    <mergeCell ref="Q57:S57"/>
    <mergeCell ref="T57:W57"/>
    <mergeCell ref="B58:G58"/>
    <mergeCell ref="H58:I58"/>
    <mergeCell ref="J58:K58"/>
    <mergeCell ref="L58:P58"/>
    <mergeCell ref="Q58:S58"/>
    <mergeCell ref="T58:W58"/>
    <mergeCell ref="B55:G55"/>
    <mergeCell ref="H55:I55"/>
    <mergeCell ref="J55:K55"/>
    <mergeCell ref="L55:P55"/>
    <mergeCell ref="Q55:S55"/>
    <mergeCell ref="T55:W55"/>
    <mergeCell ref="B56:G56"/>
    <mergeCell ref="H56:I56"/>
    <mergeCell ref="J56:K56"/>
    <mergeCell ref="L56:P56"/>
    <mergeCell ref="Q56:S56"/>
    <mergeCell ref="T56:W56"/>
    <mergeCell ref="B50:G50"/>
    <mergeCell ref="H50:I50"/>
    <mergeCell ref="J50:K50"/>
    <mergeCell ref="L50:P50"/>
    <mergeCell ref="Q50:S50"/>
    <mergeCell ref="T50:W50"/>
    <mergeCell ref="Q51:S51"/>
    <mergeCell ref="T51:W51"/>
    <mergeCell ref="B53:W53"/>
    <mergeCell ref="B40:I40"/>
    <mergeCell ref="J40:K40"/>
    <mergeCell ref="L40:P40"/>
    <mergeCell ref="Q40:S40"/>
    <mergeCell ref="T40:W40"/>
    <mergeCell ref="B49:G49"/>
    <mergeCell ref="H49:I49"/>
    <mergeCell ref="J49:K49"/>
    <mergeCell ref="L49:P49"/>
    <mergeCell ref="Q49:S49"/>
    <mergeCell ref="T49:W49"/>
    <mergeCell ref="H48:I48"/>
    <mergeCell ref="J48:K48"/>
    <mergeCell ref="L48:P48"/>
    <mergeCell ref="Q48:S48"/>
    <mergeCell ref="B42:I42"/>
    <mergeCell ref="J42:K42"/>
    <mergeCell ref="L42:P42"/>
    <mergeCell ref="Q42:S42"/>
    <mergeCell ref="T42:W42"/>
    <mergeCell ref="Q35:S35"/>
    <mergeCell ref="T35:W35"/>
    <mergeCell ref="B37:W37"/>
    <mergeCell ref="B39:I39"/>
    <mergeCell ref="J39:K39"/>
    <mergeCell ref="L39:P39"/>
    <mergeCell ref="Q39:S39"/>
    <mergeCell ref="T39:W39"/>
    <mergeCell ref="T48:W48"/>
    <mergeCell ref="Q43:S43"/>
    <mergeCell ref="T43:W43"/>
    <mergeCell ref="B45:W45"/>
    <mergeCell ref="B47:G47"/>
    <mergeCell ref="H47:I47"/>
    <mergeCell ref="J47:K47"/>
    <mergeCell ref="L47:P47"/>
    <mergeCell ref="Q47:S47"/>
    <mergeCell ref="T47:W47"/>
    <mergeCell ref="B41:I41"/>
    <mergeCell ref="J41:K41"/>
    <mergeCell ref="L41:P41"/>
    <mergeCell ref="Q41:S41"/>
    <mergeCell ref="T41:W41"/>
    <mergeCell ref="B48:G48"/>
    <mergeCell ref="B33:I33"/>
    <mergeCell ref="J33:K33"/>
    <mergeCell ref="L33:P33"/>
    <mergeCell ref="Q33:S33"/>
    <mergeCell ref="T33:W33"/>
    <mergeCell ref="B34:I34"/>
    <mergeCell ref="J34:K34"/>
    <mergeCell ref="L34:P34"/>
    <mergeCell ref="Q34:S34"/>
    <mergeCell ref="T34:W34"/>
    <mergeCell ref="B29:C29"/>
    <mergeCell ref="D29:P29"/>
    <mergeCell ref="Q29:S29"/>
    <mergeCell ref="T29:W29"/>
    <mergeCell ref="B30:W30"/>
    <mergeCell ref="B32:I32"/>
    <mergeCell ref="J32:K32"/>
    <mergeCell ref="L32:P32"/>
    <mergeCell ref="Q32:S32"/>
    <mergeCell ref="T32:W32"/>
    <mergeCell ref="F22:W22"/>
    <mergeCell ref="B23:E23"/>
    <mergeCell ref="F23:W23"/>
    <mergeCell ref="F24:W24"/>
    <mergeCell ref="B25:C25"/>
    <mergeCell ref="D25:P25"/>
    <mergeCell ref="Q25:S25"/>
    <mergeCell ref="T25:W25"/>
    <mergeCell ref="B26:C28"/>
    <mergeCell ref="D26:P28"/>
    <mergeCell ref="Q26:S28"/>
    <mergeCell ref="T26:W28"/>
    <mergeCell ref="F9:I9"/>
    <mergeCell ref="K9:L9"/>
    <mergeCell ref="B11:W11"/>
    <mergeCell ref="B12:W17"/>
    <mergeCell ref="B18:W18"/>
    <mergeCell ref="B19:E19"/>
    <mergeCell ref="F19:W19"/>
    <mergeCell ref="F20:W20"/>
    <mergeCell ref="B21:E21"/>
    <mergeCell ref="F21:W21"/>
    <mergeCell ref="A1:E5"/>
    <mergeCell ref="F1:S5"/>
    <mergeCell ref="T1:X1"/>
    <mergeCell ref="T2:X2"/>
    <mergeCell ref="T3:X3"/>
    <mergeCell ref="T4:X5"/>
    <mergeCell ref="B7:W7"/>
    <mergeCell ref="H8:L8"/>
    <mergeCell ref="O8:Q8"/>
    <mergeCell ref="R8:W8"/>
  </mergeCells>
  <conditionalFormatting sqref="B12:W17">
    <cfRule type="expression" dxfId="12" priority="1" stopIfTrue="1">
      <formula>#REF!=0</formula>
    </cfRule>
  </conditionalFormatting>
  <dataValidations count="32">
    <dataValidation allowBlank="1" showInputMessage="1" showErrorMessage="1" prompt="Escriba el precio unitario del material  que se analiza" sqref="Q40:S42" xr:uid="{00000000-0002-0000-3700-000000000000}"/>
    <dataValidation allowBlank="1" showInputMessage="1" showErrorMessage="1" prompt="Escriba la cantidad de material que se analiza" sqref="L40:P42" xr:uid="{00000000-0002-0000-3700-000001000000}"/>
    <dataValidation allowBlank="1" showInputMessage="1" showErrorMessage="1" prompt="Escriba la unidad de medida en que se mide el material" sqref="J40:K42" xr:uid="{00000000-0002-0000-3700-000002000000}"/>
    <dataValidation allowBlank="1" showInputMessage="1" showErrorMessage="1" prompt="Escriba una breve descripción de los materiales que analiza" sqref="B40:I42" xr:uid="{00000000-0002-0000-3700-000003000000}"/>
    <dataValidation allowBlank="1" showInputMessage="1" showErrorMessage="1" prompt="Escriba el rendimiento del equipo que analiza" sqref="Q33:S34" xr:uid="{00000000-0002-0000-3700-000004000000}"/>
    <dataValidation allowBlank="1" showInputMessage="1" showErrorMessage="1" prompt="Escriba la Tarifa por hora del equipo que analiza" sqref="L33:P34" xr:uid="{00000000-0002-0000-3700-000005000000}"/>
    <dataValidation allowBlank="1" showInputMessage="1" showErrorMessage="1" prompt="Escriba una breve descripción del equipo que analiza" sqref="B33:B34" xr:uid="{00000000-0002-0000-3700-000006000000}"/>
    <dataValidation allowBlank="1" showInputMessage="1" showErrorMessage="1" prompt="Escriba el nombre completo  del interventor" sqref="H74:O74" xr:uid="{00000000-0002-0000-3700-000007000000}"/>
    <dataValidation allowBlank="1" showInputMessage="1" showErrorMessage="1" prompt="Escriba el valor Unitario de cada trabajador relacionado" sqref="T56:W58" xr:uid="{00000000-0002-0000-3700-000008000000}"/>
    <dataValidation allowBlank="1" showInputMessage="1" showErrorMessage="1" prompt="Escriba el rendimiento de cada trabajador relacionado" sqref="Q56:S58" xr:uid="{00000000-0002-0000-3700-000009000000}"/>
    <dataValidation allowBlank="1" showInputMessage="1" showErrorMessage="1" prompt="Escriba el valor del jornal total de cada trabajador relacionado" sqref="L56:P58" xr:uid="{00000000-0002-0000-3700-00000A000000}"/>
    <dataValidation allowBlank="1" showInputMessage="1" showErrorMessage="1" prompt="Escriba el valor de las prestaciones por cada trabajador" sqref="J56:K58" xr:uid="{00000000-0002-0000-3700-00000B000000}"/>
    <dataValidation allowBlank="1" showInputMessage="1" showErrorMessage="1" prompt="Escriba el valor del jornal por cada trabajador" sqref="H56:I58" xr:uid="{00000000-0002-0000-3700-00000C000000}"/>
    <dataValidation allowBlank="1" showInputMessage="1" showErrorMessage="1" prompt="Escriba el valor unitario del transporte relacionado" sqref="T48:W50" xr:uid="{00000000-0002-0000-3700-00000D000000}"/>
    <dataValidation allowBlank="1" showInputMessage="1" showErrorMessage="1" prompt="Escriba la tarifa del transporte relacionado" sqref="Q48:S50" xr:uid="{00000000-0002-0000-3700-00000E000000}"/>
    <dataValidation allowBlank="1" showInputMessage="1" showErrorMessage="1" prompt="Esciba los m2 o Toneladas por Km equivalentes para el transporte relacionado" sqref="L48:P50" xr:uid="{00000000-0002-0000-3700-00000F000000}"/>
    <dataValidation allowBlank="1" showInputMessage="1" showErrorMessage="1" prompt="Escriba la distancia que recorre el transporte relacionado" sqref="J48:K50" xr:uid="{00000000-0002-0000-3700-000010000000}"/>
    <dataValidation allowBlank="1" showInputMessage="1" showErrorMessage="1" prompt="Escriba el peso o la cantidad de volument que transporta" sqref="H48:I50" xr:uid="{00000000-0002-0000-3700-000011000000}"/>
    <dataValidation allowBlank="1" showInputMessage="1" showErrorMessage="1" prompt="Escriba el precio unitario del material que se analiza" sqref="T34:W34 T40:W42" xr:uid="{00000000-0002-0000-3700-000012000000}"/>
    <dataValidation allowBlank="1" showInputMessage="1" showErrorMessage="1" prompt="Escriba el valor unitario del equipo que analiza" sqref="T33:W33" xr:uid="{00000000-0002-0000-3700-000013000000}"/>
    <dataValidation allowBlank="1" showInputMessage="1" showErrorMessage="1" prompt="Escriba los trabajadores cuyo precio va a analizarce" sqref="B56:G58" xr:uid="{00000000-0002-0000-3700-000014000000}"/>
    <dataValidation allowBlank="1" showInputMessage="1" showErrorMessage="1" prompt="Escriba la clase de material que transporta el material que se analiza" sqref="B48:G50" xr:uid="{00000000-0002-0000-3700-000015000000}"/>
    <dataValidation allowBlank="1" showInputMessage="1" showErrorMessage="1" prompt="Escriba la Cantidad de cada item relacionado" sqref="T26 T29:W29" xr:uid="{00000000-0002-0000-3700-000016000000}"/>
    <dataValidation allowBlank="1" showInputMessage="1" showErrorMessage="1" prompt="Escriba la unidad de medida en que se encuentra el item relacionado" sqref="Q26 Q29:S29" xr:uid="{00000000-0002-0000-3700-000017000000}"/>
    <dataValidation allowBlank="1" showInputMessage="1" showErrorMessage="1" prompt="Escriba una breve descripción del item relacionado" sqref="D26 D29:P29" xr:uid="{00000000-0002-0000-3700-000018000000}"/>
    <dataValidation allowBlank="1" showInputMessage="1" showErrorMessage="1" prompt="Escriba el item relacionado en la propuesta" sqref="B26 B29:C29" xr:uid="{00000000-0002-0000-3700-000019000000}"/>
    <dataValidation allowBlank="1" showInputMessage="1" showErrorMessage="1" promptTitle="Coordinador        " prompt="Escriba el nombre _x000a_o razón social del _x000a_funcionario designado_x000a_para ser el Coordinador_x000a_del Contrato" sqref="F23:W23" xr:uid="{00000000-0002-0000-3700-00001A000000}"/>
    <dataValidation allowBlank="1" showInputMessage="1" showErrorMessage="1" promptTitle="Interventor               " prompt="Escriba el nombre _x000a_o razón social del _x000a_Interventor" sqref="F21:W21" xr:uid="{00000000-0002-0000-3700-00001B000000}"/>
    <dataValidation allowBlank="1" showInputMessage="1" showErrorMessage="1" promptTitle="Contratista" prompt="Escriba el nombre o _x000a_razón social del _x000a_Contratista" sqref="F19:W19" xr:uid="{00000000-0002-0000-3700-00001C000000}"/>
    <dataValidation allowBlank="1" showInputMessage="1" showErrorMessage="1" promptTitle="Contrato No." prompt="Escriba en este espacio el número de contrato suscrito" sqref="H8:L8" xr:uid="{00000000-0002-0000-3700-00001D000000}"/>
    <dataValidation allowBlank="1" showInputMessage="1" showErrorMessage="1" prompt="Escriba el año de suscripción del contrato." sqref="O8:Q8" xr:uid="{00000000-0002-0000-3700-00001E000000}"/>
    <dataValidation allowBlank="1" showInputMessage="1" showErrorMessage="1" promptTitle="Objeto del Contrato" prompt="Escriba claramente el objeto del contrato de ejecución suscrito" sqref="B12:W17" xr:uid="{00000000-0002-0000-3700-00001F000000}"/>
  </dataValidation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X82"/>
  <sheetViews>
    <sheetView topLeftCell="A37" zoomScale="65" zoomScaleNormal="65" workbookViewId="0">
      <selection sqref="A1:X82"/>
    </sheetView>
  </sheetViews>
  <sheetFormatPr defaultColWidth="11.42578125" defaultRowHeight="15"/>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69" t="s">
        <v>4</v>
      </c>
      <c r="C12" s="469"/>
      <c r="D12" s="469"/>
      <c r="E12" s="469"/>
      <c r="F12" s="469"/>
      <c r="G12" s="469"/>
      <c r="H12" s="469"/>
      <c r="I12" s="469"/>
      <c r="J12" s="469"/>
      <c r="K12" s="469"/>
      <c r="L12" s="469"/>
      <c r="M12" s="469"/>
      <c r="N12" s="469"/>
      <c r="O12" s="469"/>
      <c r="P12" s="469"/>
      <c r="Q12" s="469"/>
      <c r="R12" s="469"/>
      <c r="S12" s="469"/>
      <c r="T12" s="469"/>
      <c r="U12" s="469"/>
      <c r="V12" s="469"/>
      <c r="W12" s="469"/>
      <c r="X12" s="36"/>
    </row>
    <row r="13" spans="1:24">
      <c r="A13" s="35"/>
      <c r="B13" s="469"/>
      <c r="C13" s="469"/>
      <c r="D13" s="469"/>
      <c r="E13" s="469"/>
      <c r="F13" s="469"/>
      <c r="G13" s="469"/>
      <c r="H13" s="469"/>
      <c r="I13" s="469"/>
      <c r="J13" s="469"/>
      <c r="K13" s="469"/>
      <c r="L13" s="469"/>
      <c r="M13" s="469"/>
      <c r="N13" s="469"/>
      <c r="O13" s="469"/>
      <c r="P13" s="469"/>
      <c r="Q13" s="469"/>
      <c r="R13" s="469"/>
      <c r="S13" s="469"/>
      <c r="T13" s="469"/>
      <c r="U13" s="469"/>
      <c r="V13" s="469"/>
      <c r="W13" s="469"/>
      <c r="X13" s="36"/>
    </row>
    <row r="14" spans="1:24">
      <c r="A14" s="35"/>
      <c r="B14" s="469"/>
      <c r="C14" s="469"/>
      <c r="D14" s="469"/>
      <c r="E14" s="469"/>
      <c r="F14" s="469"/>
      <c r="G14" s="469"/>
      <c r="H14" s="469"/>
      <c r="I14" s="469"/>
      <c r="J14" s="469"/>
      <c r="K14" s="469"/>
      <c r="L14" s="469"/>
      <c r="M14" s="469"/>
      <c r="N14" s="469"/>
      <c r="O14" s="469"/>
      <c r="P14" s="469"/>
      <c r="Q14" s="469"/>
      <c r="R14" s="469"/>
      <c r="S14" s="469"/>
      <c r="T14" s="469"/>
      <c r="U14" s="469"/>
      <c r="V14" s="469"/>
      <c r="W14" s="469"/>
      <c r="X14" s="36"/>
    </row>
    <row r="15" spans="1:24">
      <c r="A15" s="35"/>
      <c r="B15" s="469"/>
      <c r="C15" s="469"/>
      <c r="D15" s="469"/>
      <c r="E15" s="469"/>
      <c r="F15" s="469"/>
      <c r="G15" s="469"/>
      <c r="H15" s="469"/>
      <c r="I15" s="469"/>
      <c r="J15" s="469"/>
      <c r="K15" s="469"/>
      <c r="L15" s="469"/>
      <c r="M15" s="469"/>
      <c r="N15" s="469"/>
      <c r="O15" s="469"/>
      <c r="P15" s="469"/>
      <c r="Q15" s="469"/>
      <c r="R15" s="469"/>
      <c r="S15" s="469"/>
      <c r="T15" s="469"/>
      <c r="U15" s="469"/>
      <c r="V15" s="469"/>
      <c r="W15" s="469"/>
      <c r="X15" s="36"/>
    </row>
    <row r="16" spans="1:24">
      <c r="A16" s="35"/>
      <c r="B16" s="469"/>
      <c r="C16" s="469"/>
      <c r="D16" s="469"/>
      <c r="E16" s="469"/>
      <c r="F16" s="469"/>
      <c r="G16" s="469"/>
      <c r="H16" s="469"/>
      <c r="I16" s="469"/>
      <c r="J16" s="469"/>
      <c r="K16" s="469"/>
      <c r="L16" s="469"/>
      <c r="M16" s="469"/>
      <c r="N16" s="469"/>
      <c r="O16" s="469"/>
      <c r="P16" s="469"/>
      <c r="Q16" s="469"/>
      <c r="R16" s="469"/>
      <c r="S16" s="469"/>
      <c r="T16" s="469"/>
      <c r="U16" s="469"/>
      <c r="V16" s="469"/>
      <c r="W16" s="469"/>
      <c r="X16" s="36"/>
    </row>
    <row r="17" spans="1:24">
      <c r="A17" s="35"/>
      <c r="B17" s="469"/>
      <c r="C17" s="469"/>
      <c r="D17" s="469"/>
      <c r="E17" s="469"/>
      <c r="F17" s="469"/>
      <c r="G17" s="469"/>
      <c r="H17" s="469"/>
      <c r="I17" s="469"/>
      <c r="J17" s="469"/>
      <c r="K17" s="469"/>
      <c r="L17" s="469"/>
      <c r="M17" s="469"/>
      <c r="N17" s="469"/>
      <c r="O17" s="469"/>
      <c r="P17" s="469"/>
      <c r="Q17" s="469"/>
      <c r="R17" s="469"/>
      <c r="S17" s="469"/>
      <c r="T17" s="469"/>
      <c r="U17" s="469"/>
      <c r="V17" s="469"/>
      <c r="W17" s="469"/>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293">
        <f>'[6]PRESUPUESTO PLAZA'!B72</f>
        <v>11.8</v>
      </c>
      <c r="C26" s="295"/>
      <c r="D26" s="470" t="str">
        <f>'[6]PRESUPUESTO PLAZA'!C72</f>
        <v>Suministro,  transporte  y  colocación  de  Cerramiento  en malla eslabonada calibre 10 ojo No. 5, tubería galvanizada de  1.9"  calibre  14,  cerramiento  tipo  Inder.  altura  de  3.0m medidos a partir de la cara superior de la viga de fundación, dos hilas de mampostería en bloque de 20x20x40, columna cada  2m  de  20cmx20cm,  viga  de  fundación  en  concreto ciclópeo 40% piedra y concreto de 21Mpa al 60% de 40cm x 30cm, incluye acero de refuerzo y todo lo necesario para su correcta construcción. Según diseño.</v>
      </c>
      <c r="E26" s="471"/>
      <c r="F26" s="471"/>
      <c r="G26" s="471"/>
      <c r="H26" s="471"/>
      <c r="I26" s="471"/>
      <c r="J26" s="471"/>
      <c r="K26" s="471"/>
      <c r="L26" s="471"/>
      <c r="M26" s="471"/>
      <c r="N26" s="471"/>
      <c r="O26" s="471"/>
      <c r="P26" s="472"/>
      <c r="Q26" s="293" t="str">
        <f>'[6]PRESUPUESTO PLAZA'!D72</f>
        <v>m</v>
      </c>
      <c r="R26" s="294"/>
      <c r="S26" s="295"/>
      <c r="T26" s="468">
        <f>'[6]PRESUPUESTO PLAZA'!E72</f>
        <v>250</v>
      </c>
      <c r="U26" s="294"/>
      <c r="V26" s="294"/>
      <c r="W26" s="295"/>
      <c r="X26" s="46"/>
    </row>
    <row r="27" spans="1:24">
      <c r="A27" s="33"/>
      <c r="B27" s="296"/>
      <c r="C27" s="298"/>
      <c r="D27" s="473"/>
      <c r="E27" s="474"/>
      <c r="F27" s="474"/>
      <c r="G27" s="474"/>
      <c r="H27" s="474"/>
      <c r="I27" s="474"/>
      <c r="J27" s="474"/>
      <c r="K27" s="474"/>
      <c r="L27" s="474"/>
      <c r="M27" s="474"/>
      <c r="N27" s="474"/>
      <c r="O27" s="474"/>
      <c r="P27" s="475"/>
      <c r="Q27" s="296"/>
      <c r="R27" s="297"/>
      <c r="S27" s="298"/>
      <c r="T27" s="296"/>
      <c r="U27" s="297"/>
      <c r="V27" s="297"/>
      <c r="W27" s="298"/>
      <c r="X27" s="46"/>
    </row>
    <row r="28" spans="1:24">
      <c r="A28" s="33"/>
      <c r="B28" s="299"/>
      <c r="C28" s="301"/>
      <c r="D28" s="476"/>
      <c r="E28" s="477"/>
      <c r="F28" s="477"/>
      <c r="G28" s="477"/>
      <c r="H28" s="477"/>
      <c r="I28" s="477"/>
      <c r="J28" s="477"/>
      <c r="K28" s="477"/>
      <c r="L28" s="477"/>
      <c r="M28" s="477"/>
      <c r="N28" s="477"/>
      <c r="O28" s="477"/>
      <c r="P28" s="478"/>
      <c r="Q28" s="299"/>
      <c r="R28" s="300"/>
      <c r="S28" s="301"/>
      <c r="T28" s="299"/>
      <c r="U28" s="300"/>
      <c r="V28" s="300"/>
      <c r="W28" s="301"/>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c r="K33" s="318"/>
      <c r="L33" s="319">
        <f>+T67</f>
        <v>76111.199999999983</v>
      </c>
      <c r="M33" s="319"/>
      <c r="N33" s="319"/>
      <c r="O33" s="319"/>
      <c r="P33" s="319"/>
      <c r="Q33" s="320">
        <v>0.05</v>
      </c>
      <c r="R33" s="320"/>
      <c r="S33" s="320"/>
      <c r="T33" s="319">
        <f>+ROUND(L33*Q33,0)</f>
        <v>3806</v>
      </c>
      <c r="U33" s="319"/>
      <c r="V33" s="319"/>
      <c r="W33" s="319"/>
      <c r="X33" s="46"/>
    </row>
    <row r="34" spans="1:24" ht="15.75">
      <c r="A34" s="33"/>
      <c r="B34" s="314"/>
      <c r="C34" s="315"/>
      <c r="D34" s="315"/>
      <c r="E34" s="315"/>
      <c r="F34" s="315"/>
      <c r="G34" s="315"/>
      <c r="H34" s="315"/>
      <c r="I34" s="316"/>
      <c r="J34" s="317"/>
      <c r="K34" s="318"/>
      <c r="L34" s="321"/>
      <c r="M34" s="322"/>
      <c r="N34" s="322"/>
      <c r="O34" s="322"/>
      <c r="P34" s="323"/>
      <c r="Q34" s="317"/>
      <c r="R34" s="324"/>
      <c r="S34" s="318"/>
      <c r="T34" s="325">
        <f>+ROUND(L34*Q34,0)</f>
        <v>0</v>
      </c>
      <c r="U34" s="326"/>
      <c r="V34" s="326"/>
      <c r="W34" s="327"/>
      <c r="X34" s="46"/>
    </row>
    <row r="35" spans="1:24" ht="16.5">
      <c r="A35" s="33"/>
      <c r="B35" s="49"/>
      <c r="C35" s="49"/>
      <c r="D35" s="49"/>
      <c r="E35" s="49"/>
      <c r="F35" s="49"/>
      <c r="G35" s="49"/>
      <c r="H35" s="49"/>
      <c r="I35" s="49"/>
      <c r="J35" s="49"/>
      <c r="K35" s="49"/>
      <c r="L35" s="49"/>
      <c r="M35" s="49"/>
      <c r="N35" s="49"/>
      <c r="O35" s="49"/>
      <c r="P35" s="49"/>
      <c r="Q35" s="310" t="s">
        <v>20</v>
      </c>
      <c r="R35" s="310"/>
      <c r="S35" s="310"/>
      <c r="T35" s="311">
        <f>+SUM(T33:W34)</f>
        <v>3806</v>
      </c>
      <c r="U35" s="312"/>
      <c r="V35" s="312"/>
      <c r="W35" s="313"/>
      <c r="X35" s="46"/>
    </row>
    <row r="36" spans="1:24" ht="15.75">
      <c r="A36" s="33"/>
      <c r="B36" s="50"/>
      <c r="C36" s="50"/>
      <c r="D36" s="50"/>
      <c r="E36" s="50"/>
      <c r="F36" s="50"/>
      <c r="G36" s="50"/>
      <c r="H36" s="50"/>
      <c r="I36" s="50"/>
      <c r="J36" s="50"/>
      <c r="K36" s="50"/>
      <c r="L36" s="50"/>
      <c r="M36" s="50"/>
      <c r="N36" s="50"/>
      <c r="O36" s="50"/>
      <c r="P36" s="50"/>
      <c r="Q36" s="50"/>
      <c r="R36" s="50"/>
      <c r="S36" s="50"/>
      <c r="T36" s="51"/>
      <c r="U36" s="51"/>
      <c r="V36" s="51"/>
      <c r="W36" s="51"/>
      <c r="X36" s="46"/>
    </row>
    <row r="37" spans="1:24" ht="16.5">
      <c r="A37" s="33"/>
      <c r="B37" s="305" t="s">
        <v>21</v>
      </c>
      <c r="C37" s="305"/>
      <c r="D37" s="305"/>
      <c r="E37" s="305"/>
      <c r="F37" s="305"/>
      <c r="G37" s="305"/>
      <c r="H37" s="305"/>
      <c r="I37" s="305"/>
      <c r="J37" s="305"/>
      <c r="K37" s="305"/>
      <c r="L37" s="305"/>
      <c r="M37" s="305"/>
      <c r="N37" s="305"/>
      <c r="O37" s="305"/>
      <c r="P37" s="305"/>
      <c r="Q37" s="305"/>
      <c r="R37" s="305"/>
      <c r="S37" s="305"/>
      <c r="T37" s="305"/>
      <c r="U37" s="305"/>
      <c r="V37" s="305"/>
      <c r="W37" s="305"/>
      <c r="X37" s="46"/>
    </row>
    <row r="38" spans="1:24" ht="15.75">
      <c r="A38" s="33"/>
      <c r="B38" s="47"/>
      <c r="C38" s="47"/>
      <c r="D38" s="47"/>
      <c r="E38" s="47"/>
      <c r="F38" s="47"/>
      <c r="G38" s="47"/>
      <c r="H38" s="47"/>
      <c r="I38" s="47"/>
      <c r="J38" s="47"/>
      <c r="K38" s="47"/>
      <c r="L38" s="47"/>
      <c r="M38" s="47"/>
      <c r="N38" s="47"/>
      <c r="O38" s="47"/>
      <c r="P38" s="47"/>
      <c r="Q38" s="47"/>
      <c r="R38" s="47"/>
      <c r="S38" s="47"/>
      <c r="T38" s="47"/>
      <c r="U38" s="47"/>
      <c r="V38" s="47"/>
      <c r="W38" s="47"/>
      <c r="X38" s="46"/>
    </row>
    <row r="39" spans="1:24" ht="16.5">
      <c r="A39" s="33"/>
      <c r="B39" s="309" t="s">
        <v>9</v>
      </c>
      <c r="C39" s="309"/>
      <c r="D39" s="309"/>
      <c r="E39" s="309"/>
      <c r="F39" s="309"/>
      <c r="G39" s="309"/>
      <c r="H39" s="309"/>
      <c r="I39" s="309"/>
      <c r="J39" s="309" t="s">
        <v>10</v>
      </c>
      <c r="K39" s="309"/>
      <c r="L39" s="309" t="s">
        <v>22</v>
      </c>
      <c r="M39" s="309"/>
      <c r="N39" s="309"/>
      <c r="O39" s="309"/>
      <c r="P39" s="309"/>
      <c r="Q39" s="309" t="s">
        <v>23</v>
      </c>
      <c r="R39" s="309"/>
      <c r="S39" s="309"/>
      <c r="T39" s="309" t="s">
        <v>24</v>
      </c>
      <c r="U39" s="309"/>
      <c r="V39" s="309"/>
      <c r="W39" s="309"/>
      <c r="X39" s="46"/>
    </row>
    <row r="40" spans="1:24" ht="15.75">
      <c r="A40" s="33"/>
      <c r="B40" s="533" t="s">
        <v>262</v>
      </c>
      <c r="C40" s="533"/>
      <c r="D40" s="533"/>
      <c r="E40" s="533"/>
      <c r="F40" s="533"/>
      <c r="G40" s="533"/>
      <c r="H40" s="533"/>
      <c r="I40" s="533"/>
      <c r="J40" s="320" t="s">
        <v>56</v>
      </c>
      <c r="K40" s="320"/>
      <c r="L40" s="535">
        <v>8.5999999999999993E-2</v>
      </c>
      <c r="M40" s="536"/>
      <c r="N40" s="536"/>
      <c r="O40" s="536"/>
      <c r="P40" s="537"/>
      <c r="Q40" s="458">
        <f>[6]BASE!E44</f>
        <v>420279.57708333334</v>
      </c>
      <c r="R40" s="458"/>
      <c r="S40" s="458"/>
      <c r="T40" s="458">
        <f t="shared" ref="T40:T50" si="0">+ROUND(L40*Q40,0)</f>
        <v>36144</v>
      </c>
      <c r="U40" s="458"/>
      <c r="V40" s="458"/>
      <c r="W40" s="458"/>
      <c r="X40" s="46"/>
    </row>
    <row r="41" spans="1:24" ht="15.75">
      <c r="A41" s="33"/>
      <c r="B41" s="533" t="s">
        <v>263</v>
      </c>
      <c r="C41" s="533"/>
      <c r="D41" s="533"/>
      <c r="E41" s="533"/>
      <c r="F41" s="533"/>
      <c r="G41" s="533"/>
      <c r="H41" s="533"/>
      <c r="I41" s="533"/>
      <c r="J41" s="320" t="s">
        <v>56</v>
      </c>
      <c r="K41" s="320"/>
      <c r="L41" s="534">
        <v>0.04</v>
      </c>
      <c r="M41" s="534"/>
      <c r="N41" s="534"/>
      <c r="O41" s="534"/>
      <c r="P41" s="534"/>
      <c r="Q41" s="458">
        <v>90000</v>
      </c>
      <c r="R41" s="458"/>
      <c r="S41" s="458"/>
      <c r="T41" s="458">
        <f t="shared" si="0"/>
        <v>3600</v>
      </c>
      <c r="U41" s="458"/>
      <c r="V41" s="458"/>
      <c r="W41" s="458"/>
      <c r="X41" s="46"/>
    </row>
    <row r="42" spans="1:24" ht="15.75">
      <c r="A42" s="33"/>
      <c r="B42" s="533" t="s">
        <v>264</v>
      </c>
      <c r="C42" s="533"/>
      <c r="D42" s="533"/>
      <c r="E42" s="533"/>
      <c r="F42" s="533"/>
      <c r="G42" s="533"/>
      <c r="H42" s="533"/>
      <c r="I42" s="533"/>
      <c r="J42" s="320" t="s">
        <v>79</v>
      </c>
      <c r="K42" s="320"/>
      <c r="L42" s="534">
        <v>8</v>
      </c>
      <c r="M42" s="534"/>
      <c r="N42" s="534"/>
      <c r="O42" s="534"/>
      <c r="P42" s="534"/>
      <c r="Q42" s="458">
        <v>6000</v>
      </c>
      <c r="R42" s="458"/>
      <c r="S42" s="458"/>
      <c r="T42" s="458">
        <f t="shared" si="0"/>
        <v>48000</v>
      </c>
      <c r="U42" s="458"/>
      <c r="V42" s="458"/>
      <c r="W42" s="458"/>
      <c r="X42" s="46"/>
    </row>
    <row r="43" spans="1:24" ht="15.75">
      <c r="A43" s="33"/>
      <c r="B43" s="533" t="s">
        <v>265</v>
      </c>
      <c r="C43" s="533"/>
      <c r="D43" s="533"/>
      <c r="E43" s="533"/>
      <c r="F43" s="533"/>
      <c r="G43" s="533"/>
      <c r="H43" s="533"/>
      <c r="I43" s="533"/>
      <c r="J43" s="320" t="s">
        <v>126</v>
      </c>
      <c r="K43" s="320"/>
      <c r="L43" s="534">
        <v>5.5</v>
      </c>
      <c r="M43" s="534"/>
      <c r="N43" s="534"/>
      <c r="O43" s="534"/>
      <c r="P43" s="534"/>
      <c r="Q43" s="458">
        <v>2400</v>
      </c>
      <c r="R43" s="458"/>
      <c r="S43" s="458"/>
      <c r="T43" s="458">
        <f t="shared" si="0"/>
        <v>13200</v>
      </c>
      <c r="U43" s="458"/>
      <c r="V43" s="458"/>
      <c r="W43" s="458"/>
      <c r="X43" s="46"/>
    </row>
    <row r="44" spans="1:24" ht="15.75">
      <c r="A44" s="33"/>
      <c r="B44" s="533" t="s">
        <v>266</v>
      </c>
      <c r="C44" s="533"/>
      <c r="D44" s="533"/>
      <c r="E44" s="533"/>
      <c r="F44" s="533"/>
      <c r="G44" s="533"/>
      <c r="H44" s="533"/>
      <c r="I44" s="533"/>
      <c r="J44" s="320" t="s">
        <v>256</v>
      </c>
      <c r="K44" s="320"/>
      <c r="L44" s="534">
        <v>2.68</v>
      </c>
      <c r="M44" s="534"/>
      <c r="N44" s="534"/>
      <c r="O44" s="534"/>
      <c r="P44" s="534"/>
      <c r="Q44" s="458">
        <v>19000</v>
      </c>
      <c r="R44" s="458"/>
      <c r="S44" s="458"/>
      <c r="T44" s="458">
        <f t="shared" si="0"/>
        <v>50920</v>
      </c>
      <c r="U44" s="458"/>
      <c r="V44" s="458"/>
      <c r="W44" s="458"/>
      <c r="X44" s="46"/>
    </row>
    <row r="45" spans="1:24" ht="15.75">
      <c r="A45" s="33"/>
      <c r="B45" s="533" t="s">
        <v>267</v>
      </c>
      <c r="C45" s="533"/>
      <c r="D45" s="533"/>
      <c r="E45" s="533"/>
      <c r="F45" s="533"/>
      <c r="G45" s="533"/>
      <c r="H45" s="533"/>
      <c r="I45" s="533"/>
      <c r="J45" s="320" t="s">
        <v>56</v>
      </c>
      <c r="K45" s="320"/>
      <c r="L45" s="534">
        <v>3.1E-2</v>
      </c>
      <c r="M45" s="534"/>
      <c r="N45" s="534"/>
      <c r="O45" s="534"/>
      <c r="P45" s="534"/>
      <c r="Q45" s="458">
        <f>[6]BASE!E51</f>
        <v>385775.63888888888</v>
      </c>
      <c r="R45" s="458"/>
      <c r="S45" s="458"/>
      <c r="T45" s="458">
        <f t="shared" si="0"/>
        <v>11959</v>
      </c>
      <c r="U45" s="458"/>
      <c r="V45" s="458"/>
      <c r="W45" s="458"/>
      <c r="X45" s="46"/>
    </row>
    <row r="46" spans="1:24" ht="15.75">
      <c r="A46" s="33"/>
      <c r="B46" s="533" t="s">
        <v>268</v>
      </c>
      <c r="C46" s="533"/>
      <c r="D46" s="533"/>
      <c r="E46" s="533"/>
      <c r="F46" s="533"/>
      <c r="G46" s="533"/>
      <c r="H46" s="533"/>
      <c r="I46" s="533"/>
      <c r="J46" s="320" t="s">
        <v>79</v>
      </c>
      <c r="K46" s="320"/>
      <c r="L46" s="534">
        <v>0.27</v>
      </c>
      <c r="M46" s="534"/>
      <c r="N46" s="534"/>
      <c r="O46" s="534"/>
      <c r="P46" s="534"/>
      <c r="Q46" s="458">
        <v>16000</v>
      </c>
      <c r="R46" s="458"/>
      <c r="S46" s="458"/>
      <c r="T46" s="458">
        <f t="shared" si="0"/>
        <v>4320</v>
      </c>
      <c r="U46" s="458"/>
      <c r="V46" s="458"/>
      <c r="W46" s="458"/>
      <c r="X46" s="46"/>
    </row>
    <row r="47" spans="1:24" ht="15.75">
      <c r="A47" s="33"/>
      <c r="B47" s="533" t="s">
        <v>269</v>
      </c>
      <c r="C47" s="533"/>
      <c r="D47" s="533"/>
      <c r="E47" s="533"/>
      <c r="F47" s="533"/>
      <c r="G47" s="533"/>
      <c r="H47" s="533"/>
      <c r="I47" s="533"/>
      <c r="J47" s="320" t="s">
        <v>112</v>
      </c>
      <c r="K47" s="320"/>
      <c r="L47" s="534">
        <v>3.2</v>
      </c>
      <c r="M47" s="534"/>
      <c r="N47" s="534"/>
      <c r="O47" s="534"/>
      <c r="P47" s="534"/>
      <c r="Q47" s="458">
        <v>9800</v>
      </c>
      <c r="R47" s="458"/>
      <c r="S47" s="458"/>
      <c r="T47" s="458">
        <f t="shared" si="0"/>
        <v>31360</v>
      </c>
      <c r="U47" s="458"/>
      <c r="V47" s="458"/>
      <c r="W47" s="458"/>
      <c r="X47" s="46"/>
    </row>
    <row r="48" spans="1:24" ht="15.75">
      <c r="A48" s="33"/>
      <c r="B48" s="533" t="s">
        <v>270</v>
      </c>
      <c r="C48" s="533"/>
      <c r="D48" s="533"/>
      <c r="E48" s="533"/>
      <c r="F48" s="533"/>
      <c r="G48" s="533"/>
      <c r="H48" s="533"/>
      <c r="I48" s="533"/>
      <c r="J48" s="320" t="s">
        <v>112</v>
      </c>
      <c r="K48" s="320"/>
      <c r="L48" s="534">
        <v>2.06</v>
      </c>
      <c r="M48" s="534"/>
      <c r="N48" s="534"/>
      <c r="O48" s="534"/>
      <c r="P48" s="534"/>
      <c r="Q48" s="458">
        <v>7300</v>
      </c>
      <c r="R48" s="458"/>
      <c r="S48" s="458"/>
      <c r="T48" s="458">
        <f t="shared" si="0"/>
        <v>15038</v>
      </c>
      <c r="U48" s="458"/>
      <c r="V48" s="458"/>
      <c r="W48" s="458"/>
      <c r="X48" s="46"/>
    </row>
    <row r="49" spans="1:24" ht="15.75">
      <c r="A49" s="33"/>
      <c r="B49" s="533" t="s">
        <v>271</v>
      </c>
      <c r="C49" s="533"/>
      <c r="D49" s="533"/>
      <c r="E49" s="533"/>
      <c r="F49" s="533"/>
      <c r="G49" s="533"/>
      <c r="H49" s="533"/>
      <c r="I49" s="533"/>
      <c r="J49" s="320" t="s">
        <v>126</v>
      </c>
      <c r="K49" s="320"/>
      <c r="L49" s="534">
        <v>0.5</v>
      </c>
      <c r="M49" s="534"/>
      <c r="N49" s="534"/>
      <c r="O49" s="534"/>
      <c r="P49" s="534"/>
      <c r="Q49" s="458">
        <v>8000</v>
      </c>
      <c r="R49" s="458"/>
      <c r="S49" s="458"/>
      <c r="T49" s="458">
        <f t="shared" si="0"/>
        <v>4000</v>
      </c>
      <c r="U49" s="458"/>
      <c r="V49" s="458"/>
      <c r="W49" s="458"/>
      <c r="X49" s="46"/>
    </row>
    <row r="50" spans="1:24" ht="15.75">
      <c r="A50" s="33"/>
      <c r="B50" s="533" t="s">
        <v>272</v>
      </c>
      <c r="C50" s="533"/>
      <c r="D50" s="533"/>
      <c r="E50" s="533"/>
      <c r="F50" s="533"/>
      <c r="G50" s="533"/>
      <c r="H50" s="533"/>
      <c r="I50" s="533"/>
      <c r="J50" s="320" t="s">
        <v>79</v>
      </c>
      <c r="K50" s="320"/>
      <c r="L50" s="534">
        <v>0.23</v>
      </c>
      <c r="M50" s="534"/>
      <c r="N50" s="534"/>
      <c r="O50" s="534"/>
      <c r="P50" s="534"/>
      <c r="Q50" s="458">
        <v>7000</v>
      </c>
      <c r="R50" s="458"/>
      <c r="S50" s="458"/>
      <c r="T50" s="458">
        <f t="shared" si="0"/>
        <v>1610</v>
      </c>
      <c r="U50" s="458"/>
      <c r="V50" s="458"/>
      <c r="W50" s="458"/>
      <c r="X50" s="46"/>
    </row>
    <row r="51" spans="1:24" ht="16.5">
      <c r="A51" s="33"/>
      <c r="B51" s="49"/>
      <c r="C51" s="49"/>
      <c r="D51" s="49"/>
      <c r="E51" s="49"/>
      <c r="F51" s="49"/>
      <c r="G51" s="49"/>
      <c r="H51" s="49"/>
      <c r="I51" s="49"/>
      <c r="J51" s="49"/>
      <c r="K51" s="49"/>
      <c r="L51" s="49"/>
      <c r="M51" s="49"/>
      <c r="N51" s="49"/>
      <c r="O51" s="49"/>
      <c r="P51" s="49"/>
      <c r="Q51" s="310" t="s">
        <v>20</v>
      </c>
      <c r="R51" s="310"/>
      <c r="S51" s="310"/>
      <c r="T51" s="491">
        <f>SUM(T40:W50)</f>
        <v>220151</v>
      </c>
      <c r="U51" s="492"/>
      <c r="V51" s="492"/>
      <c r="W51" s="493"/>
      <c r="X51" s="46"/>
    </row>
    <row r="52" spans="1:24" ht="15.75">
      <c r="A52" s="33"/>
      <c r="B52" s="50"/>
      <c r="C52" s="50"/>
      <c r="D52" s="50"/>
      <c r="E52" s="50"/>
      <c r="F52" s="50"/>
      <c r="G52" s="50"/>
      <c r="H52" s="50"/>
      <c r="I52" s="50"/>
      <c r="J52" s="50"/>
      <c r="K52" s="50"/>
      <c r="L52" s="50"/>
      <c r="M52" s="50"/>
      <c r="N52" s="50"/>
      <c r="O52" s="50"/>
      <c r="P52" s="50"/>
      <c r="Q52" s="50"/>
      <c r="R52" s="50"/>
      <c r="S52" s="50"/>
      <c r="T52" s="51"/>
      <c r="U52" s="51"/>
      <c r="V52" s="51"/>
      <c r="W52" s="51"/>
      <c r="X52" s="46"/>
    </row>
    <row r="53" spans="1:24" ht="16.5">
      <c r="A53" s="33"/>
      <c r="B53" s="305" t="s">
        <v>26</v>
      </c>
      <c r="C53" s="305"/>
      <c r="D53" s="305"/>
      <c r="E53" s="305"/>
      <c r="F53" s="305"/>
      <c r="G53" s="305"/>
      <c r="H53" s="305"/>
      <c r="I53" s="305"/>
      <c r="J53" s="305"/>
      <c r="K53" s="305"/>
      <c r="L53" s="305"/>
      <c r="M53" s="305"/>
      <c r="N53" s="305"/>
      <c r="O53" s="305"/>
      <c r="P53" s="305"/>
      <c r="Q53" s="305"/>
      <c r="R53" s="305"/>
      <c r="S53" s="305"/>
      <c r="T53" s="305"/>
      <c r="U53" s="305"/>
      <c r="V53" s="305"/>
      <c r="W53" s="305"/>
      <c r="X53" s="46"/>
    </row>
    <row r="54" spans="1:24" ht="15.75">
      <c r="A54" s="33"/>
      <c r="B54" s="47"/>
      <c r="C54" s="47"/>
      <c r="D54" s="47"/>
      <c r="E54" s="47"/>
      <c r="F54" s="47"/>
      <c r="G54" s="47"/>
      <c r="H54" s="47"/>
      <c r="I54" s="47"/>
      <c r="J54" s="47"/>
      <c r="K54" s="47"/>
      <c r="L54" s="47"/>
      <c r="M54" s="47"/>
      <c r="N54" s="47"/>
      <c r="O54" s="47"/>
      <c r="P54" s="47"/>
      <c r="Q54" s="47"/>
      <c r="R54" s="47"/>
      <c r="S54" s="47"/>
      <c r="T54" s="47"/>
      <c r="U54" s="47"/>
      <c r="V54" s="47"/>
      <c r="W54" s="47"/>
      <c r="X54" s="46"/>
    </row>
    <row r="55" spans="1:24" ht="19.5">
      <c r="A55" s="33"/>
      <c r="B55" s="309" t="s">
        <v>27</v>
      </c>
      <c r="C55" s="309"/>
      <c r="D55" s="309"/>
      <c r="E55" s="309"/>
      <c r="F55" s="309"/>
      <c r="G55" s="309"/>
      <c r="H55" s="309" t="s">
        <v>28</v>
      </c>
      <c r="I55" s="309"/>
      <c r="J55" s="309" t="s">
        <v>29</v>
      </c>
      <c r="K55" s="309"/>
      <c r="L55" s="309" t="s">
        <v>30</v>
      </c>
      <c r="M55" s="309"/>
      <c r="N55" s="309"/>
      <c r="O55" s="309"/>
      <c r="P55" s="309"/>
      <c r="Q55" s="309" t="s">
        <v>16</v>
      </c>
      <c r="R55" s="309"/>
      <c r="S55" s="309"/>
      <c r="T55" s="309" t="s">
        <v>18</v>
      </c>
      <c r="U55" s="309"/>
      <c r="V55" s="309"/>
      <c r="W55" s="309"/>
      <c r="X55" s="46"/>
    </row>
    <row r="56" spans="1:24" ht="15.75">
      <c r="A56" s="33"/>
      <c r="B56" s="320"/>
      <c r="C56" s="320"/>
      <c r="D56" s="320"/>
      <c r="E56" s="320"/>
      <c r="F56" s="320"/>
      <c r="G56" s="320"/>
      <c r="H56" s="320"/>
      <c r="I56" s="320"/>
      <c r="J56" s="320"/>
      <c r="K56" s="320"/>
      <c r="L56" s="320"/>
      <c r="M56" s="320"/>
      <c r="N56" s="320"/>
      <c r="O56" s="320"/>
      <c r="P56" s="320"/>
      <c r="Q56" s="320"/>
      <c r="R56" s="320"/>
      <c r="S56" s="320"/>
      <c r="T56" s="319">
        <f>+ROUND(L56*Q56,0)</f>
        <v>0</v>
      </c>
      <c r="U56" s="319"/>
      <c r="V56" s="319"/>
      <c r="W56" s="319"/>
      <c r="X56" s="46"/>
    </row>
    <row r="57" spans="1:24" ht="15.75">
      <c r="A57" s="33"/>
      <c r="B57" s="320"/>
      <c r="C57" s="320"/>
      <c r="D57" s="320"/>
      <c r="E57" s="320"/>
      <c r="F57" s="320"/>
      <c r="G57" s="320"/>
      <c r="H57" s="320"/>
      <c r="I57" s="320"/>
      <c r="J57" s="320"/>
      <c r="K57" s="320"/>
      <c r="L57" s="320"/>
      <c r="M57" s="320"/>
      <c r="N57" s="320"/>
      <c r="O57" s="320"/>
      <c r="P57" s="320"/>
      <c r="Q57" s="320"/>
      <c r="R57" s="320"/>
      <c r="S57" s="320"/>
      <c r="T57" s="319">
        <f>+ROUND(L57*Q57,0)</f>
        <v>0</v>
      </c>
      <c r="U57" s="319"/>
      <c r="V57" s="319"/>
      <c r="W57" s="319"/>
      <c r="X57" s="46"/>
    </row>
    <row r="58" spans="1:24" ht="15.75">
      <c r="A58" s="33"/>
      <c r="B58" s="320"/>
      <c r="C58" s="320"/>
      <c r="D58" s="320"/>
      <c r="E58" s="320"/>
      <c r="F58" s="320"/>
      <c r="G58" s="320"/>
      <c r="H58" s="320"/>
      <c r="I58" s="320"/>
      <c r="J58" s="320"/>
      <c r="K58" s="320"/>
      <c r="L58" s="320"/>
      <c r="M58" s="320"/>
      <c r="N58" s="320"/>
      <c r="O58" s="320"/>
      <c r="P58" s="320"/>
      <c r="Q58" s="320"/>
      <c r="R58" s="320"/>
      <c r="S58" s="320"/>
      <c r="T58" s="319">
        <f>+ROUND(L58*Q58,0)</f>
        <v>0</v>
      </c>
      <c r="U58" s="319"/>
      <c r="V58" s="319"/>
      <c r="W58" s="319"/>
      <c r="X58" s="46"/>
    </row>
    <row r="59" spans="1:24" ht="16.5">
      <c r="A59" s="33"/>
      <c r="B59" s="49"/>
      <c r="C59" s="49"/>
      <c r="D59" s="49"/>
      <c r="E59" s="49"/>
      <c r="F59" s="49"/>
      <c r="G59" s="49"/>
      <c r="H59" s="49"/>
      <c r="I59" s="49"/>
      <c r="J59" s="49"/>
      <c r="K59" s="49"/>
      <c r="L59" s="49"/>
      <c r="M59" s="49"/>
      <c r="N59" s="49"/>
      <c r="O59" s="49"/>
      <c r="P59" s="49"/>
      <c r="Q59" s="310" t="s">
        <v>20</v>
      </c>
      <c r="R59" s="310"/>
      <c r="S59" s="310"/>
      <c r="T59" s="332">
        <f>SUM(T56:W58)</f>
        <v>0</v>
      </c>
      <c r="U59" s="333"/>
      <c r="V59" s="333"/>
      <c r="W59" s="334"/>
      <c r="X59" s="46"/>
    </row>
    <row r="60" spans="1:24" ht="15.75">
      <c r="A60" s="33"/>
      <c r="B60" s="50"/>
      <c r="C60" s="50"/>
      <c r="D60" s="50"/>
      <c r="E60" s="50"/>
      <c r="F60" s="50"/>
      <c r="G60" s="50"/>
      <c r="H60" s="50"/>
      <c r="I60" s="50"/>
      <c r="J60" s="50"/>
      <c r="K60" s="50"/>
      <c r="L60" s="50"/>
      <c r="M60" s="50"/>
      <c r="N60" s="50"/>
      <c r="O60" s="50"/>
      <c r="P60" s="50"/>
      <c r="Q60" s="50"/>
      <c r="R60" s="50"/>
      <c r="S60" s="50"/>
      <c r="T60" s="51"/>
      <c r="U60" s="51"/>
      <c r="V60" s="51"/>
      <c r="W60" s="51"/>
      <c r="X60" s="46"/>
    </row>
    <row r="61" spans="1:24" ht="16.5">
      <c r="A61" s="33"/>
      <c r="B61" s="305" t="s">
        <v>33</v>
      </c>
      <c r="C61" s="305"/>
      <c r="D61" s="305"/>
      <c r="E61" s="305"/>
      <c r="F61" s="305"/>
      <c r="G61" s="305"/>
      <c r="H61" s="305"/>
      <c r="I61" s="305"/>
      <c r="J61" s="305"/>
      <c r="K61" s="305"/>
      <c r="L61" s="305"/>
      <c r="M61" s="305"/>
      <c r="N61" s="305"/>
      <c r="O61" s="305"/>
      <c r="P61" s="305"/>
      <c r="Q61" s="305"/>
      <c r="R61" s="305"/>
      <c r="S61" s="305"/>
      <c r="T61" s="305"/>
      <c r="U61" s="305"/>
      <c r="V61" s="305"/>
      <c r="W61" s="305"/>
      <c r="X61" s="46"/>
    </row>
    <row r="62" spans="1:24" ht="15.75">
      <c r="A62" s="33"/>
      <c r="B62" s="47"/>
      <c r="C62" s="47"/>
      <c r="D62" s="47"/>
      <c r="E62" s="47"/>
      <c r="F62" s="47"/>
      <c r="G62" s="47"/>
      <c r="H62" s="47"/>
      <c r="I62" s="47"/>
      <c r="J62" s="47"/>
      <c r="K62" s="47"/>
      <c r="L62" s="47"/>
      <c r="M62" s="47"/>
      <c r="N62" s="47"/>
      <c r="O62" s="47"/>
      <c r="P62" s="47"/>
      <c r="Q62" s="47"/>
      <c r="R62" s="47"/>
      <c r="S62" s="47"/>
      <c r="T62" s="47"/>
      <c r="U62" s="47"/>
      <c r="V62" s="47"/>
      <c r="W62" s="47"/>
      <c r="X62" s="46"/>
    </row>
    <row r="63" spans="1:24" ht="16.5">
      <c r="A63" s="33"/>
      <c r="B63" s="309" t="s">
        <v>34</v>
      </c>
      <c r="C63" s="309"/>
      <c r="D63" s="309"/>
      <c r="E63" s="309"/>
      <c r="F63" s="309"/>
      <c r="G63" s="309"/>
      <c r="H63" s="309" t="s">
        <v>248</v>
      </c>
      <c r="I63" s="309"/>
      <c r="J63" s="309" t="s">
        <v>36</v>
      </c>
      <c r="K63" s="309"/>
      <c r="L63" s="309" t="s">
        <v>37</v>
      </c>
      <c r="M63" s="309"/>
      <c r="N63" s="309"/>
      <c r="O63" s="309"/>
      <c r="P63" s="309"/>
      <c r="Q63" s="309" t="s">
        <v>17</v>
      </c>
      <c r="R63" s="309"/>
      <c r="S63" s="309"/>
      <c r="T63" s="309" t="s">
        <v>18</v>
      </c>
      <c r="U63" s="309"/>
      <c r="V63" s="309"/>
      <c r="W63" s="309"/>
      <c r="X63" s="46"/>
    </row>
    <row r="64" spans="1:24">
      <c r="A64" s="33"/>
      <c r="B64" s="439" t="str">
        <f>[6]CUADRILLAS!D43</f>
        <v>Cuadrilla AAA 1Of+2Ay (Albañilería)</v>
      </c>
      <c r="C64" s="439"/>
      <c r="D64" s="439"/>
      <c r="E64" s="439"/>
      <c r="F64" s="439"/>
      <c r="G64" s="439"/>
      <c r="H64" s="440">
        <f>[6]CUADRILLAS!H49</f>
        <v>17298</v>
      </c>
      <c r="I64" s="440"/>
      <c r="J64" s="441">
        <v>0.65</v>
      </c>
      <c r="K64" s="442"/>
      <c r="L64" s="445">
        <f>'APUS 11.8'!H64*1.65</f>
        <v>28541.699999999997</v>
      </c>
      <c r="M64" s="445"/>
      <c r="N64" s="445"/>
      <c r="O64" s="445"/>
      <c r="P64" s="445"/>
      <c r="Q64" s="484">
        <f>1*8/3</f>
        <v>2.6666666666666665</v>
      </c>
      <c r="R64" s="484"/>
      <c r="S64" s="484"/>
      <c r="T64" s="445">
        <f>Q64*L64</f>
        <v>76111.199999999983</v>
      </c>
      <c r="U64" s="445"/>
      <c r="V64" s="445"/>
      <c r="W64" s="445"/>
      <c r="X64" s="46"/>
    </row>
    <row r="65" spans="1:24" ht="15.75">
      <c r="A65" s="33"/>
      <c r="B65" s="320"/>
      <c r="C65" s="320"/>
      <c r="D65" s="320"/>
      <c r="E65" s="320"/>
      <c r="F65" s="320"/>
      <c r="G65" s="320"/>
      <c r="H65" s="320"/>
      <c r="I65" s="320"/>
      <c r="J65" s="320"/>
      <c r="K65" s="320"/>
      <c r="L65" s="320"/>
      <c r="M65" s="320"/>
      <c r="N65" s="320"/>
      <c r="O65" s="320"/>
      <c r="P65" s="320"/>
      <c r="Q65" s="320"/>
      <c r="R65" s="320"/>
      <c r="S65" s="320"/>
      <c r="T65" s="319"/>
      <c r="U65" s="319"/>
      <c r="V65" s="319"/>
      <c r="W65" s="319"/>
      <c r="X65" s="46"/>
    </row>
    <row r="66" spans="1:24" ht="15.75">
      <c r="A66" s="33"/>
      <c r="B66" s="320"/>
      <c r="C66" s="320"/>
      <c r="D66" s="320"/>
      <c r="E66" s="320"/>
      <c r="F66" s="320"/>
      <c r="G66" s="320"/>
      <c r="H66" s="320"/>
      <c r="I66" s="320"/>
      <c r="J66" s="320"/>
      <c r="K66" s="320"/>
      <c r="L66" s="320"/>
      <c r="M66" s="320"/>
      <c r="N66" s="320"/>
      <c r="O66" s="320"/>
      <c r="P66" s="320"/>
      <c r="Q66" s="320"/>
      <c r="R66" s="320"/>
      <c r="S66" s="320"/>
      <c r="T66" s="319"/>
      <c r="U66" s="319"/>
      <c r="V66" s="319"/>
      <c r="W66" s="319"/>
      <c r="X66" s="46"/>
    </row>
    <row r="67" spans="1:24" ht="16.5">
      <c r="A67" s="33"/>
      <c r="B67" s="49"/>
      <c r="C67" s="49"/>
      <c r="D67" s="49"/>
      <c r="E67" s="49"/>
      <c r="F67" s="49"/>
      <c r="G67" s="49"/>
      <c r="H67" s="49"/>
      <c r="I67" s="49"/>
      <c r="J67" s="49"/>
      <c r="K67" s="49"/>
      <c r="L67" s="49"/>
      <c r="M67" s="49"/>
      <c r="N67" s="49"/>
      <c r="O67" s="49"/>
      <c r="P67" s="49"/>
      <c r="Q67" s="310" t="s">
        <v>20</v>
      </c>
      <c r="R67" s="310"/>
      <c r="S67" s="310"/>
      <c r="T67" s="337">
        <f>SUM(T64:W66)</f>
        <v>76111.199999999983</v>
      </c>
      <c r="U67" s="338"/>
      <c r="V67" s="338"/>
      <c r="W67" s="339"/>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169"/>
      <c r="B69" s="171"/>
      <c r="C69" s="171"/>
      <c r="D69" s="171"/>
      <c r="E69" s="171"/>
      <c r="F69" s="171"/>
      <c r="G69" s="171"/>
      <c r="H69" s="171"/>
      <c r="I69" s="171"/>
      <c r="J69" s="171"/>
      <c r="K69" s="171"/>
      <c r="L69" s="171"/>
      <c r="M69" s="171"/>
      <c r="N69" s="171"/>
      <c r="O69" s="171"/>
      <c r="P69" s="171"/>
      <c r="Q69" s="432" t="s">
        <v>39</v>
      </c>
      <c r="R69" s="432"/>
      <c r="S69" s="432"/>
      <c r="T69" s="433">
        <f>ROUND((T67+T59+T51+T35+11),0)</f>
        <v>300079</v>
      </c>
      <c r="U69" s="433"/>
      <c r="V69" s="433"/>
      <c r="W69" s="433"/>
      <c r="X69" s="170"/>
    </row>
    <row r="70" spans="1:24">
      <c r="A70" s="169"/>
      <c r="B70" s="171"/>
      <c r="C70" s="171"/>
      <c r="D70" s="171"/>
      <c r="E70" s="171"/>
      <c r="F70" s="171"/>
      <c r="G70" s="171"/>
      <c r="H70" s="171"/>
      <c r="I70" s="171"/>
      <c r="J70" s="171"/>
      <c r="K70" s="171"/>
      <c r="L70" s="171"/>
      <c r="M70" s="171"/>
      <c r="N70" s="171"/>
      <c r="O70" s="171"/>
      <c r="P70" s="171"/>
      <c r="Q70" s="172" t="s">
        <v>40</v>
      </c>
      <c r="R70" s="437" t="e">
        <f>'[6]DESGLOSE DEL AIU'!D644</f>
        <v>#REF!</v>
      </c>
      <c r="S70" s="438"/>
      <c r="T70" s="433">
        <v>0</v>
      </c>
      <c r="U70" s="433"/>
      <c r="V70" s="433"/>
      <c r="W70" s="433"/>
      <c r="X70" s="170"/>
    </row>
    <row r="71" spans="1:24">
      <c r="A71" s="169"/>
      <c r="B71" s="171"/>
      <c r="C71" s="171"/>
      <c r="D71" s="171"/>
      <c r="E71" s="171"/>
      <c r="F71" s="171"/>
      <c r="G71" s="171"/>
      <c r="H71" s="171"/>
      <c r="I71" s="171"/>
      <c r="J71" s="171"/>
      <c r="K71" s="171"/>
      <c r="L71" s="171"/>
      <c r="M71" s="171"/>
      <c r="N71" s="171"/>
      <c r="O71" s="171"/>
      <c r="P71" s="171"/>
      <c r="Q71" s="432" t="s">
        <v>42</v>
      </c>
      <c r="R71" s="432"/>
      <c r="S71" s="432"/>
      <c r="T71" s="433">
        <f>+T70+T69</f>
        <v>300079</v>
      </c>
      <c r="U71" s="433"/>
      <c r="V71" s="433"/>
      <c r="W71" s="433"/>
      <c r="X71" s="170"/>
    </row>
    <row r="72" spans="1:24">
      <c r="A72" s="33"/>
      <c r="B72" s="52"/>
      <c r="C72" s="52"/>
      <c r="D72" s="52"/>
      <c r="E72" s="52"/>
      <c r="F72" s="52"/>
      <c r="G72" s="52"/>
      <c r="H72" s="52"/>
      <c r="I72" s="52"/>
      <c r="J72" s="52"/>
      <c r="K72" s="52"/>
      <c r="L72" s="52"/>
      <c r="M72" s="52"/>
      <c r="N72" s="52"/>
      <c r="O72" s="52"/>
      <c r="P72" s="52"/>
      <c r="Q72" s="52"/>
      <c r="R72" s="52"/>
      <c r="S72" s="52"/>
      <c r="T72" s="53"/>
      <c r="U72" s="53"/>
      <c r="V72" s="53"/>
      <c r="W72" s="53"/>
      <c r="X72" s="46"/>
    </row>
    <row r="73" spans="1:24">
      <c r="A73" s="33"/>
      <c r="B73" s="52"/>
      <c r="C73" s="52"/>
      <c r="D73" s="52"/>
      <c r="E73" s="52"/>
      <c r="F73" s="52"/>
      <c r="G73" s="52"/>
      <c r="H73" s="52"/>
      <c r="I73" s="52"/>
      <c r="J73" s="52"/>
      <c r="K73" s="52"/>
      <c r="L73" s="52"/>
      <c r="M73" s="52"/>
      <c r="N73" s="52"/>
      <c r="O73" s="52"/>
      <c r="P73" s="52"/>
      <c r="Q73" s="52"/>
      <c r="R73" s="52"/>
      <c r="S73" s="52"/>
      <c r="T73" s="53"/>
      <c r="U73" s="53"/>
      <c r="V73" s="53"/>
      <c r="W73" s="53"/>
      <c r="X73" s="46"/>
    </row>
    <row r="74" spans="1:24">
      <c r="A74" s="33"/>
      <c r="B74" s="52"/>
      <c r="C74" s="346"/>
      <c r="D74" s="641"/>
      <c r="E74" s="641"/>
      <c r="F74" s="641"/>
      <c r="G74" s="641"/>
      <c r="H74" s="641"/>
      <c r="I74" s="641"/>
      <c r="J74" s="641"/>
      <c r="K74" s="642"/>
      <c r="L74" s="642"/>
      <c r="M74" s="642"/>
      <c r="N74" s="347"/>
      <c r="O74" s="347"/>
      <c r="P74" s="347"/>
      <c r="Q74" s="347"/>
      <c r="R74" s="347"/>
      <c r="S74" s="347"/>
      <c r="T74" s="347"/>
      <c r="U74" s="347"/>
      <c r="V74" s="347"/>
      <c r="W74" s="67"/>
      <c r="X74" s="46"/>
    </row>
    <row r="75" spans="1:24" ht="16.5">
      <c r="A75" s="33"/>
      <c r="B75" s="52"/>
      <c r="C75" s="343" t="s">
        <v>43</v>
      </c>
      <c r="D75" s="343"/>
      <c r="E75" s="343"/>
      <c r="F75" s="343"/>
      <c r="G75" s="343"/>
      <c r="H75" s="343"/>
      <c r="I75" s="343"/>
      <c r="J75" s="343"/>
      <c r="K75" s="642"/>
      <c r="L75" s="642"/>
      <c r="M75" s="642"/>
      <c r="N75" s="343" t="s">
        <v>44</v>
      </c>
      <c r="O75" s="343"/>
      <c r="P75" s="343"/>
      <c r="Q75" s="343"/>
      <c r="R75" s="343"/>
      <c r="S75" s="343"/>
      <c r="T75" s="343"/>
      <c r="U75" s="343"/>
      <c r="V75" s="343"/>
      <c r="W75" s="343"/>
      <c r="X75" s="46"/>
    </row>
    <row r="76" spans="1:24">
      <c r="A76" s="33"/>
      <c r="B76" s="52"/>
      <c r="C76" s="57"/>
      <c r="D76" s="58"/>
      <c r="E76" s="58"/>
      <c r="F76" s="58"/>
      <c r="G76" s="58"/>
      <c r="H76" s="58"/>
      <c r="I76" s="58"/>
      <c r="J76" s="58"/>
      <c r="K76" s="58"/>
      <c r="L76" s="58"/>
      <c r="M76" s="58"/>
      <c r="N76" s="57"/>
      <c r="O76" s="57"/>
      <c r="P76" s="57"/>
      <c r="Q76" s="57"/>
      <c r="R76" s="57"/>
      <c r="S76" s="57"/>
      <c r="T76" s="57"/>
      <c r="U76" s="57"/>
      <c r="V76" s="57"/>
      <c r="W76" s="57"/>
      <c r="X76" s="46"/>
    </row>
    <row r="77" spans="1:24">
      <c r="A77" s="33"/>
      <c r="B77" s="52"/>
      <c r="C77" s="57"/>
      <c r="D77" s="58"/>
      <c r="E77" s="58"/>
      <c r="F77" s="58"/>
      <c r="G77" s="58"/>
      <c r="H77" s="58"/>
      <c r="I77" s="58"/>
      <c r="J77" s="58"/>
      <c r="K77" s="58"/>
      <c r="L77" s="58"/>
      <c r="M77" s="58"/>
      <c r="N77" s="57"/>
      <c r="O77" s="57"/>
      <c r="P77" s="57"/>
      <c r="Q77" s="57"/>
      <c r="R77" s="57"/>
      <c r="S77" s="57"/>
      <c r="T77" s="57"/>
      <c r="U77" s="57"/>
      <c r="V77" s="57"/>
      <c r="W77" s="57"/>
      <c r="X77" s="46"/>
    </row>
    <row r="78" spans="1:24">
      <c r="A78" s="33"/>
      <c r="B78" s="52"/>
      <c r="C78" s="57"/>
      <c r="D78" s="58"/>
      <c r="E78" s="58"/>
      <c r="F78" s="58"/>
      <c r="G78" s="58"/>
      <c r="H78" s="58"/>
      <c r="I78" s="346"/>
      <c r="J78" s="641"/>
      <c r="K78" s="641"/>
      <c r="L78" s="641"/>
      <c r="M78" s="641"/>
      <c r="N78" s="641"/>
      <c r="O78" s="641"/>
      <c r="P78" s="641"/>
      <c r="Q78" s="57"/>
      <c r="R78" s="57"/>
      <c r="S78" s="57"/>
      <c r="T78" s="57"/>
      <c r="U78" s="57"/>
      <c r="V78" s="57"/>
      <c r="W78" s="57"/>
      <c r="X78" s="46"/>
    </row>
    <row r="79" spans="1:24" ht="16.5">
      <c r="A79" s="33"/>
      <c r="B79" s="52"/>
      <c r="C79" s="57"/>
      <c r="D79" s="58"/>
      <c r="E79" s="58"/>
      <c r="F79" s="58"/>
      <c r="G79" s="58"/>
      <c r="H79" s="58"/>
      <c r="I79" s="343" t="s">
        <v>45</v>
      </c>
      <c r="J79" s="643"/>
      <c r="K79" s="643"/>
      <c r="L79" s="643"/>
      <c r="M79" s="643"/>
      <c r="N79" s="643"/>
      <c r="O79" s="643"/>
      <c r="P79" s="643"/>
      <c r="Q79" s="57"/>
      <c r="R79" s="57"/>
      <c r="S79" s="57"/>
      <c r="T79" s="57"/>
      <c r="U79" s="57"/>
      <c r="V79" s="57"/>
      <c r="W79" s="57"/>
      <c r="X79" s="46"/>
    </row>
    <row r="80" spans="1:24">
      <c r="A80" s="33"/>
      <c r="B80" s="52"/>
      <c r="C80" s="52"/>
      <c r="D80" s="52"/>
      <c r="E80" s="52"/>
      <c r="F80" s="59"/>
      <c r="G80" s="59"/>
      <c r="H80" s="59"/>
      <c r="I80" s="59"/>
      <c r="J80" s="59"/>
      <c r="K80" s="59"/>
      <c r="L80" s="59"/>
      <c r="M80" s="59"/>
      <c r="N80" s="59"/>
      <c r="O80" s="59"/>
      <c r="P80" s="60"/>
      <c r="Q80" s="52"/>
      <c r="R80" s="52"/>
      <c r="S80" s="52"/>
      <c r="T80" s="53"/>
      <c r="U80" s="53"/>
      <c r="V80" s="53"/>
      <c r="W80" s="53"/>
      <c r="X80" s="46"/>
    </row>
    <row r="81" spans="1:24">
      <c r="A81" s="33"/>
      <c r="B81" s="344" t="s">
        <v>46</v>
      </c>
      <c r="C81" s="344"/>
      <c r="D81" s="344"/>
      <c r="E81" s="344"/>
      <c r="F81" s="344"/>
      <c r="G81" s="344"/>
      <c r="H81" s="344"/>
      <c r="I81" s="344"/>
      <c r="J81" s="344"/>
      <c r="K81" s="344"/>
      <c r="L81" s="344"/>
      <c r="M81" s="344"/>
      <c r="N81" s="344"/>
      <c r="O81" s="61"/>
      <c r="P81" s="31"/>
      <c r="Q81" s="31" t="s">
        <v>47</v>
      </c>
      <c r="R81" s="31" t="s">
        <v>48</v>
      </c>
      <c r="S81" s="31"/>
      <c r="T81" s="31"/>
      <c r="U81" s="31"/>
      <c r="V81" s="31"/>
      <c r="W81" s="31"/>
      <c r="X81" s="32"/>
    </row>
    <row r="82" spans="1:24">
      <c r="A82" s="62"/>
      <c r="B82" s="63" t="s">
        <v>49</v>
      </c>
      <c r="C82" s="64"/>
      <c r="D82" s="64"/>
      <c r="E82" s="64"/>
      <c r="F82" s="63" t="s">
        <v>50</v>
      </c>
      <c r="G82" s="65"/>
      <c r="H82" s="345"/>
      <c r="I82" s="345"/>
      <c r="J82" s="345"/>
      <c r="K82" s="345"/>
      <c r="L82" s="345"/>
      <c r="M82" s="345"/>
      <c r="N82" s="345"/>
      <c r="O82" s="345"/>
      <c r="P82" s="63"/>
      <c r="Q82" s="63"/>
      <c r="R82" s="63" t="s">
        <v>51</v>
      </c>
      <c r="S82" s="63"/>
      <c r="T82" s="63"/>
      <c r="U82" s="63"/>
      <c r="V82" s="63"/>
      <c r="W82" s="63"/>
      <c r="X82" s="66"/>
    </row>
  </sheetData>
  <mergeCells count="186">
    <mergeCell ref="B81:N81"/>
    <mergeCell ref="H82:O82"/>
    <mergeCell ref="C74:J74"/>
    <mergeCell ref="K74:M75"/>
    <mergeCell ref="N74:V74"/>
    <mergeCell ref="C75:J75"/>
    <mergeCell ref="N75:W75"/>
    <mergeCell ref="I78:P78"/>
    <mergeCell ref="Q67:S67"/>
    <mergeCell ref="T67:W67"/>
    <mergeCell ref="Q69:S69"/>
    <mergeCell ref="T69:W69"/>
    <mergeCell ref="T70:W70"/>
    <mergeCell ref="Q71:S71"/>
    <mergeCell ref="T71:W71"/>
    <mergeCell ref="R70:S70"/>
    <mergeCell ref="I79:P79"/>
    <mergeCell ref="B65:G65"/>
    <mergeCell ref="H65:I65"/>
    <mergeCell ref="J65:K65"/>
    <mergeCell ref="L65:P65"/>
    <mergeCell ref="Q65:S65"/>
    <mergeCell ref="T65:W65"/>
    <mergeCell ref="B66:G66"/>
    <mergeCell ref="H66:I66"/>
    <mergeCell ref="J66:K66"/>
    <mergeCell ref="L66:P66"/>
    <mergeCell ref="Q66:S66"/>
    <mergeCell ref="T66:W66"/>
    <mergeCell ref="B63:G63"/>
    <mergeCell ref="H63:I63"/>
    <mergeCell ref="J63:K63"/>
    <mergeCell ref="L63:P63"/>
    <mergeCell ref="Q63:S63"/>
    <mergeCell ref="T63:W63"/>
    <mergeCell ref="B64:G64"/>
    <mergeCell ref="H64:I64"/>
    <mergeCell ref="J64:K64"/>
    <mergeCell ref="L64:P64"/>
    <mergeCell ref="Q64:S64"/>
    <mergeCell ref="T64:W64"/>
    <mergeCell ref="B58:G58"/>
    <mergeCell ref="H58:I58"/>
    <mergeCell ref="J58:K58"/>
    <mergeCell ref="L58:P58"/>
    <mergeCell ref="Q58:S58"/>
    <mergeCell ref="T58:W58"/>
    <mergeCell ref="Q59:S59"/>
    <mergeCell ref="T59:W59"/>
    <mergeCell ref="B61:W61"/>
    <mergeCell ref="B56:G56"/>
    <mergeCell ref="H56:I56"/>
    <mergeCell ref="J56:K56"/>
    <mergeCell ref="L56:P56"/>
    <mergeCell ref="Q56:S56"/>
    <mergeCell ref="T56:W56"/>
    <mergeCell ref="B57:G57"/>
    <mergeCell ref="H57:I57"/>
    <mergeCell ref="J57:K57"/>
    <mergeCell ref="L57:P57"/>
    <mergeCell ref="Q57:S57"/>
    <mergeCell ref="T57:W57"/>
    <mergeCell ref="B50:I50"/>
    <mergeCell ref="J50:K50"/>
    <mergeCell ref="L50:P50"/>
    <mergeCell ref="Q50:S50"/>
    <mergeCell ref="T50:W50"/>
    <mergeCell ref="Q51:S51"/>
    <mergeCell ref="T51:W51"/>
    <mergeCell ref="B53:W53"/>
    <mergeCell ref="B55:G55"/>
    <mergeCell ref="H55:I55"/>
    <mergeCell ref="J55:K55"/>
    <mergeCell ref="L55:P55"/>
    <mergeCell ref="Q55:S55"/>
    <mergeCell ref="T55:W55"/>
    <mergeCell ref="B48:I48"/>
    <mergeCell ref="J48:K48"/>
    <mergeCell ref="L48:P48"/>
    <mergeCell ref="Q48:S48"/>
    <mergeCell ref="T48:W48"/>
    <mergeCell ref="B49:I49"/>
    <mergeCell ref="J49:K49"/>
    <mergeCell ref="L49:P49"/>
    <mergeCell ref="Q49:S49"/>
    <mergeCell ref="T49:W49"/>
    <mergeCell ref="B46:I46"/>
    <mergeCell ref="J46:K46"/>
    <mergeCell ref="L46:P46"/>
    <mergeCell ref="Q46:S46"/>
    <mergeCell ref="T46:W46"/>
    <mergeCell ref="B47:I47"/>
    <mergeCell ref="J47:K47"/>
    <mergeCell ref="L47:P47"/>
    <mergeCell ref="Q47:S47"/>
    <mergeCell ref="T47:W47"/>
    <mergeCell ref="B45:I45"/>
    <mergeCell ref="J45:K45"/>
    <mergeCell ref="L45:P45"/>
    <mergeCell ref="Q45:S45"/>
    <mergeCell ref="T45:W45"/>
    <mergeCell ref="Q35:S35"/>
    <mergeCell ref="T35:W35"/>
    <mergeCell ref="B37:W37"/>
    <mergeCell ref="B39:I39"/>
    <mergeCell ref="J39:K39"/>
    <mergeCell ref="B40:I40"/>
    <mergeCell ref="J40:K40"/>
    <mergeCell ref="L40:P40"/>
    <mergeCell ref="Q40:S40"/>
    <mergeCell ref="T40:W40"/>
    <mergeCell ref="L39:P39"/>
    <mergeCell ref="Q39:S39"/>
    <mergeCell ref="T39:W39"/>
    <mergeCell ref="B44:I44"/>
    <mergeCell ref="J44:K44"/>
    <mergeCell ref="L44:P44"/>
    <mergeCell ref="Q44:S44"/>
    <mergeCell ref="T44:W44"/>
    <mergeCell ref="B41:I41"/>
    <mergeCell ref="B33:I33"/>
    <mergeCell ref="J33:K33"/>
    <mergeCell ref="L33:P33"/>
    <mergeCell ref="Q33:S33"/>
    <mergeCell ref="T33:W33"/>
    <mergeCell ref="B34:I34"/>
    <mergeCell ref="J34:K34"/>
    <mergeCell ref="L34:P34"/>
    <mergeCell ref="Q34:S34"/>
    <mergeCell ref="T34:W34"/>
    <mergeCell ref="B29:C29"/>
    <mergeCell ref="D29:P29"/>
    <mergeCell ref="Q29:S29"/>
    <mergeCell ref="T29:W29"/>
    <mergeCell ref="B30:W30"/>
    <mergeCell ref="B32:I32"/>
    <mergeCell ref="J32:K32"/>
    <mergeCell ref="L32:P32"/>
    <mergeCell ref="Q32:S32"/>
    <mergeCell ref="T32:W32"/>
    <mergeCell ref="B25:C25"/>
    <mergeCell ref="D25:P25"/>
    <mergeCell ref="Q25:S25"/>
    <mergeCell ref="T25:W25"/>
    <mergeCell ref="B26:C28"/>
    <mergeCell ref="D26:P28"/>
    <mergeCell ref="Q26:S28"/>
    <mergeCell ref="F9:I9"/>
    <mergeCell ref="K9:L9"/>
    <mergeCell ref="B11:W11"/>
    <mergeCell ref="B12:W17"/>
    <mergeCell ref="B18:W18"/>
    <mergeCell ref="B19:E19"/>
    <mergeCell ref="F19:W19"/>
    <mergeCell ref="F20:W20"/>
    <mergeCell ref="T26:W28"/>
    <mergeCell ref="B21:E21"/>
    <mergeCell ref="F21:W21"/>
    <mergeCell ref="F22:W22"/>
    <mergeCell ref="B23:E23"/>
    <mergeCell ref="F23:W23"/>
    <mergeCell ref="F24:W24"/>
    <mergeCell ref="A1:E5"/>
    <mergeCell ref="F1:S5"/>
    <mergeCell ref="T1:X1"/>
    <mergeCell ref="T2:X2"/>
    <mergeCell ref="T3:X3"/>
    <mergeCell ref="T4:X5"/>
    <mergeCell ref="B7:W7"/>
    <mergeCell ref="H8:L8"/>
    <mergeCell ref="O8:Q8"/>
    <mergeCell ref="R8:W8"/>
    <mergeCell ref="B43:I43"/>
    <mergeCell ref="J43:K43"/>
    <mergeCell ref="L43:P43"/>
    <mergeCell ref="Q43:S43"/>
    <mergeCell ref="T43:W43"/>
    <mergeCell ref="J41:K41"/>
    <mergeCell ref="L41:P41"/>
    <mergeCell ref="Q41:S41"/>
    <mergeCell ref="T41:W41"/>
    <mergeCell ref="B42:I42"/>
    <mergeCell ref="J42:K42"/>
    <mergeCell ref="L42:P42"/>
    <mergeCell ref="Q42:S42"/>
    <mergeCell ref="T42:W42"/>
  </mergeCells>
  <conditionalFormatting sqref="B12:W17">
    <cfRule type="expression" dxfId="11" priority="1" stopIfTrue="1">
      <formula>#REF!=0</formula>
    </cfRule>
  </conditionalFormatting>
  <dataValidations count="32">
    <dataValidation allowBlank="1" showInputMessage="1" showErrorMessage="1" prompt="Escriba el precio unitario del material  que se analiza" sqref="Q40:S50" xr:uid="{00000000-0002-0000-3800-000000000000}"/>
    <dataValidation allowBlank="1" showInputMessage="1" showErrorMessage="1" prompt="Escriba la cantidad de material que se analiza" sqref="L40:L50 M41:P50" xr:uid="{00000000-0002-0000-3800-000001000000}"/>
    <dataValidation allowBlank="1" showInputMessage="1" showErrorMessage="1" prompt="Escriba la unidad de medida en que se mide el material" sqref="J40:K50" xr:uid="{00000000-0002-0000-3800-000002000000}"/>
    <dataValidation allowBlank="1" showInputMessage="1" showErrorMessage="1" prompt="Escriba una breve descripción de los materiales que analiza" sqref="B40:B50 C41:I50" xr:uid="{00000000-0002-0000-3800-000003000000}"/>
    <dataValidation allowBlank="1" showInputMessage="1" showErrorMessage="1" prompt="Escriba el rendimiento del equipo que analiza" sqref="Q33:S34" xr:uid="{00000000-0002-0000-3800-000004000000}"/>
    <dataValidation allowBlank="1" showInputMessage="1" showErrorMessage="1" prompt="Escriba la Tarifa por hora del equipo que analiza" sqref="L33:P34" xr:uid="{00000000-0002-0000-3800-000005000000}"/>
    <dataValidation allowBlank="1" showInputMessage="1" showErrorMessage="1" prompt="Escriba una breve descripción del equipo que analiza" sqref="B33:B34" xr:uid="{00000000-0002-0000-3800-000006000000}"/>
    <dataValidation allowBlank="1" showInputMessage="1" showErrorMessage="1" prompt="Escriba el nombre completo  del interventor" sqref="H82:O82" xr:uid="{00000000-0002-0000-3800-000007000000}"/>
    <dataValidation allowBlank="1" showInputMessage="1" showErrorMessage="1" prompt="Escriba el valor Unitario de cada trabajador relacionado" sqref="T64:W66" xr:uid="{00000000-0002-0000-3800-000008000000}"/>
    <dataValidation allowBlank="1" showInputMessage="1" showErrorMessage="1" prompt="Escriba el rendimiento de cada trabajador relacionado" sqref="Q64:S66" xr:uid="{00000000-0002-0000-3800-000009000000}"/>
    <dataValidation allowBlank="1" showInputMessage="1" showErrorMessage="1" prompt="Escriba el valor del jornal total de cada trabajador relacionado" sqref="L64:P66" xr:uid="{00000000-0002-0000-3800-00000A000000}"/>
    <dataValidation allowBlank="1" showInputMessage="1" showErrorMessage="1" prompt="Escriba el valor de las prestaciones por cada trabajador" sqref="J64:K66" xr:uid="{00000000-0002-0000-3800-00000B000000}"/>
    <dataValidation allowBlank="1" showInputMessage="1" showErrorMessage="1" prompt="Escriba el valor del jornal por cada trabajador" sqref="H64:I66" xr:uid="{00000000-0002-0000-3800-00000C000000}"/>
    <dataValidation allowBlank="1" showInputMessage="1" showErrorMessage="1" prompt="Escriba el valor unitario del transporte relacionado" sqref="T56:W58" xr:uid="{00000000-0002-0000-3800-00000D000000}"/>
    <dataValidation allowBlank="1" showInputMessage="1" showErrorMessage="1" prompt="Escriba la tarifa del transporte relacionado" sqref="Q56:S58" xr:uid="{00000000-0002-0000-3800-00000E000000}"/>
    <dataValidation allowBlank="1" showInputMessage="1" showErrorMessage="1" prompt="Esciba los m2 o Toneladas por Km equivalentes para el transporte relacionado" sqref="L56:P58" xr:uid="{00000000-0002-0000-3800-00000F000000}"/>
    <dataValidation allowBlank="1" showInputMessage="1" showErrorMessage="1" prompt="Escriba la distancia que recorre el transporte relacionado" sqref="J56:K58" xr:uid="{00000000-0002-0000-3800-000010000000}"/>
    <dataValidation allowBlank="1" showInputMessage="1" showErrorMessage="1" prompt="Escriba el peso o la cantidad de volument que transporta" sqref="H56:I58" xr:uid="{00000000-0002-0000-3800-000011000000}"/>
    <dataValidation allowBlank="1" showInputMessage="1" showErrorMessage="1" prompt="Escriba el precio unitario del material que se analiza" sqref="T34:W34 T40:W50" xr:uid="{00000000-0002-0000-3800-000012000000}"/>
    <dataValidation allowBlank="1" showInputMessage="1" showErrorMessage="1" prompt="Escriba el valor unitario del equipo que analiza" sqref="T33:W33" xr:uid="{00000000-0002-0000-3800-000013000000}"/>
    <dataValidation allowBlank="1" showInputMessage="1" showErrorMessage="1" prompt="Escriba los trabajadores cuyo precio va a analizarce" sqref="B64:G66" xr:uid="{00000000-0002-0000-3800-000014000000}"/>
    <dataValidation allowBlank="1" showInputMessage="1" showErrorMessage="1" prompt="Escriba la clase de material que transporta el material que se analiza" sqref="B56:G58" xr:uid="{00000000-0002-0000-3800-000015000000}"/>
    <dataValidation allowBlank="1" showInputMessage="1" showErrorMessage="1" prompt="Escriba la Cantidad de cada item relacionado" sqref="T26 T29:W29" xr:uid="{00000000-0002-0000-3800-000016000000}"/>
    <dataValidation allowBlank="1" showInputMessage="1" showErrorMessage="1" prompt="Escriba la unidad de medida en que se encuentra el item relacionado" sqref="Q26 Q29:S29" xr:uid="{00000000-0002-0000-3800-000017000000}"/>
    <dataValidation allowBlank="1" showInputMessage="1" showErrorMessage="1" prompt="Escriba una breve descripción del item relacionado" sqref="D26 D29:P29" xr:uid="{00000000-0002-0000-3800-000018000000}"/>
    <dataValidation allowBlank="1" showInputMessage="1" showErrorMessage="1" prompt="Escriba el item relacionado en la propuesta" sqref="B26 B29:C29" xr:uid="{00000000-0002-0000-3800-000019000000}"/>
    <dataValidation allowBlank="1" showInputMessage="1" showErrorMessage="1" promptTitle="Coordinador        " prompt="Escriba el nombre _x000a_o razón social del _x000a_funcionario designado_x000a_para ser el Coordinador_x000a_del Contrato" sqref="F23:W23" xr:uid="{00000000-0002-0000-3800-00001A000000}"/>
    <dataValidation allowBlank="1" showInputMessage="1" showErrorMessage="1" promptTitle="Interventor               " prompt="Escriba el nombre _x000a_o razón social del _x000a_Interventor" sqref="F21:W21" xr:uid="{00000000-0002-0000-3800-00001B000000}"/>
    <dataValidation allowBlank="1" showInputMessage="1" showErrorMessage="1" promptTitle="Contratista" prompt="Escriba el nombre o _x000a_razón social del _x000a_Contratista" sqref="F19:W19" xr:uid="{00000000-0002-0000-3800-00001C000000}"/>
    <dataValidation allowBlank="1" showInputMessage="1" showErrorMessage="1" promptTitle="Contrato No." prompt="Escriba en este espacio el número de contrato suscrito" sqref="H8:L8" xr:uid="{00000000-0002-0000-3800-00001D000000}"/>
    <dataValidation allowBlank="1" showInputMessage="1" showErrorMessage="1" prompt="Escriba el año de suscripción del contrato." sqref="O8:Q8" xr:uid="{00000000-0002-0000-3800-00001E000000}"/>
    <dataValidation allowBlank="1" showInputMessage="1" showErrorMessage="1" promptTitle="Objeto del Contrato" prompt="Escriba claramente el objeto del contrato de ejecución suscrito" sqref="B12:W17" xr:uid="{00000000-0002-0000-3800-00001F000000}"/>
  </dataValidation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X78"/>
  <sheetViews>
    <sheetView topLeftCell="A34" zoomScale="69" zoomScaleNormal="69" workbookViewId="0">
      <selection activeCell="B60" sqref="B60:G60"/>
    </sheetView>
  </sheetViews>
  <sheetFormatPr defaultColWidth="11.42578125" defaultRowHeight="15"/>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69" t="s">
        <v>4</v>
      </c>
      <c r="C12" s="469"/>
      <c r="D12" s="469"/>
      <c r="E12" s="469"/>
      <c r="F12" s="469"/>
      <c r="G12" s="469"/>
      <c r="H12" s="469"/>
      <c r="I12" s="469"/>
      <c r="J12" s="469"/>
      <c r="K12" s="469"/>
      <c r="L12" s="469"/>
      <c r="M12" s="469"/>
      <c r="N12" s="469"/>
      <c r="O12" s="469"/>
      <c r="P12" s="469"/>
      <c r="Q12" s="469"/>
      <c r="R12" s="469"/>
      <c r="S12" s="469"/>
      <c r="T12" s="469"/>
      <c r="U12" s="469"/>
      <c r="V12" s="469"/>
      <c r="W12" s="469"/>
      <c r="X12" s="36"/>
    </row>
    <row r="13" spans="1:24">
      <c r="A13" s="35"/>
      <c r="B13" s="469"/>
      <c r="C13" s="469"/>
      <c r="D13" s="469"/>
      <c r="E13" s="469"/>
      <c r="F13" s="469"/>
      <c r="G13" s="469"/>
      <c r="H13" s="469"/>
      <c r="I13" s="469"/>
      <c r="J13" s="469"/>
      <c r="K13" s="469"/>
      <c r="L13" s="469"/>
      <c r="M13" s="469"/>
      <c r="N13" s="469"/>
      <c r="O13" s="469"/>
      <c r="P13" s="469"/>
      <c r="Q13" s="469"/>
      <c r="R13" s="469"/>
      <c r="S13" s="469"/>
      <c r="T13" s="469"/>
      <c r="U13" s="469"/>
      <c r="V13" s="469"/>
      <c r="W13" s="469"/>
      <c r="X13" s="36"/>
    </row>
    <row r="14" spans="1:24">
      <c r="A14" s="35"/>
      <c r="B14" s="469"/>
      <c r="C14" s="469"/>
      <c r="D14" s="469"/>
      <c r="E14" s="469"/>
      <c r="F14" s="469"/>
      <c r="G14" s="469"/>
      <c r="H14" s="469"/>
      <c r="I14" s="469"/>
      <c r="J14" s="469"/>
      <c r="K14" s="469"/>
      <c r="L14" s="469"/>
      <c r="M14" s="469"/>
      <c r="N14" s="469"/>
      <c r="O14" s="469"/>
      <c r="P14" s="469"/>
      <c r="Q14" s="469"/>
      <c r="R14" s="469"/>
      <c r="S14" s="469"/>
      <c r="T14" s="469"/>
      <c r="U14" s="469"/>
      <c r="V14" s="469"/>
      <c r="W14" s="469"/>
      <c r="X14" s="36"/>
    </row>
    <row r="15" spans="1:24">
      <c r="A15" s="35"/>
      <c r="B15" s="469"/>
      <c r="C15" s="469"/>
      <c r="D15" s="469"/>
      <c r="E15" s="469"/>
      <c r="F15" s="469"/>
      <c r="G15" s="469"/>
      <c r="H15" s="469"/>
      <c r="I15" s="469"/>
      <c r="J15" s="469"/>
      <c r="K15" s="469"/>
      <c r="L15" s="469"/>
      <c r="M15" s="469"/>
      <c r="N15" s="469"/>
      <c r="O15" s="469"/>
      <c r="P15" s="469"/>
      <c r="Q15" s="469"/>
      <c r="R15" s="469"/>
      <c r="S15" s="469"/>
      <c r="T15" s="469"/>
      <c r="U15" s="469"/>
      <c r="V15" s="469"/>
      <c r="W15" s="469"/>
      <c r="X15" s="36"/>
    </row>
    <row r="16" spans="1:24">
      <c r="A16" s="35"/>
      <c r="B16" s="469"/>
      <c r="C16" s="469"/>
      <c r="D16" s="469"/>
      <c r="E16" s="469"/>
      <c r="F16" s="469"/>
      <c r="G16" s="469"/>
      <c r="H16" s="469"/>
      <c r="I16" s="469"/>
      <c r="J16" s="469"/>
      <c r="K16" s="469"/>
      <c r="L16" s="469"/>
      <c r="M16" s="469"/>
      <c r="N16" s="469"/>
      <c r="O16" s="469"/>
      <c r="P16" s="469"/>
      <c r="Q16" s="469"/>
      <c r="R16" s="469"/>
      <c r="S16" s="469"/>
      <c r="T16" s="469"/>
      <c r="U16" s="469"/>
      <c r="V16" s="469"/>
      <c r="W16" s="469"/>
      <c r="X16" s="36"/>
    </row>
    <row r="17" spans="1:24">
      <c r="A17" s="35"/>
      <c r="B17" s="469"/>
      <c r="C17" s="469"/>
      <c r="D17" s="469"/>
      <c r="E17" s="469"/>
      <c r="F17" s="469"/>
      <c r="G17" s="469"/>
      <c r="H17" s="469"/>
      <c r="I17" s="469"/>
      <c r="J17" s="469"/>
      <c r="K17" s="469"/>
      <c r="L17" s="469"/>
      <c r="M17" s="469"/>
      <c r="N17" s="469"/>
      <c r="O17" s="469"/>
      <c r="P17" s="469"/>
      <c r="Q17" s="469"/>
      <c r="R17" s="469"/>
      <c r="S17" s="469"/>
      <c r="T17" s="469"/>
      <c r="U17" s="469"/>
      <c r="V17" s="469"/>
      <c r="W17" s="469"/>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506">
        <f>'[6]PRESUPUESTO PLAZA'!B75</f>
        <v>12.1</v>
      </c>
      <c r="C26" s="508"/>
      <c r="D26" s="470" t="str">
        <f>'[6]PRESUPUESTO PLAZA'!C75</f>
        <v>Construcción   de   estructura   metálica   para   soporte principal  de cubierta.  Incluye columnas,  cerchas, correas, viga perimetral amarre, platinas de apoyo, pernos de anclaje, arrostramientos principal y secundario, pintura anticorrosiva cromato de zinc y esmalte de primera calidad para intemperie y todo lo necesario para su correcta construcción.</v>
      </c>
      <c r="E26" s="471"/>
      <c r="F26" s="471"/>
      <c r="G26" s="471"/>
      <c r="H26" s="471"/>
      <c r="I26" s="471"/>
      <c r="J26" s="471"/>
      <c r="K26" s="471"/>
      <c r="L26" s="471"/>
      <c r="M26" s="471"/>
      <c r="N26" s="471"/>
      <c r="O26" s="471"/>
      <c r="P26" s="472"/>
      <c r="Q26" s="506" t="str">
        <f>'[6]PRESUPUESTO PLAZA'!D75</f>
        <v>Kg</v>
      </c>
      <c r="R26" s="507"/>
      <c r="S26" s="508"/>
      <c r="T26" s="538">
        <f>'[6]PRESUPUESTO PLAZA'!E75</f>
        <v>24511.16</v>
      </c>
      <c r="U26" s="507"/>
      <c r="V26" s="507"/>
      <c r="W26" s="508"/>
      <c r="X26" s="46"/>
    </row>
    <row r="27" spans="1:24">
      <c r="A27" s="33"/>
      <c r="B27" s="509"/>
      <c r="C27" s="511"/>
      <c r="D27" s="473"/>
      <c r="E27" s="474"/>
      <c r="F27" s="474"/>
      <c r="G27" s="474"/>
      <c r="H27" s="474"/>
      <c r="I27" s="474"/>
      <c r="J27" s="474"/>
      <c r="K27" s="474"/>
      <c r="L27" s="474"/>
      <c r="M27" s="474"/>
      <c r="N27" s="474"/>
      <c r="O27" s="474"/>
      <c r="P27" s="475"/>
      <c r="Q27" s="509"/>
      <c r="R27" s="510"/>
      <c r="S27" s="511"/>
      <c r="T27" s="509"/>
      <c r="U27" s="510"/>
      <c r="V27" s="510"/>
      <c r="W27" s="511"/>
      <c r="X27" s="46"/>
    </row>
    <row r="28" spans="1:24">
      <c r="A28" s="33"/>
      <c r="B28" s="512"/>
      <c r="C28" s="514"/>
      <c r="D28" s="476"/>
      <c r="E28" s="477"/>
      <c r="F28" s="477"/>
      <c r="G28" s="477"/>
      <c r="H28" s="477"/>
      <c r="I28" s="477"/>
      <c r="J28" s="477"/>
      <c r="K28" s="477"/>
      <c r="L28" s="477"/>
      <c r="M28" s="477"/>
      <c r="N28" s="477"/>
      <c r="O28" s="477"/>
      <c r="P28" s="478"/>
      <c r="Q28" s="512"/>
      <c r="R28" s="513"/>
      <c r="S28" s="514"/>
      <c r="T28" s="512"/>
      <c r="U28" s="513"/>
      <c r="V28" s="513"/>
      <c r="W28" s="514"/>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c r="K33" s="318"/>
      <c r="L33" s="319">
        <f>+T63</f>
        <v>1882.595</v>
      </c>
      <c r="M33" s="319"/>
      <c r="N33" s="319"/>
      <c r="O33" s="319"/>
      <c r="P33" s="319"/>
      <c r="Q33" s="320">
        <v>0.05</v>
      </c>
      <c r="R33" s="320"/>
      <c r="S33" s="320"/>
      <c r="T33" s="319">
        <f>+ROUND(L33*Q33,0)</f>
        <v>94</v>
      </c>
      <c r="U33" s="319"/>
      <c r="V33" s="319"/>
      <c r="W33" s="319"/>
      <c r="X33" s="46"/>
    </row>
    <row r="34" spans="1:24" ht="15.75">
      <c r="A34" s="33"/>
      <c r="B34" s="314" t="s">
        <v>273</v>
      </c>
      <c r="C34" s="315"/>
      <c r="D34" s="315"/>
      <c r="E34" s="315"/>
      <c r="F34" s="315"/>
      <c r="G34" s="315"/>
      <c r="H34" s="315"/>
      <c r="I34" s="316"/>
      <c r="J34" s="317" t="s">
        <v>254</v>
      </c>
      <c r="K34" s="318"/>
      <c r="L34" s="452">
        <v>30000</v>
      </c>
      <c r="M34" s="453"/>
      <c r="N34" s="453"/>
      <c r="O34" s="453"/>
      <c r="P34" s="454"/>
      <c r="Q34" s="505">
        <f>Q60</f>
        <v>4.4444444444444446E-2</v>
      </c>
      <c r="R34" s="324"/>
      <c r="S34" s="318"/>
      <c r="T34" s="452">
        <f>+ROUND(L34*Q34,0)</f>
        <v>1333</v>
      </c>
      <c r="U34" s="453"/>
      <c r="V34" s="453"/>
      <c r="W34" s="454"/>
      <c r="X34" s="46"/>
    </row>
    <row r="35" spans="1:24" ht="15.75">
      <c r="A35" s="33"/>
      <c r="B35" s="314" t="s">
        <v>274</v>
      </c>
      <c r="C35" s="315"/>
      <c r="D35" s="315"/>
      <c r="E35" s="315"/>
      <c r="F35" s="315"/>
      <c r="G35" s="315"/>
      <c r="H35" s="315"/>
      <c r="I35" s="316"/>
      <c r="J35" s="317" t="s">
        <v>254</v>
      </c>
      <c r="K35" s="318"/>
      <c r="L35" s="452">
        <v>20000</v>
      </c>
      <c r="M35" s="453"/>
      <c r="N35" s="453"/>
      <c r="O35" s="453"/>
      <c r="P35" s="454"/>
      <c r="Q35" s="505">
        <f>Q60</f>
        <v>4.4444444444444446E-2</v>
      </c>
      <c r="R35" s="324"/>
      <c r="S35" s="318"/>
      <c r="T35" s="452">
        <f>+ROUND(L35*Q35,0)</f>
        <v>889</v>
      </c>
      <c r="U35" s="453"/>
      <c r="V35" s="453"/>
      <c r="W35" s="454"/>
      <c r="X35" s="46"/>
    </row>
    <row r="36" spans="1:24" ht="15.75">
      <c r="A36" s="33"/>
      <c r="B36" s="314" t="s">
        <v>275</v>
      </c>
      <c r="C36" s="315"/>
      <c r="D36" s="315"/>
      <c r="E36" s="315"/>
      <c r="F36" s="315"/>
      <c r="G36" s="315"/>
      <c r="H36" s="315"/>
      <c r="I36" s="316"/>
      <c r="J36" s="317" t="s">
        <v>254</v>
      </c>
      <c r="K36" s="318"/>
      <c r="L36" s="452">
        <v>20000</v>
      </c>
      <c r="M36" s="453"/>
      <c r="N36" s="453"/>
      <c r="O36" s="453"/>
      <c r="P36" s="454"/>
      <c r="Q36" s="505">
        <f>Q60</f>
        <v>4.4444444444444446E-2</v>
      </c>
      <c r="R36" s="324"/>
      <c r="S36" s="318"/>
      <c r="T36" s="452">
        <f>+ROUND(L36*Q36,0)</f>
        <v>889</v>
      </c>
      <c r="U36" s="453"/>
      <c r="V36" s="453"/>
      <c r="W36" s="454"/>
      <c r="X36" s="46"/>
    </row>
    <row r="37" spans="1:24" ht="16.5">
      <c r="A37" s="33"/>
      <c r="B37" s="49"/>
      <c r="C37" s="49"/>
      <c r="D37" s="49"/>
      <c r="E37" s="49"/>
      <c r="F37" s="49"/>
      <c r="G37" s="49"/>
      <c r="H37" s="49"/>
      <c r="I37" s="49"/>
      <c r="J37" s="49"/>
      <c r="K37" s="49"/>
      <c r="L37" s="49"/>
      <c r="M37" s="49"/>
      <c r="N37" s="49"/>
      <c r="O37" s="49"/>
      <c r="P37" s="49"/>
      <c r="Q37" s="310" t="s">
        <v>20</v>
      </c>
      <c r="R37" s="310"/>
      <c r="S37" s="310"/>
      <c r="T37" s="539">
        <f>+SUM(T33:W36)</f>
        <v>3205</v>
      </c>
      <c r="U37" s="540"/>
      <c r="V37" s="540"/>
      <c r="W37" s="541"/>
      <c r="X37" s="46"/>
    </row>
    <row r="38" spans="1:24" ht="15.75">
      <c r="A38" s="33"/>
      <c r="B38" s="50"/>
      <c r="C38" s="50"/>
      <c r="D38" s="50"/>
      <c r="E38" s="50"/>
      <c r="F38" s="50"/>
      <c r="G38" s="50"/>
      <c r="H38" s="50"/>
      <c r="I38" s="50"/>
      <c r="J38" s="50"/>
      <c r="K38" s="50"/>
      <c r="L38" s="50"/>
      <c r="M38" s="50"/>
      <c r="N38" s="50"/>
      <c r="O38" s="50"/>
      <c r="P38" s="50"/>
      <c r="Q38" s="50"/>
      <c r="R38" s="50"/>
      <c r="S38" s="50"/>
      <c r="T38" s="51"/>
      <c r="U38" s="51"/>
      <c r="V38" s="51"/>
      <c r="W38" s="51"/>
      <c r="X38" s="46"/>
    </row>
    <row r="39" spans="1:24" ht="16.5">
      <c r="A39" s="33"/>
      <c r="B39" s="305" t="s">
        <v>21</v>
      </c>
      <c r="C39" s="305"/>
      <c r="D39" s="305"/>
      <c r="E39" s="305"/>
      <c r="F39" s="305"/>
      <c r="G39" s="305"/>
      <c r="H39" s="305"/>
      <c r="I39" s="305"/>
      <c r="J39" s="305"/>
      <c r="K39" s="305"/>
      <c r="L39" s="305"/>
      <c r="M39" s="305"/>
      <c r="N39" s="305"/>
      <c r="O39" s="305"/>
      <c r="P39" s="305"/>
      <c r="Q39" s="305"/>
      <c r="R39" s="305"/>
      <c r="S39" s="305"/>
      <c r="T39" s="305"/>
      <c r="U39" s="305"/>
      <c r="V39" s="305"/>
      <c r="W39" s="305"/>
      <c r="X39" s="46"/>
    </row>
    <row r="40" spans="1:24" ht="15.75">
      <c r="A40" s="33"/>
      <c r="B40" s="47"/>
      <c r="C40" s="47"/>
      <c r="D40" s="47"/>
      <c r="E40" s="47"/>
      <c r="F40" s="47"/>
      <c r="G40" s="47"/>
      <c r="H40" s="47"/>
      <c r="I40" s="47"/>
      <c r="J40" s="47"/>
      <c r="K40" s="47"/>
      <c r="L40" s="47"/>
      <c r="M40" s="47"/>
      <c r="N40" s="47"/>
      <c r="O40" s="47"/>
      <c r="P40" s="47"/>
      <c r="Q40" s="47"/>
      <c r="R40" s="47"/>
      <c r="S40" s="47"/>
      <c r="T40" s="47"/>
      <c r="U40" s="47"/>
      <c r="V40" s="47"/>
      <c r="W40" s="47"/>
      <c r="X40" s="46"/>
    </row>
    <row r="41" spans="1:24" ht="16.5">
      <c r="A41" s="33"/>
      <c r="B41" s="309" t="s">
        <v>9</v>
      </c>
      <c r="C41" s="309"/>
      <c r="D41" s="309"/>
      <c r="E41" s="309"/>
      <c r="F41" s="309"/>
      <c r="G41" s="309"/>
      <c r="H41" s="309"/>
      <c r="I41" s="309"/>
      <c r="J41" s="309" t="s">
        <v>10</v>
      </c>
      <c r="K41" s="309"/>
      <c r="L41" s="309" t="s">
        <v>22</v>
      </c>
      <c r="M41" s="309"/>
      <c r="N41" s="309"/>
      <c r="O41" s="309"/>
      <c r="P41" s="309"/>
      <c r="Q41" s="309" t="s">
        <v>23</v>
      </c>
      <c r="R41" s="309"/>
      <c r="S41" s="309"/>
      <c r="T41" s="309" t="s">
        <v>24</v>
      </c>
      <c r="U41" s="309"/>
      <c r="V41" s="309"/>
      <c r="W41" s="309"/>
      <c r="X41" s="46"/>
    </row>
    <row r="42" spans="1:24">
      <c r="A42" s="33"/>
      <c r="B42" s="439" t="s">
        <v>276</v>
      </c>
      <c r="C42" s="439"/>
      <c r="D42" s="439"/>
      <c r="E42" s="439"/>
      <c r="F42" s="439"/>
      <c r="G42" s="439"/>
      <c r="H42" s="439"/>
      <c r="I42" s="439"/>
      <c r="J42" s="442" t="s">
        <v>79</v>
      </c>
      <c r="K42" s="442"/>
      <c r="L42" s="442">
        <v>0.85</v>
      </c>
      <c r="M42" s="442"/>
      <c r="N42" s="442"/>
      <c r="O42" s="442"/>
      <c r="P42" s="442"/>
      <c r="Q42" s="440">
        <v>7850</v>
      </c>
      <c r="R42" s="440"/>
      <c r="S42" s="440"/>
      <c r="T42" s="440">
        <f>+ROUND(L42*Q42,0)</f>
        <v>6673</v>
      </c>
      <c r="U42" s="440"/>
      <c r="V42" s="440"/>
      <c r="W42" s="440"/>
      <c r="X42" s="46"/>
    </row>
    <row r="43" spans="1:24" ht="15.75">
      <c r="A43" s="33"/>
      <c r="B43" s="393" t="s">
        <v>277</v>
      </c>
      <c r="C43" s="393"/>
      <c r="D43" s="393"/>
      <c r="E43" s="393"/>
      <c r="F43" s="393"/>
      <c r="G43" s="393"/>
      <c r="H43" s="393"/>
      <c r="I43" s="393"/>
      <c r="J43" s="320" t="s">
        <v>79</v>
      </c>
      <c r="K43" s="320"/>
      <c r="L43" s="320">
        <v>0.05</v>
      </c>
      <c r="M43" s="320"/>
      <c r="N43" s="320"/>
      <c r="O43" s="320"/>
      <c r="P43" s="320"/>
      <c r="Q43" s="458">
        <v>14000</v>
      </c>
      <c r="R43" s="458"/>
      <c r="S43" s="458"/>
      <c r="T43" s="458">
        <f>+ROUND(L43*Q43,0)</f>
        <v>700</v>
      </c>
      <c r="U43" s="458"/>
      <c r="V43" s="458"/>
      <c r="W43" s="458"/>
      <c r="X43" s="46"/>
    </row>
    <row r="44" spans="1:24" ht="15.75">
      <c r="A44" s="33"/>
      <c r="B44" s="393" t="s">
        <v>278</v>
      </c>
      <c r="C44" s="393"/>
      <c r="D44" s="393"/>
      <c r="E44" s="393"/>
      <c r="F44" s="393"/>
      <c r="G44" s="393"/>
      <c r="H44" s="393"/>
      <c r="I44" s="393"/>
      <c r="J44" s="320" t="s">
        <v>79</v>
      </c>
      <c r="K44" s="320"/>
      <c r="L44" s="320">
        <v>0.05</v>
      </c>
      <c r="M44" s="320"/>
      <c r="N44" s="320"/>
      <c r="O44" s="320"/>
      <c r="P44" s="320"/>
      <c r="Q44" s="458">
        <v>9500</v>
      </c>
      <c r="R44" s="458"/>
      <c r="S44" s="458"/>
      <c r="T44" s="458">
        <f>+ROUND(L44*Q44,0)</f>
        <v>475</v>
      </c>
      <c r="U44" s="458"/>
      <c r="V44" s="458"/>
      <c r="W44" s="458"/>
      <c r="X44" s="46"/>
    </row>
    <row r="45" spans="1:24" ht="15.75">
      <c r="A45" s="33"/>
      <c r="B45" s="393" t="s">
        <v>279</v>
      </c>
      <c r="C45" s="393"/>
      <c r="D45" s="393"/>
      <c r="E45" s="393"/>
      <c r="F45" s="393"/>
      <c r="G45" s="393"/>
      <c r="H45" s="393"/>
      <c r="I45" s="393"/>
      <c r="J45" s="320" t="s">
        <v>79</v>
      </c>
      <c r="K45" s="320"/>
      <c r="L45" s="320">
        <v>0.03</v>
      </c>
      <c r="M45" s="320"/>
      <c r="N45" s="320"/>
      <c r="O45" s="320"/>
      <c r="P45" s="320"/>
      <c r="Q45" s="458">
        <v>13000</v>
      </c>
      <c r="R45" s="458"/>
      <c r="S45" s="458"/>
      <c r="T45" s="458">
        <f>+ROUND(L45*Q45,0)</f>
        <v>390</v>
      </c>
      <c r="U45" s="458"/>
      <c r="V45" s="458"/>
      <c r="W45" s="458"/>
      <c r="X45" s="46"/>
    </row>
    <row r="46" spans="1:24" ht="15.75">
      <c r="A46" s="33"/>
      <c r="B46" s="393" t="s">
        <v>280</v>
      </c>
      <c r="C46" s="393"/>
      <c r="D46" s="393"/>
      <c r="E46" s="393"/>
      <c r="F46" s="393"/>
      <c r="G46" s="393"/>
      <c r="H46" s="393"/>
      <c r="I46" s="393"/>
      <c r="J46" s="320" t="s">
        <v>120</v>
      </c>
      <c r="K46" s="320"/>
      <c r="L46" s="320">
        <v>0.02</v>
      </c>
      <c r="M46" s="320"/>
      <c r="N46" s="320"/>
      <c r="O46" s="320"/>
      <c r="P46" s="320"/>
      <c r="Q46" s="458">
        <v>45000</v>
      </c>
      <c r="R46" s="458"/>
      <c r="S46" s="458"/>
      <c r="T46" s="458">
        <f>+ROUND(L46*Q46,0)</f>
        <v>900</v>
      </c>
      <c r="U46" s="458"/>
      <c r="V46" s="458"/>
      <c r="W46" s="458"/>
      <c r="X46" s="46"/>
    </row>
    <row r="47" spans="1:24" ht="16.5">
      <c r="A47" s="33"/>
      <c r="B47" s="49"/>
      <c r="C47" s="49"/>
      <c r="D47" s="49"/>
      <c r="E47" s="49"/>
      <c r="F47" s="49"/>
      <c r="G47" s="49"/>
      <c r="H47" s="49"/>
      <c r="I47" s="49"/>
      <c r="J47" s="49"/>
      <c r="K47" s="49"/>
      <c r="L47" s="49"/>
      <c r="M47" s="49"/>
      <c r="N47" s="49"/>
      <c r="O47" s="49"/>
      <c r="P47" s="49"/>
      <c r="Q47" s="310" t="s">
        <v>20</v>
      </c>
      <c r="R47" s="310"/>
      <c r="S47" s="310"/>
      <c r="T47" s="491">
        <f>SUM(T42:W46)</f>
        <v>9138</v>
      </c>
      <c r="U47" s="492"/>
      <c r="V47" s="492"/>
      <c r="W47" s="493"/>
      <c r="X47" s="46"/>
    </row>
    <row r="48" spans="1:24" ht="15.75">
      <c r="A48" s="33"/>
      <c r="B48" s="50"/>
      <c r="C48" s="50"/>
      <c r="D48" s="50"/>
      <c r="E48" s="50"/>
      <c r="F48" s="50"/>
      <c r="G48" s="50"/>
      <c r="H48" s="50"/>
      <c r="I48" s="50"/>
      <c r="J48" s="50"/>
      <c r="K48" s="50"/>
      <c r="L48" s="50"/>
      <c r="M48" s="50"/>
      <c r="N48" s="50"/>
      <c r="O48" s="50"/>
      <c r="P48" s="50"/>
      <c r="Q48" s="50"/>
      <c r="R48" s="50"/>
      <c r="S48" s="50"/>
      <c r="T48" s="51"/>
      <c r="U48" s="51"/>
      <c r="V48" s="51"/>
      <c r="W48" s="51"/>
      <c r="X48" s="46"/>
    </row>
    <row r="49" spans="1:24" ht="16.5">
      <c r="A49" s="33"/>
      <c r="B49" s="305" t="s">
        <v>26</v>
      </c>
      <c r="C49" s="305"/>
      <c r="D49" s="305"/>
      <c r="E49" s="305"/>
      <c r="F49" s="305"/>
      <c r="G49" s="305"/>
      <c r="H49" s="305"/>
      <c r="I49" s="305"/>
      <c r="J49" s="305"/>
      <c r="K49" s="305"/>
      <c r="L49" s="305"/>
      <c r="M49" s="305"/>
      <c r="N49" s="305"/>
      <c r="O49" s="305"/>
      <c r="P49" s="305"/>
      <c r="Q49" s="305"/>
      <c r="R49" s="305"/>
      <c r="S49" s="305"/>
      <c r="T49" s="305"/>
      <c r="U49" s="305"/>
      <c r="V49" s="305"/>
      <c r="W49" s="305"/>
      <c r="X49" s="46"/>
    </row>
    <row r="50" spans="1:24" ht="15.75">
      <c r="A50" s="33"/>
      <c r="B50" s="47"/>
      <c r="C50" s="47"/>
      <c r="D50" s="47"/>
      <c r="E50" s="47"/>
      <c r="F50" s="47"/>
      <c r="G50" s="47"/>
      <c r="H50" s="47"/>
      <c r="I50" s="47"/>
      <c r="J50" s="47"/>
      <c r="K50" s="47"/>
      <c r="L50" s="47"/>
      <c r="M50" s="47"/>
      <c r="N50" s="47"/>
      <c r="O50" s="47"/>
      <c r="P50" s="47"/>
      <c r="Q50" s="47"/>
      <c r="R50" s="47"/>
      <c r="S50" s="47"/>
      <c r="T50" s="47"/>
      <c r="U50" s="47"/>
      <c r="V50" s="47"/>
      <c r="W50" s="47"/>
      <c r="X50" s="46"/>
    </row>
    <row r="51" spans="1:24" ht="19.5">
      <c r="A51" s="33"/>
      <c r="B51" s="309" t="s">
        <v>27</v>
      </c>
      <c r="C51" s="309"/>
      <c r="D51" s="309"/>
      <c r="E51" s="309"/>
      <c r="F51" s="309"/>
      <c r="G51" s="309"/>
      <c r="H51" s="309" t="s">
        <v>28</v>
      </c>
      <c r="I51" s="309"/>
      <c r="J51" s="309" t="s">
        <v>29</v>
      </c>
      <c r="K51" s="309"/>
      <c r="L51" s="309" t="s">
        <v>30</v>
      </c>
      <c r="M51" s="309"/>
      <c r="N51" s="309"/>
      <c r="O51" s="309"/>
      <c r="P51" s="309"/>
      <c r="Q51" s="309" t="s">
        <v>16</v>
      </c>
      <c r="R51" s="309"/>
      <c r="S51" s="309"/>
      <c r="T51" s="309" t="s">
        <v>18</v>
      </c>
      <c r="U51" s="309"/>
      <c r="V51" s="309"/>
      <c r="W51" s="309"/>
      <c r="X51" s="46"/>
    </row>
    <row r="52" spans="1:24" ht="15.75">
      <c r="A52" s="33"/>
      <c r="B52" s="320"/>
      <c r="C52" s="320"/>
      <c r="D52" s="320"/>
      <c r="E52" s="320"/>
      <c r="F52" s="320"/>
      <c r="G52" s="320"/>
      <c r="H52" s="320"/>
      <c r="I52" s="320"/>
      <c r="J52" s="320"/>
      <c r="K52" s="320"/>
      <c r="L52" s="320"/>
      <c r="M52" s="320"/>
      <c r="N52" s="320"/>
      <c r="O52" s="320"/>
      <c r="P52" s="320"/>
      <c r="Q52" s="320"/>
      <c r="R52" s="320"/>
      <c r="S52" s="320"/>
      <c r="T52" s="458">
        <f>+ROUND(L52*Q52,0)</f>
        <v>0</v>
      </c>
      <c r="U52" s="458"/>
      <c r="V52" s="458"/>
      <c r="W52" s="458"/>
      <c r="X52" s="46"/>
    </row>
    <row r="53" spans="1:24" ht="15.75">
      <c r="A53" s="33"/>
      <c r="B53" s="320"/>
      <c r="C53" s="320"/>
      <c r="D53" s="320"/>
      <c r="E53" s="320"/>
      <c r="F53" s="320"/>
      <c r="G53" s="320"/>
      <c r="H53" s="320"/>
      <c r="I53" s="320"/>
      <c r="J53" s="320"/>
      <c r="K53" s="320"/>
      <c r="L53" s="320"/>
      <c r="M53" s="320"/>
      <c r="N53" s="320"/>
      <c r="O53" s="320"/>
      <c r="P53" s="320"/>
      <c r="Q53" s="320"/>
      <c r="R53" s="320"/>
      <c r="S53" s="320"/>
      <c r="T53" s="458">
        <f>+ROUND(L53*Q53,0)</f>
        <v>0</v>
      </c>
      <c r="U53" s="458"/>
      <c r="V53" s="458"/>
      <c r="W53" s="458"/>
      <c r="X53" s="46"/>
    </row>
    <row r="54" spans="1:24" ht="15.75">
      <c r="A54" s="33"/>
      <c r="B54" s="320"/>
      <c r="C54" s="320"/>
      <c r="D54" s="320"/>
      <c r="E54" s="320"/>
      <c r="F54" s="320"/>
      <c r="G54" s="320"/>
      <c r="H54" s="320"/>
      <c r="I54" s="320"/>
      <c r="J54" s="320"/>
      <c r="K54" s="320"/>
      <c r="L54" s="320"/>
      <c r="M54" s="320"/>
      <c r="N54" s="320"/>
      <c r="O54" s="320"/>
      <c r="P54" s="320"/>
      <c r="Q54" s="320"/>
      <c r="R54" s="320"/>
      <c r="S54" s="320"/>
      <c r="T54" s="458">
        <f>+ROUND(L54*Q54,0)</f>
        <v>0</v>
      </c>
      <c r="U54" s="458"/>
      <c r="V54" s="458"/>
      <c r="W54" s="458"/>
      <c r="X54" s="46"/>
    </row>
    <row r="55" spans="1:24" ht="16.5">
      <c r="A55" s="33"/>
      <c r="B55" s="49"/>
      <c r="C55" s="49"/>
      <c r="D55" s="49"/>
      <c r="E55" s="49"/>
      <c r="F55" s="49"/>
      <c r="G55" s="49"/>
      <c r="H55" s="49"/>
      <c r="I55" s="49"/>
      <c r="J55" s="49"/>
      <c r="K55" s="49"/>
      <c r="L55" s="49"/>
      <c r="M55" s="49"/>
      <c r="N55" s="49"/>
      <c r="O55" s="49"/>
      <c r="P55" s="49"/>
      <c r="Q55" s="310" t="s">
        <v>20</v>
      </c>
      <c r="R55" s="310"/>
      <c r="S55" s="310"/>
      <c r="T55" s="488">
        <f>SUM(T52:W54)</f>
        <v>0</v>
      </c>
      <c r="U55" s="489"/>
      <c r="V55" s="489"/>
      <c r="W55" s="490"/>
      <c r="X55" s="46"/>
    </row>
    <row r="56" spans="1:24" ht="15.75">
      <c r="A56" s="33"/>
      <c r="B56" s="50"/>
      <c r="C56" s="50"/>
      <c r="D56" s="50"/>
      <c r="E56" s="50"/>
      <c r="F56" s="50"/>
      <c r="G56" s="50"/>
      <c r="H56" s="50"/>
      <c r="I56" s="50"/>
      <c r="J56" s="50"/>
      <c r="K56" s="50"/>
      <c r="L56" s="50"/>
      <c r="M56" s="50"/>
      <c r="N56" s="50"/>
      <c r="O56" s="50"/>
      <c r="P56" s="50"/>
      <c r="Q56" s="50"/>
      <c r="R56" s="50"/>
      <c r="S56" s="50"/>
      <c r="T56" s="51"/>
      <c r="U56" s="51"/>
      <c r="V56" s="51"/>
      <c r="W56" s="51"/>
      <c r="X56" s="46"/>
    </row>
    <row r="57" spans="1:24" ht="16.5">
      <c r="A57" s="33"/>
      <c r="B57" s="305" t="s">
        <v>33</v>
      </c>
      <c r="C57" s="305"/>
      <c r="D57" s="305"/>
      <c r="E57" s="305"/>
      <c r="F57" s="305"/>
      <c r="G57" s="305"/>
      <c r="H57" s="305"/>
      <c r="I57" s="305"/>
      <c r="J57" s="305"/>
      <c r="K57" s="305"/>
      <c r="L57" s="305"/>
      <c r="M57" s="305"/>
      <c r="N57" s="305"/>
      <c r="O57" s="305"/>
      <c r="P57" s="305"/>
      <c r="Q57" s="305"/>
      <c r="R57" s="305"/>
      <c r="S57" s="305"/>
      <c r="T57" s="305"/>
      <c r="U57" s="305"/>
      <c r="V57" s="305"/>
      <c r="W57" s="305"/>
      <c r="X57" s="46"/>
    </row>
    <row r="58" spans="1:24" ht="15.75">
      <c r="A58" s="33"/>
      <c r="B58" s="47"/>
      <c r="C58" s="47"/>
      <c r="D58" s="47"/>
      <c r="E58" s="47"/>
      <c r="F58" s="47"/>
      <c r="G58" s="47"/>
      <c r="H58" s="47"/>
      <c r="I58" s="47"/>
      <c r="J58" s="47"/>
      <c r="K58" s="47"/>
      <c r="L58" s="47"/>
      <c r="M58" s="47"/>
      <c r="N58" s="47"/>
      <c r="O58" s="47"/>
      <c r="P58" s="47"/>
      <c r="Q58" s="47"/>
      <c r="R58" s="47"/>
      <c r="S58" s="47"/>
      <c r="T58" s="47"/>
      <c r="U58" s="47"/>
      <c r="V58" s="47"/>
      <c r="W58" s="47"/>
      <c r="X58" s="46"/>
    </row>
    <row r="59" spans="1:24" ht="16.5">
      <c r="A59" s="33"/>
      <c r="B59" s="309" t="s">
        <v>34</v>
      </c>
      <c r="C59" s="309"/>
      <c r="D59" s="309"/>
      <c r="E59" s="309"/>
      <c r="F59" s="309"/>
      <c r="G59" s="309"/>
      <c r="H59" s="309" t="s">
        <v>248</v>
      </c>
      <c r="I59" s="309"/>
      <c r="J59" s="309" t="s">
        <v>36</v>
      </c>
      <c r="K59" s="309"/>
      <c r="L59" s="309" t="s">
        <v>37</v>
      </c>
      <c r="M59" s="309"/>
      <c r="N59" s="309"/>
      <c r="O59" s="309"/>
      <c r="P59" s="309"/>
      <c r="Q59" s="309" t="s">
        <v>17</v>
      </c>
      <c r="R59" s="309"/>
      <c r="S59" s="309"/>
      <c r="T59" s="309" t="s">
        <v>18</v>
      </c>
      <c r="U59" s="309"/>
      <c r="V59" s="309"/>
      <c r="W59" s="309"/>
      <c r="X59" s="46"/>
    </row>
    <row r="60" spans="1:24">
      <c r="A60" s="33"/>
      <c r="B60" s="439" t="str">
        <f>[6]CUADRILLAS!D131</f>
        <v>Cuadrilla HH (Est. metálica) 1 sold, 1 Of y 1 Ay</v>
      </c>
      <c r="C60" s="439"/>
      <c r="D60" s="439"/>
      <c r="E60" s="439"/>
      <c r="F60" s="439"/>
      <c r="G60" s="439"/>
      <c r="H60" s="440">
        <f>[6]CUADRILLAS!H135</f>
        <v>25671.75</v>
      </c>
      <c r="I60" s="440"/>
      <c r="J60" s="441">
        <v>0.65</v>
      </c>
      <c r="K60" s="442"/>
      <c r="L60" s="443">
        <f>H60*1.65</f>
        <v>42358.387499999997</v>
      </c>
      <c r="M60" s="442"/>
      <c r="N60" s="442"/>
      <c r="O60" s="442"/>
      <c r="P60" s="442"/>
      <c r="Q60" s="532">
        <f>1*8/180</f>
        <v>4.4444444444444446E-2</v>
      </c>
      <c r="R60" s="532"/>
      <c r="S60" s="532"/>
      <c r="T60" s="440">
        <f>Q60*L60</f>
        <v>1882.595</v>
      </c>
      <c r="U60" s="440"/>
      <c r="V60" s="440"/>
      <c r="W60" s="440"/>
      <c r="X60" s="46"/>
    </row>
    <row r="61" spans="1:24" ht="15.75">
      <c r="A61" s="33"/>
      <c r="B61" s="320"/>
      <c r="C61" s="320"/>
      <c r="D61" s="320"/>
      <c r="E61" s="320"/>
      <c r="F61" s="320"/>
      <c r="G61" s="320"/>
      <c r="H61" s="320"/>
      <c r="I61" s="320"/>
      <c r="J61" s="320"/>
      <c r="K61" s="320"/>
      <c r="L61" s="320"/>
      <c r="M61" s="320"/>
      <c r="N61" s="320"/>
      <c r="O61" s="320"/>
      <c r="P61" s="320"/>
      <c r="Q61" s="320"/>
      <c r="R61" s="320"/>
      <c r="S61" s="320"/>
      <c r="T61" s="458"/>
      <c r="U61" s="458"/>
      <c r="V61" s="458"/>
      <c r="W61" s="458"/>
      <c r="X61" s="46"/>
    </row>
    <row r="62" spans="1:24" ht="15.75">
      <c r="A62" s="33"/>
      <c r="B62" s="320"/>
      <c r="C62" s="320"/>
      <c r="D62" s="320"/>
      <c r="E62" s="320"/>
      <c r="F62" s="320"/>
      <c r="G62" s="320"/>
      <c r="H62" s="320"/>
      <c r="I62" s="320"/>
      <c r="J62" s="320"/>
      <c r="K62" s="320"/>
      <c r="L62" s="320"/>
      <c r="M62" s="320"/>
      <c r="N62" s="320"/>
      <c r="O62" s="320"/>
      <c r="P62" s="320"/>
      <c r="Q62" s="320"/>
      <c r="R62" s="320"/>
      <c r="S62" s="320"/>
      <c r="T62" s="458"/>
      <c r="U62" s="458"/>
      <c r="V62" s="458"/>
      <c r="W62" s="458"/>
      <c r="X62" s="46"/>
    </row>
    <row r="63" spans="1:24" ht="16.5">
      <c r="A63" s="33"/>
      <c r="B63" s="49"/>
      <c r="C63" s="49"/>
      <c r="D63" s="49"/>
      <c r="E63" s="49"/>
      <c r="F63" s="49"/>
      <c r="G63" s="49"/>
      <c r="H63" s="49"/>
      <c r="I63" s="49"/>
      <c r="J63" s="49"/>
      <c r="K63" s="49"/>
      <c r="L63" s="49"/>
      <c r="M63" s="49"/>
      <c r="N63" s="49"/>
      <c r="O63" s="49"/>
      <c r="P63" s="49"/>
      <c r="Q63" s="310" t="s">
        <v>20</v>
      </c>
      <c r="R63" s="310"/>
      <c r="S63" s="310"/>
      <c r="T63" s="485">
        <f>SUM(T60:W62)</f>
        <v>1882.595</v>
      </c>
      <c r="U63" s="486"/>
      <c r="V63" s="486"/>
      <c r="W63" s="487"/>
      <c r="X63" s="46"/>
    </row>
    <row r="64" spans="1:24">
      <c r="A64" s="33"/>
      <c r="B64" s="52"/>
      <c r="C64" s="52"/>
      <c r="D64" s="52"/>
      <c r="E64" s="52"/>
      <c r="F64" s="52"/>
      <c r="G64" s="52"/>
      <c r="H64" s="52"/>
      <c r="I64" s="52"/>
      <c r="J64" s="52"/>
      <c r="K64" s="52"/>
      <c r="L64" s="52"/>
      <c r="M64" s="52"/>
      <c r="N64" s="52"/>
      <c r="O64" s="52"/>
      <c r="P64" s="52"/>
      <c r="Q64" s="52"/>
      <c r="R64" s="52"/>
      <c r="S64" s="52"/>
      <c r="T64" s="53"/>
      <c r="U64" s="53"/>
      <c r="V64" s="53"/>
      <c r="W64" s="53"/>
      <c r="X64" s="46"/>
    </row>
    <row r="65" spans="1:24">
      <c r="A65" s="169"/>
      <c r="B65" s="171"/>
      <c r="C65" s="171"/>
      <c r="D65" s="171"/>
      <c r="E65" s="171"/>
      <c r="F65" s="171"/>
      <c r="G65" s="171"/>
      <c r="H65" s="171"/>
      <c r="I65" s="171"/>
      <c r="J65" s="171"/>
      <c r="K65" s="171"/>
      <c r="L65" s="171"/>
      <c r="M65" s="171"/>
      <c r="N65" s="171"/>
      <c r="O65" s="171"/>
      <c r="P65" s="171"/>
      <c r="Q65" s="432" t="s">
        <v>39</v>
      </c>
      <c r="R65" s="432"/>
      <c r="S65" s="432"/>
      <c r="T65" s="433">
        <f>ROUND((T63+T55+T47+T37+11),0)</f>
        <v>14237</v>
      </c>
      <c r="U65" s="433"/>
      <c r="V65" s="433"/>
      <c r="W65" s="433"/>
      <c r="X65" s="170"/>
    </row>
    <row r="66" spans="1:24">
      <c r="A66" s="169"/>
      <c r="B66" s="171"/>
      <c r="C66" s="171"/>
      <c r="D66" s="171"/>
      <c r="E66" s="171"/>
      <c r="F66" s="171"/>
      <c r="G66" s="171"/>
      <c r="H66" s="171"/>
      <c r="I66" s="171"/>
      <c r="J66" s="171"/>
      <c r="K66" s="171"/>
      <c r="L66" s="171"/>
      <c r="M66" s="171"/>
      <c r="N66" s="171"/>
      <c r="O66" s="171"/>
      <c r="P66" s="171"/>
      <c r="Q66" s="172" t="s">
        <v>40</v>
      </c>
      <c r="R66" s="437" t="e">
        <f>'[6]DESGLOSE DEL AIU'!D799</f>
        <v>#REF!</v>
      </c>
      <c r="S66" s="438"/>
      <c r="T66" s="433">
        <v>0</v>
      </c>
      <c r="U66" s="433"/>
      <c r="V66" s="433"/>
      <c r="W66" s="433"/>
      <c r="X66" s="170"/>
    </row>
    <row r="67" spans="1:24">
      <c r="A67" s="169"/>
      <c r="B67" s="171"/>
      <c r="C67" s="171"/>
      <c r="D67" s="171"/>
      <c r="E67" s="171"/>
      <c r="F67" s="171"/>
      <c r="G67" s="171"/>
      <c r="H67" s="171"/>
      <c r="I67" s="171"/>
      <c r="J67" s="171"/>
      <c r="K67" s="171"/>
      <c r="L67" s="171"/>
      <c r="M67" s="171"/>
      <c r="N67" s="171"/>
      <c r="O67" s="171"/>
      <c r="P67" s="171"/>
      <c r="Q67" s="432" t="s">
        <v>42</v>
      </c>
      <c r="R67" s="432"/>
      <c r="S67" s="432"/>
      <c r="T67" s="433">
        <f>+T66+T65</f>
        <v>14237</v>
      </c>
      <c r="U67" s="433"/>
      <c r="V67" s="433"/>
      <c r="W67" s="433"/>
      <c r="X67" s="170"/>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52"/>
      <c r="D69" s="52"/>
      <c r="E69" s="52"/>
      <c r="F69" s="52"/>
      <c r="G69" s="52"/>
      <c r="H69" s="52"/>
      <c r="I69" s="52"/>
      <c r="J69" s="52"/>
      <c r="K69" s="52"/>
      <c r="L69" s="52"/>
      <c r="M69" s="52"/>
      <c r="N69" s="52"/>
      <c r="O69" s="52"/>
      <c r="P69" s="52"/>
      <c r="Q69" s="52"/>
      <c r="R69" s="52"/>
      <c r="S69" s="52"/>
      <c r="T69" s="53"/>
      <c r="U69" s="53"/>
      <c r="V69" s="53"/>
      <c r="W69" s="53"/>
      <c r="X69" s="46"/>
    </row>
    <row r="70" spans="1:24">
      <c r="A70" s="33"/>
      <c r="B70" s="52"/>
      <c r="C70" s="346"/>
      <c r="D70" s="641"/>
      <c r="E70" s="641"/>
      <c r="F70" s="641"/>
      <c r="G70" s="641"/>
      <c r="H70" s="641"/>
      <c r="I70" s="641"/>
      <c r="J70" s="641"/>
      <c r="K70" s="642"/>
      <c r="L70" s="642"/>
      <c r="M70" s="642"/>
      <c r="N70" s="347"/>
      <c r="O70" s="347"/>
      <c r="P70" s="347"/>
      <c r="Q70" s="347"/>
      <c r="R70" s="347"/>
      <c r="S70" s="347"/>
      <c r="T70" s="347"/>
      <c r="U70" s="347"/>
      <c r="V70" s="347"/>
      <c r="W70" s="67"/>
      <c r="X70" s="46"/>
    </row>
    <row r="71" spans="1:24" ht="16.5">
      <c r="A71" s="33"/>
      <c r="B71" s="52"/>
      <c r="C71" s="343" t="s">
        <v>43</v>
      </c>
      <c r="D71" s="343"/>
      <c r="E71" s="343"/>
      <c r="F71" s="343"/>
      <c r="G71" s="343"/>
      <c r="H71" s="343"/>
      <c r="I71" s="343"/>
      <c r="J71" s="343"/>
      <c r="K71" s="642"/>
      <c r="L71" s="642"/>
      <c r="M71" s="642"/>
      <c r="N71" s="343" t="s">
        <v>44</v>
      </c>
      <c r="O71" s="343"/>
      <c r="P71" s="343"/>
      <c r="Q71" s="343"/>
      <c r="R71" s="343"/>
      <c r="S71" s="343"/>
      <c r="T71" s="343"/>
      <c r="U71" s="343"/>
      <c r="V71" s="343"/>
      <c r="W71" s="343"/>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58"/>
      <c r="J73" s="58"/>
      <c r="K73" s="58"/>
      <c r="L73" s="58"/>
      <c r="M73" s="58"/>
      <c r="N73" s="57"/>
      <c r="O73" s="57"/>
      <c r="P73" s="57"/>
      <c r="Q73" s="57"/>
      <c r="R73" s="57"/>
      <c r="S73" s="57"/>
      <c r="T73" s="57"/>
      <c r="U73" s="57"/>
      <c r="V73" s="57"/>
      <c r="W73" s="57"/>
      <c r="X73" s="46"/>
    </row>
    <row r="74" spans="1:24">
      <c r="A74" s="33"/>
      <c r="B74" s="52"/>
      <c r="C74" s="57"/>
      <c r="D74" s="58"/>
      <c r="E74" s="58"/>
      <c r="F74" s="58"/>
      <c r="G74" s="58"/>
      <c r="H74" s="58"/>
      <c r="I74" s="346"/>
      <c r="J74" s="641"/>
      <c r="K74" s="641"/>
      <c r="L74" s="641"/>
      <c r="M74" s="641"/>
      <c r="N74" s="641"/>
      <c r="O74" s="641"/>
      <c r="P74" s="641"/>
      <c r="Q74" s="57"/>
      <c r="R74" s="57"/>
      <c r="S74" s="57"/>
      <c r="T74" s="57"/>
      <c r="U74" s="57"/>
      <c r="V74" s="57"/>
      <c r="W74" s="57"/>
      <c r="X74" s="46"/>
    </row>
    <row r="75" spans="1:24" ht="16.5">
      <c r="A75" s="33"/>
      <c r="B75" s="52"/>
      <c r="C75" s="57"/>
      <c r="D75" s="58"/>
      <c r="E75" s="58"/>
      <c r="F75" s="58"/>
      <c r="G75" s="58"/>
      <c r="H75" s="58"/>
      <c r="I75" s="343" t="s">
        <v>45</v>
      </c>
      <c r="J75" s="643"/>
      <c r="K75" s="643"/>
      <c r="L75" s="643"/>
      <c r="M75" s="643"/>
      <c r="N75" s="643"/>
      <c r="O75" s="643"/>
      <c r="P75" s="643"/>
      <c r="Q75" s="57"/>
      <c r="R75" s="57"/>
      <c r="S75" s="57"/>
      <c r="T75" s="57"/>
      <c r="U75" s="57"/>
      <c r="V75" s="57"/>
      <c r="W75" s="57"/>
      <c r="X75" s="46"/>
    </row>
    <row r="76" spans="1:24">
      <c r="A76" s="33"/>
      <c r="B76" s="52"/>
      <c r="C76" s="52"/>
      <c r="D76" s="52"/>
      <c r="E76" s="52"/>
      <c r="F76" s="59"/>
      <c r="G76" s="59"/>
      <c r="H76" s="59"/>
      <c r="I76" s="59"/>
      <c r="J76" s="59"/>
      <c r="K76" s="59"/>
      <c r="L76" s="59"/>
      <c r="M76" s="59"/>
      <c r="N76" s="59"/>
      <c r="O76" s="59"/>
      <c r="P76" s="60"/>
      <c r="Q76" s="52"/>
      <c r="R76" s="52"/>
      <c r="S76" s="52"/>
      <c r="T76" s="53"/>
      <c r="U76" s="53"/>
      <c r="V76" s="53"/>
      <c r="W76" s="53"/>
      <c r="X76" s="46"/>
    </row>
    <row r="77" spans="1:24">
      <c r="A77" s="33"/>
      <c r="B77" s="344" t="s">
        <v>46</v>
      </c>
      <c r="C77" s="344"/>
      <c r="D77" s="344"/>
      <c r="E77" s="344"/>
      <c r="F77" s="344"/>
      <c r="G77" s="344"/>
      <c r="H77" s="344"/>
      <c r="I77" s="344"/>
      <c r="J77" s="344"/>
      <c r="K77" s="344"/>
      <c r="L77" s="344"/>
      <c r="M77" s="344"/>
      <c r="N77" s="344"/>
      <c r="O77" s="61"/>
      <c r="P77" s="31"/>
      <c r="Q77" s="31" t="s">
        <v>47</v>
      </c>
      <c r="R77" s="31" t="s">
        <v>48</v>
      </c>
      <c r="S77" s="31"/>
      <c r="T77" s="31"/>
      <c r="U77" s="31"/>
      <c r="V77" s="31"/>
      <c r="W77" s="31"/>
      <c r="X77" s="32"/>
    </row>
    <row r="78" spans="1:24">
      <c r="A78" s="62"/>
      <c r="B78" s="63" t="s">
        <v>49</v>
      </c>
      <c r="C78" s="64"/>
      <c r="D78" s="64"/>
      <c r="E78" s="64"/>
      <c r="F78" s="63" t="s">
        <v>50</v>
      </c>
      <c r="G78" s="65"/>
      <c r="H78" s="345"/>
      <c r="I78" s="345"/>
      <c r="J78" s="345"/>
      <c r="K78" s="345"/>
      <c r="L78" s="345"/>
      <c r="M78" s="345"/>
      <c r="N78" s="345"/>
      <c r="O78" s="345"/>
      <c r="P78" s="63"/>
      <c r="Q78" s="63"/>
      <c r="R78" s="63" t="s">
        <v>51</v>
      </c>
      <c r="S78" s="63"/>
      <c r="T78" s="63"/>
      <c r="U78" s="63"/>
      <c r="V78" s="63"/>
      <c r="W78" s="63"/>
      <c r="X78" s="66"/>
    </row>
  </sheetData>
  <mergeCells count="166">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Q37:S37"/>
    <mergeCell ref="T37:W37"/>
    <mergeCell ref="B39:W39"/>
    <mergeCell ref="B41:I41"/>
    <mergeCell ref="J41:K41"/>
    <mergeCell ref="L41:P41"/>
    <mergeCell ref="Q41:S41"/>
    <mergeCell ref="T41:W41"/>
    <mergeCell ref="B21:E21"/>
    <mergeCell ref="F21:W21"/>
    <mergeCell ref="F22:W22"/>
    <mergeCell ref="B23:E23"/>
    <mergeCell ref="F23:W23"/>
    <mergeCell ref="B33:I33"/>
    <mergeCell ref="J33:K33"/>
    <mergeCell ref="L33:P33"/>
    <mergeCell ref="Q33:S33"/>
    <mergeCell ref="T33:W33"/>
    <mergeCell ref="F24:W24"/>
    <mergeCell ref="B25:C25"/>
    <mergeCell ref="D25:P25"/>
    <mergeCell ref="Q25:S25"/>
    <mergeCell ref="T25:W25"/>
    <mergeCell ref="B26:C28"/>
    <mergeCell ref="D26:P28"/>
    <mergeCell ref="Q26:S28"/>
    <mergeCell ref="T26:W28"/>
    <mergeCell ref="B29:C29"/>
    <mergeCell ref="D29:P29"/>
    <mergeCell ref="Q29:S29"/>
    <mergeCell ref="T29:W29"/>
    <mergeCell ref="B30:W30"/>
    <mergeCell ref="B32:I32"/>
    <mergeCell ref="J32:K32"/>
    <mergeCell ref="L32:P32"/>
    <mergeCell ref="Q32:S32"/>
    <mergeCell ref="T32:W32"/>
    <mergeCell ref="B42:I42"/>
    <mergeCell ref="J42:K42"/>
    <mergeCell ref="L42:P42"/>
    <mergeCell ref="Q42:S42"/>
    <mergeCell ref="T42:W42"/>
    <mergeCell ref="B43:I43"/>
    <mergeCell ref="J43:K43"/>
    <mergeCell ref="L43:P43"/>
    <mergeCell ref="Q43:S43"/>
    <mergeCell ref="T43:W43"/>
    <mergeCell ref="T51:W51"/>
    <mergeCell ref="B46:I46"/>
    <mergeCell ref="J46:K46"/>
    <mergeCell ref="L46:P46"/>
    <mergeCell ref="Q46:S46"/>
    <mergeCell ref="T46:W46"/>
    <mergeCell ref="Q47:S47"/>
    <mergeCell ref="T47:W47"/>
    <mergeCell ref="B44:I44"/>
    <mergeCell ref="J44:K44"/>
    <mergeCell ref="L44:P44"/>
    <mergeCell ref="Q44:S44"/>
    <mergeCell ref="T44:W44"/>
    <mergeCell ref="B45:I45"/>
    <mergeCell ref="J45:K45"/>
    <mergeCell ref="L45:P45"/>
    <mergeCell ref="Q45:S45"/>
    <mergeCell ref="T45:W45"/>
    <mergeCell ref="Q54:S54"/>
    <mergeCell ref="T54:W54"/>
    <mergeCell ref="B53:G53"/>
    <mergeCell ref="H53:I53"/>
    <mergeCell ref="J53:K53"/>
    <mergeCell ref="L53:P53"/>
    <mergeCell ref="Q53:S53"/>
    <mergeCell ref="T53:W53"/>
    <mergeCell ref="B52:G52"/>
    <mergeCell ref="H52:I52"/>
    <mergeCell ref="J52:K52"/>
    <mergeCell ref="L52:P52"/>
    <mergeCell ref="Q52:S52"/>
    <mergeCell ref="T52:W52"/>
    <mergeCell ref="Q55:S55"/>
    <mergeCell ref="T55:W55"/>
    <mergeCell ref="B57:W57"/>
    <mergeCell ref="B59:G59"/>
    <mergeCell ref="H59:I59"/>
    <mergeCell ref="J59:K59"/>
    <mergeCell ref="L59:P59"/>
    <mergeCell ref="Q59:S59"/>
    <mergeCell ref="T59:W59"/>
    <mergeCell ref="Q62:S62"/>
    <mergeCell ref="T62:W62"/>
    <mergeCell ref="B61:G61"/>
    <mergeCell ref="H61:I61"/>
    <mergeCell ref="J61:K61"/>
    <mergeCell ref="L61:P61"/>
    <mergeCell ref="Q61:S61"/>
    <mergeCell ref="T61:W61"/>
    <mergeCell ref="B60:G60"/>
    <mergeCell ref="H60:I60"/>
    <mergeCell ref="J60:K60"/>
    <mergeCell ref="L60:P60"/>
    <mergeCell ref="Q60:S60"/>
    <mergeCell ref="T60:W60"/>
    <mergeCell ref="Q67:S67"/>
    <mergeCell ref="T67:W67"/>
    <mergeCell ref="C70:J70"/>
    <mergeCell ref="K70:M71"/>
    <mergeCell ref="N70:V70"/>
    <mergeCell ref="C71:J71"/>
    <mergeCell ref="N71:W71"/>
    <mergeCell ref="Q63:S63"/>
    <mergeCell ref="T63:W63"/>
    <mergeCell ref="Q65:S65"/>
    <mergeCell ref="T65:W65"/>
    <mergeCell ref="R66:S66"/>
    <mergeCell ref="T66:W66"/>
    <mergeCell ref="I74:P74"/>
    <mergeCell ref="I75:P75"/>
    <mergeCell ref="B77:N77"/>
    <mergeCell ref="H78:O78"/>
    <mergeCell ref="B34:I34"/>
    <mergeCell ref="J34:K34"/>
    <mergeCell ref="L34:P34"/>
    <mergeCell ref="B36:I36"/>
    <mergeCell ref="J36:K36"/>
    <mergeCell ref="L36:P36"/>
    <mergeCell ref="B62:G62"/>
    <mergeCell ref="H62:I62"/>
    <mergeCell ref="J62:K62"/>
    <mergeCell ref="L62:P62"/>
    <mergeCell ref="B54:G54"/>
    <mergeCell ref="H54:I54"/>
    <mergeCell ref="J54:K54"/>
    <mergeCell ref="L54:P54"/>
    <mergeCell ref="B49:W49"/>
    <mergeCell ref="B51:G51"/>
    <mergeCell ref="H51:I51"/>
    <mergeCell ref="J51:K51"/>
    <mergeCell ref="L51:P51"/>
    <mergeCell ref="Q51:S51"/>
    <mergeCell ref="Q36:S36"/>
    <mergeCell ref="T36:W36"/>
    <mergeCell ref="Q34:S34"/>
    <mergeCell ref="T34:W34"/>
    <mergeCell ref="B35:I35"/>
    <mergeCell ref="J35:K35"/>
    <mergeCell ref="L35:P35"/>
    <mergeCell ref="Q35:S35"/>
    <mergeCell ref="T35:W35"/>
  </mergeCells>
  <conditionalFormatting sqref="B12:W17">
    <cfRule type="expression" dxfId="10" priority="1" stopIfTrue="1">
      <formula>#REF!=0</formula>
    </cfRule>
  </conditionalFormatting>
  <dataValidations count="32">
    <dataValidation allowBlank="1" showInputMessage="1" showErrorMessage="1" prompt="Escriba el precio unitario del material  que se analiza" sqref="Q42:S46" xr:uid="{00000000-0002-0000-3900-000000000000}"/>
    <dataValidation allowBlank="1" showInputMessage="1" showErrorMessage="1" prompt="Escriba la cantidad de material que se analiza" sqref="L42:P46" xr:uid="{00000000-0002-0000-3900-000001000000}"/>
    <dataValidation allowBlank="1" showInputMessage="1" showErrorMessage="1" prompt="Escriba la unidad de medida en que se mide el material" sqref="J42:K46" xr:uid="{00000000-0002-0000-3900-000002000000}"/>
    <dataValidation allowBlank="1" showInputMessage="1" showErrorMessage="1" prompt="Escriba una breve descripción de los materiales que analiza" sqref="B42:I46" xr:uid="{00000000-0002-0000-3900-000003000000}"/>
    <dataValidation allowBlank="1" showInputMessage="1" showErrorMessage="1" prompt="Escriba el rendimiento del equipo que analiza" sqref="Q33:S36" xr:uid="{00000000-0002-0000-3900-000004000000}"/>
    <dataValidation allowBlank="1" showInputMessage="1" showErrorMessage="1" prompt="Escriba la Tarifa por hora del equipo que analiza" sqref="L33:P36" xr:uid="{00000000-0002-0000-3900-000005000000}"/>
    <dataValidation allowBlank="1" showInputMessage="1" showErrorMessage="1" prompt="Escriba una breve descripción del equipo que analiza" sqref="B33:B36" xr:uid="{00000000-0002-0000-3900-000006000000}"/>
    <dataValidation allowBlank="1" showInputMessage="1" showErrorMessage="1" prompt="Escriba el nombre completo  del interventor" sqref="H78:O78" xr:uid="{00000000-0002-0000-3900-000007000000}"/>
    <dataValidation allowBlank="1" showInputMessage="1" showErrorMessage="1" prompt="Escriba el valor Unitario de cada trabajador relacionado" sqref="T60:W62" xr:uid="{00000000-0002-0000-3900-000008000000}"/>
    <dataValidation allowBlank="1" showInputMessage="1" showErrorMessage="1" prompt="Escriba el rendimiento de cada trabajador relacionado" sqref="Q60:S62" xr:uid="{00000000-0002-0000-3900-000009000000}"/>
    <dataValidation allowBlank="1" showInputMessage="1" showErrorMessage="1" prompt="Escriba el valor del jornal total de cada trabajador relacionado" sqref="L60:P62" xr:uid="{00000000-0002-0000-3900-00000A000000}"/>
    <dataValidation allowBlank="1" showInputMessage="1" showErrorMessage="1" prompt="Escriba el valor de las prestaciones por cada trabajador" sqref="J60:K62" xr:uid="{00000000-0002-0000-3900-00000B000000}"/>
    <dataValidation allowBlank="1" showInputMessage="1" showErrorMessage="1" prompt="Escriba el valor del jornal por cada trabajador" sqref="H60:I62" xr:uid="{00000000-0002-0000-3900-00000C000000}"/>
    <dataValidation allowBlank="1" showInputMessage="1" showErrorMessage="1" prompt="Escriba el valor unitario del transporte relacionado" sqref="T52:W54" xr:uid="{00000000-0002-0000-3900-00000D000000}"/>
    <dataValidation allowBlank="1" showInputMessage="1" showErrorMessage="1" prompt="Escriba la tarifa del transporte relacionado" sqref="Q52:S54" xr:uid="{00000000-0002-0000-3900-00000E000000}"/>
    <dataValidation allowBlank="1" showInputMessage="1" showErrorMessage="1" prompt="Esciba los m2 o Toneladas por Km equivalentes para el transporte relacionado" sqref="L52:P54" xr:uid="{00000000-0002-0000-3900-00000F000000}"/>
    <dataValidation allowBlank="1" showInputMessage="1" showErrorMessage="1" prompt="Escriba la distancia que recorre el transporte relacionado" sqref="J52:K54" xr:uid="{00000000-0002-0000-3900-000010000000}"/>
    <dataValidation allowBlank="1" showInputMessage="1" showErrorMessage="1" prompt="Escriba el peso o la cantidad de volument que transporta" sqref="H52:I54" xr:uid="{00000000-0002-0000-3900-000011000000}"/>
    <dataValidation allowBlank="1" showInputMessage="1" showErrorMessage="1" prompt="Escriba el precio unitario del material que se analiza" sqref="T42:W46 T34:W36" xr:uid="{00000000-0002-0000-3900-000012000000}"/>
    <dataValidation allowBlank="1" showInputMessage="1" showErrorMessage="1" prompt="Escriba el valor unitario del equipo que analiza" sqref="T33:W33" xr:uid="{00000000-0002-0000-3900-000013000000}"/>
    <dataValidation allowBlank="1" showInputMessage="1" showErrorMessage="1" prompt="Escriba los trabajadores cuyo precio va a analizarce" sqref="B60:G62" xr:uid="{00000000-0002-0000-3900-000014000000}"/>
    <dataValidation allowBlank="1" showInputMessage="1" showErrorMessage="1" prompt="Escriba la clase de material que transporta el material que se analiza" sqref="B52:G54" xr:uid="{00000000-0002-0000-3900-000015000000}"/>
    <dataValidation allowBlank="1" showInputMessage="1" showErrorMessage="1" prompt="Escriba la Cantidad de cada item relacionado" sqref="T26 T29:W29" xr:uid="{00000000-0002-0000-3900-000016000000}"/>
    <dataValidation allowBlank="1" showInputMessage="1" showErrorMessage="1" prompt="Escriba la unidad de medida en que se encuentra el item relacionado" sqref="Q26 Q29:S29" xr:uid="{00000000-0002-0000-3900-000017000000}"/>
    <dataValidation allowBlank="1" showInputMessage="1" showErrorMessage="1" prompt="Escriba una breve descripción del item relacionado" sqref="D26 D29:P29" xr:uid="{00000000-0002-0000-3900-000018000000}"/>
    <dataValidation allowBlank="1" showInputMessage="1" showErrorMessage="1" prompt="Escriba el item relacionado en la propuesta" sqref="B26 B29:C29" xr:uid="{00000000-0002-0000-3900-000019000000}"/>
    <dataValidation allowBlank="1" showInputMessage="1" showErrorMessage="1" promptTitle="Coordinador        " prompt="Escriba el nombre _x000a_o razón social del _x000a_funcionario designado_x000a_para ser el Coordinador_x000a_del Contrato" sqref="F23:W23" xr:uid="{00000000-0002-0000-3900-00001A000000}"/>
    <dataValidation allowBlank="1" showInputMessage="1" showErrorMessage="1" promptTitle="Interventor               " prompt="Escriba el nombre _x000a_o razón social del _x000a_Interventor" sqref="F21:W21" xr:uid="{00000000-0002-0000-3900-00001B000000}"/>
    <dataValidation allowBlank="1" showInputMessage="1" showErrorMessage="1" promptTitle="Contratista" prompt="Escriba el nombre o _x000a_razón social del _x000a_Contratista" sqref="F19:W19" xr:uid="{00000000-0002-0000-3900-00001C000000}"/>
    <dataValidation allowBlank="1" showInputMessage="1" showErrorMessage="1" promptTitle="Contrato No." prompt="Escriba en este espacio el número de contrato suscrito" sqref="H8:L8" xr:uid="{00000000-0002-0000-3900-00001D000000}"/>
    <dataValidation allowBlank="1" showInputMessage="1" showErrorMessage="1" prompt="Escriba el año de suscripción del contrato." sqref="O8:Q8" xr:uid="{00000000-0002-0000-3900-00001E000000}"/>
    <dataValidation allowBlank="1" showInputMessage="1" showErrorMessage="1" promptTitle="Objeto del Contrato" prompt="Escriba claramente el objeto del contrato de ejecución suscrito" sqref="B12:W17" xr:uid="{00000000-0002-0000-3900-00001F000000}"/>
  </dataValidation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X77"/>
  <sheetViews>
    <sheetView topLeftCell="A28" zoomScale="75" zoomScaleNormal="75" workbookViewId="0">
      <selection activeCell="B45" sqref="B45:I45"/>
    </sheetView>
  </sheetViews>
  <sheetFormatPr defaultColWidth="11.42578125" defaultRowHeight="15"/>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69" t="s">
        <v>4</v>
      </c>
      <c r="C12" s="469"/>
      <c r="D12" s="469"/>
      <c r="E12" s="469"/>
      <c r="F12" s="469"/>
      <c r="G12" s="469"/>
      <c r="H12" s="469"/>
      <c r="I12" s="469"/>
      <c r="J12" s="469"/>
      <c r="K12" s="469"/>
      <c r="L12" s="469"/>
      <c r="M12" s="469"/>
      <c r="N12" s="469"/>
      <c r="O12" s="469"/>
      <c r="P12" s="469"/>
      <c r="Q12" s="469"/>
      <c r="R12" s="469"/>
      <c r="S12" s="469"/>
      <c r="T12" s="469"/>
      <c r="U12" s="469"/>
      <c r="V12" s="469"/>
      <c r="W12" s="469"/>
      <c r="X12" s="36"/>
    </row>
    <row r="13" spans="1:24">
      <c r="A13" s="35"/>
      <c r="B13" s="469"/>
      <c r="C13" s="469"/>
      <c r="D13" s="469"/>
      <c r="E13" s="469"/>
      <c r="F13" s="469"/>
      <c r="G13" s="469"/>
      <c r="H13" s="469"/>
      <c r="I13" s="469"/>
      <c r="J13" s="469"/>
      <c r="K13" s="469"/>
      <c r="L13" s="469"/>
      <c r="M13" s="469"/>
      <c r="N13" s="469"/>
      <c r="O13" s="469"/>
      <c r="P13" s="469"/>
      <c r="Q13" s="469"/>
      <c r="R13" s="469"/>
      <c r="S13" s="469"/>
      <c r="T13" s="469"/>
      <c r="U13" s="469"/>
      <c r="V13" s="469"/>
      <c r="W13" s="469"/>
      <c r="X13" s="36"/>
    </row>
    <row r="14" spans="1:24">
      <c r="A14" s="35"/>
      <c r="B14" s="469"/>
      <c r="C14" s="469"/>
      <c r="D14" s="469"/>
      <c r="E14" s="469"/>
      <c r="F14" s="469"/>
      <c r="G14" s="469"/>
      <c r="H14" s="469"/>
      <c r="I14" s="469"/>
      <c r="J14" s="469"/>
      <c r="K14" s="469"/>
      <c r="L14" s="469"/>
      <c r="M14" s="469"/>
      <c r="N14" s="469"/>
      <c r="O14" s="469"/>
      <c r="P14" s="469"/>
      <c r="Q14" s="469"/>
      <c r="R14" s="469"/>
      <c r="S14" s="469"/>
      <c r="T14" s="469"/>
      <c r="U14" s="469"/>
      <c r="V14" s="469"/>
      <c r="W14" s="469"/>
      <c r="X14" s="36"/>
    </row>
    <row r="15" spans="1:24">
      <c r="A15" s="35"/>
      <c r="B15" s="469"/>
      <c r="C15" s="469"/>
      <c r="D15" s="469"/>
      <c r="E15" s="469"/>
      <c r="F15" s="469"/>
      <c r="G15" s="469"/>
      <c r="H15" s="469"/>
      <c r="I15" s="469"/>
      <c r="J15" s="469"/>
      <c r="K15" s="469"/>
      <c r="L15" s="469"/>
      <c r="M15" s="469"/>
      <c r="N15" s="469"/>
      <c r="O15" s="469"/>
      <c r="P15" s="469"/>
      <c r="Q15" s="469"/>
      <c r="R15" s="469"/>
      <c r="S15" s="469"/>
      <c r="T15" s="469"/>
      <c r="U15" s="469"/>
      <c r="V15" s="469"/>
      <c r="W15" s="469"/>
      <c r="X15" s="36"/>
    </row>
    <row r="16" spans="1:24">
      <c r="A16" s="35"/>
      <c r="B16" s="469"/>
      <c r="C16" s="469"/>
      <c r="D16" s="469"/>
      <c r="E16" s="469"/>
      <c r="F16" s="469"/>
      <c r="G16" s="469"/>
      <c r="H16" s="469"/>
      <c r="I16" s="469"/>
      <c r="J16" s="469"/>
      <c r="K16" s="469"/>
      <c r="L16" s="469"/>
      <c r="M16" s="469"/>
      <c r="N16" s="469"/>
      <c r="O16" s="469"/>
      <c r="P16" s="469"/>
      <c r="Q16" s="469"/>
      <c r="R16" s="469"/>
      <c r="S16" s="469"/>
      <c r="T16" s="469"/>
      <c r="U16" s="469"/>
      <c r="V16" s="469"/>
      <c r="W16" s="469"/>
      <c r="X16" s="36"/>
    </row>
    <row r="17" spans="1:24">
      <c r="A17" s="35"/>
      <c r="B17" s="469"/>
      <c r="C17" s="469"/>
      <c r="D17" s="469"/>
      <c r="E17" s="469"/>
      <c r="F17" s="469"/>
      <c r="G17" s="469"/>
      <c r="H17" s="469"/>
      <c r="I17" s="469"/>
      <c r="J17" s="469"/>
      <c r="K17" s="469"/>
      <c r="L17" s="469"/>
      <c r="M17" s="469"/>
      <c r="N17" s="469"/>
      <c r="O17" s="469"/>
      <c r="P17" s="469"/>
      <c r="Q17" s="469"/>
      <c r="R17" s="469"/>
      <c r="S17" s="469"/>
      <c r="T17" s="469"/>
      <c r="U17" s="469"/>
      <c r="V17" s="469"/>
      <c r="W17" s="469"/>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293">
        <f>'[6]PRESUPUESTO PLAZA'!B76</f>
        <v>12.2</v>
      </c>
      <c r="C26" s="295"/>
      <c r="D26" s="470" t="s">
        <v>281</v>
      </c>
      <c r="E26" s="471"/>
      <c r="F26" s="471"/>
      <c r="G26" s="471"/>
      <c r="H26" s="471"/>
      <c r="I26" s="471"/>
      <c r="J26" s="471"/>
      <c r="K26" s="471"/>
      <c r="L26" s="471"/>
      <c r="M26" s="471"/>
      <c r="N26" s="471"/>
      <c r="O26" s="471"/>
      <c r="P26" s="472"/>
      <c r="Q26" s="293" t="str">
        <f>'[6]PRESUPUESTO PLAZA'!D76</f>
        <v>m2</v>
      </c>
      <c r="R26" s="294"/>
      <c r="S26" s="295"/>
      <c r="T26" s="468">
        <f>'[6]PRESUPUESTO PLAZA'!E76</f>
        <v>2443</v>
      </c>
      <c r="U26" s="294"/>
      <c r="V26" s="294"/>
      <c r="W26" s="295"/>
      <c r="X26" s="46"/>
    </row>
    <row r="27" spans="1:24">
      <c r="A27" s="33"/>
      <c r="B27" s="296"/>
      <c r="C27" s="298"/>
      <c r="D27" s="473"/>
      <c r="E27" s="474"/>
      <c r="F27" s="474"/>
      <c r="G27" s="474"/>
      <c r="H27" s="474"/>
      <c r="I27" s="474"/>
      <c r="J27" s="474"/>
      <c r="K27" s="474"/>
      <c r="L27" s="474"/>
      <c r="M27" s="474"/>
      <c r="N27" s="474"/>
      <c r="O27" s="474"/>
      <c r="P27" s="475"/>
      <c r="Q27" s="296"/>
      <c r="R27" s="297"/>
      <c r="S27" s="298"/>
      <c r="T27" s="296"/>
      <c r="U27" s="297"/>
      <c r="V27" s="297"/>
      <c r="W27" s="298"/>
      <c r="X27" s="46"/>
    </row>
    <row r="28" spans="1:24">
      <c r="A28" s="33"/>
      <c r="B28" s="299"/>
      <c r="C28" s="301"/>
      <c r="D28" s="476"/>
      <c r="E28" s="477"/>
      <c r="F28" s="477"/>
      <c r="G28" s="477"/>
      <c r="H28" s="477"/>
      <c r="I28" s="477"/>
      <c r="J28" s="477"/>
      <c r="K28" s="477"/>
      <c r="L28" s="477"/>
      <c r="M28" s="477"/>
      <c r="N28" s="477"/>
      <c r="O28" s="477"/>
      <c r="P28" s="478"/>
      <c r="Q28" s="299"/>
      <c r="R28" s="300"/>
      <c r="S28" s="301"/>
      <c r="T28" s="299"/>
      <c r="U28" s="300"/>
      <c r="V28" s="300"/>
      <c r="W28" s="301"/>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c r="K33" s="318"/>
      <c r="L33" s="391">
        <f>+T62</f>
        <v>4235.8387499999999</v>
      </c>
      <c r="M33" s="391"/>
      <c r="N33" s="391"/>
      <c r="O33" s="391"/>
      <c r="P33" s="391"/>
      <c r="Q33" s="320">
        <v>0.05</v>
      </c>
      <c r="R33" s="320"/>
      <c r="S33" s="320"/>
      <c r="T33" s="391">
        <f>+ROUND(L33*Q33,0)</f>
        <v>212</v>
      </c>
      <c r="U33" s="391"/>
      <c r="V33" s="391"/>
      <c r="W33" s="391"/>
      <c r="X33" s="46"/>
    </row>
    <row r="34" spans="1:24" ht="15.75">
      <c r="A34" s="33"/>
      <c r="B34" s="314" t="s">
        <v>282</v>
      </c>
      <c r="C34" s="315"/>
      <c r="D34" s="315"/>
      <c r="E34" s="315"/>
      <c r="F34" s="315"/>
      <c r="G34" s="315"/>
      <c r="H34" s="315"/>
      <c r="I34" s="316"/>
      <c r="J34" s="317" t="s">
        <v>254</v>
      </c>
      <c r="K34" s="318"/>
      <c r="L34" s="480">
        <v>30000</v>
      </c>
      <c r="M34" s="481"/>
      <c r="N34" s="481"/>
      <c r="O34" s="481"/>
      <c r="P34" s="482"/>
      <c r="Q34" s="317">
        <f>Q59</f>
        <v>0.1</v>
      </c>
      <c r="R34" s="324"/>
      <c r="S34" s="318"/>
      <c r="T34" s="480">
        <f>+ROUND(L34*Q34,0)</f>
        <v>3000</v>
      </c>
      <c r="U34" s="481"/>
      <c r="V34" s="481"/>
      <c r="W34" s="482"/>
      <c r="X34" s="46"/>
    </row>
    <row r="35" spans="1:24" ht="15.75">
      <c r="A35" s="33"/>
      <c r="B35" s="314" t="s">
        <v>253</v>
      </c>
      <c r="C35" s="315"/>
      <c r="D35" s="315"/>
      <c r="E35" s="315"/>
      <c r="F35" s="315"/>
      <c r="G35" s="315"/>
      <c r="H35" s="315"/>
      <c r="I35" s="316"/>
      <c r="J35" s="317" t="s">
        <v>254</v>
      </c>
      <c r="K35" s="318"/>
      <c r="L35" s="480">
        <v>30000</v>
      </c>
      <c r="M35" s="481"/>
      <c r="N35" s="481"/>
      <c r="O35" s="481"/>
      <c r="P35" s="482"/>
      <c r="Q35" s="317">
        <f>Q59</f>
        <v>0.1</v>
      </c>
      <c r="R35" s="324"/>
      <c r="S35" s="318"/>
      <c r="T35" s="480">
        <f>+ROUND(L35*Q35,0)</f>
        <v>3000</v>
      </c>
      <c r="U35" s="481"/>
      <c r="V35" s="481"/>
      <c r="W35" s="482"/>
      <c r="X35" s="46"/>
    </row>
    <row r="36" spans="1:24" ht="16.5">
      <c r="A36" s="33"/>
      <c r="B36" s="49"/>
      <c r="C36" s="49"/>
      <c r="D36" s="49"/>
      <c r="E36" s="49"/>
      <c r="F36" s="49"/>
      <c r="G36" s="49"/>
      <c r="H36" s="49"/>
      <c r="I36" s="49"/>
      <c r="J36" s="49"/>
      <c r="K36" s="49"/>
      <c r="L36" s="49"/>
      <c r="M36" s="49"/>
      <c r="N36" s="49"/>
      <c r="O36" s="49"/>
      <c r="P36" s="49"/>
      <c r="Q36" s="310" t="s">
        <v>20</v>
      </c>
      <c r="R36" s="310"/>
      <c r="S36" s="310"/>
      <c r="T36" s="539">
        <f>+SUM(T33:W35)</f>
        <v>6212</v>
      </c>
      <c r="U36" s="540"/>
      <c r="V36" s="540"/>
      <c r="W36" s="541"/>
      <c r="X36" s="46"/>
    </row>
    <row r="37" spans="1:24" ht="15.75">
      <c r="A37" s="33"/>
      <c r="B37" s="50"/>
      <c r="C37" s="50"/>
      <c r="D37" s="50"/>
      <c r="E37" s="50"/>
      <c r="F37" s="50"/>
      <c r="G37" s="50"/>
      <c r="H37" s="50"/>
      <c r="I37" s="50"/>
      <c r="J37" s="50"/>
      <c r="K37" s="50"/>
      <c r="L37" s="50"/>
      <c r="M37" s="50"/>
      <c r="N37" s="50"/>
      <c r="O37" s="50"/>
      <c r="P37" s="50"/>
      <c r="Q37" s="50"/>
      <c r="R37" s="50"/>
      <c r="S37" s="50"/>
      <c r="T37" s="51"/>
      <c r="U37" s="51"/>
      <c r="V37" s="51"/>
      <c r="W37" s="51"/>
      <c r="X37" s="46"/>
    </row>
    <row r="38" spans="1:24" ht="16.5">
      <c r="A38" s="33"/>
      <c r="B38" s="305" t="s">
        <v>21</v>
      </c>
      <c r="C38" s="305"/>
      <c r="D38" s="305"/>
      <c r="E38" s="305"/>
      <c r="F38" s="305"/>
      <c r="G38" s="305"/>
      <c r="H38" s="305"/>
      <c r="I38" s="305"/>
      <c r="J38" s="305"/>
      <c r="K38" s="305"/>
      <c r="L38" s="305"/>
      <c r="M38" s="305"/>
      <c r="N38" s="305"/>
      <c r="O38" s="305"/>
      <c r="P38" s="305"/>
      <c r="Q38" s="305"/>
      <c r="R38" s="305"/>
      <c r="S38" s="305"/>
      <c r="T38" s="305"/>
      <c r="U38" s="305"/>
      <c r="V38" s="305"/>
      <c r="W38" s="305"/>
      <c r="X38" s="46"/>
    </row>
    <row r="39" spans="1:24" ht="15.75">
      <c r="A39" s="33"/>
      <c r="B39" s="47"/>
      <c r="C39" s="47"/>
      <c r="D39" s="47"/>
      <c r="E39" s="47"/>
      <c r="F39" s="47"/>
      <c r="G39" s="47"/>
      <c r="H39" s="47"/>
      <c r="I39" s="47"/>
      <c r="J39" s="47"/>
      <c r="K39" s="47"/>
      <c r="L39" s="47"/>
      <c r="M39" s="47"/>
      <c r="N39" s="47"/>
      <c r="O39" s="47"/>
      <c r="P39" s="47"/>
      <c r="Q39" s="47"/>
      <c r="R39" s="47"/>
      <c r="S39" s="47"/>
      <c r="T39" s="47"/>
      <c r="U39" s="47"/>
      <c r="V39" s="47"/>
      <c r="W39" s="47"/>
      <c r="X39" s="46"/>
    </row>
    <row r="40" spans="1:24" ht="16.5">
      <c r="A40" s="33"/>
      <c r="B40" s="309" t="s">
        <v>9</v>
      </c>
      <c r="C40" s="309"/>
      <c r="D40" s="309"/>
      <c r="E40" s="309"/>
      <c r="F40" s="309"/>
      <c r="G40" s="309"/>
      <c r="H40" s="309"/>
      <c r="I40" s="309"/>
      <c r="J40" s="309" t="s">
        <v>10</v>
      </c>
      <c r="K40" s="309"/>
      <c r="L40" s="309" t="s">
        <v>22</v>
      </c>
      <c r="M40" s="309"/>
      <c r="N40" s="309"/>
      <c r="O40" s="309"/>
      <c r="P40" s="309"/>
      <c r="Q40" s="309" t="s">
        <v>23</v>
      </c>
      <c r="R40" s="309"/>
      <c r="S40" s="309"/>
      <c r="T40" s="309" t="s">
        <v>24</v>
      </c>
      <c r="U40" s="309"/>
      <c r="V40" s="309"/>
      <c r="W40" s="309"/>
      <c r="X40" s="46"/>
    </row>
    <row r="41" spans="1:24">
      <c r="A41" s="33"/>
      <c r="B41" s="439" t="s">
        <v>283</v>
      </c>
      <c r="C41" s="439"/>
      <c r="D41" s="439"/>
      <c r="E41" s="439"/>
      <c r="F41" s="439"/>
      <c r="G41" s="439"/>
      <c r="H41" s="439"/>
      <c r="I41" s="439"/>
      <c r="J41" s="442" t="s">
        <v>256</v>
      </c>
      <c r="K41" s="442"/>
      <c r="L41" s="442">
        <v>1.05</v>
      </c>
      <c r="M41" s="442"/>
      <c r="N41" s="442"/>
      <c r="O41" s="442"/>
      <c r="P41" s="442"/>
      <c r="Q41" s="440">
        <f>40000+8390</f>
        <v>48390</v>
      </c>
      <c r="R41" s="440"/>
      <c r="S41" s="440"/>
      <c r="T41" s="440">
        <f>+ROUND(L41*Q41,0)</f>
        <v>50810</v>
      </c>
      <c r="U41" s="440"/>
      <c r="V41" s="440"/>
      <c r="W41" s="440"/>
      <c r="X41" s="46"/>
    </row>
    <row r="42" spans="1:24" ht="15.75">
      <c r="A42" s="33"/>
      <c r="B42" s="320"/>
      <c r="C42" s="320"/>
      <c r="D42" s="320"/>
      <c r="E42" s="320"/>
      <c r="F42" s="320"/>
      <c r="G42" s="320"/>
      <c r="H42" s="320"/>
      <c r="I42" s="320"/>
      <c r="J42" s="320"/>
      <c r="K42" s="320"/>
      <c r="L42" s="320"/>
      <c r="M42" s="320"/>
      <c r="N42" s="320"/>
      <c r="O42" s="320"/>
      <c r="P42" s="320"/>
      <c r="Q42" s="320"/>
      <c r="R42" s="320"/>
      <c r="S42" s="320"/>
      <c r="T42" s="458">
        <f>+ROUND(L42*Q42,0)</f>
        <v>0</v>
      </c>
      <c r="U42" s="458"/>
      <c r="V42" s="458"/>
      <c r="W42" s="458"/>
      <c r="X42" s="46"/>
    </row>
    <row r="43" spans="1:24" ht="15.75">
      <c r="A43" s="33"/>
      <c r="B43" s="320"/>
      <c r="C43" s="320"/>
      <c r="D43" s="320"/>
      <c r="E43" s="320"/>
      <c r="F43" s="320"/>
      <c r="G43" s="320"/>
      <c r="H43" s="320"/>
      <c r="I43" s="320"/>
      <c r="J43" s="320"/>
      <c r="K43" s="320"/>
      <c r="L43" s="320"/>
      <c r="M43" s="320"/>
      <c r="N43" s="320"/>
      <c r="O43" s="320"/>
      <c r="P43" s="320"/>
      <c r="Q43" s="320"/>
      <c r="R43" s="320"/>
      <c r="S43" s="320"/>
      <c r="T43" s="458">
        <f>+ROUND(L43*Q43,0)</f>
        <v>0</v>
      </c>
      <c r="U43" s="458"/>
      <c r="V43" s="458"/>
      <c r="W43" s="458"/>
      <c r="X43" s="46"/>
    </row>
    <row r="44" spans="1:24" ht="15.75">
      <c r="A44" s="33"/>
      <c r="B44" s="320"/>
      <c r="C44" s="320"/>
      <c r="D44" s="320"/>
      <c r="E44" s="320"/>
      <c r="F44" s="320"/>
      <c r="G44" s="320"/>
      <c r="H44" s="320"/>
      <c r="I44" s="320"/>
      <c r="J44" s="320"/>
      <c r="K44" s="320"/>
      <c r="L44" s="320"/>
      <c r="M44" s="320"/>
      <c r="N44" s="320"/>
      <c r="O44" s="320"/>
      <c r="P44" s="320"/>
      <c r="Q44" s="320"/>
      <c r="R44" s="320"/>
      <c r="S44" s="320"/>
      <c r="T44" s="458">
        <f>+ROUND(L44*Q44,0)</f>
        <v>0</v>
      </c>
      <c r="U44" s="458"/>
      <c r="V44" s="458"/>
      <c r="W44" s="458"/>
      <c r="X44" s="46"/>
    </row>
    <row r="45" spans="1:24" ht="15.75">
      <c r="A45" s="33"/>
      <c r="B45" s="320"/>
      <c r="C45" s="320"/>
      <c r="D45" s="320"/>
      <c r="E45" s="320"/>
      <c r="F45" s="320"/>
      <c r="G45" s="320"/>
      <c r="H45" s="320"/>
      <c r="I45" s="320"/>
      <c r="J45" s="320"/>
      <c r="K45" s="320"/>
      <c r="L45" s="320"/>
      <c r="M45" s="320"/>
      <c r="N45" s="320"/>
      <c r="O45" s="320"/>
      <c r="P45" s="320"/>
      <c r="Q45" s="320"/>
      <c r="R45" s="320"/>
      <c r="S45" s="320"/>
      <c r="T45" s="458">
        <f>+ROUND(L45*Q45,0)</f>
        <v>0</v>
      </c>
      <c r="U45" s="458"/>
      <c r="V45" s="458"/>
      <c r="W45" s="458"/>
      <c r="X45" s="46"/>
    </row>
    <row r="46" spans="1:24" ht="16.5">
      <c r="A46" s="33"/>
      <c r="B46" s="49"/>
      <c r="C46" s="49"/>
      <c r="D46" s="49"/>
      <c r="E46" s="49"/>
      <c r="F46" s="49"/>
      <c r="G46" s="49"/>
      <c r="H46" s="49"/>
      <c r="I46" s="49"/>
      <c r="J46" s="49"/>
      <c r="K46" s="49"/>
      <c r="L46" s="49"/>
      <c r="M46" s="49"/>
      <c r="N46" s="49"/>
      <c r="O46" s="49"/>
      <c r="P46" s="49"/>
      <c r="Q46" s="310" t="s">
        <v>20</v>
      </c>
      <c r="R46" s="310"/>
      <c r="S46" s="310"/>
      <c r="T46" s="491">
        <f>SUM(T41:W45)</f>
        <v>50810</v>
      </c>
      <c r="U46" s="492"/>
      <c r="V46" s="492"/>
      <c r="W46" s="493"/>
      <c r="X46" s="46"/>
    </row>
    <row r="47" spans="1:24" ht="15.75">
      <c r="A47" s="33"/>
      <c r="B47" s="50"/>
      <c r="C47" s="50"/>
      <c r="D47" s="50"/>
      <c r="E47" s="50"/>
      <c r="F47" s="50"/>
      <c r="G47" s="50"/>
      <c r="H47" s="50"/>
      <c r="I47" s="50"/>
      <c r="J47" s="50"/>
      <c r="K47" s="50"/>
      <c r="L47" s="50"/>
      <c r="M47" s="50"/>
      <c r="N47" s="50"/>
      <c r="O47" s="50"/>
      <c r="P47" s="50"/>
      <c r="Q47" s="50"/>
      <c r="R47" s="50"/>
      <c r="S47" s="50"/>
      <c r="T47" s="51"/>
      <c r="U47" s="51"/>
      <c r="V47" s="51"/>
      <c r="W47" s="51"/>
      <c r="X47" s="46"/>
    </row>
    <row r="48" spans="1:24" ht="16.5">
      <c r="A48" s="33"/>
      <c r="B48" s="305" t="s">
        <v>26</v>
      </c>
      <c r="C48" s="305"/>
      <c r="D48" s="305"/>
      <c r="E48" s="305"/>
      <c r="F48" s="305"/>
      <c r="G48" s="305"/>
      <c r="H48" s="305"/>
      <c r="I48" s="305"/>
      <c r="J48" s="305"/>
      <c r="K48" s="305"/>
      <c r="L48" s="305"/>
      <c r="M48" s="305"/>
      <c r="N48" s="305"/>
      <c r="O48" s="305"/>
      <c r="P48" s="305"/>
      <c r="Q48" s="305"/>
      <c r="R48" s="305"/>
      <c r="S48" s="305"/>
      <c r="T48" s="305"/>
      <c r="U48" s="305"/>
      <c r="V48" s="305"/>
      <c r="W48" s="305"/>
      <c r="X48" s="46"/>
    </row>
    <row r="49" spans="1:24" ht="15.75">
      <c r="A49" s="33"/>
      <c r="B49" s="47"/>
      <c r="C49" s="47"/>
      <c r="D49" s="47"/>
      <c r="E49" s="47"/>
      <c r="F49" s="47"/>
      <c r="G49" s="47"/>
      <c r="H49" s="47"/>
      <c r="I49" s="47"/>
      <c r="J49" s="47"/>
      <c r="K49" s="47"/>
      <c r="L49" s="47"/>
      <c r="M49" s="47"/>
      <c r="N49" s="47"/>
      <c r="O49" s="47"/>
      <c r="P49" s="47"/>
      <c r="Q49" s="47"/>
      <c r="R49" s="47"/>
      <c r="S49" s="47"/>
      <c r="T49" s="47"/>
      <c r="U49" s="47"/>
      <c r="V49" s="47"/>
      <c r="W49" s="47"/>
      <c r="X49" s="46"/>
    </row>
    <row r="50" spans="1:24" ht="19.5">
      <c r="A50" s="33"/>
      <c r="B50" s="309" t="s">
        <v>27</v>
      </c>
      <c r="C50" s="309"/>
      <c r="D50" s="309"/>
      <c r="E50" s="309"/>
      <c r="F50" s="309"/>
      <c r="G50" s="309"/>
      <c r="H50" s="309" t="s">
        <v>28</v>
      </c>
      <c r="I50" s="309"/>
      <c r="J50" s="309" t="s">
        <v>29</v>
      </c>
      <c r="K50" s="309"/>
      <c r="L50" s="309" t="s">
        <v>30</v>
      </c>
      <c r="M50" s="309"/>
      <c r="N50" s="309"/>
      <c r="O50" s="309"/>
      <c r="P50" s="309"/>
      <c r="Q50" s="309" t="s">
        <v>16</v>
      </c>
      <c r="R50" s="309"/>
      <c r="S50" s="309"/>
      <c r="T50" s="309" t="s">
        <v>18</v>
      </c>
      <c r="U50" s="309"/>
      <c r="V50" s="309"/>
      <c r="W50" s="309"/>
      <c r="X50" s="46"/>
    </row>
    <row r="51" spans="1:24" ht="15.75">
      <c r="A51" s="33"/>
      <c r="B51" s="320"/>
      <c r="C51" s="320"/>
      <c r="D51" s="320"/>
      <c r="E51" s="320"/>
      <c r="F51" s="320"/>
      <c r="G51" s="320"/>
      <c r="H51" s="320"/>
      <c r="I51" s="320"/>
      <c r="J51" s="320"/>
      <c r="K51" s="320"/>
      <c r="L51" s="320"/>
      <c r="M51" s="320"/>
      <c r="N51" s="320"/>
      <c r="O51" s="320"/>
      <c r="P51" s="320"/>
      <c r="Q51" s="320"/>
      <c r="R51" s="320"/>
      <c r="S51" s="320"/>
      <c r="T51" s="458">
        <f>+ROUND(L51*Q51,0)</f>
        <v>0</v>
      </c>
      <c r="U51" s="458"/>
      <c r="V51" s="458"/>
      <c r="W51" s="458"/>
      <c r="X51" s="46"/>
    </row>
    <row r="52" spans="1:24" ht="15.75">
      <c r="A52" s="33"/>
      <c r="B52" s="320"/>
      <c r="C52" s="320"/>
      <c r="D52" s="320"/>
      <c r="E52" s="320"/>
      <c r="F52" s="320"/>
      <c r="G52" s="320"/>
      <c r="H52" s="320"/>
      <c r="I52" s="320"/>
      <c r="J52" s="320"/>
      <c r="K52" s="320"/>
      <c r="L52" s="320"/>
      <c r="M52" s="320"/>
      <c r="N52" s="320"/>
      <c r="O52" s="320"/>
      <c r="P52" s="320"/>
      <c r="Q52" s="320"/>
      <c r="R52" s="320"/>
      <c r="S52" s="320"/>
      <c r="T52" s="458">
        <f>+ROUND(L52*Q52,0)</f>
        <v>0</v>
      </c>
      <c r="U52" s="458"/>
      <c r="V52" s="458"/>
      <c r="W52" s="458"/>
      <c r="X52" s="46"/>
    </row>
    <row r="53" spans="1:24" ht="15.75">
      <c r="A53" s="33"/>
      <c r="B53" s="320"/>
      <c r="C53" s="320"/>
      <c r="D53" s="320"/>
      <c r="E53" s="320"/>
      <c r="F53" s="320"/>
      <c r="G53" s="320"/>
      <c r="H53" s="320"/>
      <c r="I53" s="320"/>
      <c r="J53" s="320"/>
      <c r="K53" s="320"/>
      <c r="L53" s="320"/>
      <c r="M53" s="320"/>
      <c r="N53" s="320"/>
      <c r="O53" s="320"/>
      <c r="P53" s="320"/>
      <c r="Q53" s="320"/>
      <c r="R53" s="320"/>
      <c r="S53" s="320"/>
      <c r="T53" s="458">
        <f>+ROUND(L53*Q53,0)</f>
        <v>0</v>
      </c>
      <c r="U53" s="458"/>
      <c r="V53" s="458"/>
      <c r="W53" s="458"/>
      <c r="X53" s="46"/>
    </row>
    <row r="54" spans="1:24" ht="16.5">
      <c r="A54" s="33"/>
      <c r="B54" s="49"/>
      <c r="C54" s="49"/>
      <c r="D54" s="49"/>
      <c r="E54" s="49"/>
      <c r="F54" s="49"/>
      <c r="G54" s="49"/>
      <c r="H54" s="49"/>
      <c r="I54" s="49"/>
      <c r="J54" s="49"/>
      <c r="K54" s="49"/>
      <c r="L54" s="49"/>
      <c r="M54" s="49"/>
      <c r="N54" s="49"/>
      <c r="O54" s="49"/>
      <c r="P54" s="49"/>
      <c r="Q54" s="310" t="s">
        <v>20</v>
      </c>
      <c r="R54" s="310"/>
      <c r="S54" s="310"/>
      <c r="T54" s="488">
        <f>SUM(T51:W53)</f>
        <v>0</v>
      </c>
      <c r="U54" s="489"/>
      <c r="V54" s="489"/>
      <c r="W54" s="490"/>
      <c r="X54" s="46"/>
    </row>
    <row r="55" spans="1:24" ht="15.75">
      <c r="A55" s="33"/>
      <c r="B55" s="50"/>
      <c r="C55" s="50"/>
      <c r="D55" s="50"/>
      <c r="E55" s="50"/>
      <c r="F55" s="50"/>
      <c r="G55" s="50"/>
      <c r="H55" s="50"/>
      <c r="I55" s="50"/>
      <c r="J55" s="50"/>
      <c r="K55" s="50"/>
      <c r="L55" s="50"/>
      <c r="M55" s="50"/>
      <c r="N55" s="50"/>
      <c r="O55" s="50"/>
      <c r="P55" s="50"/>
      <c r="Q55" s="50"/>
      <c r="R55" s="50"/>
      <c r="S55" s="50"/>
      <c r="T55" s="51"/>
      <c r="U55" s="51"/>
      <c r="V55" s="51"/>
      <c r="W55" s="51"/>
      <c r="X55" s="46"/>
    </row>
    <row r="56" spans="1:24" ht="16.5">
      <c r="A56" s="33"/>
      <c r="B56" s="305" t="s">
        <v>33</v>
      </c>
      <c r="C56" s="305"/>
      <c r="D56" s="305"/>
      <c r="E56" s="305"/>
      <c r="F56" s="305"/>
      <c r="G56" s="305"/>
      <c r="H56" s="305"/>
      <c r="I56" s="305"/>
      <c r="J56" s="305"/>
      <c r="K56" s="305"/>
      <c r="L56" s="305"/>
      <c r="M56" s="305"/>
      <c r="N56" s="305"/>
      <c r="O56" s="305"/>
      <c r="P56" s="305"/>
      <c r="Q56" s="305"/>
      <c r="R56" s="305"/>
      <c r="S56" s="305"/>
      <c r="T56" s="305"/>
      <c r="U56" s="305"/>
      <c r="V56" s="305"/>
      <c r="W56" s="305"/>
      <c r="X56" s="46"/>
    </row>
    <row r="57" spans="1:24" ht="15.75">
      <c r="A57" s="33"/>
      <c r="B57" s="47"/>
      <c r="C57" s="47"/>
      <c r="D57" s="47"/>
      <c r="E57" s="47"/>
      <c r="F57" s="47"/>
      <c r="G57" s="47"/>
      <c r="H57" s="47"/>
      <c r="I57" s="47"/>
      <c r="J57" s="47"/>
      <c r="K57" s="47"/>
      <c r="L57" s="47"/>
      <c r="M57" s="47"/>
      <c r="N57" s="47"/>
      <c r="O57" s="47"/>
      <c r="P57" s="47"/>
      <c r="Q57" s="47"/>
      <c r="R57" s="47"/>
      <c r="S57" s="47"/>
      <c r="T57" s="47"/>
      <c r="U57" s="47"/>
      <c r="V57" s="47"/>
      <c r="W57" s="47"/>
      <c r="X57" s="46"/>
    </row>
    <row r="58" spans="1:24" ht="16.5">
      <c r="A58" s="33"/>
      <c r="B58" s="309" t="s">
        <v>34</v>
      </c>
      <c r="C58" s="309"/>
      <c r="D58" s="309"/>
      <c r="E58" s="309"/>
      <c r="F58" s="309"/>
      <c r="G58" s="309"/>
      <c r="H58" s="309" t="s">
        <v>248</v>
      </c>
      <c r="I58" s="309"/>
      <c r="J58" s="309" t="s">
        <v>36</v>
      </c>
      <c r="K58" s="309"/>
      <c r="L58" s="309" t="s">
        <v>37</v>
      </c>
      <c r="M58" s="309"/>
      <c r="N58" s="309"/>
      <c r="O58" s="309"/>
      <c r="P58" s="309"/>
      <c r="Q58" s="309" t="s">
        <v>17</v>
      </c>
      <c r="R58" s="309"/>
      <c r="S58" s="309"/>
      <c r="T58" s="309" t="s">
        <v>18</v>
      </c>
      <c r="U58" s="309"/>
      <c r="V58" s="309"/>
      <c r="W58" s="309"/>
      <c r="X58" s="46"/>
    </row>
    <row r="59" spans="1:24">
      <c r="A59" s="33"/>
      <c r="B59" s="439" t="str">
        <f>[6]CUADRILLAS!D131</f>
        <v>Cuadrilla HH (Est. metálica) 1 sold, 1 Of y 1 Ay</v>
      </c>
      <c r="C59" s="439"/>
      <c r="D59" s="439"/>
      <c r="E59" s="439"/>
      <c r="F59" s="439"/>
      <c r="G59" s="439"/>
      <c r="H59" s="440">
        <f>[6]CUADRILLAS!H135</f>
        <v>25671.75</v>
      </c>
      <c r="I59" s="440"/>
      <c r="J59" s="441">
        <v>0.65</v>
      </c>
      <c r="K59" s="442"/>
      <c r="L59" s="443">
        <f>H59*1.65</f>
        <v>42358.387499999997</v>
      </c>
      <c r="M59" s="442"/>
      <c r="N59" s="442"/>
      <c r="O59" s="442"/>
      <c r="P59" s="442"/>
      <c r="Q59" s="442">
        <f>1*8/80</f>
        <v>0.1</v>
      </c>
      <c r="R59" s="442"/>
      <c r="S59" s="442"/>
      <c r="T59" s="440">
        <f>Q59*L59</f>
        <v>4235.8387499999999</v>
      </c>
      <c r="U59" s="440"/>
      <c r="V59" s="440"/>
      <c r="W59" s="440"/>
      <c r="X59" s="46"/>
    </row>
    <row r="60" spans="1:24" ht="15.75">
      <c r="A60" s="33"/>
      <c r="B60" s="320"/>
      <c r="C60" s="320"/>
      <c r="D60" s="320"/>
      <c r="E60" s="320"/>
      <c r="F60" s="320"/>
      <c r="G60" s="320"/>
      <c r="H60" s="320"/>
      <c r="I60" s="320"/>
      <c r="J60" s="320"/>
      <c r="K60" s="320"/>
      <c r="L60" s="320"/>
      <c r="M60" s="320"/>
      <c r="N60" s="320"/>
      <c r="O60" s="320"/>
      <c r="P60" s="320"/>
      <c r="Q60" s="320"/>
      <c r="R60" s="320"/>
      <c r="S60" s="320"/>
      <c r="T60" s="458"/>
      <c r="U60" s="458"/>
      <c r="V60" s="458"/>
      <c r="W60" s="458"/>
      <c r="X60" s="46"/>
    </row>
    <row r="61" spans="1:24" ht="15.75">
      <c r="A61" s="33"/>
      <c r="B61" s="320"/>
      <c r="C61" s="320"/>
      <c r="D61" s="320"/>
      <c r="E61" s="320"/>
      <c r="F61" s="320"/>
      <c r="G61" s="320"/>
      <c r="H61" s="320"/>
      <c r="I61" s="320"/>
      <c r="J61" s="320"/>
      <c r="K61" s="320"/>
      <c r="L61" s="320"/>
      <c r="M61" s="320"/>
      <c r="N61" s="320"/>
      <c r="O61" s="320"/>
      <c r="P61" s="320"/>
      <c r="Q61" s="320"/>
      <c r="R61" s="320"/>
      <c r="S61" s="320"/>
      <c r="T61" s="458"/>
      <c r="U61" s="458"/>
      <c r="V61" s="458"/>
      <c r="W61" s="458"/>
      <c r="X61" s="46"/>
    </row>
    <row r="62" spans="1:24" ht="16.5">
      <c r="A62" s="33"/>
      <c r="B62" s="49"/>
      <c r="C62" s="49"/>
      <c r="D62" s="49"/>
      <c r="E62" s="49"/>
      <c r="F62" s="49"/>
      <c r="G62" s="49"/>
      <c r="H62" s="49"/>
      <c r="I62" s="49"/>
      <c r="J62" s="49"/>
      <c r="K62" s="49"/>
      <c r="L62" s="49"/>
      <c r="M62" s="49"/>
      <c r="N62" s="49"/>
      <c r="O62" s="49"/>
      <c r="P62" s="49"/>
      <c r="Q62" s="310" t="s">
        <v>20</v>
      </c>
      <c r="R62" s="310"/>
      <c r="S62" s="310"/>
      <c r="T62" s="485">
        <f>SUM(T59:W61)</f>
        <v>4235.8387499999999</v>
      </c>
      <c r="U62" s="486"/>
      <c r="V62" s="486"/>
      <c r="W62" s="487"/>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169"/>
      <c r="B64" s="171"/>
      <c r="C64" s="171"/>
      <c r="D64" s="171"/>
      <c r="E64" s="171"/>
      <c r="F64" s="171"/>
      <c r="G64" s="171"/>
      <c r="H64" s="171"/>
      <c r="I64" s="171"/>
      <c r="J64" s="171"/>
      <c r="K64" s="171"/>
      <c r="L64" s="171"/>
      <c r="M64" s="171"/>
      <c r="N64" s="171"/>
      <c r="O64" s="171"/>
      <c r="P64" s="171"/>
      <c r="Q64" s="432" t="s">
        <v>39</v>
      </c>
      <c r="R64" s="432"/>
      <c r="S64" s="432"/>
      <c r="T64" s="433">
        <f>ROUND((T62+T54+T46+T36),0)</f>
        <v>61258</v>
      </c>
      <c r="U64" s="433"/>
      <c r="V64" s="433"/>
      <c r="W64" s="433"/>
      <c r="X64" s="170"/>
    </row>
    <row r="65" spans="1:24">
      <c r="A65" s="169"/>
      <c r="B65" s="171"/>
      <c r="C65" s="171"/>
      <c r="D65" s="171"/>
      <c r="E65" s="171"/>
      <c r="F65" s="171"/>
      <c r="G65" s="171"/>
      <c r="H65" s="171"/>
      <c r="I65" s="171"/>
      <c r="J65" s="171"/>
      <c r="K65" s="171"/>
      <c r="L65" s="171"/>
      <c r="M65" s="171"/>
      <c r="N65" s="171"/>
      <c r="O65" s="171"/>
      <c r="P65" s="171"/>
      <c r="Q65" s="172" t="s">
        <v>40</v>
      </c>
      <c r="R65" s="437" t="e">
        <f>'[6]DESGLOSE DEL AIU'!D878</f>
        <v>#REF!</v>
      </c>
      <c r="S65" s="438"/>
      <c r="T65" s="433">
        <v>0</v>
      </c>
      <c r="U65" s="433"/>
      <c r="V65" s="433"/>
      <c r="W65" s="433"/>
      <c r="X65" s="170"/>
    </row>
    <row r="66" spans="1:24">
      <c r="A66" s="169"/>
      <c r="B66" s="171"/>
      <c r="C66" s="171"/>
      <c r="D66" s="171"/>
      <c r="E66" s="171"/>
      <c r="F66" s="171"/>
      <c r="G66" s="171"/>
      <c r="H66" s="171"/>
      <c r="I66" s="171"/>
      <c r="J66" s="171"/>
      <c r="K66" s="171"/>
      <c r="L66" s="171"/>
      <c r="M66" s="171"/>
      <c r="N66" s="171"/>
      <c r="O66" s="171"/>
      <c r="P66" s="171"/>
      <c r="Q66" s="432" t="s">
        <v>42</v>
      </c>
      <c r="R66" s="432"/>
      <c r="S66" s="432"/>
      <c r="T66" s="433">
        <f>+T65+T64</f>
        <v>61258</v>
      </c>
      <c r="U66" s="433"/>
      <c r="V66" s="433"/>
      <c r="W66" s="433"/>
      <c r="X66" s="170"/>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346"/>
      <c r="D69" s="641"/>
      <c r="E69" s="641"/>
      <c r="F69" s="641"/>
      <c r="G69" s="641"/>
      <c r="H69" s="641"/>
      <c r="I69" s="641"/>
      <c r="J69" s="641"/>
      <c r="K69" s="642"/>
      <c r="L69" s="642"/>
      <c r="M69" s="642"/>
      <c r="N69" s="347"/>
      <c r="O69" s="347"/>
      <c r="P69" s="347"/>
      <c r="Q69" s="347"/>
      <c r="R69" s="347"/>
      <c r="S69" s="347"/>
      <c r="T69" s="347"/>
      <c r="U69" s="347"/>
      <c r="V69" s="347"/>
      <c r="W69" s="67"/>
      <c r="X69" s="46"/>
    </row>
    <row r="70" spans="1:24" ht="16.5">
      <c r="A70" s="33"/>
      <c r="B70" s="52"/>
      <c r="C70" s="343" t="s">
        <v>43</v>
      </c>
      <c r="D70" s="343"/>
      <c r="E70" s="343"/>
      <c r="F70" s="343"/>
      <c r="G70" s="343"/>
      <c r="H70" s="343"/>
      <c r="I70" s="343"/>
      <c r="J70" s="343"/>
      <c r="K70" s="642"/>
      <c r="L70" s="642"/>
      <c r="M70" s="642"/>
      <c r="N70" s="343" t="s">
        <v>44</v>
      </c>
      <c r="O70" s="343"/>
      <c r="P70" s="343"/>
      <c r="Q70" s="343"/>
      <c r="R70" s="343"/>
      <c r="S70" s="343"/>
      <c r="T70" s="343"/>
      <c r="U70" s="343"/>
      <c r="V70" s="343"/>
      <c r="W70" s="343"/>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346"/>
      <c r="J73" s="641"/>
      <c r="K73" s="641"/>
      <c r="L73" s="641"/>
      <c r="M73" s="641"/>
      <c r="N73" s="641"/>
      <c r="O73" s="641"/>
      <c r="P73" s="641"/>
      <c r="Q73" s="57"/>
      <c r="R73" s="57"/>
      <c r="S73" s="57"/>
      <c r="T73" s="57"/>
      <c r="U73" s="57"/>
      <c r="V73" s="57"/>
      <c r="W73" s="57"/>
      <c r="X73" s="46"/>
    </row>
    <row r="74" spans="1:24" ht="16.5">
      <c r="A74" s="33"/>
      <c r="B74" s="52"/>
      <c r="C74" s="57"/>
      <c r="D74" s="58"/>
      <c r="E74" s="58"/>
      <c r="F74" s="58"/>
      <c r="G74" s="58"/>
      <c r="H74" s="58"/>
      <c r="I74" s="343" t="s">
        <v>45</v>
      </c>
      <c r="J74" s="643"/>
      <c r="K74" s="643"/>
      <c r="L74" s="643"/>
      <c r="M74" s="643"/>
      <c r="N74" s="643"/>
      <c r="O74" s="643"/>
      <c r="P74" s="643"/>
      <c r="Q74" s="57"/>
      <c r="R74" s="57"/>
      <c r="S74" s="57"/>
      <c r="T74" s="57"/>
      <c r="U74" s="57"/>
      <c r="V74" s="57"/>
      <c r="W74" s="57"/>
      <c r="X74" s="46"/>
    </row>
    <row r="75" spans="1:24">
      <c r="A75" s="33"/>
      <c r="B75" s="52"/>
      <c r="C75" s="52"/>
      <c r="D75" s="52"/>
      <c r="E75" s="52"/>
      <c r="F75" s="59"/>
      <c r="G75" s="59"/>
      <c r="H75" s="59"/>
      <c r="I75" s="59"/>
      <c r="J75" s="59"/>
      <c r="K75" s="59"/>
      <c r="L75" s="59"/>
      <c r="M75" s="59"/>
      <c r="N75" s="59"/>
      <c r="O75" s="59"/>
      <c r="P75" s="60"/>
      <c r="Q75" s="52"/>
      <c r="R75" s="52"/>
      <c r="S75" s="52"/>
      <c r="T75" s="53"/>
      <c r="U75" s="53"/>
      <c r="V75" s="53"/>
      <c r="W75" s="53"/>
      <c r="X75" s="46"/>
    </row>
    <row r="76" spans="1:24">
      <c r="A76" s="33"/>
      <c r="B76" s="344" t="s">
        <v>46</v>
      </c>
      <c r="C76" s="344"/>
      <c r="D76" s="344"/>
      <c r="E76" s="344"/>
      <c r="F76" s="344"/>
      <c r="G76" s="344"/>
      <c r="H76" s="344"/>
      <c r="I76" s="344"/>
      <c r="J76" s="344"/>
      <c r="K76" s="344"/>
      <c r="L76" s="344"/>
      <c r="M76" s="344"/>
      <c r="N76" s="344"/>
      <c r="O76" s="61"/>
      <c r="P76" s="31"/>
      <c r="Q76" s="31" t="s">
        <v>47</v>
      </c>
      <c r="R76" s="31" t="s">
        <v>48</v>
      </c>
      <c r="S76" s="31"/>
      <c r="T76" s="31"/>
      <c r="U76" s="31"/>
      <c r="V76" s="31"/>
      <c r="W76" s="31"/>
      <c r="X76" s="32"/>
    </row>
    <row r="77" spans="1:24">
      <c r="A77" s="62"/>
      <c r="B77" s="63" t="s">
        <v>49</v>
      </c>
      <c r="C77" s="64"/>
      <c r="D77" s="64"/>
      <c r="E77" s="64"/>
      <c r="F77" s="63" t="s">
        <v>50</v>
      </c>
      <c r="G77" s="65"/>
      <c r="H77" s="345"/>
      <c r="I77" s="345"/>
      <c r="J77" s="345"/>
      <c r="K77" s="345"/>
      <c r="L77" s="345"/>
      <c r="M77" s="345"/>
      <c r="N77" s="345"/>
      <c r="O77" s="345"/>
      <c r="P77" s="63"/>
      <c r="Q77" s="63"/>
      <c r="R77" s="63" t="s">
        <v>51</v>
      </c>
      <c r="S77" s="63"/>
      <c r="T77" s="63"/>
      <c r="U77" s="63"/>
      <c r="V77" s="63"/>
      <c r="W77" s="63"/>
      <c r="X77" s="66"/>
    </row>
  </sheetData>
  <mergeCells count="161">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Q36:S36"/>
    <mergeCell ref="T36:W36"/>
    <mergeCell ref="B38:W38"/>
    <mergeCell ref="B40:I40"/>
    <mergeCell ref="J40:K40"/>
    <mergeCell ref="L40:P40"/>
    <mergeCell ref="Q40:S40"/>
    <mergeCell ref="T40:W40"/>
    <mergeCell ref="B33:I33"/>
    <mergeCell ref="J33:K33"/>
    <mergeCell ref="L33:P33"/>
    <mergeCell ref="Q33:S33"/>
    <mergeCell ref="T33:W33"/>
    <mergeCell ref="B35:I35"/>
    <mergeCell ref="J35:K35"/>
    <mergeCell ref="L35:P35"/>
    <mergeCell ref="Q35:S35"/>
    <mergeCell ref="T35:W35"/>
    <mergeCell ref="Q34:S34"/>
    <mergeCell ref="T34:W34"/>
    <mergeCell ref="B41:I41"/>
    <mergeCell ref="J41:K41"/>
    <mergeCell ref="L41:P41"/>
    <mergeCell ref="Q41:S41"/>
    <mergeCell ref="T41:W41"/>
    <mergeCell ref="B42:I42"/>
    <mergeCell ref="J42:K42"/>
    <mergeCell ref="L42:P42"/>
    <mergeCell ref="Q42:S42"/>
    <mergeCell ref="T42:W42"/>
    <mergeCell ref="B45:I45"/>
    <mergeCell ref="J45:K45"/>
    <mergeCell ref="L45:P45"/>
    <mergeCell ref="Q45:S45"/>
    <mergeCell ref="T45:W45"/>
    <mergeCell ref="Q46:S46"/>
    <mergeCell ref="T46:W46"/>
    <mergeCell ref="B43:I43"/>
    <mergeCell ref="J43:K43"/>
    <mergeCell ref="L43:P43"/>
    <mergeCell ref="Q43:S43"/>
    <mergeCell ref="T43:W43"/>
    <mergeCell ref="B44:I44"/>
    <mergeCell ref="J44:K44"/>
    <mergeCell ref="L44:P44"/>
    <mergeCell ref="Q44:S44"/>
    <mergeCell ref="T44:W44"/>
    <mergeCell ref="B51:G51"/>
    <mergeCell ref="H51:I51"/>
    <mergeCell ref="J51:K51"/>
    <mergeCell ref="L51:P51"/>
    <mergeCell ref="Q51:S51"/>
    <mergeCell ref="T51:W51"/>
    <mergeCell ref="B48:W48"/>
    <mergeCell ref="B50:G50"/>
    <mergeCell ref="H50:I50"/>
    <mergeCell ref="J50:K50"/>
    <mergeCell ref="L50:P50"/>
    <mergeCell ref="Q50:S50"/>
    <mergeCell ref="T50:W50"/>
    <mergeCell ref="B53:G53"/>
    <mergeCell ref="H53:I53"/>
    <mergeCell ref="J53:K53"/>
    <mergeCell ref="L53:P53"/>
    <mergeCell ref="Q53:S53"/>
    <mergeCell ref="T53:W53"/>
    <mergeCell ref="B52:G52"/>
    <mergeCell ref="H52:I52"/>
    <mergeCell ref="J52:K52"/>
    <mergeCell ref="L52:P52"/>
    <mergeCell ref="Q52:S52"/>
    <mergeCell ref="T52:W52"/>
    <mergeCell ref="Q54:S54"/>
    <mergeCell ref="T54:W54"/>
    <mergeCell ref="B56:W56"/>
    <mergeCell ref="B58:G58"/>
    <mergeCell ref="H58:I58"/>
    <mergeCell ref="J58:K58"/>
    <mergeCell ref="L58:P58"/>
    <mergeCell ref="Q58:S58"/>
    <mergeCell ref="T58:W58"/>
    <mergeCell ref="Q61:S61"/>
    <mergeCell ref="T61:W61"/>
    <mergeCell ref="B60:G60"/>
    <mergeCell ref="H60:I60"/>
    <mergeCell ref="J60:K60"/>
    <mergeCell ref="L60:P60"/>
    <mergeCell ref="Q60:S60"/>
    <mergeCell ref="T60:W60"/>
    <mergeCell ref="B59:G59"/>
    <mergeCell ref="H59:I59"/>
    <mergeCell ref="J59:K59"/>
    <mergeCell ref="L59:P59"/>
    <mergeCell ref="Q59:S59"/>
    <mergeCell ref="T59:W59"/>
    <mergeCell ref="I73:P73"/>
    <mergeCell ref="I74:P74"/>
    <mergeCell ref="B76:N76"/>
    <mergeCell ref="H77:O77"/>
    <mergeCell ref="B34:I34"/>
    <mergeCell ref="J34:K34"/>
    <mergeCell ref="L34:P34"/>
    <mergeCell ref="Q66:S66"/>
    <mergeCell ref="T66:W66"/>
    <mergeCell ref="C69:J69"/>
    <mergeCell ref="K69:M70"/>
    <mergeCell ref="N69:V69"/>
    <mergeCell ref="C70:J70"/>
    <mergeCell ref="N70:W70"/>
    <mergeCell ref="Q62:S62"/>
    <mergeCell ref="T62:W62"/>
    <mergeCell ref="Q64:S64"/>
    <mergeCell ref="T64:W64"/>
    <mergeCell ref="R65:S65"/>
    <mergeCell ref="T65:W65"/>
    <mergeCell ref="B61:G61"/>
    <mergeCell ref="H61:I61"/>
    <mergeCell ref="J61:K61"/>
    <mergeCell ref="L61:P61"/>
  </mergeCells>
  <conditionalFormatting sqref="B12:W17">
    <cfRule type="expression" dxfId="9" priority="1" stopIfTrue="1">
      <formula>#REF!=0</formula>
    </cfRule>
  </conditionalFormatting>
  <dataValidations count="32">
    <dataValidation allowBlank="1" showInputMessage="1" showErrorMessage="1" prompt="Escriba el precio unitario del material  que se analiza" sqref="Q41:S45" xr:uid="{00000000-0002-0000-3A00-000000000000}"/>
    <dataValidation allowBlank="1" showInputMessage="1" showErrorMessage="1" prompt="Escriba la cantidad de material que se analiza" sqref="L41:P45" xr:uid="{00000000-0002-0000-3A00-000001000000}"/>
    <dataValidation allowBlank="1" showInputMessage="1" showErrorMessage="1" prompt="Escriba la unidad de medida en que se mide el material" sqref="J41:K45" xr:uid="{00000000-0002-0000-3A00-000002000000}"/>
    <dataValidation allowBlank="1" showInputMessage="1" showErrorMessage="1" prompt="Escriba una breve descripción de los materiales que analiza" sqref="B41:I45" xr:uid="{00000000-0002-0000-3A00-000003000000}"/>
    <dataValidation allowBlank="1" showInputMessage="1" showErrorMessage="1" prompt="Escriba el rendimiento del equipo que analiza" sqref="Q33:S35" xr:uid="{00000000-0002-0000-3A00-000004000000}"/>
    <dataValidation allowBlank="1" showInputMessage="1" showErrorMessage="1" prompt="Escriba la Tarifa por hora del equipo que analiza" sqref="L33:P35" xr:uid="{00000000-0002-0000-3A00-000005000000}"/>
    <dataValidation allowBlank="1" showInputMessage="1" showErrorMessage="1" prompt="Escriba una breve descripción del equipo que analiza" sqref="B33:B35" xr:uid="{00000000-0002-0000-3A00-000006000000}"/>
    <dataValidation allowBlank="1" showInputMessage="1" showErrorMessage="1" prompt="Escriba el nombre completo  del interventor" sqref="H77:O77" xr:uid="{00000000-0002-0000-3A00-000007000000}"/>
    <dataValidation allowBlank="1" showInputMessage="1" showErrorMessage="1" prompt="Escriba el valor Unitario de cada trabajador relacionado" sqref="T59:W61" xr:uid="{00000000-0002-0000-3A00-000008000000}"/>
    <dataValidation allowBlank="1" showInputMessage="1" showErrorMessage="1" prompt="Escriba el rendimiento de cada trabajador relacionado" sqref="Q59:S61" xr:uid="{00000000-0002-0000-3A00-000009000000}"/>
    <dataValidation allowBlank="1" showInputMessage="1" showErrorMessage="1" prompt="Escriba el valor del jornal total de cada trabajador relacionado" sqref="L59:P61" xr:uid="{00000000-0002-0000-3A00-00000A000000}"/>
    <dataValidation allowBlank="1" showInputMessage="1" showErrorMessage="1" prompt="Escriba el valor de las prestaciones por cada trabajador" sqref="J59:K61" xr:uid="{00000000-0002-0000-3A00-00000B000000}"/>
    <dataValidation allowBlank="1" showInputMessage="1" showErrorMessage="1" prompt="Escriba el valor del jornal por cada trabajador" sqref="H59:I61" xr:uid="{00000000-0002-0000-3A00-00000C000000}"/>
    <dataValidation allowBlank="1" showInputMessage="1" showErrorMessage="1" prompt="Escriba el valor unitario del transporte relacionado" sqref="T51:W53" xr:uid="{00000000-0002-0000-3A00-00000D000000}"/>
    <dataValidation allowBlank="1" showInputMessage="1" showErrorMessage="1" prompt="Escriba la tarifa del transporte relacionado" sqref="Q51:S53" xr:uid="{00000000-0002-0000-3A00-00000E000000}"/>
    <dataValidation allowBlank="1" showInputMessage="1" showErrorMessage="1" prompt="Esciba los m2 o Toneladas por Km equivalentes para el transporte relacionado" sqref="L51:P53" xr:uid="{00000000-0002-0000-3A00-00000F000000}"/>
    <dataValidation allowBlank="1" showInputMessage="1" showErrorMessage="1" prompt="Escriba la distancia que recorre el transporte relacionado" sqref="J51:K53" xr:uid="{00000000-0002-0000-3A00-000010000000}"/>
    <dataValidation allowBlank="1" showInputMessage="1" showErrorMessage="1" prompt="Escriba el peso o la cantidad de volument que transporta" sqref="H51:I53" xr:uid="{00000000-0002-0000-3A00-000011000000}"/>
    <dataValidation allowBlank="1" showInputMessage="1" showErrorMessage="1" prompt="Escriba el precio unitario del material que se analiza" sqref="T34:W35 T41:W45" xr:uid="{00000000-0002-0000-3A00-000012000000}"/>
    <dataValidation allowBlank="1" showInputMessage="1" showErrorMessage="1" prompt="Escriba el valor unitario del equipo que analiza" sqref="T33:W33" xr:uid="{00000000-0002-0000-3A00-000013000000}"/>
    <dataValidation allowBlank="1" showInputMessage="1" showErrorMessage="1" prompt="Escriba los trabajadores cuyo precio va a analizarce" sqref="B59:G61" xr:uid="{00000000-0002-0000-3A00-000014000000}"/>
    <dataValidation allowBlank="1" showInputMessage="1" showErrorMessage="1" prompt="Escriba la clase de material que transporta el material que se analiza" sqref="B51:G53" xr:uid="{00000000-0002-0000-3A00-000015000000}"/>
    <dataValidation allowBlank="1" showInputMessage="1" showErrorMessage="1" prompt="Escriba la Cantidad de cada item relacionado" sqref="T26 T29:W29" xr:uid="{00000000-0002-0000-3A00-000016000000}"/>
    <dataValidation allowBlank="1" showInputMessage="1" showErrorMessage="1" prompt="Escriba la unidad de medida en que se encuentra el item relacionado" sqref="Q26 Q29:S29" xr:uid="{00000000-0002-0000-3A00-000017000000}"/>
    <dataValidation allowBlank="1" showInputMessage="1" showErrorMessage="1" prompt="Escriba una breve descripción del item relacionado" sqref="D26 D29:P29" xr:uid="{00000000-0002-0000-3A00-000018000000}"/>
    <dataValidation allowBlank="1" showInputMessage="1" showErrorMessage="1" prompt="Escriba el item relacionado en la propuesta" sqref="B26 B29:C29" xr:uid="{00000000-0002-0000-3A00-000019000000}"/>
    <dataValidation allowBlank="1" showInputMessage="1" showErrorMessage="1" promptTitle="Coordinador        " prompt="Escriba el nombre _x000a_o razón social del _x000a_funcionario designado_x000a_para ser el Coordinador_x000a_del Contrato" sqref="F23:W23" xr:uid="{00000000-0002-0000-3A00-00001A000000}"/>
    <dataValidation allowBlank="1" showInputMessage="1" showErrorMessage="1" promptTitle="Interventor               " prompt="Escriba el nombre _x000a_o razón social del _x000a_Interventor" sqref="F21:W21" xr:uid="{00000000-0002-0000-3A00-00001B000000}"/>
    <dataValidation allowBlank="1" showInputMessage="1" showErrorMessage="1" promptTitle="Contratista" prompt="Escriba el nombre o _x000a_razón social del _x000a_Contratista" sqref="F19:W19" xr:uid="{00000000-0002-0000-3A00-00001C000000}"/>
    <dataValidation allowBlank="1" showInputMessage="1" showErrorMessage="1" promptTitle="Contrato No." prompt="Escriba en este espacio el número de contrato suscrito" sqref="H8:L8" xr:uid="{00000000-0002-0000-3A00-00001D000000}"/>
    <dataValidation allowBlank="1" showInputMessage="1" showErrorMessage="1" prompt="Escriba el año de suscripción del contrato." sqref="O8:Q8" xr:uid="{00000000-0002-0000-3A00-00001E000000}"/>
    <dataValidation allowBlank="1" showInputMessage="1" showErrorMessage="1" promptTitle="Objeto del Contrato" prompt="Escriba claramente el objeto del contrato de ejecución suscrito" sqref="B12:W17" xr:uid="{00000000-0002-0000-3A00-00001F000000}"/>
  </dataValidation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tabColor theme="0"/>
  </sheetPr>
  <dimension ref="A1:X77"/>
  <sheetViews>
    <sheetView topLeftCell="A40" zoomScale="72" zoomScaleNormal="72" workbookViewId="0">
      <selection activeCell="B59" sqref="B59:G59"/>
    </sheetView>
  </sheetViews>
  <sheetFormatPr defaultColWidth="11.42578125" defaultRowHeight="15"/>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69" t="s">
        <v>4</v>
      </c>
      <c r="C12" s="469"/>
      <c r="D12" s="469"/>
      <c r="E12" s="469"/>
      <c r="F12" s="469"/>
      <c r="G12" s="469"/>
      <c r="H12" s="469"/>
      <c r="I12" s="469"/>
      <c r="J12" s="469"/>
      <c r="K12" s="469"/>
      <c r="L12" s="469"/>
      <c r="M12" s="469"/>
      <c r="N12" s="469"/>
      <c r="O12" s="469"/>
      <c r="P12" s="469"/>
      <c r="Q12" s="469"/>
      <c r="R12" s="469"/>
      <c r="S12" s="469"/>
      <c r="T12" s="469"/>
      <c r="U12" s="469"/>
      <c r="V12" s="469"/>
      <c r="W12" s="469"/>
      <c r="X12" s="36"/>
    </row>
    <row r="13" spans="1:24">
      <c r="A13" s="35"/>
      <c r="B13" s="469"/>
      <c r="C13" s="469"/>
      <c r="D13" s="469"/>
      <c r="E13" s="469"/>
      <c r="F13" s="469"/>
      <c r="G13" s="469"/>
      <c r="H13" s="469"/>
      <c r="I13" s="469"/>
      <c r="J13" s="469"/>
      <c r="K13" s="469"/>
      <c r="L13" s="469"/>
      <c r="M13" s="469"/>
      <c r="N13" s="469"/>
      <c r="O13" s="469"/>
      <c r="P13" s="469"/>
      <c r="Q13" s="469"/>
      <c r="R13" s="469"/>
      <c r="S13" s="469"/>
      <c r="T13" s="469"/>
      <c r="U13" s="469"/>
      <c r="V13" s="469"/>
      <c r="W13" s="469"/>
      <c r="X13" s="36"/>
    </row>
    <row r="14" spans="1:24">
      <c r="A14" s="35"/>
      <c r="B14" s="469"/>
      <c r="C14" s="469"/>
      <c r="D14" s="469"/>
      <c r="E14" s="469"/>
      <c r="F14" s="469"/>
      <c r="G14" s="469"/>
      <c r="H14" s="469"/>
      <c r="I14" s="469"/>
      <c r="J14" s="469"/>
      <c r="K14" s="469"/>
      <c r="L14" s="469"/>
      <c r="M14" s="469"/>
      <c r="N14" s="469"/>
      <c r="O14" s="469"/>
      <c r="P14" s="469"/>
      <c r="Q14" s="469"/>
      <c r="R14" s="469"/>
      <c r="S14" s="469"/>
      <c r="T14" s="469"/>
      <c r="U14" s="469"/>
      <c r="V14" s="469"/>
      <c r="W14" s="469"/>
      <c r="X14" s="36"/>
    </row>
    <row r="15" spans="1:24">
      <c r="A15" s="35"/>
      <c r="B15" s="469"/>
      <c r="C15" s="469"/>
      <c r="D15" s="469"/>
      <c r="E15" s="469"/>
      <c r="F15" s="469"/>
      <c r="G15" s="469"/>
      <c r="H15" s="469"/>
      <c r="I15" s="469"/>
      <c r="J15" s="469"/>
      <c r="K15" s="469"/>
      <c r="L15" s="469"/>
      <c r="M15" s="469"/>
      <c r="N15" s="469"/>
      <c r="O15" s="469"/>
      <c r="P15" s="469"/>
      <c r="Q15" s="469"/>
      <c r="R15" s="469"/>
      <c r="S15" s="469"/>
      <c r="T15" s="469"/>
      <c r="U15" s="469"/>
      <c r="V15" s="469"/>
      <c r="W15" s="469"/>
      <c r="X15" s="36"/>
    </row>
    <row r="16" spans="1:24">
      <c r="A16" s="35"/>
      <c r="B16" s="469"/>
      <c r="C16" s="469"/>
      <c r="D16" s="469"/>
      <c r="E16" s="469"/>
      <c r="F16" s="469"/>
      <c r="G16" s="469"/>
      <c r="H16" s="469"/>
      <c r="I16" s="469"/>
      <c r="J16" s="469"/>
      <c r="K16" s="469"/>
      <c r="L16" s="469"/>
      <c r="M16" s="469"/>
      <c r="N16" s="469"/>
      <c r="O16" s="469"/>
      <c r="P16" s="469"/>
      <c r="Q16" s="469"/>
      <c r="R16" s="469"/>
      <c r="S16" s="469"/>
      <c r="T16" s="469"/>
      <c r="U16" s="469"/>
      <c r="V16" s="469"/>
      <c r="W16" s="469"/>
      <c r="X16" s="36"/>
    </row>
    <row r="17" spans="1:24">
      <c r="A17" s="35"/>
      <c r="B17" s="469"/>
      <c r="C17" s="469"/>
      <c r="D17" s="469"/>
      <c r="E17" s="469"/>
      <c r="F17" s="469"/>
      <c r="G17" s="469"/>
      <c r="H17" s="469"/>
      <c r="I17" s="469"/>
      <c r="J17" s="469"/>
      <c r="K17" s="469"/>
      <c r="L17" s="469"/>
      <c r="M17" s="469"/>
      <c r="N17" s="469"/>
      <c r="O17" s="469"/>
      <c r="P17" s="469"/>
      <c r="Q17" s="469"/>
      <c r="R17" s="469"/>
      <c r="S17" s="469"/>
      <c r="T17" s="469"/>
      <c r="U17" s="469"/>
      <c r="V17" s="469"/>
      <c r="W17" s="469"/>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293">
        <f>'[6]PRESUPUESTO PLAZA'!B77</f>
        <v>12.3</v>
      </c>
      <c r="C26" s="295"/>
      <c r="D26" s="470" t="str">
        <f>'[6]PRESUPUESTO PLAZA'!C77</f>
        <v>Suministro e instalación de canoa en lámina galvanizada calibre 20 grafada, desarrollo de 120 cm y soldada en las uniones, incluye pintura anticorrosiva y de acabado y todos los  elementos  necesarios  para  su  correcta  instalación  y
funcionamiento.</v>
      </c>
      <c r="E26" s="471"/>
      <c r="F26" s="471"/>
      <c r="G26" s="471"/>
      <c r="H26" s="471"/>
      <c r="I26" s="471"/>
      <c r="J26" s="471"/>
      <c r="K26" s="471"/>
      <c r="L26" s="471"/>
      <c r="M26" s="471"/>
      <c r="N26" s="471"/>
      <c r="O26" s="471"/>
      <c r="P26" s="472"/>
      <c r="Q26" s="293" t="str">
        <f>'[6]PRESUPUESTO PLAZA'!D77</f>
        <v>m</v>
      </c>
      <c r="R26" s="294"/>
      <c r="S26" s="295"/>
      <c r="T26" s="468">
        <f>'[6]PRESUPUESTO PLAZA'!E77</f>
        <v>339</v>
      </c>
      <c r="U26" s="294"/>
      <c r="V26" s="294"/>
      <c r="W26" s="295"/>
      <c r="X26" s="46"/>
    </row>
    <row r="27" spans="1:24">
      <c r="A27" s="33"/>
      <c r="B27" s="296"/>
      <c r="C27" s="298"/>
      <c r="D27" s="473"/>
      <c r="E27" s="474"/>
      <c r="F27" s="474"/>
      <c r="G27" s="474"/>
      <c r="H27" s="474"/>
      <c r="I27" s="474"/>
      <c r="J27" s="474"/>
      <c r="K27" s="474"/>
      <c r="L27" s="474"/>
      <c r="M27" s="474"/>
      <c r="N27" s="474"/>
      <c r="O27" s="474"/>
      <c r="P27" s="475"/>
      <c r="Q27" s="296"/>
      <c r="R27" s="297"/>
      <c r="S27" s="298"/>
      <c r="T27" s="296"/>
      <c r="U27" s="297"/>
      <c r="V27" s="297"/>
      <c r="W27" s="298"/>
      <c r="X27" s="46"/>
    </row>
    <row r="28" spans="1:24">
      <c r="A28" s="33"/>
      <c r="B28" s="299"/>
      <c r="C28" s="301"/>
      <c r="D28" s="476"/>
      <c r="E28" s="477"/>
      <c r="F28" s="477"/>
      <c r="G28" s="477"/>
      <c r="H28" s="477"/>
      <c r="I28" s="477"/>
      <c r="J28" s="477"/>
      <c r="K28" s="477"/>
      <c r="L28" s="477"/>
      <c r="M28" s="477"/>
      <c r="N28" s="477"/>
      <c r="O28" s="477"/>
      <c r="P28" s="478"/>
      <c r="Q28" s="299"/>
      <c r="R28" s="300"/>
      <c r="S28" s="301"/>
      <c r="T28" s="299"/>
      <c r="U28" s="300"/>
      <c r="V28" s="300"/>
      <c r="W28" s="301"/>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c r="K33" s="318"/>
      <c r="L33" s="319">
        <f>+T62</f>
        <v>5294.8499999999995</v>
      </c>
      <c r="M33" s="319"/>
      <c r="N33" s="319"/>
      <c r="O33" s="319"/>
      <c r="P33" s="319"/>
      <c r="Q33" s="320">
        <v>0.05</v>
      </c>
      <c r="R33" s="320"/>
      <c r="S33" s="320"/>
      <c r="T33" s="319">
        <f>+ROUND(L33*Q33,0)</f>
        <v>265</v>
      </c>
      <c r="U33" s="319"/>
      <c r="V33" s="319"/>
      <c r="W33" s="319"/>
      <c r="X33" s="46"/>
    </row>
    <row r="34" spans="1:24" ht="15.75">
      <c r="A34" s="33"/>
      <c r="B34" s="314"/>
      <c r="C34" s="315"/>
      <c r="D34" s="315"/>
      <c r="E34" s="315"/>
      <c r="F34" s="315"/>
      <c r="G34" s="315"/>
      <c r="H34" s="315"/>
      <c r="I34" s="316"/>
      <c r="J34" s="317"/>
      <c r="K34" s="318"/>
      <c r="L34" s="321"/>
      <c r="M34" s="322"/>
      <c r="N34" s="322"/>
      <c r="O34" s="322"/>
      <c r="P34" s="323"/>
      <c r="Q34" s="317"/>
      <c r="R34" s="324"/>
      <c r="S34" s="318"/>
      <c r="T34" s="325">
        <f>+ROUND(L34*Q34,0)</f>
        <v>0</v>
      </c>
      <c r="U34" s="326"/>
      <c r="V34" s="326"/>
      <c r="W34" s="327"/>
      <c r="X34" s="46"/>
    </row>
    <row r="35" spans="1:24" ht="16.5">
      <c r="A35" s="33"/>
      <c r="B35" s="49"/>
      <c r="C35" s="49"/>
      <c r="D35" s="49"/>
      <c r="E35" s="49"/>
      <c r="F35" s="49"/>
      <c r="G35" s="49"/>
      <c r="H35" s="49"/>
      <c r="I35" s="49"/>
      <c r="J35" s="49"/>
      <c r="K35" s="49"/>
      <c r="L35" s="49"/>
      <c r="M35" s="49"/>
      <c r="N35" s="49"/>
      <c r="O35" s="49"/>
      <c r="P35" s="49"/>
      <c r="Q35" s="310" t="s">
        <v>20</v>
      </c>
      <c r="R35" s="310"/>
      <c r="S35" s="310"/>
      <c r="T35" s="311">
        <f>+SUM(T33:W34)</f>
        <v>265</v>
      </c>
      <c r="U35" s="312"/>
      <c r="V35" s="312"/>
      <c r="W35" s="313"/>
      <c r="X35" s="46"/>
    </row>
    <row r="36" spans="1:24" ht="15.75">
      <c r="A36" s="33"/>
      <c r="B36" s="50"/>
      <c r="C36" s="50"/>
      <c r="D36" s="50"/>
      <c r="E36" s="50"/>
      <c r="F36" s="50"/>
      <c r="G36" s="50"/>
      <c r="H36" s="50"/>
      <c r="I36" s="50"/>
      <c r="J36" s="50"/>
      <c r="K36" s="50"/>
      <c r="L36" s="50"/>
      <c r="M36" s="50"/>
      <c r="N36" s="50"/>
      <c r="O36" s="50"/>
      <c r="P36" s="50"/>
      <c r="Q36" s="50"/>
      <c r="R36" s="50"/>
      <c r="S36" s="50"/>
      <c r="T36" s="51"/>
      <c r="U36" s="51"/>
      <c r="V36" s="51"/>
      <c r="W36" s="51"/>
      <c r="X36" s="46"/>
    </row>
    <row r="37" spans="1:24" ht="16.5">
      <c r="A37" s="33"/>
      <c r="B37" s="305" t="s">
        <v>21</v>
      </c>
      <c r="C37" s="305"/>
      <c r="D37" s="305"/>
      <c r="E37" s="305"/>
      <c r="F37" s="305"/>
      <c r="G37" s="305"/>
      <c r="H37" s="305"/>
      <c r="I37" s="305"/>
      <c r="J37" s="305"/>
      <c r="K37" s="305"/>
      <c r="L37" s="305"/>
      <c r="M37" s="305"/>
      <c r="N37" s="305"/>
      <c r="O37" s="305"/>
      <c r="P37" s="305"/>
      <c r="Q37" s="305"/>
      <c r="R37" s="305"/>
      <c r="S37" s="305"/>
      <c r="T37" s="305"/>
      <c r="U37" s="305"/>
      <c r="V37" s="305"/>
      <c r="W37" s="305"/>
      <c r="X37" s="46"/>
    </row>
    <row r="38" spans="1:24" ht="15.75">
      <c r="A38" s="33"/>
      <c r="B38" s="47"/>
      <c r="C38" s="47"/>
      <c r="D38" s="47"/>
      <c r="E38" s="47"/>
      <c r="F38" s="47"/>
      <c r="G38" s="47"/>
      <c r="H38" s="47"/>
      <c r="I38" s="47"/>
      <c r="J38" s="47"/>
      <c r="K38" s="47"/>
      <c r="L38" s="47"/>
      <c r="M38" s="47"/>
      <c r="N38" s="47"/>
      <c r="O38" s="47"/>
      <c r="P38" s="47"/>
      <c r="Q38" s="47"/>
      <c r="R38" s="47"/>
      <c r="S38" s="47"/>
      <c r="T38" s="47"/>
      <c r="U38" s="47"/>
      <c r="V38" s="47"/>
      <c r="W38" s="47"/>
      <c r="X38" s="46"/>
    </row>
    <row r="39" spans="1:24" ht="16.5">
      <c r="A39" s="33"/>
      <c r="B39" s="309" t="s">
        <v>9</v>
      </c>
      <c r="C39" s="309"/>
      <c r="D39" s="309"/>
      <c r="E39" s="309"/>
      <c r="F39" s="309"/>
      <c r="G39" s="309"/>
      <c r="H39" s="309"/>
      <c r="I39" s="309"/>
      <c r="J39" s="309" t="s">
        <v>10</v>
      </c>
      <c r="K39" s="309"/>
      <c r="L39" s="309" t="s">
        <v>22</v>
      </c>
      <c r="M39" s="309"/>
      <c r="N39" s="309"/>
      <c r="O39" s="309"/>
      <c r="P39" s="309"/>
      <c r="Q39" s="309" t="s">
        <v>23</v>
      </c>
      <c r="R39" s="309"/>
      <c r="S39" s="309"/>
      <c r="T39" s="309" t="s">
        <v>24</v>
      </c>
      <c r="U39" s="309"/>
      <c r="V39" s="309"/>
      <c r="W39" s="309"/>
      <c r="X39" s="46"/>
    </row>
    <row r="40" spans="1:24" ht="15.75">
      <c r="A40" s="33"/>
      <c r="B40" s="533" t="s">
        <v>284</v>
      </c>
      <c r="C40" s="533"/>
      <c r="D40" s="533"/>
      <c r="E40" s="533"/>
      <c r="F40" s="533"/>
      <c r="G40" s="533"/>
      <c r="H40" s="533"/>
      <c r="I40" s="533"/>
      <c r="J40" s="320" t="s">
        <v>112</v>
      </c>
      <c r="K40" s="320"/>
      <c r="L40" s="535">
        <v>1</v>
      </c>
      <c r="M40" s="536"/>
      <c r="N40" s="536"/>
      <c r="O40" s="536"/>
      <c r="P40" s="537"/>
      <c r="Q40" s="458">
        <v>30510</v>
      </c>
      <c r="R40" s="458"/>
      <c r="S40" s="458"/>
      <c r="T40" s="458">
        <f t="shared" ref="T40:T45" si="0">+ROUND(L40*Q40,0)</f>
        <v>30510</v>
      </c>
      <c r="U40" s="458"/>
      <c r="V40" s="458"/>
      <c r="W40" s="458"/>
      <c r="X40" s="46"/>
    </row>
    <row r="41" spans="1:24" ht="15.75">
      <c r="A41" s="33"/>
      <c r="B41" s="533" t="s">
        <v>285</v>
      </c>
      <c r="C41" s="533"/>
      <c r="D41" s="533"/>
      <c r="E41" s="533"/>
      <c r="F41" s="533"/>
      <c r="G41" s="533"/>
      <c r="H41" s="533"/>
      <c r="I41" s="533"/>
      <c r="J41" s="320" t="s">
        <v>120</v>
      </c>
      <c r="K41" s="320"/>
      <c r="L41" s="534">
        <v>0.05</v>
      </c>
      <c r="M41" s="534"/>
      <c r="N41" s="534"/>
      <c r="O41" s="534"/>
      <c r="P41" s="534"/>
      <c r="Q41" s="458">
        <v>50900</v>
      </c>
      <c r="R41" s="458"/>
      <c r="S41" s="458"/>
      <c r="T41" s="458">
        <f t="shared" si="0"/>
        <v>2545</v>
      </c>
      <c r="U41" s="458"/>
      <c r="V41" s="458"/>
      <c r="W41" s="458"/>
      <c r="X41" s="46"/>
    </row>
    <row r="42" spans="1:24" ht="15.75">
      <c r="A42" s="33"/>
      <c r="B42" s="533" t="s">
        <v>286</v>
      </c>
      <c r="C42" s="533"/>
      <c r="D42" s="533"/>
      <c r="E42" s="533"/>
      <c r="F42" s="533"/>
      <c r="G42" s="533"/>
      <c r="H42" s="533"/>
      <c r="I42" s="533"/>
      <c r="J42" s="320" t="s">
        <v>120</v>
      </c>
      <c r="K42" s="320"/>
      <c r="L42" s="534">
        <v>0.05</v>
      </c>
      <c r="M42" s="534"/>
      <c r="N42" s="534"/>
      <c r="O42" s="534"/>
      <c r="P42" s="534"/>
      <c r="Q42" s="458">
        <v>61900</v>
      </c>
      <c r="R42" s="458"/>
      <c r="S42" s="458"/>
      <c r="T42" s="458">
        <f t="shared" si="0"/>
        <v>3095</v>
      </c>
      <c r="U42" s="458"/>
      <c r="V42" s="458"/>
      <c r="W42" s="458"/>
      <c r="X42" s="46"/>
    </row>
    <row r="43" spans="1:24" ht="15.75">
      <c r="A43" s="33"/>
      <c r="B43" s="533"/>
      <c r="C43" s="533"/>
      <c r="D43" s="533"/>
      <c r="E43" s="533"/>
      <c r="F43" s="533"/>
      <c r="G43" s="533"/>
      <c r="H43" s="533"/>
      <c r="I43" s="533"/>
      <c r="J43" s="320"/>
      <c r="K43" s="320"/>
      <c r="L43" s="534"/>
      <c r="M43" s="534"/>
      <c r="N43" s="534"/>
      <c r="O43" s="534"/>
      <c r="P43" s="534"/>
      <c r="Q43" s="458"/>
      <c r="R43" s="458"/>
      <c r="S43" s="458"/>
      <c r="T43" s="458">
        <f t="shared" si="0"/>
        <v>0</v>
      </c>
      <c r="U43" s="458"/>
      <c r="V43" s="458"/>
      <c r="W43" s="458"/>
      <c r="X43" s="46"/>
    </row>
    <row r="44" spans="1:24" ht="15.75">
      <c r="A44" s="33"/>
      <c r="B44" s="533"/>
      <c r="C44" s="533"/>
      <c r="D44" s="533"/>
      <c r="E44" s="533"/>
      <c r="F44" s="533"/>
      <c r="G44" s="533"/>
      <c r="H44" s="533"/>
      <c r="I44" s="533"/>
      <c r="J44" s="320"/>
      <c r="K44" s="320"/>
      <c r="L44" s="534"/>
      <c r="M44" s="534"/>
      <c r="N44" s="534"/>
      <c r="O44" s="534"/>
      <c r="P44" s="534"/>
      <c r="Q44" s="458"/>
      <c r="R44" s="458"/>
      <c r="S44" s="458"/>
      <c r="T44" s="458">
        <f t="shared" si="0"/>
        <v>0</v>
      </c>
      <c r="U44" s="458"/>
      <c r="V44" s="458"/>
      <c r="W44" s="458"/>
      <c r="X44" s="46"/>
    </row>
    <row r="45" spans="1:24" ht="15.75">
      <c r="A45" s="33"/>
      <c r="B45" s="533"/>
      <c r="C45" s="533"/>
      <c r="D45" s="533"/>
      <c r="E45" s="533"/>
      <c r="F45" s="533"/>
      <c r="G45" s="533"/>
      <c r="H45" s="533"/>
      <c r="I45" s="533"/>
      <c r="J45" s="320"/>
      <c r="K45" s="320"/>
      <c r="L45" s="534"/>
      <c r="M45" s="534"/>
      <c r="N45" s="534"/>
      <c r="O45" s="534"/>
      <c r="P45" s="534"/>
      <c r="Q45" s="458"/>
      <c r="R45" s="458"/>
      <c r="S45" s="458"/>
      <c r="T45" s="458">
        <f t="shared" si="0"/>
        <v>0</v>
      </c>
      <c r="U45" s="458"/>
      <c r="V45" s="458"/>
      <c r="W45" s="458"/>
      <c r="X45" s="46"/>
    </row>
    <row r="46" spans="1:24" ht="16.5">
      <c r="A46" s="33"/>
      <c r="B46" s="49"/>
      <c r="C46" s="49"/>
      <c r="D46" s="49"/>
      <c r="E46" s="49"/>
      <c r="F46" s="49"/>
      <c r="G46" s="49"/>
      <c r="H46" s="49"/>
      <c r="I46" s="49"/>
      <c r="J46" s="49"/>
      <c r="K46" s="49"/>
      <c r="L46" s="49"/>
      <c r="M46" s="49"/>
      <c r="N46" s="49"/>
      <c r="O46" s="49"/>
      <c r="P46" s="49"/>
      <c r="Q46" s="310" t="s">
        <v>20</v>
      </c>
      <c r="R46" s="310"/>
      <c r="S46" s="310"/>
      <c r="T46" s="491">
        <f>SUM(T40:W45)</f>
        <v>36150</v>
      </c>
      <c r="U46" s="492"/>
      <c r="V46" s="492"/>
      <c r="W46" s="493"/>
      <c r="X46" s="46"/>
    </row>
    <row r="47" spans="1:24" ht="15.75">
      <c r="A47" s="33"/>
      <c r="B47" s="50"/>
      <c r="C47" s="50"/>
      <c r="D47" s="50"/>
      <c r="E47" s="50"/>
      <c r="F47" s="50"/>
      <c r="G47" s="50"/>
      <c r="H47" s="50"/>
      <c r="I47" s="50"/>
      <c r="J47" s="50"/>
      <c r="K47" s="50"/>
      <c r="L47" s="50"/>
      <c r="M47" s="50"/>
      <c r="N47" s="50"/>
      <c r="O47" s="50"/>
      <c r="P47" s="50"/>
      <c r="Q47" s="50"/>
      <c r="R47" s="50"/>
      <c r="S47" s="50"/>
      <c r="T47" s="51"/>
      <c r="U47" s="51"/>
      <c r="V47" s="51"/>
      <c r="W47" s="51"/>
      <c r="X47" s="46"/>
    </row>
    <row r="48" spans="1:24" ht="16.5">
      <c r="A48" s="33"/>
      <c r="B48" s="305" t="s">
        <v>26</v>
      </c>
      <c r="C48" s="305"/>
      <c r="D48" s="305"/>
      <c r="E48" s="305"/>
      <c r="F48" s="305"/>
      <c r="G48" s="305"/>
      <c r="H48" s="305"/>
      <c r="I48" s="305"/>
      <c r="J48" s="305"/>
      <c r="K48" s="305"/>
      <c r="L48" s="305"/>
      <c r="M48" s="305"/>
      <c r="N48" s="305"/>
      <c r="O48" s="305"/>
      <c r="P48" s="305"/>
      <c r="Q48" s="305"/>
      <c r="R48" s="305"/>
      <c r="S48" s="305"/>
      <c r="T48" s="305"/>
      <c r="U48" s="305"/>
      <c r="V48" s="305"/>
      <c r="W48" s="305"/>
      <c r="X48" s="46"/>
    </row>
    <row r="49" spans="1:24" ht="15.75">
      <c r="A49" s="33"/>
      <c r="B49" s="47"/>
      <c r="C49" s="47"/>
      <c r="D49" s="47"/>
      <c r="E49" s="47"/>
      <c r="F49" s="47"/>
      <c r="G49" s="47"/>
      <c r="H49" s="47"/>
      <c r="I49" s="47"/>
      <c r="J49" s="47"/>
      <c r="K49" s="47"/>
      <c r="L49" s="47"/>
      <c r="M49" s="47"/>
      <c r="N49" s="47"/>
      <c r="O49" s="47"/>
      <c r="P49" s="47"/>
      <c r="Q49" s="47"/>
      <c r="R49" s="47"/>
      <c r="S49" s="47"/>
      <c r="T49" s="47"/>
      <c r="U49" s="47"/>
      <c r="V49" s="47"/>
      <c r="W49" s="47"/>
      <c r="X49" s="46"/>
    </row>
    <row r="50" spans="1:24" ht="19.5">
      <c r="A50" s="33"/>
      <c r="B50" s="309" t="s">
        <v>27</v>
      </c>
      <c r="C50" s="309"/>
      <c r="D50" s="309"/>
      <c r="E50" s="309"/>
      <c r="F50" s="309"/>
      <c r="G50" s="309"/>
      <c r="H50" s="309" t="s">
        <v>28</v>
      </c>
      <c r="I50" s="309"/>
      <c r="J50" s="309" t="s">
        <v>29</v>
      </c>
      <c r="K50" s="309"/>
      <c r="L50" s="309" t="s">
        <v>30</v>
      </c>
      <c r="M50" s="309"/>
      <c r="N50" s="309"/>
      <c r="O50" s="309"/>
      <c r="P50" s="309"/>
      <c r="Q50" s="309" t="s">
        <v>16</v>
      </c>
      <c r="R50" s="309"/>
      <c r="S50" s="309"/>
      <c r="T50" s="309" t="s">
        <v>18</v>
      </c>
      <c r="U50" s="309"/>
      <c r="V50" s="309"/>
      <c r="W50" s="309"/>
      <c r="X50" s="46"/>
    </row>
    <row r="51" spans="1:24" ht="15.75">
      <c r="A51" s="33"/>
      <c r="B51" s="320"/>
      <c r="C51" s="320"/>
      <c r="D51" s="320"/>
      <c r="E51" s="320"/>
      <c r="F51" s="320"/>
      <c r="G51" s="320"/>
      <c r="H51" s="320"/>
      <c r="I51" s="320"/>
      <c r="J51" s="320"/>
      <c r="K51" s="320"/>
      <c r="L51" s="320"/>
      <c r="M51" s="320"/>
      <c r="N51" s="320"/>
      <c r="O51" s="320"/>
      <c r="P51" s="320"/>
      <c r="Q51" s="320"/>
      <c r="R51" s="320"/>
      <c r="S51" s="320"/>
      <c r="T51" s="319">
        <f>+ROUND(L51*Q51,0)</f>
        <v>0</v>
      </c>
      <c r="U51" s="319"/>
      <c r="V51" s="319"/>
      <c r="W51" s="319"/>
      <c r="X51" s="46"/>
    </row>
    <row r="52" spans="1:24" ht="15.75">
      <c r="A52" s="33"/>
      <c r="B52" s="320"/>
      <c r="C52" s="320"/>
      <c r="D52" s="320"/>
      <c r="E52" s="320"/>
      <c r="F52" s="320"/>
      <c r="G52" s="320"/>
      <c r="H52" s="320"/>
      <c r="I52" s="320"/>
      <c r="J52" s="320"/>
      <c r="K52" s="320"/>
      <c r="L52" s="320"/>
      <c r="M52" s="320"/>
      <c r="N52" s="320"/>
      <c r="O52" s="320"/>
      <c r="P52" s="320"/>
      <c r="Q52" s="320"/>
      <c r="R52" s="320"/>
      <c r="S52" s="320"/>
      <c r="T52" s="319">
        <f>+ROUND(L52*Q52,0)</f>
        <v>0</v>
      </c>
      <c r="U52" s="319"/>
      <c r="V52" s="319"/>
      <c r="W52" s="319"/>
      <c r="X52" s="46"/>
    </row>
    <row r="53" spans="1:24" ht="15.75">
      <c r="A53" s="33"/>
      <c r="B53" s="320"/>
      <c r="C53" s="320"/>
      <c r="D53" s="320"/>
      <c r="E53" s="320"/>
      <c r="F53" s="320"/>
      <c r="G53" s="320"/>
      <c r="H53" s="320"/>
      <c r="I53" s="320"/>
      <c r="J53" s="320"/>
      <c r="K53" s="320"/>
      <c r="L53" s="320"/>
      <c r="M53" s="320"/>
      <c r="N53" s="320"/>
      <c r="O53" s="320"/>
      <c r="P53" s="320"/>
      <c r="Q53" s="320"/>
      <c r="R53" s="320"/>
      <c r="S53" s="320"/>
      <c r="T53" s="319">
        <f>+ROUND(L53*Q53,0)</f>
        <v>0</v>
      </c>
      <c r="U53" s="319"/>
      <c r="V53" s="319"/>
      <c r="W53" s="319"/>
      <c r="X53" s="46"/>
    </row>
    <row r="54" spans="1:24" ht="16.5">
      <c r="A54" s="33"/>
      <c r="B54" s="49"/>
      <c r="C54" s="49"/>
      <c r="D54" s="49"/>
      <c r="E54" s="49"/>
      <c r="F54" s="49"/>
      <c r="G54" s="49"/>
      <c r="H54" s="49"/>
      <c r="I54" s="49"/>
      <c r="J54" s="49"/>
      <c r="K54" s="49"/>
      <c r="L54" s="49"/>
      <c r="M54" s="49"/>
      <c r="N54" s="49"/>
      <c r="O54" s="49"/>
      <c r="P54" s="49"/>
      <c r="Q54" s="310" t="s">
        <v>20</v>
      </c>
      <c r="R54" s="310"/>
      <c r="S54" s="310"/>
      <c r="T54" s="332">
        <f>SUM(T51:W53)</f>
        <v>0</v>
      </c>
      <c r="U54" s="333"/>
      <c r="V54" s="333"/>
      <c r="W54" s="334"/>
      <c r="X54" s="46"/>
    </row>
    <row r="55" spans="1:24" ht="15.75">
      <c r="A55" s="33"/>
      <c r="B55" s="50"/>
      <c r="C55" s="50"/>
      <c r="D55" s="50"/>
      <c r="E55" s="50"/>
      <c r="F55" s="50"/>
      <c r="G55" s="50"/>
      <c r="H55" s="50"/>
      <c r="I55" s="50"/>
      <c r="J55" s="50"/>
      <c r="K55" s="50"/>
      <c r="L55" s="50"/>
      <c r="M55" s="50"/>
      <c r="N55" s="50"/>
      <c r="O55" s="50"/>
      <c r="P55" s="50"/>
      <c r="Q55" s="50"/>
      <c r="R55" s="50"/>
      <c r="S55" s="50"/>
      <c r="T55" s="51"/>
      <c r="U55" s="51"/>
      <c r="V55" s="51"/>
      <c r="W55" s="51"/>
      <c r="X55" s="46"/>
    </row>
    <row r="56" spans="1:24" ht="16.5">
      <c r="A56" s="33"/>
      <c r="B56" s="305" t="s">
        <v>33</v>
      </c>
      <c r="C56" s="305"/>
      <c r="D56" s="305"/>
      <c r="E56" s="305"/>
      <c r="F56" s="305"/>
      <c r="G56" s="305"/>
      <c r="H56" s="305"/>
      <c r="I56" s="305"/>
      <c r="J56" s="305"/>
      <c r="K56" s="305"/>
      <c r="L56" s="305"/>
      <c r="M56" s="305"/>
      <c r="N56" s="305"/>
      <c r="O56" s="305"/>
      <c r="P56" s="305"/>
      <c r="Q56" s="305"/>
      <c r="R56" s="305"/>
      <c r="S56" s="305"/>
      <c r="T56" s="305"/>
      <c r="U56" s="305"/>
      <c r="V56" s="305"/>
      <c r="W56" s="305"/>
      <c r="X56" s="46"/>
    </row>
    <row r="57" spans="1:24" ht="15.75">
      <c r="A57" s="33"/>
      <c r="B57" s="47"/>
      <c r="C57" s="47"/>
      <c r="D57" s="47"/>
      <c r="E57" s="47"/>
      <c r="F57" s="47"/>
      <c r="G57" s="47"/>
      <c r="H57" s="47"/>
      <c r="I57" s="47"/>
      <c r="J57" s="47"/>
      <c r="K57" s="47"/>
      <c r="L57" s="47"/>
      <c r="M57" s="47"/>
      <c r="N57" s="47"/>
      <c r="O57" s="47"/>
      <c r="P57" s="47"/>
      <c r="Q57" s="47"/>
      <c r="R57" s="47"/>
      <c r="S57" s="47"/>
      <c r="T57" s="47"/>
      <c r="U57" s="47"/>
      <c r="V57" s="47"/>
      <c r="W57" s="47"/>
      <c r="X57" s="46"/>
    </row>
    <row r="58" spans="1:24" ht="16.5">
      <c r="A58" s="33"/>
      <c r="B58" s="309" t="s">
        <v>34</v>
      </c>
      <c r="C58" s="309"/>
      <c r="D58" s="309"/>
      <c r="E58" s="309"/>
      <c r="F58" s="309"/>
      <c r="G58" s="309"/>
      <c r="H58" s="309" t="s">
        <v>248</v>
      </c>
      <c r="I58" s="309"/>
      <c r="J58" s="309" t="s">
        <v>36</v>
      </c>
      <c r="K58" s="309"/>
      <c r="L58" s="309" t="s">
        <v>37</v>
      </c>
      <c r="M58" s="309"/>
      <c r="N58" s="309"/>
      <c r="O58" s="309"/>
      <c r="P58" s="309"/>
      <c r="Q58" s="309" t="s">
        <v>17</v>
      </c>
      <c r="R58" s="309"/>
      <c r="S58" s="309"/>
      <c r="T58" s="309" t="s">
        <v>18</v>
      </c>
      <c r="U58" s="309"/>
      <c r="V58" s="309"/>
      <c r="W58" s="309"/>
      <c r="X58" s="46"/>
    </row>
    <row r="59" spans="1:24">
      <c r="A59" s="33"/>
      <c r="B59" s="439" t="s">
        <v>287</v>
      </c>
      <c r="C59" s="439"/>
      <c r="D59" s="439"/>
      <c r="E59" s="439"/>
      <c r="F59" s="439"/>
      <c r="G59" s="439"/>
      <c r="H59" s="440">
        <v>25672</v>
      </c>
      <c r="I59" s="440"/>
      <c r="J59" s="441">
        <v>0.65</v>
      </c>
      <c r="K59" s="442"/>
      <c r="L59" s="443">
        <f>H59*1.65</f>
        <v>42358.799999999996</v>
      </c>
      <c r="M59" s="442"/>
      <c r="N59" s="442"/>
      <c r="O59" s="442"/>
      <c r="P59" s="442"/>
      <c r="Q59" s="532">
        <v>0.125</v>
      </c>
      <c r="R59" s="532"/>
      <c r="S59" s="532"/>
      <c r="T59" s="440">
        <f>Q59*L59</f>
        <v>5294.8499999999995</v>
      </c>
      <c r="U59" s="440"/>
      <c r="V59" s="440"/>
      <c r="W59" s="440"/>
      <c r="X59" s="46"/>
    </row>
    <row r="60" spans="1:24" ht="15.75">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5.75">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ht="16.5">
      <c r="A62" s="33"/>
      <c r="B62" s="49"/>
      <c r="C62" s="49"/>
      <c r="D62" s="49"/>
      <c r="E62" s="49"/>
      <c r="F62" s="49"/>
      <c r="G62" s="49"/>
      <c r="H62" s="49"/>
      <c r="I62" s="49"/>
      <c r="J62" s="49"/>
      <c r="K62" s="49"/>
      <c r="L62" s="49"/>
      <c r="M62" s="49"/>
      <c r="N62" s="49"/>
      <c r="O62" s="49"/>
      <c r="P62" s="49"/>
      <c r="Q62" s="310" t="s">
        <v>20</v>
      </c>
      <c r="R62" s="310"/>
      <c r="S62" s="310"/>
      <c r="T62" s="337">
        <f>SUM(T59:W61)</f>
        <v>5294.8499999999995</v>
      </c>
      <c r="U62" s="338"/>
      <c r="V62" s="338"/>
      <c r="W62" s="339"/>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169"/>
      <c r="B64" s="171"/>
      <c r="C64" s="171"/>
      <c r="D64" s="171"/>
      <c r="E64" s="171"/>
      <c r="F64" s="171"/>
      <c r="G64" s="171"/>
      <c r="H64" s="171"/>
      <c r="I64" s="171"/>
      <c r="J64" s="171"/>
      <c r="K64" s="171"/>
      <c r="L64" s="171"/>
      <c r="M64" s="171"/>
      <c r="N64" s="171"/>
      <c r="O64" s="171"/>
      <c r="P64" s="171"/>
      <c r="Q64" s="432" t="s">
        <v>39</v>
      </c>
      <c r="R64" s="432"/>
      <c r="S64" s="432"/>
      <c r="T64" s="433">
        <f>ROUND((T62+T54+T46+T35),0)</f>
        <v>41710</v>
      </c>
      <c r="U64" s="433"/>
      <c r="V64" s="433"/>
      <c r="W64" s="433"/>
      <c r="X64" s="170"/>
    </row>
    <row r="65" spans="1:24">
      <c r="A65" s="169"/>
      <c r="B65" s="171"/>
      <c r="C65" s="171"/>
      <c r="D65" s="171"/>
      <c r="E65" s="171"/>
      <c r="F65" s="171"/>
      <c r="G65" s="171"/>
      <c r="H65" s="171"/>
      <c r="I65" s="171"/>
      <c r="J65" s="171"/>
      <c r="K65" s="171"/>
      <c r="L65" s="171"/>
      <c r="M65" s="171"/>
      <c r="N65" s="171"/>
      <c r="O65" s="171"/>
      <c r="P65" s="171"/>
      <c r="Q65" s="172" t="s">
        <v>40</v>
      </c>
      <c r="R65" s="437" t="e">
        <f>'[6]DESGLOSE DEL AIU'!D962</f>
        <v>#REF!</v>
      </c>
      <c r="S65" s="438"/>
      <c r="T65" s="433">
        <v>0</v>
      </c>
      <c r="U65" s="433"/>
      <c r="V65" s="433"/>
      <c r="W65" s="433"/>
      <c r="X65" s="170"/>
    </row>
    <row r="66" spans="1:24">
      <c r="A66" s="169"/>
      <c r="B66" s="171"/>
      <c r="C66" s="171"/>
      <c r="D66" s="171"/>
      <c r="E66" s="171"/>
      <c r="F66" s="171"/>
      <c r="G66" s="171"/>
      <c r="H66" s="171"/>
      <c r="I66" s="171"/>
      <c r="J66" s="171"/>
      <c r="K66" s="171"/>
      <c r="L66" s="171"/>
      <c r="M66" s="171"/>
      <c r="N66" s="171"/>
      <c r="O66" s="171"/>
      <c r="P66" s="171"/>
      <c r="Q66" s="432" t="s">
        <v>42</v>
      </c>
      <c r="R66" s="432"/>
      <c r="S66" s="432"/>
      <c r="T66" s="433">
        <f>+T65+T64</f>
        <v>41710</v>
      </c>
      <c r="U66" s="433"/>
      <c r="V66" s="433"/>
      <c r="W66" s="433"/>
      <c r="X66" s="170"/>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346"/>
      <c r="D69" s="641"/>
      <c r="E69" s="641"/>
      <c r="F69" s="641"/>
      <c r="G69" s="641"/>
      <c r="H69" s="641"/>
      <c r="I69" s="641"/>
      <c r="J69" s="641"/>
      <c r="K69" s="642"/>
      <c r="L69" s="642"/>
      <c r="M69" s="642"/>
      <c r="N69" s="347"/>
      <c r="O69" s="347"/>
      <c r="P69" s="347"/>
      <c r="Q69" s="347"/>
      <c r="R69" s="347"/>
      <c r="S69" s="347"/>
      <c r="T69" s="347"/>
      <c r="U69" s="347"/>
      <c r="V69" s="347"/>
      <c r="W69" s="67"/>
      <c r="X69" s="46"/>
    </row>
    <row r="70" spans="1:24" ht="16.5">
      <c r="A70" s="33"/>
      <c r="B70" s="52"/>
      <c r="C70" s="343" t="s">
        <v>43</v>
      </c>
      <c r="D70" s="343"/>
      <c r="E70" s="343"/>
      <c r="F70" s="343"/>
      <c r="G70" s="343"/>
      <c r="H70" s="343"/>
      <c r="I70" s="343"/>
      <c r="J70" s="343"/>
      <c r="K70" s="642"/>
      <c r="L70" s="642"/>
      <c r="M70" s="642"/>
      <c r="N70" s="343" t="s">
        <v>44</v>
      </c>
      <c r="O70" s="343"/>
      <c r="P70" s="343"/>
      <c r="Q70" s="343"/>
      <c r="R70" s="343"/>
      <c r="S70" s="343"/>
      <c r="T70" s="343"/>
      <c r="U70" s="343"/>
      <c r="V70" s="343"/>
      <c r="W70" s="343"/>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346"/>
      <c r="J73" s="641"/>
      <c r="K73" s="641"/>
      <c r="L73" s="641"/>
      <c r="M73" s="641"/>
      <c r="N73" s="641"/>
      <c r="O73" s="641"/>
      <c r="P73" s="641"/>
      <c r="Q73" s="57"/>
      <c r="R73" s="57"/>
      <c r="S73" s="57"/>
      <c r="T73" s="57"/>
      <c r="U73" s="57"/>
      <c r="V73" s="57"/>
      <c r="W73" s="57"/>
      <c r="X73" s="46"/>
    </row>
    <row r="74" spans="1:24" ht="16.5">
      <c r="A74" s="33"/>
      <c r="B74" s="52"/>
      <c r="C74" s="57"/>
      <c r="D74" s="58"/>
      <c r="E74" s="58"/>
      <c r="F74" s="58"/>
      <c r="G74" s="58"/>
      <c r="H74" s="58"/>
      <c r="I74" s="343" t="s">
        <v>45</v>
      </c>
      <c r="J74" s="643"/>
      <c r="K74" s="643"/>
      <c r="L74" s="643"/>
      <c r="M74" s="643"/>
      <c r="N74" s="643"/>
      <c r="O74" s="643"/>
      <c r="P74" s="643"/>
      <c r="Q74" s="57"/>
      <c r="R74" s="57"/>
      <c r="S74" s="57"/>
      <c r="T74" s="57"/>
      <c r="U74" s="57"/>
      <c r="V74" s="57"/>
      <c r="W74" s="57"/>
      <c r="X74" s="46"/>
    </row>
    <row r="75" spans="1:24">
      <c r="A75" s="33"/>
      <c r="B75" s="52"/>
      <c r="C75" s="52"/>
      <c r="D75" s="52"/>
      <c r="E75" s="52"/>
      <c r="F75" s="59"/>
      <c r="G75" s="59"/>
      <c r="H75" s="59"/>
      <c r="I75" s="59"/>
      <c r="J75" s="59"/>
      <c r="K75" s="59"/>
      <c r="L75" s="59"/>
      <c r="M75" s="59"/>
      <c r="N75" s="59"/>
      <c r="O75" s="59"/>
      <c r="P75" s="60"/>
      <c r="Q75" s="52"/>
      <c r="R75" s="52"/>
      <c r="S75" s="52"/>
      <c r="T75" s="53"/>
      <c r="U75" s="53"/>
      <c r="V75" s="53"/>
      <c r="W75" s="53"/>
      <c r="X75" s="46"/>
    </row>
    <row r="76" spans="1:24">
      <c r="A76" s="33"/>
      <c r="B76" s="344" t="s">
        <v>46</v>
      </c>
      <c r="C76" s="344"/>
      <c r="D76" s="344"/>
      <c r="E76" s="344"/>
      <c r="F76" s="344"/>
      <c r="G76" s="344"/>
      <c r="H76" s="344"/>
      <c r="I76" s="344"/>
      <c r="J76" s="344"/>
      <c r="K76" s="344"/>
      <c r="L76" s="344"/>
      <c r="M76" s="344"/>
      <c r="N76" s="344"/>
      <c r="O76" s="61"/>
      <c r="P76" s="31"/>
      <c r="Q76" s="31" t="s">
        <v>47</v>
      </c>
      <c r="R76" s="31" t="s">
        <v>48</v>
      </c>
      <c r="S76" s="31"/>
      <c r="T76" s="31"/>
      <c r="U76" s="31"/>
      <c r="V76" s="31"/>
      <c r="W76" s="31"/>
      <c r="X76" s="32"/>
    </row>
    <row r="77" spans="1:24">
      <c r="A77" s="62"/>
      <c r="B77" s="63" t="s">
        <v>49</v>
      </c>
      <c r="C77" s="64"/>
      <c r="D77" s="64"/>
      <c r="E77" s="64"/>
      <c r="F77" s="63" t="s">
        <v>50</v>
      </c>
      <c r="G77" s="65"/>
      <c r="H77" s="345"/>
      <c r="I77" s="345"/>
      <c r="J77" s="345"/>
      <c r="K77" s="345"/>
      <c r="L77" s="345"/>
      <c r="M77" s="345"/>
      <c r="N77" s="345"/>
      <c r="O77" s="345"/>
      <c r="P77" s="63"/>
      <c r="Q77" s="63"/>
      <c r="R77" s="63" t="s">
        <v>51</v>
      </c>
      <c r="S77" s="63"/>
      <c r="T77" s="63"/>
      <c r="U77" s="63"/>
      <c r="V77" s="63"/>
      <c r="W77" s="63"/>
      <c r="X77" s="66"/>
    </row>
  </sheetData>
  <mergeCells count="161">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Q35:S35"/>
    <mergeCell ref="T35:W35"/>
    <mergeCell ref="B37:W37"/>
    <mergeCell ref="B39:I39"/>
    <mergeCell ref="J39:K39"/>
    <mergeCell ref="L39:P39"/>
    <mergeCell ref="Q39:S39"/>
    <mergeCell ref="T39:W39"/>
    <mergeCell ref="B33:I33"/>
    <mergeCell ref="J33:K33"/>
    <mergeCell ref="L33:P33"/>
    <mergeCell ref="Q33:S33"/>
    <mergeCell ref="T33:W33"/>
    <mergeCell ref="B34:I34"/>
    <mergeCell ref="J34:K34"/>
    <mergeCell ref="L34:P34"/>
    <mergeCell ref="Q34:S34"/>
    <mergeCell ref="T34:W34"/>
    <mergeCell ref="B40:I40"/>
    <mergeCell ref="J40:K40"/>
    <mergeCell ref="L40:P40"/>
    <mergeCell ref="Q40:S40"/>
    <mergeCell ref="T40:W40"/>
    <mergeCell ref="B41:I41"/>
    <mergeCell ref="J41:K41"/>
    <mergeCell ref="L41:P41"/>
    <mergeCell ref="Q46:S46"/>
    <mergeCell ref="T46:W46"/>
    <mergeCell ref="B44:I44"/>
    <mergeCell ref="J44:K44"/>
    <mergeCell ref="L44:P44"/>
    <mergeCell ref="Q44:S44"/>
    <mergeCell ref="T44:W44"/>
    <mergeCell ref="B45:I45"/>
    <mergeCell ref="J45:K45"/>
    <mergeCell ref="L45:P45"/>
    <mergeCell ref="Q41:S41"/>
    <mergeCell ref="T41:W41"/>
    <mergeCell ref="B42:I42"/>
    <mergeCell ref="J42:K42"/>
    <mergeCell ref="L42:P42"/>
    <mergeCell ref="Q42:S42"/>
    <mergeCell ref="T42:W42"/>
    <mergeCell ref="Q45:S45"/>
    <mergeCell ref="T45:W45"/>
    <mergeCell ref="B43:I43"/>
    <mergeCell ref="J43:K43"/>
    <mergeCell ref="L43:P43"/>
    <mergeCell ref="Q43:S43"/>
    <mergeCell ref="T43:W43"/>
    <mergeCell ref="T59:W59"/>
    <mergeCell ref="B48:W48"/>
    <mergeCell ref="B50:G50"/>
    <mergeCell ref="H50:I50"/>
    <mergeCell ref="J50:K50"/>
    <mergeCell ref="B52:G52"/>
    <mergeCell ref="H52:I52"/>
    <mergeCell ref="J52:K52"/>
    <mergeCell ref="L52:P52"/>
    <mergeCell ref="Q52:S52"/>
    <mergeCell ref="T52:W52"/>
    <mergeCell ref="L50:P50"/>
    <mergeCell ref="Q50:S50"/>
    <mergeCell ref="T50:W50"/>
    <mergeCell ref="B51:G51"/>
    <mergeCell ref="H51:I51"/>
    <mergeCell ref="J51:K51"/>
    <mergeCell ref="L51:P51"/>
    <mergeCell ref="Q51:S51"/>
    <mergeCell ref="T51:W51"/>
    <mergeCell ref="B53:G53"/>
    <mergeCell ref="H53:I53"/>
    <mergeCell ref="J53:K53"/>
    <mergeCell ref="L53:P53"/>
    <mergeCell ref="Q53:S53"/>
    <mergeCell ref="T53:W53"/>
    <mergeCell ref="H61:I61"/>
    <mergeCell ref="J61:K61"/>
    <mergeCell ref="L61:P61"/>
    <mergeCell ref="Q61:S61"/>
    <mergeCell ref="T61:W61"/>
    <mergeCell ref="B59:G59"/>
    <mergeCell ref="H59:I59"/>
    <mergeCell ref="J59:K59"/>
    <mergeCell ref="L59:P59"/>
    <mergeCell ref="Q59:S59"/>
    <mergeCell ref="Q54:S54"/>
    <mergeCell ref="T54:W54"/>
    <mergeCell ref="B56:W56"/>
    <mergeCell ref="B58:G58"/>
    <mergeCell ref="H58:I58"/>
    <mergeCell ref="J58:K58"/>
    <mergeCell ref="L58:P58"/>
    <mergeCell ref="Q58:S58"/>
    <mergeCell ref="T58:W58"/>
    <mergeCell ref="I73:P73"/>
    <mergeCell ref="I74:P74"/>
    <mergeCell ref="B76:N76"/>
    <mergeCell ref="H77:O77"/>
    <mergeCell ref="B60:G60"/>
    <mergeCell ref="H60:I60"/>
    <mergeCell ref="T66:W66"/>
    <mergeCell ref="C69:J69"/>
    <mergeCell ref="K69:M70"/>
    <mergeCell ref="N69:V69"/>
    <mergeCell ref="C70:J70"/>
    <mergeCell ref="N70:W70"/>
    <mergeCell ref="Q66:S66"/>
    <mergeCell ref="R65:S65"/>
    <mergeCell ref="Q62:S62"/>
    <mergeCell ref="T62:W62"/>
    <mergeCell ref="Q64:S64"/>
    <mergeCell ref="T64:W64"/>
    <mergeCell ref="T65:W65"/>
    <mergeCell ref="J60:K60"/>
    <mergeCell ref="L60:P60"/>
    <mergeCell ref="Q60:S60"/>
    <mergeCell ref="T60:W60"/>
    <mergeCell ref="B61:G61"/>
  </mergeCells>
  <conditionalFormatting sqref="B12:W17">
    <cfRule type="expression" dxfId="8" priority="1" stopIfTrue="1">
      <formula>#REF!=0</formula>
    </cfRule>
  </conditionalFormatting>
  <dataValidations count="32">
    <dataValidation allowBlank="1" showInputMessage="1" showErrorMessage="1" prompt="Escriba el precio unitario del material  que se analiza" sqref="Q40:S45" xr:uid="{00000000-0002-0000-3B00-000000000000}"/>
    <dataValidation allowBlank="1" showInputMessage="1" showErrorMessage="1" prompt="Escriba la cantidad de material que se analiza" sqref="L40:L45 M41:P45" xr:uid="{00000000-0002-0000-3B00-000001000000}"/>
    <dataValidation allowBlank="1" showInputMessage="1" showErrorMessage="1" prompt="Escriba la unidad de medida en que se mide el material" sqref="J40:K45" xr:uid="{00000000-0002-0000-3B00-000002000000}"/>
    <dataValidation allowBlank="1" showInputMessage="1" showErrorMessage="1" prompt="Escriba una breve descripción de los materiales que analiza" sqref="B40:B45 C41:I45" xr:uid="{00000000-0002-0000-3B00-000003000000}"/>
    <dataValidation allowBlank="1" showInputMessage="1" showErrorMessage="1" prompt="Escriba el rendimiento del equipo que analiza" sqref="Q33:S34" xr:uid="{00000000-0002-0000-3B00-000004000000}"/>
    <dataValidation allowBlank="1" showInputMessage="1" showErrorMessage="1" prompt="Escriba la Tarifa por hora del equipo que analiza" sqref="L33:P34" xr:uid="{00000000-0002-0000-3B00-000005000000}"/>
    <dataValidation allowBlank="1" showInputMessage="1" showErrorMessage="1" prompt="Escriba una breve descripción del equipo que analiza" sqref="B33:B34" xr:uid="{00000000-0002-0000-3B00-000006000000}"/>
    <dataValidation allowBlank="1" showInputMessage="1" showErrorMessage="1" prompt="Escriba el nombre completo  del interventor" sqref="H77:O77" xr:uid="{00000000-0002-0000-3B00-000007000000}"/>
    <dataValidation allowBlank="1" showInputMessage="1" showErrorMessage="1" prompt="Escriba el valor Unitario de cada trabajador relacionado" sqref="T59:W61" xr:uid="{00000000-0002-0000-3B00-000008000000}"/>
    <dataValidation allowBlank="1" showInputMessage="1" showErrorMessage="1" prompt="Escriba el rendimiento de cada trabajador relacionado" sqref="Q59:S61" xr:uid="{00000000-0002-0000-3B00-000009000000}"/>
    <dataValidation allowBlank="1" showInputMessage="1" showErrorMessage="1" prompt="Escriba el valor del jornal total de cada trabajador relacionado" sqref="L59:P61" xr:uid="{00000000-0002-0000-3B00-00000A000000}"/>
    <dataValidation allowBlank="1" showInputMessage="1" showErrorMessage="1" prompt="Escriba el valor de las prestaciones por cada trabajador" sqref="J59:K61" xr:uid="{00000000-0002-0000-3B00-00000B000000}"/>
    <dataValidation allowBlank="1" showInputMessage="1" showErrorMessage="1" prompt="Escriba el valor del jornal por cada trabajador" sqref="H59:I61" xr:uid="{00000000-0002-0000-3B00-00000C000000}"/>
    <dataValidation allowBlank="1" showInputMessage="1" showErrorMessage="1" prompt="Escriba el valor unitario del transporte relacionado" sqref="T51:W53" xr:uid="{00000000-0002-0000-3B00-00000D000000}"/>
    <dataValidation allowBlank="1" showInputMessage="1" showErrorMessage="1" prompt="Escriba la tarifa del transporte relacionado" sqref="Q51:S53" xr:uid="{00000000-0002-0000-3B00-00000E000000}"/>
    <dataValidation allowBlank="1" showInputMessage="1" showErrorMessage="1" prompt="Esciba los m2 o Toneladas por Km equivalentes para el transporte relacionado" sqref="L51:P53" xr:uid="{00000000-0002-0000-3B00-00000F000000}"/>
    <dataValidation allowBlank="1" showInputMessage="1" showErrorMessage="1" prompt="Escriba la distancia que recorre el transporte relacionado" sqref="J51:K53" xr:uid="{00000000-0002-0000-3B00-000010000000}"/>
    <dataValidation allowBlank="1" showInputMessage="1" showErrorMessage="1" prompt="Escriba el peso o la cantidad de volument que transporta" sqref="H51:I53" xr:uid="{00000000-0002-0000-3B00-000011000000}"/>
    <dataValidation allowBlank="1" showInputMessage="1" showErrorMessage="1" prompt="Escriba el precio unitario del material que se analiza" sqref="T34:W34 T40:W45" xr:uid="{00000000-0002-0000-3B00-000012000000}"/>
    <dataValidation allowBlank="1" showInputMessage="1" showErrorMessage="1" prompt="Escriba el valor unitario del equipo que analiza" sqref="T33:W33" xr:uid="{00000000-0002-0000-3B00-000013000000}"/>
    <dataValidation allowBlank="1" showInputMessage="1" showErrorMessage="1" prompt="Escriba los trabajadores cuyo precio va a analizarce" sqref="B59:G61" xr:uid="{00000000-0002-0000-3B00-000014000000}"/>
    <dataValidation allowBlank="1" showInputMessage="1" showErrorMessage="1" prompt="Escriba la clase de material que transporta el material que se analiza" sqref="B51:G53" xr:uid="{00000000-0002-0000-3B00-000015000000}"/>
    <dataValidation allowBlank="1" showInputMessage="1" showErrorMessage="1" prompt="Escriba la Cantidad de cada item relacionado" sqref="T26 T29:W29" xr:uid="{00000000-0002-0000-3B00-000016000000}"/>
    <dataValidation allowBlank="1" showInputMessage="1" showErrorMessage="1" prompt="Escriba la unidad de medida en que se encuentra el item relacionado" sqref="Q26 Q29:S29" xr:uid="{00000000-0002-0000-3B00-000017000000}"/>
    <dataValidation allowBlank="1" showInputMessage="1" showErrorMessage="1" prompt="Escriba una breve descripción del item relacionado" sqref="D26 D29:P29" xr:uid="{00000000-0002-0000-3B00-000018000000}"/>
    <dataValidation allowBlank="1" showInputMessage="1" showErrorMessage="1" prompt="Escriba el item relacionado en la propuesta" sqref="B26 B29:C29" xr:uid="{00000000-0002-0000-3B00-000019000000}"/>
    <dataValidation allowBlank="1" showInputMessage="1" showErrorMessage="1" promptTitle="Coordinador        " prompt="Escriba el nombre _x000a_o razón social del _x000a_funcionario designado_x000a_para ser el Coordinador_x000a_del Contrato" sqref="F23:W23" xr:uid="{00000000-0002-0000-3B00-00001A000000}"/>
    <dataValidation allowBlank="1" showInputMessage="1" showErrorMessage="1" promptTitle="Interventor               " prompt="Escriba el nombre _x000a_o razón social del _x000a_Interventor" sqref="F21:W21" xr:uid="{00000000-0002-0000-3B00-00001B000000}"/>
    <dataValidation allowBlank="1" showInputMessage="1" showErrorMessage="1" promptTitle="Contratista" prompt="Escriba el nombre o _x000a_razón social del _x000a_Contratista" sqref="F19:W19" xr:uid="{00000000-0002-0000-3B00-00001C000000}"/>
    <dataValidation allowBlank="1" showInputMessage="1" showErrorMessage="1" promptTitle="Contrato No." prompt="Escriba en este espacio el número de contrato suscrito" sqref="H8:L8" xr:uid="{00000000-0002-0000-3B00-00001D000000}"/>
    <dataValidation allowBlank="1" showInputMessage="1" showErrorMessage="1" prompt="Escriba el año de suscripción del contrato." sqref="O8:Q8" xr:uid="{00000000-0002-0000-3B00-00001E000000}"/>
    <dataValidation allowBlank="1" showInputMessage="1" showErrorMessage="1" promptTitle="Objeto del Contrato" prompt="Escriba claramente el objeto del contrato de ejecución suscrito" sqref="B12:W17" xr:uid="{00000000-0002-0000-3B00-00001F000000}"/>
  </dataValidations>
  <pageMargins left="0.7" right="0.7" top="0.75" bottom="0.75" header="0.3" footer="0.3"/>
  <ignoredErrors>
    <ignoredError sqref="I59:P59 R59:W59" evalError="1"/>
  </ignoredError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tabColor theme="0"/>
  </sheetPr>
  <dimension ref="A1:X76"/>
  <sheetViews>
    <sheetView topLeftCell="A39" zoomScale="75" zoomScaleNormal="75" workbookViewId="0">
      <selection activeCell="B58" sqref="B58:W58"/>
    </sheetView>
  </sheetViews>
  <sheetFormatPr defaultColWidth="11.42578125" defaultRowHeight="15"/>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69" t="s">
        <v>4</v>
      </c>
      <c r="C12" s="469"/>
      <c r="D12" s="469"/>
      <c r="E12" s="469"/>
      <c r="F12" s="469"/>
      <c r="G12" s="469"/>
      <c r="H12" s="469"/>
      <c r="I12" s="469"/>
      <c r="J12" s="469"/>
      <c r="K12" s="469"/>
      <c r="L12" s="469"/>
      <c r="M12" s="469"/>
      <c r="N12" s="469"/>
      <c r="O12" s="469"/>
      <c r="P12" s="469"/>
      <c r="Q12" s="469"/>
      <c r="R12" s="469"/>
      <c r="S12" s="469"/>
      <c r="T12" s="469"/>
      <c r="U12" s="469"/>
      <c r="V12" s="469"/>
      <c r="W12" s="469"/>
      <c r="X12" s="36"/>
    </row>
    <row r="13" spans="1:24">
      <c r="A13" s="35"/>
      <c r="B13" s="469"/>
      <c r="C13" s="469"/>
      <c r="D13" s="469"/>
      <c r="E13" s="469"/>
      <c r="F13" s="469"/>
      <c r="G13" s="469"/>
      <c r="H13" s="469"/>
      <c r="I13" s="469"/>
      <c r="J13" s="469"/>
      <c r="K13" s="469"/>
      <c r="L13" s="469"/>
      <c r="M13" s="469"/>
      <c r="N13" s="469"/>
      <c r="O13" s="469"/>
      <c r="P13" s="469"/>
      <c r="Q13" s="469"/>
      <c r="R13" s="469"/>
      <c r="S13" s="469"/>
      <c r="T13" s="469"/>
      <c r="U13" s="469"/>
      <c r="V13" s="469"/>
      <c r="W13" s="469"/>
      <c r="X13" s="36"/>
    </row>
    <row r="14" spans="1:24">
      <c r="A14" s="35"/>
      <c r="B14" s="469"/>
      <c r="C14" s="469"/>
      <c r="D14" s="469"/>
      <c r="E14" s="469"/>
      <c r="F14" s="469"/>
      <c r="G14" s="469"/>
      <c r="H14" s="469"/>
      <c r="I14" s="469"/>
      <c r="J14" s="469"/>
      <c r="K14" s="469"/>
      <c r="L14" s="469"/>
      <c r="M14" s="469"/>
      <c r="N14" s="469"/>
      <c r="O14" s="469"/>
      <c r="P14" s="469"/>
      <c r="Q14" s="469"/>
      <c r="R14" s="469"/>
      <c r="S14" s="469"/>
      <c r="T14" s="469"/>
      <c r="U14" s="469"/>
      <c r="V14" s="469"/>
      <c r="W14" s="469"/>
      <c r="X14" s="36"/>
    </row>
    <row r="15" spans="1:24">
      <c r="A15" s="35"/>
      <c r="B15" s="469"/>
      <c r="C15" s="469"/>
      <c r="D15" s="469"/>
      <c r="E15" s="469"/>
      <c r="F15" s="469"/>
      <c r="G15" s="469"/>
      <c r="H15" s="469"/>
      <c r="I15" s="469"/>
      <c r="J15" s="469"/>
      <c r="K15" s="469"/>
      <c r="L15" s="469"/>
      <c r="M15" s="469"/>
      <c r="N15" s="469"/>
      <c r="O15" s="469"/>
      <c r="P15" s="469"/>
      <c r="Q15" s="469"/>
      <c r="R15" s="469"/>
      <c r="S15" s="469"/>
      <c r="T15" s="469"/>
      <c r="U15" s="469"/>
      <c r="V15" s="469"/>
      <c r="W15" s="469"/>
      <c r="X15" s="36"/>
    </row>
    <row r="16" spans="1:24">
      <c r="A16" s="35"/>
      <c r="B16" s="469"/>
      <c r="C16" s="469"/>
      <c r="D16" s="469"/>
      <c r="E16" s="469"/>
      <c r="F16" s="469"/>
      <c r="G16" s="469"/>
      <c r="H16" s="469"/>
      <c r="I16" s="469"/>
      <c r="J16" s="469"/>
      <c r="K16" s="469"/>
      <c r="L16" s="469"/>
      <c r="M16" s="469"/>
      <c r="N16" s="469"/>
      <c r="O16" s="469"/>
      <c r="P16" s="469"/>
      <c r="Q16" s="469"/>
      <c r="R16" s="469"/>
      <c r="S16" s="469"/>
      <c r="T16" s="469"/>
      <c r="U16" s="469"/>
      <c r="V16" s="469"/>
      <c r="W16" s="469"/>
      <c r="X16" s="36"/>
    </row>
    <row r="17" spans="1:24">
      <c r="A17" s="35"/>
      <c r="B17" s="469"/>
      <c r="C17" s="469"/>
      <c r="D17" s="469"/>
      <c r="E17" s="469"/>
      <c r="F17" s="469"/>
      <c r="G17" s="469"/>
      <c r="H17" s="469"/>
      <c r="I17" s="469"/>
      <c r="J17" s="469"/>
      <c r="K17" s="469"/>
      <c r="L17" s="469"/>
      <c r="M17" s="469"/>
      <c r="N17" s="469"/>
      <c r="O17" s="469"/>
      <c r="P17" s="469"/>
      <c r="Q17" s="469"/>
      <c r="R17" s="469"/>
      <c r="S17" s="469"/>
      <c r="T17" s="469"/>
      <c r="U17" s="469"/>
      <c r="V17" s="469"/>
      <c r="W17" s="469"/>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293">
        <f>'[6]PRESUPUESTO PLAZA'!B91</f>
        <v>3.3</v>
      </c>
      <c r="C26" s="295"/>
      <c r="D26" s="470" t="str">
        <f>'[6]PRESUPUESTO PLAZA'!C91</f>
        <v>Construcción de entibado temporal en tablón de madera (4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v>
      </c>
      <c r="E26" s="471"/>
      <c r="F26" s="471"/>
      <c r="G26" s="471"/>
      <c r="H26" s="471"/>
      <c r="I26" s="471"/>
      <c r="J26" s="471"/>
      <c r="K26" s="471"/>
      <c r="L26" s="471"/>
      <c r="M26" s="471"/>
      <c r="N26" s="471"/>
      <c r="O26" s="471"/>
      <c r="P26" s="472"/>
      <c r="Q26" s="293" t="str">
        <f>'[6]PRESUPUESTO PLAZA'!D91</f>
        <v>m2</v>
      </c>
      <c r="R26" s="294"/>
      <c r="S26" s="295"/>
      <c r="T26" s="468">
        <f>'[6]PRESUPUESTO PLAZA'!E91</f>
        <v>620</v>
      </c>
      <c r="U26" s="294"/>
      <c r="V26" s="294"/>
      <c r="W26" s="295"/>
      <c r="X26" s="46"/>
    </row>
    <row r="27" spans="1:24">
      <c r="A27" s="33"/>
      <c r="B27" s="296"/>
      <c r="C27" s="298"/>
      <c r="D27" s="473"/>
      <c r="E27" s="474"/>
      <c r="F27" s="474"/>
      <c r="G27" s="474"/>
      <c r="H27" s="474"/>
      <c r="I27" s="474"/>
      <c r="J27" s="474"/>
      <c r="K27" s="474"/>
      <c r="L27" s="474"/>
      <c r="M27" s="474"/>
      <c r="N27" s="474"/>
      <c r="O27" s="474"/>
      <c r="P27" s="475"/>
      <c r="Q27" s="296"/>
      <c r="R27" s="297"/>
      <c r="S27" s="298"/>
      <c r="T27" s="296"/>
      <c r="U27" s="297"/>
      <c r="V27" s="297"/>
      <c r="W27" s="298"/>
      <c r="X27" s="46"/>
    </row>
    <row r="28" spans="1:24">
      <c r="A28" s="33"/>
      <c r="B28" s="299"/>
      <c r="C28" s="301"/>
      <c r="D28" s="476"/>
      <c r="E28" s="477"/>
      <c r="F28" s="477"/>
      <c r="G28" s="477"/>
      <c r="H28" s="477"/>
      <c r="I28" s="477"/>
      <c r="J28" s="477"/>
      <c r="K28" s="477"/>
      <c r="L28" s="477"/>
      <c r="M28" s="477"/>
      <c r="N28" s="477"/>
      <c r="O28" s="477"/>
      <c r="P28" s="478"/>
      <c r="Q28" s="299"/>
      <c r="R28" s="300"/>
      <c r="S28" s="301"/>
      <c r="T28" s="299"/>
      <c r="U28" s="300"/>
      <c r="V28" s="300"/>
      <c r="W28" s="301"/>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c r="K33" s="318"/>
      <c r="L33" s="391">
        <f>+T61</f>
        <v>3616.2026349999996</v>
      </c>
      <c r="M33" s="391"/>
      <c r="N33" s="391"/>
      <c r="O33" s="391"/>
      <c r="P33" s="391"/>
      <c r="Q33" s="320">
        <v>0.05</v>
      </c>
      <c r="R33" s="320"/>
      <c r="S33" s="320"/>
      <c r="T33" s="391">
        <f>+ROUND(L33*Q33,0)</f>
        <v>181</v>
      </c>
      <c r="U33" s="391"/>
      <c r="V33" s="391"/>
      <c r="W33" s="391"/>
      <c r="X33" s="46"/>
    </row>
    <row r="34" spans="1:24" ht="15.75">
      <c r="A34" s="33"/>
      <c r="B34" s="314"/>
      <c r="C34" s="315"/>
      <c r="D34" s="315"/>
      <c r="E34" s="315"/>
      <c r="F34" s="315"/>
      <c r="G34" s="315"/>
      <c r="H34" s="315"/>
      <c r="I34" s="316"/>
      <c r="J34" s="317"/>
      <c r="K34" s="318"/>
      <c r="L34" s="321"/>
      <c r="M34" s="322"/>
      <c r="N34" s="322"/>
      <c r="O34" s="322"/>
      <c r="P34" s="323"/>
      <c r="Q34" s="317"/>
      <c r="R34" s="324"/>
      <c r="S34" s="318"/>
      <c r="T34" s="480">
        <f>+ROUND(L34*Q34,0)</f>
        <v>0</v>
      </c>
      <c r="U34" s="481"/>
      <c r="V34" s="481"/>
      <c r="W34" s="482"/>
      <c r="X34" s="46"/>
    </row>
    <row r="35" spans="1:24" ht="16.5">
      <c r="A35" s="33"/>
      <c r="B35" s="49"/>
      <c r="C35" s="49"/>
      <c r="D35" s="49"/>
      <c r="E35" s="49"/>
      <c r="F35" s="49"/>
      <c r="G35" s="49"/>
      <c r="H35" s="49"/>
      <c r="I35" s="49"/>
      <c r="J35" s="49"/>
      <c r="K35" s="49"/>
      <c r="L35" s="49"/>
      <c r="M35" s="49"/>
      <c r="N35" s="49"/>
      <c r="O35" s="49"/>
      <c r="P35" s="49"/>
      <c r="Q35" s="310" t="s">
        <v>20</v>
      </c>
      <c r="R35" s="310"/>
      <c r="S35" s="310"/>
      <c r="T35" s="539">
        <f>+SUM(T33:W34)</f>
        <v>181</v>
      </c>
      <c r="U35" s="540"/>
      <c r="V35" s="540"/>
      <c r="W35" s="541"/>
      <c r="X35" s="46"/>
    </row>
    <row r="36" spans="1:24" ht="15.75">
      <c r="A36" s="33"/>
      <c r="B36" s="50"/>
      <c r="C36" s="50"/>
      <c r="D36" s="50"/>
      <c r="E36" s="50"/>
      <c r="F36" s="50"/>
      <c r="G36" s="50"/>
      <c r="H36" s="50"/>
      <c r="I36" s="50"/>
      <c r="J36" s="50"/>
      <c r="K36" s="50"/>
      <c r="L36" s="50"/>
      <c r="M36" s="50"/>
      <c r="N36" s="50"/>
      <c r="O36" s="50"/>
      <c r="P36" s="50"/>
      <c r="Q36" s="50"/>
      <c r="R36" s="50"/>
      <c r="S36" s="50"/>
      <c r="T36" s="51"/>
      <c r="U36" s="51"/>
      <c r="V36" s="51"/>
      <c r="W36" s="51"/>
      <c r="X36" s="46"/>
    </row>
    <row r="37" spans="1:24" ht="16.5">
      <c r="A37" s="33"/>
      <c r="B37" s="305" t="s">
        <v>21</v>
      </c>
      <c r="C37" s="305"/>
      <c r="D37" s="305"/>
      <c r="E37" s="305"/>
      <c r="F37" s="305"/>
      <c r="G37" s="305"/>
      <c r="H37" s="305"/>
      <c r="I37" s="305"/>
      <c r="J37" s="305"/>
      <c r="K37" s="305"/>
      <c r="L37" s="305"/>
      <c r="M37" s="305"/>
      <c r="N37" s="305"/>
      <c r="O37" s="305"/>
      <c r="P37" s="305"/>
      <c r="Q37" s="305"/>
      <c r="R37" s="305"/>
      <c r="S37" s="305"/>
      <c r="T37" s="305"/>
      <c r="U37" s="305"/>
      <c r="V37" s="305"/>
      <c r="W37" s="305"/>
      <c r="X37" s="46"/>
    </row>
    <row r="38" spans="1:24" ht="15.75">
      <c r="A38" s="33"/>
      <c r="B38" s="47"/>
      <c r="C38" s="47"/>
      <c r="D38" s="47"/>
      <c r="E38" s="47"/>
      <c r="F38" s="47"/>
      <c r="G38" s="47"/>
      <c r="H38" s="47"/>
      <c r="I38" s="47"/>
      <c r="J38" s="47"/>
      <c r="K38" s="47"/>
      <c r="L38" s="47"/>
      <c r="M38" s="47"/>
      <c r="N38" s="47"/>
      <c r="O38" s="47"/>
      <c r="P38" s="47"/>
      <c r="Q38" s="47"/>
      <c r="R38" s="47"/>
      <c r="S38" s="47"/>
      <c r="T38" s="47"/>
      <c r="U38" s="47"/>
      <c r="V38" s="47"/>
      <c r="W38" s="47"/>
      <c r="X38" s="46"/>
    </row>
    <row r="39" spans="1:24" ht="16.5">
      <c r="A39" s="33"/>
      <c r="B39" s="309" t="s">
        <v>9</v>
      </c>
      <c r="C39" s="309"/>
      <c r="D39" s="309"/>
      <c r="E39" s="309"/>
      <c r="F39" s="309"/>
      <c r="G39" s="309"/>
      <c r="H39" s="309"/>
      <c r="I39" s="309"/>
      <c r="J39" s="309" t="s">
        <v>10</v>
      </c>
      <c r="K39" s="309"/>
      <c r="L39" s="309" t="s">
        <v>22</v>
      </c>
      <c r="M39" s="309"/>
      <c r="N39" s="309"/>
      <c r="O39" s="309"/>
      <c r="P39" s="309"/>
      <c r="Q39" s="309" t="s">
        <v>23</v>
      </c>
      <c r="R39" s="309"/>
      <c r="S39" s="309"/>
      <c r="T39" s="309" t="s">
        <v>24</v>
      </c>
      <c r="U39" s="309"/>
      <c r="V39" s="309"/>
      <c r="W39" s="309"/>
      <c r="X39" s="46"/>
    </row>
    <row r="40" spans="1:24">
      <c r="A40" s="33"/>
      <c r="B40" s="543"/>
      <c r="C40" s="543"/>
      <c r="D40" s="543"/>
      <c r="E40" s="543"/>
      <c r="F40" s="543"/>
      <c r="G40" s="543"/>
      <c r="H40" s="543"/>
      <c r="I40" s="543"/>
      <c r="J40" s="442"/>
      <c r="K40" s="442"/>
      <c r="L40" s="442"/>
      <c r="M40" s="442"/>
      <c r="N40" s="442"/>
      <c r="O40" s="442"/>
      <c r="P40" s="442"/>
      <c r="Q40" s="440"/>
      <c r="R40" s="440"/>
      <c r="S40" s="440"/>
      <c r="T40" s="440"/>
      <c r="U40" s="440"/>
      <c r="V40" s="440"/>
      <c r="W40" s="440"/>
      <c r="X40" s="46"/>
    </row>
    <row r="41" spans="1:24" ht="15.75">
      <c r="A41" s="33"/>
      <c r="B41" s="542" t="s">
        <v>288</v>
      </c>
      <c r="C41" s="542"/>
      <c r="D41" s="542"/>
      <c r="E41" s="542"/>
      <c r="F41" s="542"/>
      <c r="G41" s="542"/>
      <c r="H41" s="542"/>
      <c r="I41" s="542"/>
      <c r="J41" s="320" t="s">
        <v>217</v>
      </c>
      <c r="K41" s="320"/>
      <c r="L41" s="320">
        <v>0.25</v>
      </c>
      <c r="M41" s="320"/>
      <c r="N41" s="320"/>
      <c r="O41" s="320"/>
      <c r="P41" s="320"/>
      <c r="Q41" s="442">
        <v>2800</v>
      </c>
      <c r="R41" s="442"/>
      <c r="S41" s="442"/>
      <c r="T41" s="458">
        <f>+ROUND(L41*Q41,0)</f>
        <v>700</v>
      </c>
      <c r="U41" s="458"/>
      <c r="V41" s="458"/>
      <c r="W41" s="458"/>
      <c r="X41" s="46"/>
    </row>
    <row r="42" spans="1:24" ht="15.75">
      <c r="A42" s="33"/>
      <c r="B42" s="542" t="s">
        <v>289</v>
      </c>
      <c r="C42" s="542"/>
      <c r="D42" s="542"/>
      <c r="E42" s="542"/>
      <c r="F42" s="542"/>
      <c r="G42" s="542"/>
      <c r="H42" s="542"/>
      <c r="I42" s="542"/>
      <c r="J42" s="320" t="s">
        <v>10</v>
      </c>
      <c r="K42" s="320"/>
      <c r="L42" s="320">
        <v>1.2</v>
      </c>
      <c r="M42" s="320"/>
      <c r="N42" s="320"/>
      <c r="O42" s="320"/>
      <c r="P42" s="320"/>
      <c r="Q42" s="442">
        <v>7500</v>
      </c>
      <c r="R42" s="442"/>
      <c r="S42" s="442"/>
      <c r="T42" s="458">
        <f>+ROUND(L42*Q42,0)</f>
        <v>9000</v>
      </c>
      <c r="U42" s="458"/>
      <c r="V42" s="458"/>
      <c r="W42" s="458"/>
      <c r="X42" s="46"/>
    </row>
    <row r="43" spans="1:24" ht="15.75">
      <c r="A43" s="33"/>
      <c r="B43" s="542" t="s">
        <v>290</v>
      </c>
      <c r="C43" s="542"/>
      <c r="D43" s="542"/>
      <c r="E43" s="542"/>
      <c r="F43" s="542"/>
      <c r="G43" s="542"/>
      <c r="H43" s="542"/>
      <c r="I43" s="542"/>
      <c r="J43" s="320" t="s">
        <v>10</v>
      </c>
      <c r="K43" s="320"/>
      <c r="L43" s="320">
        <v>1.2</v>
      </c>
      <c r="M43" s="320"/>
      <c r="N43" s="320"/>
      <c r="O43" s="320"/>
      <c r="P43" s="320"/>
      <c r="Q43" s="442">
        <v>7500</v>
      </c>
      <c r="R43" s="442"/>
      <c r="S43" s="442"/>
      <c r="T43" s="458">
        <f>+ROUND(L43*Q43,0)</f>
        <v>9000</v>
      </c>
      <c r="U43" s="458"/>
      <c r="V43" s="458"/>
      <c r="W43" s="458"/>
      <c r="X43" s="46"/>
    </row>
    <row r="44" spans="1:24" ht="15.75">
      <c r="A44" s="33"/>
      <c r="B44" s="542"/>
      <c r="C44" s="542"/>
      <c r="D44" s="542"/>
      <c r="E44" s="542"/>
      <c r="F44" s="542"/>
      <c r="G44" s="542"/>
      <c r="H44" s="542"/>
      <c r="I44" s="542"/>
      <c r="J44" s="320"/>
      <c r="K44" s="320"/>
      <c r="L44" s="320"/>
      <c r="M44" s="320"/>
      <c r="N44" s="320"/>
      <c r="O44" s="320"/>
      <c r="P44" s="320"/>
      <c r="Q44" s="442"/>
      <c r="R44" s="442"/>
      <c r="S44" s="442"/>
      <c r="T44" s="458">
        <f>+ROUND(L44*Q44,0)</f>
        <v>0</v>
      </c>
      <c r="U44" s="458"/>
      <c r="V44" s="458"/>
      <c r="W44" s="458"/>
      <c r="X44" s="46"/>
    </row>
    <row r="45" spans="1:24" ht="16.5">
      <c r="A45" s="33"/>
      <c r="B45" s="49"/>
      <c r="C45" s="49"/>
      <c r="D45" s="49"/>
      <c r="E45" s="49"/>
      <c r="F45" s="49"/>
      <c r="G45" s="49"/>
      <c r="H45" s="49"/>
      <c r="I45" s="49"/>
      <c r="J45" s="49"/>
      <c r="K45" s="49"/>
      <c r="L45" s="49"/>
      <c r="M45" s="49"/>
      <c r="N45" s="49"/>
      <c r="O45" s="49"/>
      <c r="P45" s="49"/>
      <c r="Q45" s="310" t="s">
        <v>20</v>
      </c>
      <c r="R45" s="310"/>
      <c r="S45" s="310"/>
      <c r="T45" s="491">
        <f>SUM(T40:W44)</f>
        <v>18700</v>
      </c>
      <c r="U45" s="492"/>
      <c r="V45" s="492"/>
      <c r="W45" s="493"/>
      <c r="X45" s="46"/>
    </row>
    <row r="46" spans="1:24" ht="15.75">
      <c r="A46" s="33"/>
      <c r="B46" s="50"/>
      <c r="C46" s="50"/>
      <c r="D46" s="50"/>
      <c r="E46" s="50"/>
      <c r="F46" s="50"/>
      <c r="G46" s="50"/>
      <c r="H46" s="50"/>
      <c r="I46" s="50"/>
      <c r="J46" s="50"/>
      <c r="K46" s="50"/>
      <c r="L46" s="50"/>
      <c r="M46" s="50"/>
      <c r="N46" s="50"/>
      <c r="O46" s="50"/>
      <c r="P46" s="50"/>
      <c r="Q46" s="50"/>
      <c r="R46" s="50"/>
      <c r="S46" s="50"/>
      <c r="T46" s="51"/>
      <c r="U46" s="51"/>
      <c r="V46" s="51"/>
      <c r="W46" s="51"/>
      <c r="X46" s="46"/>
    </row>
    <row r="47" spans="1:24" ht="16.5">
      <c r="A47" s="33"/>
      <c r="B47" s="305" t="s">
        <v>26</v>
      </c>
      <c r="C47" s="305"/>
      <c r="D47" s="305"/>
      <c r="E47" s="305"/>
      <c r="F47" s="305"/>
      <c r="G47" s="305"/>
      <c r="H47" s="305"/>
      <c r="I47" s="305"/>
      <c r="J47" s="305"/>
      <c r="K47" s="305"/>
      <c r="L47" s="305"/>
      <c r="M47" s="305"/>
      <c r="N47" s="305"/>
      <c r="O47" s="305"/>
      <c r="P47" s="305"/>
      <c r="Q47" s="305"/>
      <c r="R47" s="305"/>
      <c r="S47" s="305"/>
      <c r="T47" s="305"/>
      <c r="U47" s="305"/>
      <c r="V47" s="305"/>
      <c r="W47" s="305"/>
      <c r="X47" s="46"/>
    </row>
    <row r="48" spans="1:24" ht="15.75">
      <c r="A48" s="33"/>
      <c r="B48" s="47"/>
      <c r="C48" s="47"/>
      <c r="D48" s="47"/>
      <c r="E48" s="47"/>
      <c r="F48" s="47"/>
      <c r="G48" s="47"/>
      <c r="H48" s="47"/>
      <c r="I48" s="47"/>
      <c r="J48" s="47"/>
      <c r="K48" s="47"/>
      <c r="L48" s="47"/>
      <c r="M48" s="47"/>
      <c r="N48" s="47"/>
      <c r="O48" s="47"/>
      <c r="P48" s="47"/>
      <c r="Q48" s="47"/>
      <c r="R48" s="47"/>
      <c r="S48" s="47"/>
      <c r="T48" s="47"/>
      <c r="U48" s="47"/>
      <c r="V48" s="47"/>
      <c r="W48" s="47"/>
      <c r="X48" s="46"/>
    </row>
    <row r="49" spans="1:24" ht="19.5">
      <c r="A49" s="33"/>
      <c r="B49" s="309" t="s">
        <v>27</v>
      </c>
      <c r="C49" s="309"/>
      <c r="D49" s="309"/>
      <c r="E49" s="309"/>
      <c r="F49" s="309"/>
      <c r="G49" s="309"/>
      <c r="H49" s="309" t="s">
        <v>28</v>
      </c>
      <c r="I49" s="309"/>
      <c r="J49" s="309" t="s">
        <v>29</v>
      </c>
      <c r="K49" s="309"/>
      <c r="L49" s="309" t="s">
        <v>30</v>
      </c>
      <c r="M49" s="309"/>
      <c r="N49" s="309"/>
      <c r="O49" s="309"/>
      <c r="P49" s="309"/>
      <c r="Q49" s="309" t="s">
        <v>16</v>
      </c>
      <c r="R49" s="309"/>
      <c r="S49" s="309"/>
      <c r="T49" s="309" t="s">
        <v>18</v>
      </c>
      <c r="U49" s="309"/>
      <c r="V49" s="309"/>
      <c r="W49" s="309"/>
      <c r="X49" s="46"/>
    </row>
    <row r="50" spans="1:24" ht="15.75">
      <c r="A50" s="33"/>
      <c r="B50" s="320"/>
      <c r="C50" s="320"/>
      <c r="D50" s="320"/>
      <c r="E50" s="320"/>
      <c r="F50" s="320"/>
      <c r="G50" s="320"/>
      <c r="H50" s="320"/>
      <c r="I50" s="320"/>
      <c r="J50" s="320"/>
      <c r="K50" s="320"/>
      <c r="L50" s="320"/>
      <c r="M50" s="320"/>
      <c r="N50" s="320"/>
      <c r="O50" s="320"/>
      <c r="P50" s="320"/>
      <c r="Q50" s="320"/>
      <c r="R50" s="320"/>
      <c r="S50" s="320"/>
      <c r="T50" s="458">
        <f>+ROUND(L50*Q50,0)</f>
        <v>0</v>
      </c>
      <c r="U50" s="458"/>
      <c r="V50" s="458"/>
      <c r="W50" s="458"/>
      <c r="X50" s="46"/>
    </row>
    <row r="51" spans="1:24" ht="15.75">
      <c r="A51" s="33"/>
      <c r="B51" s="320"/>
      <c r="C51" s="320"/>
      <c r="D51" s="320"/>
      <c r="E51" s="320"/>
      <c r="F51" s="320"/>
      <c r="G51" s="320"/>
      <c r="H51" s="320"/>
      <c r="I51" s="320"/>
      <c r="J51" s="320"/>
      <c r="K51" s="320"/>
      <c r="L51" s="320"/>
      <c r="M51" s="320"/>
      <c r="N51" s="320"/>
      <c r="O51" s="320"/>
      <c r="P51" s="320"/>
      <c r="Q51" s="320"/>
      <c r="R51" s="320"/>
      <c r="S51" s="320"/>
      <c r="T51" s="458">
        <f>+ROUND(L51*Q51,0)</f>
        <v>0</v>
      </c>
      <c r="U51" s="458"/>
      <c r="V51" s="458"/>
      <c r="W51" s="458"/>
      <c r="X51" s="46"/>
    </row>
    <row r="52" spans="1:24" ht="15.75">
      <c r="A52" s="33"/>
      <c r="B52" s="320"/>
      <c r="C52" s="320"/>
      <c r="D52" s="320"/>
      <c r="E52" s="320"/>
      <c r="F52" s="320"/>
      <c r="G52" s="320"/>
      <c r="H52" s="320"/>
      <c r="I52" s="320"/>
      <c r="J52" s="320"/>
      <c r="K52" s="320"/>
      <c r="L52" s="320"/>
      <c r="M52" s="320"/>
      <c r="N52" s="320"/>
      <c r="O52" s="320"/>
      <c r="P52" s="320"/>
      <c r="Q52" s="320"/>
      <c r="R52" s="320"/>
      <c r="S52" s="320"/>
      <c r="T52" s="458">
        <f>+ROUND(L52*Q52,0)</f>
        <v>0</v>
      </c>
      <c r="U52" s="458"/>
      <c r="V52" s="458"/>
      <c r="W52" s="458"/>
      <c r="X52" s="46"/>
    </row>
    <row r="53" spans="1:24" ht="16.5">
      <c r="A53" s="33"/>
      <c r="B53" s="49"/>
      <c r="C53" s="49"/>
      <c r="D53" s="49"/>
      <c r="E53" s="49"/>
      <c r="F53" s="49"/>
      <c r="G53" s="49"/>
      <c r="H53" s="49"/>
      <c r="I53" s="49"/>
      <c r="J53" s="49"/>
      <c r="K53" s="49"/>
      <c r="L53" s="49"/>
      <c r="M53" s="49"/>
      <c r="N53" s="49"/>
      <c r="O53" s="49"/>
      <c r="P53" s="49"/>
      <c r="Q53" s="310" t="s">
        <v>20</v>
      </c>
      <c r="R53" s="310"/>
      <c r="S53" s="310"/>
      <c r="T53" s="488">
        <f>SUM(T50:W52)</f>
        <v>0</v>
      </c>
      <c r="U53" s="489"/>
      <c r="V53" s="489"/>
      <c r="W53" s="490"/>
      <c r="X53" s="46"/>
    </row>
    <row r="54" spans="1:24" ht="15.75">
      <c r="A54" s="33"/>
      <c r="B54" s="50"/>
      <c r="C54" s="50"/>
      <c r="D54" s="50"/>
      <c r="E54" s="50"/>
      <c r="F54" s="50"/>
      <c r="G54" s="50"/>
      <c r="H54" s="50"/>
      <c r="I54" s="50"/>
      <c r="J54" s="50"/>
      <c r="K54" s="50"/>
      <c r="L54" s="50"/>
      <c r="M54" s="50"/>
      <c r="N54" s="50"/>
      <c r="O54" s="50"/>
      <c r="P54" s="50"/>
      <c r="Q54" s="50"/>
      <c r="R54" s="50"/>
      <c r="S54" s="50"/>
      <c r="T54" s="51"/>
      <c r="U54" s="51"/>
      <c r="V54" s="51"/>
      <c r="W54" s="51"/>
      <c r="X54" s="46"/>
    </row>
    <row r="55" spans="1:24" ht="16.5">
      <c r="A55" s="33"/>
      <c r="B55" s="305" t="s">
        <v>33</v>
      </c>
      <c r="C55" s="305"/>
      <c r="D55" s="305"/>
      <c r="E55" s="305"/>
      <c r="F55" s="305"/>
      <c r="G55" s="305"/>
      <c r="H55" s="305"/>
      <c r="I55" s="305"/>
      <c r="J55" s="305"/>
      <c r="K55" s="305"/>
      <c r="L55" s="305"/>
      <c r="M55" s="305"/>
      <c r="N55" s="305"/>
      <c r="O55" s="305"/>
      <c r="P55" s="305"/>
      <c r="Q55" s="305"/>
      <c r="R55" s="305"/>
      <c r="S55" s="305"/>
      <c r="T55" s="305"/>
      <c r="U55" s="305"/>
      <c r="V55" s="305"/>
      <c r="W55" s="305"/>
      <c r="X55" s="46"/>
    </row>
    <row r="56" spans="1:24" ht="15.75">
      <c r="A56" s="33"/>
      <c r="B56" s="47"/>
      <c r="C56" s="47"/>
      <c r="D56" s="47"/>
      <c r="E56" s="47"/>
      <c r="F56" s="47"/>
      <c r="G56" s="47"/>
      <c r="H56" s="47"/>
      <c r="I56" s="47"/>
      <c r="J56" s="47"/>
      <c r="K56" s="47"/>
      <c r="L56" s="47"/>
      <c r="M56" s="47"/>
      <c r="N56" s="47"/>
      <c r="O56" s="47"/>
      <c r="P56" s="47"/>
      <c r="Q56" s="47"/>
      <c r="R56" s="47"/>
      <c r="S56" s="47"/>
      <c r="T56" s="47"/>
      <c r="U56" s="47"/>
      <c r="V56" s="47"/>
      <c r="W56" s="47"/>
      <c r="X56" s="46"/>
    </row>
    <row r="57" spans="1:24" ht="16.5">
      <c r="A57" s="33"/>
      <c r="B57" s="309" t="s">
        <v>34</v>
      </c>
      <c r="C57" s="309"/>
      <c r="D57" s="309"/>
      <c r="E57" s="309"/>
      <c r="F57" s="309"/>
      <c r="G57" s="309"/>
      <c r="H57" s="309" t="s">
        <v>248</v>
      </c>
      <c r="I57" s="309"/>
      <c r="J57" s="309" t="s">
        <v>36</v>
      </c>
      <c r="K57" s="309"/>
      <c r="L57" s="309" t="s">
        <v>37</v>
      </c>
      <c r="M57" s="309"/>
      <c r="N57" s="309"/>
      <c r="O57" s="309"/>
      <c r="P57" s="309"/>
      <c r="Q57" s="309" t="s">
        <v>17</v>
      </c>
      <c r="R57" s="309"/>
      <c r="S57" s="309"/>
      <c r="T57" s="309" t="s">
        <v>18</v>
      </c>
      <c r="U57" s="309"/>
      <c r="V57" s="309"/>
      <c r="W57" s="309"/>
      <c r="X57" s="46"/>
    </row>
    <row r="58" spans="1:24">
      <c r="A58" s="33"/>
      <c r="B58" s="439" t="s">
        <v>291</v>
      </c>
      <c r="C58" s="439"/>
      <c r="D58" s="439"/>
      <c r="E58" s="439"/>
      <c r="F58" s="439"/>
      <c r="G58" s="439"/>
      <c r="H58" s="440">
        <v>12643</v>
      </c>
      <c r="I58" s="440"/>
      <c r="J58" s="441">
        <v>0.65</v>
      </c>
      <c r="K58" s="442"/>
      <c r="L58" s="443">
        <f>1.65*H58</f>
        <v>20860.949999999997</v>
      </c>
      <c r="M58" s="442"/>
      <c r="N58" s="442"/>
      <c r="O58" s="442"/>
      <c r="P58" s="442"/>
      <c r="Q58" s="442">
        <v>0.17330000000000001</v>
      </c>
      <c r="R58" s="442"/>
      <c r="S58" s="442"/>
      <c r="T58" s="440">
        <f>Q58*L58+1</f>
        <v>3616.2026349999996</v>
      </c>
      <c r="U58" s="440"/>
      <c r="V58" s="440"/>
      <c r="W58" s="440"/>
      <c r="X58" s="46"/>
    </row>
    <row r="59" spans="1:24" ht="15.75">
      <c r="A59" s="33"/>
      <c r="B59" s="320"/>
      <c r="C59" s="320"/>
      <c r="D59" s="320"/>
      <c r="E59" s="320"/>
      <c r="F59" s="320"/>
      <c r="G59" s="320"/>
      <c r="H59" s="320"/>
      <c r="I59" s="320"/>
      <c r="J59" s="320"/>
      <c r="K59" s="320"/>
      <c r="L59" s="320"/>
      <c r="M59" s="320"/>
      <c r="N59" s="320"/>
      <c r="O59" s="320"/>
      <c r="P59" s="320"/>
      <c r="Q59" s="320"/>
      <c r="R59" s="320"/>
      <c r="S59" s="320"/>
      <c r="T59" s="458"/>
      <c r="U59" s="458"/>
      <c r="V59" s="458"/>
      <c r="W59" s="458"/>
      <c r="X59" s="46"/>
    </row>
    <row r="60" spans="1:24" ht="15.75">
      <c r="A60" s="33"/>
      <c r="B60" s="320"/>
      <c r="C60" s="320"/>
      <c r="D60" s="320"/>
      <c r="E60" s="320"/>
      <c r="F60" s="320"/>
      <c r="G60" s="320"/>
      <c r="H60" s="320"/>
      <c r="I60" s="320"/>
      <c r="J60" s="320"/>
      <c r="K60" s="320"/>
      <c r="L60" s="320"/>
      <c r="M60" s="320"/>
      <c r="N60" s="320"/>
      <c r="O60" s="320"/>
      <c r="P60" s="320"/>
      <c r="Q60" s="320"/>
      <c r="R60" s="320"/>
      <c r="S60" s="320"/>
      <c r="T60" s="458"/>
      <c r="U60" s="458"/>
      <c r="V60" s="458"/>
      <c r="W60" s="458"/>
      <c r="X60" s="46"/>
    </row>
    <row r="61" spans="1:24" ht="16.5">
      <c r="A61" s="33"/>
      <c r="B61" s="49"/>
      <c r="C61" s="49"/>
      <c r="D61" s="49"/>
      <c r="E61" s="49"/>
      <c r="F61" s="49"/>
      <c r="G61" s="49"/>
      <c r="H61" s="49"/>
      <c r="I61" s="49"/>
      <c r="J61" s="49"/>
      <c r="K61" s="49"/>
      <c r="L61" s="49"/>
      <c r="M61" s="49"/>
      <c r="N61" s="49"/>
      <c r="O61" s="49"/>
      <c r="P61" s="49"/>
      <c r="Q61" s="310" t="s">
        <v>20</v>
      </c>
      <c r="R61" s="310"/>
      <c r="S61" s="310"/>
      <c r="T61" s="485">
        <f>SUM(T58:W60)</f>
        <v>3616.2026349999996</v>
      </c>
      <c r="U61" s="486"/>
      <c r="V61" s="486"/>
      <c r="W61" s="487"/>
      <c r="X61" s="46"/>
    </row>
    <row r="62" spans="1:24">
      <c r="A62" s="33"/>
      <c r="B62" s="52"/>
      <c r="C62" s="52"/>
      <c r="D62" s="52"/>
      <c r="E62" s="52"/>
      <c r="F62" s="52"/>
      <c r="G62" s="52"/>
      <c r="H62" s="52"/>
      <c r="I62" s="52"/>
      <c r="J62" s="52"/>
      <c r="K62" s="52"/>
      <c r="L62" s="52"/>
      <c r="M62" s="52"/>
      <c r="N62" s="52"/>
      <c r="O62" s="52"/>
      <c r="P62" s="52"/>
      <c r="Q62" s="52"/>
      <c r="R62" s="52"/>
      <c r="S62" s="52"/>
      <c r="T62" s="53"/>
      <c r="U62" s="53"/>
      <c r="V62" s="53"/>
      <c r="W62" s="53"/>
      <c r="X62" s="46"/>
    </row>
    <row r="63" spans="1:24">
      <c r="A63" s="169"/>
      <c r="B63" s="171"/>
      <c r="C63" s="171"/>
      <c r="D63" s="171"/>
      <c r="E63" s="171"/>
      <c r="F63" s="171"/>
      <c r="G63" s="171"/>
      <c r="H63" s="171"/>
      <c r="I63" s="171"/>
      <c r="J63" s="171"/>
      <c r="K63" s="171"/>
      <c r="L63" s="171"/>
      <c r="M63" s="171"/>
      <c r="N63" s="171"/>
      <c r="O63" s="171"/>
      <c r="P63" s="171"/>
      <c r="Q63" s="432" t="s">
        <v>39</v>
      </c>
      <c r="R63" s="432"/>
      <c r="S63" s="432"/>
      <c r="T63" s="433">
        <f>ROUND((T61+T53+T45+T35),0)</f>
        <v>22497</v>
      </c>
      <c r="U63" s="433"/>
      <c r="V63" s="433"/>
      <c r="W63" s="433"/>
      <c r="X63" s="170"/>
    </row>
    <row r="64" spans="1:24">
      <c r="A64" s="169"/>
      <c r="B64" s="171"/>
      <c r="C64" s="171"/>
      <c r="D64" s="171"/>
      <c r="E64" s="171"/>
      <c r="F64" s="171"/>
      <c r="G64" s="171"/>
      <c r="H64" s="171"/>
      <c r="I64" s="171"/>
      <c r="J64" s="171"/>
      <c r="K64" s="171"/>
      <c r="L64" s="171"/>
      <c r="M64" s="171"/>
      <c r="N64" s="171"/>
      <c r="O64" s="171"/>
      <c r="P64" s="171"/>
      <c r="Q64" s="172" t="s">
        <v>40</v>
      </c>
      <c r="R64" s="437" t="e">
        <f>'[6]DESGLOSE DEL AIU'!D1035</f>
        <v>#REF!</v>
      </c>
      <c r="S64" s="438"/>
      <c r="T64" s="433">
        <v>0</v>
      </c>
      <c r="U64" s="433"/>
      <c r="V64" s="433"/>
      <c r="W64" s="433"/>
      <c r="X64" s="170"/>
    </row>
    <row r="65" spans="1:24">
      <c r="A65" s="169"/>
      <c r="B65" s="171"/>
      <c r="C65" s="171"/>
      <c r="D65" s="171"/>
      <c r="E65" s="171"/>
      <c r="F65" s="171"/>
      <c r="G65" s="171"/>
      <c r="H65" s="171"/>
      <c r="I65" s="171"/>
      <c r="J65" s="171"/>
      <c r="K65" s="171"/>
      <c r="L65" s="171"/>
      <c r="M65" s="171"/>
      <c r="N65" s="171"/>
      <c r="O65" s="171"/>
      <c r="P65" s="171"/>
      <c r="Q65" s="432" t="s">
        <v>42</v>
      </c>
      <c r="R65" s="432"/>
      <c r="S65" s="432"/>
      <c r="T65" s="433">
        <f>+T64+T63</f>
        <v>22497</v>
      </c>
      <c r="U65" s="433"/>
      <c r="V65" s="433"/>
      <c r="W65" s="433"/>
      <c r="X65" s="170"/>
    </row>
    <row r="66" spans="1:24">
      <c r="A66" s="33"/>
      <c r="B66" s="52"/>
      <c r="C66" s="52"/>
      <c r="D66" s="52"/>
      <c r="E66" s="52"/>
      <c r="F66" s="52"/>
      <c r="G66" s="52"/>
      <c r="H66" s="52"/>
      <c r="I66" s="52"/>
      <c r="J66" s="52"/>
      <c r="K66" s="52"/>
      <c r="L66" s="52"/>
      <c r="M66" s="52"/>
      <c r="N66" s="52"/>
      <c r="O66" s="52"/>
      <c r="P66" s="52"/>
      <c r="Q66" s="52"/>
      <c r="R66" s="52"/>
      <c r="S66" s="52"/>
      <c r="T66" s="53"/>
      <c r="U66" s="53"/>
      <c r="V66" s="53"/>
      <c r="W66" s="53"/>
      <c r="X66" s="46"/>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346"/>
      <c r="D68" s="641"/>
      <c r="E68" s="641"/>
      <c r="F68" s="641"/>
      <c r="G68" s="641"/>
      <c r="H68" s="641"/>
      <c r="I68" s="641"/>
      <c r="J68" s="641"/>
      <c r="K68" s="642"/>
      <c r="L68" s="642"/>
      <c r="M68" s="642"/>
      <c r="N68" s="347"/>
      <c r="O68" s="347"/>
      <c r="P68" s="347"/>
      <c r="Q68" s="347"/>
      <c r="R68" s="347"/>
      <c r="S68" s="347"/>
      <c r="T68" s="347"/>
      <c r="U68" s="347"/>
      <c r="V68" s="347"/>
      <c r="W68" s="67"/>
      <c r="X68" s="46"/>
    </row>
    <row r="69" spans="1:24" ht="16.5">
      <c r="A69" s="33"/>
      <c r="B69" s="52"/>
      <c r="C69" s="343" t="s">
        <v>43</v>
      </c>
      <c r="D69" s="343"/>
      <c r="E69" s="343"/>
      <c r="F69" s="343"/>
      <c r="G69" s="343"/>
      <c r="H69" s="343"/>
      <c r="I69" s="343"/>
      <c r="J69" s="343"/>
      <c r="K69" s="642"/>
      <c r="L69" s="642"/>
      <c r="M69" s="642"/>
      <c r="N69" s="343" t="s">
        <v>44</v>
      </c>
      <c r="O69" s="343"/>
      <c r="P69" s="343"/>
      <c r="Q69" s="343"/>
      <c r="R69" s="343"/>
      <c r="S69" s="343"/>
      <c r="T69" s="343"/>
      <c r="U69" s="343"/>
      <c r="V69" s="343"/>
      <c r="W69" s="343"/>
      <c r="X69" s="46"/>
    </row>
    <row r="70" spans="1:24">
      <c r="A70" s="33"/>
      <c r="B70" s="52"/>
      <c r="C70" s="57"/>
      <c r="D70" s="58"/>
      <c r="E70" s="58"/>
      <c r="F70" s="58"/>
      <c r="G70" s="58"/>
      <c r="H70" s="58"/>
      <c r="I70" s="58"/>
      <c r="J70" s="58"/>
      <c r="K70" s="58"/>
      <c r="L70" s="58"/>
      <c r="M70" s="58"/>
      <c r="N70" s="57"/>
      <c r="O70" s="57"/>
      <c r="P70" s="57"/>
      <c r="Q70" s="57"/>
      <c r="R70" s="57"/>
      <c r="S70" s="57"/>
      <c r="T70" s="57"/>
      <c r="U70" s="57"/>
      <c r="V70" s="57"/>
      <c r="W70" s="57"/>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346"/>
      <c r="J72" s="641"/>
      <c r="K72" s="641"/>
      <c r="L72" s="641"/>
      <c r="M72" s="641"/>
      <c r="N72" s="641"/>
      <c r="O72" s="641"/>
      <c r="P72" s="641"/>
      <c r="Q72" s="57"/>
      <c r="R72" s="57"/>
      <c r="S72" s="57"/>
      <c r="T72" s="57"/>
      <c r="U72" s="57"/>
      <c r="V72" s="57"/>
      <c r="W72" s="57"/>
      <c r="X72" s="46"/>
    </row>
    <row r="73" spans="1:24" ht="16.5">
      <c r="A73" s="33"/>
      <c r="B73" s="52"/>
      <c r="C73" s="57"/>
      <c r="D73" s="58"/>
      <c r="E73" s="58"/>
      <c r="F73" s="58"/>
      <c r="G73" s="58"/>
      <c r="H73" s="58"/>
      <c r="I73" s="343" t="s">
        <v>45</v>
      </c>
      <c r="J73" s="643"/>
      <c r="K73" s="643"/>
      <c r="L73" s="643"/>
      <c r="M73" s="643"/>
      <c r="N73" s="643"/>
      <c r="O73" s="643"/>
      <c r="P73" s="643"/>
      <c r="Q73" s="57"/>
      <c r="R73" s="57"/>
      <c r="S73" s="57"/>
      <c r="T73" s="57"/>
      <c r="U73" s="57"/>
      <c r="V73" s="57"/>
      <c r="W73" s="57"/>
      <c r="X73" s="46"/>
    </row>
    <row r="74" spans="1:24">
      <c r="A74" s="33"/>
      <c r="B74" s="52"/>
      <c r="C74" s="52"/>
      <c r="D74" s="52"/>
      <c r="E74" s="52"/>
      <c r="F74" s="59"/>
      <c r="G74" s="59"/>
      <c r="H74" s="59"/>
      <c r="I74" s="59"/>
      <c r="J74" s="59"/>
      <c r="K74" s="59"/>
      <c r="L74" s="59"/>
      <c r="M74" s="59"/>
      <c r="N74" s="59"/>
      <c r="O74" s="59"/>
      <c r="P74" s="60"/>
      <c r="Q74" s="52"/>
      <c r="R74" s="52"/>
      <c r="S74" s="52"/>
      <c r="T74" s="53"/>
      <c r="U74" s="53"/>
      <c r="V74" s="53"/>
      <c r="W74" s="53"/>
      <c r="X74" s="46"/>
    </row>
    <row r="75" spans="1:24">
      <c r="A75" s="33"/>
      <c r="B75" s="344" t="s">
        <v>46</v>
      </c>
      <c r="C75" s="344"/>
      <c r="D75" s="344"/>
      <c r="E75" s="344"/>
      <c r="F75" s="344"/>
      <c r="G75" s="344"/>
      <c r="H75" s="344"/>
      <c r="I75" s="344"/>
      <c r="J75" s="344"/>
      <c r="K75" s="344"/>
      <c r="L75" s="344"/>
      <c r="M75" s="344"/>
      <c r="N75" s="344"/>
      <c r="O75" s="61"/>
      <c r="P75" s="31"/>
      <c r="Q75" s="31" t="s">
        <v>47</v>
      </c>
      <c r="R75" s="31" t="s">
        <v>48</v>
      </c>
      <c r="S75" s="31"/>
      <c r="T75" s="31"/>
      <c r="U75" s="31"/>
      <c r="V75" s="31"/>
      <c r="W75" s="31"/>
      <c r="X75" s="32"/>
    </row>
    <row r="76" spans="1:24">
      <c r="A76" s="62"/>
      <c r="B76" s="63" t="s">
        <v>49</v>
      </c>
      <c r="C76" s="64"/>
      <c r="D76" s="64"/>
      <c r="E76" s="64"/>
      <c r="F76" s="63" t="s">
        <v>50</v>
      </c>
      <c r="G76" s="65"/>
      <c r="H76" s="345"/>
      <c r="I76" s="345"/>
      <c r="J76" s="345"/>
      <c r="K76" s="345"/>
      <c r="L76" s="345"/>
      <c r="M76" s="345"/>
      <c r="N76" s="345"/>
      <c r="O76" s="345"/>
      <c r="P76" s="63"/>
      <c r="Q76" s="63"/>
      <c r="R76" s="63" t="s">
        <v>51</v>
      </c>
      <c r="S76" s="63"/>
      <c r="T76" s="63"/>
      <c r="U76" s="63"/>
      <c r="V76" s="63"/>
      <c r="W76" s="63"/>
      <c r="X76" s="66"/>
    </row>
  </sheetData>
  <mergeCells count="156">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Q35:S35"/>
    <mergeCell ref="T35:W35"/>
    <mergeCell ref="B37:W37"/>
    <mergeCell ref="B39:I39"/>
    <mergeCell ref="J39:K39"/>
    <mergeCell ref="L39:P39"/>
    <mergeCell ref="Q39:S39"/>
    <mergeCell ref="T39:W39"/>
    <mergeCell ref="B33:I33"/>
    <mergeCell ref="J33:K33"/>
    <mergeCell ref="L33:P33"/>
    <mergeCell ref="Q33:S33"/>
    <mergeCell ref="T33:W33"/>
    <mergeCell ref="B34:I34"/>
    <mergeCell ref="J34:K34"/>
    <mergeCell ref="L34:P34"/>
    <mergeCell ref="Q34:S34"/>
    <mergeCell ref="T34:W34"/>
    <mergeCell ref="B40:I40"/>
    <mergeCell ref="J40:K40"/>
    <mergeCell ref="L40:P40"/>
    <mergeCell ref="Q40:S40"/>
    <mergeCell ref="T40:W40"/>
    <mergeCell ref="B41:I41"/>
    <mergeCell ref="J41:K41"/>
    <mergeCell ref="L41:P41"/>
    <mergeCell ref="Q41:S41"/>
    <mergeCell ref="T41:W41"/>
    <mergeCell ref="B44:I44"/>
    <mergeCell ref="J44:K44"/>
    <mergeCell ref="L44:P44"/>
    <mergeCell ref="Q44:S44"/>
    <mergeCell ref="T44:W44"/>
    <mergeCell ref="Q45:S45"/>
    <mergeCell ref="T45:W45"/>
    <mergeCell ref="B42:I42"/>
    <mergeCell ref="J42:K42"/>
    <mergeCell ref="L42:P42"/>
    <mergeCell ref="Q42:S42"/>
    <mergeCell ref="T42:W42"/>
    <mergeCell ref="B43:I43"/>
    <mergeCell ref="J43:K43"/>
    <mergeCell ref="L43:P43"/>
    <mergeCell ref="Q43:S43"/>
    <mergeCell ref="T43:W43"/>
    <mergeCell ref="B50:G50"/>
    <mergeCell ref="H50:I50"/>
    <mergeCell ref="J50:K50"/>
    <mergeCell ref="L50:P50"/>
    <mergeCell ref="Q50:S50"/>
    <mergeCell ref="T50:W50"/>
    <mergeCell ref="B47:W47"/>
    <mergeCell ref="B49:G49"/>
    <mergeCell ref="H49:I49"/>
    <mergeCell ref="J49:K49"/>
    <mergeCell ref="L49:P49"/>
    <mergeCell ref="Q49:S49"/>
    <mergeCell ref="T49:W49"/>
    <mergeCell ref="B52:G52"/>
    <mergeCell ref="H52:I52"/>
    <mergeCell ref="J52:K52"/>
    <mergeCell ref="L52:P52"/>
    <mergeCell ref="Q52:S52"/>
    <mergeCell ref="T52:W52"/>
    <mergeCell ref="B51:G51"/>
    <mergeCell ref="H51:I51"/>
    <mergeCell ref="J51:K51"/>
    <mergeCell ref="L51:P51"/>
    <mergeCell ref="Q51:S51"/>
    <mergeCell ref="T51:W51"/>
    <mergeCell ref="Q53:S53"/>
    <mergeCell ref="T53:W53"/>
    <mergeCell ref="B55:W55"/>
    <mergeCell ref="B57:G57"/>
    <mergeCell ref="H57:I57"/>
    <mergeCell ref="J57:K57"/>
    <mergeCell ref="L57:P57"/>
    <mergeCell ref="Q57:S57"/>
    <mergeCell ref="T57:W57"/>
    <mergeCell ref="B59:G59"/>
    <mergeCell ref="H59:I59"/>
    <mergeCell ref="J59:K59"/>
    <mergeCell ref="L59:P59"/>
    <mergeCell ref="Q59:S59"/>
    <mergeCell ref="T59:W59"/>
    <mergeCell ref="B58:G58"/>
    <mergeCell ref="H58:I58"/>
    <mergeCell ref="J58:K58"/>
    <mergeCell ref="L58:P58"/>
    <mergeCell ref="Q58:S58"/>
    <mergeCell ref="T58:W58"/>
    <mergeCell ref="Q61:S61"/>
    <mergeCell ref="T61:W61"/>
    <mergeCell ref="Q63:S63"/>
    <mergeCell ref="T63:W63"/>
    <mergeCell ref="R64:S64"/>
    <mergeCell ref="T64:W64"/>
    <mergeCell ref="B60:G60"/>
    <mergeCell ref="H60:I60"/>
    <mergeCell ref="J60:K60"/>
    <mergeCell ref="L60:P60"/>
    <mergeCell ref="Q60:S60"/>
    <mergeCell ref="T60:W60"/>
    <mergeCell ref="I72:P72"/>
    <mergeCell ref="I73:P73"/>
    <mergeCell ref="B75:N75"/>
    <mergeCell ref="H76:O76"/>
    <mergeCell ref="Q65:S65"/>
    <mergeCell ref="T65:W65"/>
    <mergeCell ref="C68:J68"/>
    <mergeCell ref="K68:M69"/>
    <mergeCell ref="N68:V68"/>
    <mergeCell ref="C69:J69"/>
    <mergeCell ref="N69:W69"/>
  </mergeCells>
  <conditionalFormatting sqref="B12:W17">
    <cfRule type="expression" dxfId="7" priority="1" stopIfTrue="1">
      <formula>#REF!=0</formula>
    </cfRule>
  </conditionalFormatting>
  <dataValidations count="32">
    <dataValidation allowBlank="1" showInputMessage="1" showErrorMessage="1" prompt="Escriba el precio unitario del material  que se analiza" sqref="Q40:S44" xr:uid="{00000000-0002-0000-3C00-000000000000}"/>
    <dataValidation allowBlank="1" showInputMessage="1" showErrorMessage="1" prompt="Escriba la cantidad de material que se analiza" sqref="L40:P44" xr:uid="{00000000-0002-0000-3C00-000001000000}"/>
    <dataValidation allowBlank="1" showInputMessage="1" showErrorMessage="1" prompt="Escriba la unidad de medida en que se mide el material" sqref="J40:K44" xr:uid="{00000000-0002-0000-3C00-000002000000}"/>
    <dataValidation allowBlank="1" showInputMessage="1" showErrorMessage="1" prompt="Escriba una breve descripción de los materiales que analiza" sqref="B40:I44" xr:uid="{00000000-0002-0000-3C00-000003000000}"/>
    <dataValidation allowBlank="1" showInputMessage="1" showErrorMessage="1" prompt="Escriba el rendimiento del equipo que analiza" sqref="Q33:S34" xr:uid="{00000000-0002-0000-3C00-000004000000}"/>
    <dataValidation allowBlank="1" showInputMessage="1" showErrorMessage="1" prompt="Escriba la Tarifa por hora del equipo que analiza" sqref="L33:P34" xr:uid="{00000000-0002-0000-3C00-000005000000}"/>
    <dataValidation allowBlank="1" showInputMessage="1" showErrorMessage="1" prompt="Escriba una breve descripción del equipo que analiza" sqref="B33:B34" xr:uid="{00000000-0002-0000-3C00-000006000000}"/>
    <dataValidation allowBlank="1" showInputMessage="1" showErrorMessage="1" prompt="Escriba el nombre completo  del interventor" sqref="H76:O76" xr:uid="{00000000-0002-0000-3C00-000007000000}"/>
    <dataValidation allowBlank="1" showInputMessage="1" showErrorMessage="1" prompt="Escriba el valor Unitario de cada trabajador relacionado" sqref="T58:W60" xr:uid="{00000000-0002-0000-3C00-000008000000}"/>
    <dataValidation allowBlank="1" showInputMessage="1" showErrorMessage="1" prompt="Escriba el rendimiento de cada trabajador relacionado" sqref="Q58:S60" xr:uid="{00000000-0002-0000-3C00-000009000000}"/>
    <dataValidation allowBlank="1" showInputMessage="1" showErrorMessage="1" prompt="Escriba el valor del jornal total de cada trabajador relacionado" sqref="L58:P60" xr:uid="{00000000-0002-0000-3C00-00000A000000}"/>
    <dataValidation allowBlank="1" showInputMessage="1" showErrorMessage="1" prompt="Escriba el valor de las prestaciones por cada trabajador" sqref="J58:K60" xr:uid="{00000000-0002-0000-3C00-00000B000000}"/>
    <dataValidation allowBlank="1" showInputMessage="1" showErrorMessage="1" prompt="Escriba el valor del jornal por cada trabajador" sqref="H58:I60" xr:uid="{00000000-0002-0000-3C00-00000C000000}"/>
    <dataValidation allowBlank="1" showInputMessage="1" showErrorMessage="1" prompt="Escriba el valor unitario del transporte relacionado" sqref="T50:W52" xr:uid="{00000000-0002-0000-3C00-00000D000000}"/>
    <dataValidation allowBlank="1" showInputMessage="1" showErrorMessage="1" prompt="Escriba la tarifa del transporte relacionado" sqref="Q50:S52" xr:uid="{00000000-0002-0000-3C00-00000E000000}"/>
    <dataValidation allowBlank="1" showInputMessage="1" showErrorMessage="1" prompt="Esciba los m2 o Toneladas por Km equivalentes para el transporte relacionado" sqref="L50:P52" xr:uid="{00000000-0002-0000-3C00-00000F000000}"/>
    <dataValidation allowBlank="1" showInputMessage="1" showErrorMessage="1" prompt="Escriba la distancia que recorre el transporte relacionado" sqref="J50:K52" xr:uid="{00000000-0002-0000-3C00-000010000000}"/>
    <dataValidation allowBlank="1" showInputMessage="1" showErrorMessage="1" prompt="Escriba el peso o la cantidad de volument que transporta" sqref="H50:I52" xr:uid="{00000000-0002-0000-3C00-000011000000}"/>
    <dataValidation allowBlank="1" showInputMessage="1" showErrorMessage="1" prompt="Escriba el precio unitario del material que se analiza" sqref="T34:W34 T40:W44" xr:uid="{00000000-0002-0000-3C00-000012000000}"/>
    <dataValidation allowBlank="1" showInputMessage="1" showErrorMessage="1" prompt="Escriba el valor unitario del equipo que analiza" sqref="T33:W33" xr:uid="{00000000-0002-0000-3C00-000013000000}"/>
    <dataValidation allowBlank="1" showInputMessage="1" showErrorMessage="1" prompt="Escriba los trabajadores cuyo precio va a analizarce" sqref="B58:G60" xr:uid="{00000000-0002-0000-3C00-000014000000}"/>
    <dataValidation allowBlank="1" showInputMessage="1" showErrorMessage="1" prompt="Escriba la clase de material que transporta el material que se analiza" sqref="B50:G52" xr:uid="{00000000-0002-0000-3C00-000015000000}"/>
    <dataValidation allowBlank="1" showInputMessage="1" showErrorMessage="1" prompt="Escriba la Cantidad de cada item relacionado" sqref="T26 T29:W29" xr:uid="{00000000-0002-0000-3C00-000016000000}"/>
    <dataValidation allowBlank="1" showInputMessage="1" showErrorMessage="1" prompt="Escriba la unidad de medida en que se encuentra el item relacionado" sqref="Q26 Q29:S29" xr:uid="{00000000-0002-0000-3C00-000017000000}"/>
    <dataValidation allowBlank="1" showInputMessage="1" showErrorMessage="1" prompt="Escriba una breve descripción del item relacionado" sqref="D26 D29:P29" xr:uid="{00000000-0002-0000-3C00-000018000000}"/>
    <dataValidation allowBlank="1" showInputMessage="1" showErrorMessage="1" prompt="Escriba el item relacionado en la propuesta" sqref="B26 B29:C29" xr:uid="{00000000-0002-0000-3C00-000019000000}"/>
    <dataValidation allowBlank="1" showInputMessage="1" showErrorMessage="1" promptTitle="Coordinador        " prompt="Escriba el nombre _x000a_o razón social del _x000a_funcionario designado_x000a_para ser el Coordinador_x000a_del Contrato" sqref="F23:W23" xr:uid="{00000000-0002-0000-3C00-00001A000000}"/>
    <dataValidation allowBlank="1" showInputMessage="1" showErrorMessage="1" promptTitle="Interventor               " prompt="Escriba el nombre _x000a_o razón social del _x000a_Interventor" sqref="F21:W21" xr:uid="{00000000-0002-0000-3C00-00001B000000}"/>
    <dataValidation allowBlank="1" showInputMessage="1" showErrorMessage="1" promptTitle="Contratista" prompt="Escriba el nombre o _x000a_razón social del _x000a_Contratista" sqref="F19:W19" xr:uid="{00000000-0002-0000-3C00-00001C000000}"/>
    <dataValidation allowBlank="1" showInputMessage="1" showErrorMessage="1" promptTitle="Contrato No." prompt="Escriba en este espacio el número de contrato suscrito" sqref="H8:L8" xr:uid="{00000000-0002-0000-3C00-00001D000000}"/>
    <dataValidation allowBlank="1" showInputMessage="1" showErrorMessage="1" prompt="Escriba el año de suscripción del contrato." sqref="O8:Q8" xr:uid="{00000000-0002-0000-3C00-00001E000000}"/>
    <dataValidation allowBlank="1" showInputMessage="1" showErrorMessage="1" promptTitle="Objeto del Contrato" prompt="Escriba claramente el objeto del contrato de ejecución suscrito" sqref="B12:W17" xr:uid="{00000000-0002-0000-3C00-00001F000000}"/>
  </dataValidation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tabColor theme="0"/>
  </sheetPr>
  <dimension ref="A1:X77"/>
  <sheetViews>
    <sheetView topLeftCell="A40" zoomScale="72" zoomScaleNormal="72" workbookViewId="0">
      <selection activeCell="L44" sqref="L44:P44"/>
    </sheetView>
  </sheetViews>
  <sheetFormatPr defaultColWidth="11.42578125" defaultRowHeight="15"/>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69" t="s">
        <v>4</v>
      </c>
      <c r="C12" s="469"/>
      <c r="D12" s="469"/>
      <c r="E12" s="469"/>
      <c r="F12" s="469"/>
      <c r="G12" s="469"/>
      <c r="H12" s="469"/>
      <c r="I12" s="469"/>
      <c r="J12" s="469"/>
      <c r="K12" s="469"/>
      <c r="L12" s="469"/>
      <c r="M12" s="469"/>
      <c r="N12" s="469"/>
      <c r="O12" s="469"/>
      <c r="P12" s="469"/>
      <c r="Q12" s="469"/>
      <c r="R12" s="469"/>
      <c r="S12" s="469"/>
      <c r="T12" s="469"/>
      <c r="U12" s="469"/>
      <c r="V12" s="469"/>
      <c r="W12" s="469"/>
      <c r="X12" s="36"/>
    </row>
    <row r="13" spans="1:24">
      <c r="A13" s="35"/>
      <c r="B13" s="469"/>
      <c r="C13" s="469"/>
      <c r="D13" s="469"/>
      <c r="E13" s="469"/>
      <c r="F13" s="469"/>
      <c r="G13" s="469"/>
      <c r="H13" s="469"/>
      <c r="I13" s="469"/>
      <c r="J13" s="469"/>
      <c r="K13" s="469"/>
      <c r="L13" s="469"/>
      <c r="M13" s="469"/>
      <c r="N13" s="469"/>
      <c r="O13" s="469"/>
      <c r="P13" s="469"/>
      <c r="Q13" s="469"/>
      <c r="R13" s="469"/>
      <c r="S13" s="469"/>
      <c r="T13" s="469"/>
      <c r="U13" s="469"/>
      <c r="V13" s="469"/>
      <c r="W13" s="469"/>
      <c r="X13" s="36"/>
    </row>
    <row r="14" spans="1:24">
      <c r="A14" s="35"/>
      <c r="B14" s="469"/>
      <c r="C14" s="469"/>
      <c r="D14" s="469"/>
      <c r="E14" s="469"/>
      <c r="F14" s="469"/>
      <c r="G14" s="469"/>
      <c r="H14" s="469"/>
      <c r="I14" s="469"/>
      <c r="J14" s="469"/>
      <c r="K14" s="469"/>
      <c r="L14" s="469"/>
      <c r="M14" s="469"/>
      <c r="N14" s="469"/>
      <c r="O14" s="469"/>
      <c r="P14" s="469"/>
      <c r="Q14" s="469"/>
      <c r="R14" s="469"/>
      <c r="S14" s="469"/>
      <c r="T14" s="469"/>
      <c r="U14" s="469"/>
      <c r="V14" s="469"/>
      <c r="W14" s="469"/>
      <c r="X14" s="36"/>
    </row>
    <row r="15" spans="1:24">
      <c r="A15" s="35"/>
      <c r="B15" s="469"/>
      <c r="C15" s="469"/>
      <c r="D15" s="469"/>
      <c r="E15" s="469"/>
      <c r="F15" s="469"/>
      <c r="G15" s="469"/>
      <c r="H15" s="469"/>
      <c r="I15" s="469"/>
      <c r="J15" s="469"/>
      <c r="K15" s="469"/>
      <c r="L15" s="469"/>
      <c r="M15" s="469"/>
      <c r="N15" s="469"/>
      <c r="O15" s="469"/>
      <c r="P15" s="469"/>
      <c r="Q15" s="469"/>
      <c r="R15" s="469"/>
      <c r="S15" s="469"/>
      <c r="T15" s="469"/>
      <c r="U15" s="469"/>
      <c r="V15" s="469"/>
      <c r="W15" s="469"/>
      <c r="X15" s="36"/>
    </row>
    <row r="16" spans="1:24">
      <c r="A16" s="35"/>
      <c r="B16" s="469"/>
      <c r="C16" s="469"/>
      <c r="D16" s="469"/>
      <c r="E16" s="469"/>
      <c r="F16" s="469"/>
      <c r="G16" s="469"/>
      <c r="H16" s="469"/>
      <c r="I16" s="469"/>
      <c r="J16" s="469"/>
      <c r="K16" s="469"/>
      <c r="L16" s="469"/>
      <c r="M16" s="469"/>
      <c r="N16" s="469"/>
      <c r="O16" s="469"/>
      <c r="P16" s="469"/>
      <c r="Q16" s="469"/>
      <c r="R16" s="469"/>
      <c r="S16" s="469"/>
      <c r="T16" s="469"/>
      <c r="U16" s="469"/>
      <c r="V16" s="469"/>
      <c r="W16" s="469"/>
      <c r="X16" s="36"/>
    </row>
    <row r="17" spans="1:24">
      <c r="A17" s="35"/>
      <c r="B17" s="469"/>
      <c r="C17" s="469"/>
      <c r="D17" s="469"/>
      <c r="E17" s="469"/>
      <c r="F17" s="469"/>
      <c r="G17" s="469"/>
      <c r="H17" s="469"/>
      <c r="I17" s="469"/>
      <c r="J17" s="469"/>
      <c r="K17" s="469"/>
      <c r="L17" s="469"/>
      <c r="M17" s="469"/>
      <c r="N17" s="469"/>
      <c r="O17" s="469"/>
      <c r="P17" s="469"/>
      <c r="Q17" s="469"/>
      <c r="R17" s="469"/>
      <c r="S17" s="469"/>
      <c r="T17" s="469"/>
      <c r="U17" s="469"/>
      <c r="V17" s="469"/>
      <c r="W17" s="469"/>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293">
        <f>'[6]PRESUPUESTO PLAZA'!B93</f>
        <v>12.4</v>
      </c>
      <c r="C26" s="295"/>
      <c r="D26" s="470" t="str">
        <f>'[6]PRESUPUESTO PLAZA'!C93</f>
        <v>Suministro,  transporte   e  instalación  de  tubería  PVC Ventilación  en  bajantes  con  un  diámetro  de  4",  agua lluvias.  Incluye  suministro  y  transporte  de  los  materiales, bocas, accesorios, pegante, limpiador, wash primer, acabado en esmalte mate, color a definir por parte de interventoría, andamios,  abrazaderas  y  todos  los  elementos  necesarios para su correcta instalación y funcionamiento.</v>
      </c>
      <c r="E26" s="471"/>
      <c r="F26" s="471"/>
      <c r="G26" s="471"/>
      <c r="H26" s="471"/>
      <c r="I26" s="471"/>
      <c r="J26" s="471"/>
      <c r="K26" s="471"/>
      <c r="L26" s="471"/>
      <c r="M26" s="471"/>
      <c r="N26" s="471"/>
      <c r="O26" s="471"/>
      <c r="P26" s="472"/>
      <c r="Q26" s="293" t="str">
        <f>'[6]PRESUPUESTO PLAZA'!D93</f>
        <v>m</v>
      </c>
      <c r="R26" s="294"/>
      <c r="S26" s="295"/>
      <c r="T26" s="468">
        <f>'[6]PRESUPUESTO PLAZA'!E93</f>
        <v>540</v>
      </c>
      <c r="U26" s="294"/>
      <c r="V26" s="294"/>
      <c r="W26" s="295"/>
      <c r="X26" s="46"/>
    </row>
    <row r="27" spans="1:24">
      <c r="A27" s="33"/>
      <c r="B27" s="296"/>
      <c r="C27" s="298"/>
      <c r="D27" s="473"/>
      <c r="E27" s="474"/>
      <c r="F27" s="474"/>
      <c r="G27" s="474"/>
      <c r="H27" s="474"/>
      <c r="I27" s="474"/>
      <c r="J27" s="474"/>
      <c r="K27" s="474"/>
      <c r="L27" s="474"/>
      <c r="M27" s="474"/>
      <c r="N27" s="474"/>
      <c r="O27" s="474"/>
      <c r="P27" s="475"/>
      <c r="Q27" s="296"/>
      <c r="R27" s="297"/>
      <c r="S27" s="298"/>
      <c r="T27" s="296"/>
      <c r="U27" s="297"/>
      <c r="V27" s="297"/>
      <c r="W27" s="298"/>
      <c r="X27" s="46"/>
    </row>
    <row r="28" spans="1:24">
      <c r="A28" s="33"/>
      <c r="B28" s="299"/>
      <c r="C28" s="301"/>
      <c r="D28" s="476"/>
      <c r="E28" s="477"/>
      <c r="F28" s="477"/>
      <c r="G28" s="477"/>
      <c r="H28" s="477"/>
      <c r="I28" s="477"/>
      <c r="J28" s="477"/>
      <c r="K28" s="477"/>
      <c r="L28" s="477"/>
      <c r="M28" s="477"/>
      <c r="N28" s="477"/>
      <c r="O28" s="477"/>
      <c r="P28" s="478"/>
      <c r="Q28" s="299"/>
      <c r="R28" s="300"/>
      <c r="S28" s="301"/>
      <c r="T28" s="299"/>
      <c r="U28" s="300"/>
      <c r="V28" s="300"/>
      <c r="W28" s="301"/>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c r="K33" s="318"/>
      <c r="L33" s="319">
        <f>+T62</f>
        <v>5569.75</v>
      </c>
      <c r="M33" s="319"/>
      <c r="N33" s="319"/>
      <c r="O33" s="319"/>
      <c r="P33" s="319"/>
      <c r="Q33" s="320">
        <v>0.05</v>
      </c>
      <c r="R33" s="320"/>
      <c r="S33" s="320"/>
      <c r="T33" s="319">
        <f>+ROUND(L33*Q33,0)</f>
        <v>278</v>
      </c>
      <c r="U33" s="319"/>
      <c r="V33" s="319"/>
      <c r="W33" s="319"/>
      <c r="X33" s="46"/>
    </row>
    <row r="34" spans="1:24" ht="15.75">
      <c r="A34" s="33"/>
      <c r="B34" s="314"/>
      <c r="C34" s="315"/>
      <c r="D34" s="315"/>
      <c r="E34" s="315"/>
      <c r="F34" s="315"/>
      <c r="G34" s="315"/>
      <c r="H34" s="315"/>
      <c r="I34" s="316"/>
      <c r="J34" s="317"/>
      <c r="K34" s="318"/>
      <c r="L34" s="321"/>
      <c r="M34" s="322"/>
      <c r="N34" s="322"/>
      <c r="O34" s="322"/>
      <c r="P34" s="323"/>
      <c r="Q34" s="317"/>
      <c r="R34" s="324"/>
      <c r="S34" s="318"/>
      <c r="T34" s="325">
        <f>+ROUND(L34*Q34,0)</f>
        <v>0</v>
      </c>
      <c r="U34" s="326"/>
      <c r="V34" s="326"/>
      <c r="W34" s="327"/>
      <c r="X34" s="46"/>
    </row>
    <row r="35" spans="1:24" ht="16.5">
      <c r="A35" s="33"/>
      <c r="B35" s="49"/>
      <c r="C35" s="49"/>
      <c r="D35" s="49"/>
      <c r="E35" s="49"/>
      <c r="F35" s="49"/>
      <c r="G35" s="49"/>
      <c r="H35" s="49"/>
      <c r="I35" s="49"/>
      <c r="J35" s="49"/>
      <c r="K35" s="49"/>
      <c r="L35" s="49"/>
      <c r="M35" s="49"/>
      <c r="N35" s="49"/>
      <c r="O35" s="49"/>
      <c r="P35" s="49"/>
      <c r="Q35" s="310" t="s">
        <v>20</v>
      </c>
      <c r="R35" s="310"/>
      <c r="S35" s="310"/>
      <c r="T35" s="311">
        <f>+SUM(T33:W34)</f>
        <v>278</v>
      </c>
      <c r="U35" s="312"/>
      <c r="V35" s="312"/>
      <c r="W35" s="313"/>
      <c r="X35" s="46"/>
    </row>
    <row r="36" spans="1:24" ht="15.75">
      <c r="A36" s="33"/>
      <c r="B36" s="50"/>
      <c r="C36" s="50"/>
      <c r="D36" s="50"/>
      <c r="E36" s="50"/>
      <c r="F36" s="50"/>
      <c r="G36" s="50"/>
      <c r="H36" s="50"/>
      <c r="I36" s="50"/>
      <c r="J36" s="50"/>
      <c r="K36" s="50"/>
      <c r="L36" s="50"/>
      <c r="M36" s="50"/>
      <c r="N36" s="50"/>
      <c r="O36" s="50"/>
      <c r="P36" s="50"/>
      <c r="Q36" s="50"/>
      <c r="R36" s="50"/>
      <c r="S36" s="50"/>
      <c r="T36" s="51"/>
      <c r="U36" s="51"/>
      <c r="V36" s="51"/>
      <c r="W36" s="51"/>
      <c r="X36" s="46"/>
    </row>
    <row r="37" spans="1:24" ht="16.5">
      <c r="A37" s="33"/>
      <c r="B37" s="305" t="s">
        <v>21</v>
      </c>
      <c r="C37" s="305"/>
      <c r="D37" s="305"/>
      <c r="E37" s="305"/>
      <c r="F37" s="305"/>
      <c r="G37" s="305"/>
      <c r="H37" s="305"/>
      <c r="I37" s="305"/>
      <c r="J37" s="305"/>
      <c r="K37" s="305"/>
      <c r="L37" s="305"/>
      <c r="M37" s="305"/>
      <c r="N37" s="305"/>
      <c r="O37" s="305"/>
      <c r="P37" s="305"/>
      <c r="Q37" s="305"/>
      <c r="R37" s="305"/>
      <c r="S37" s="305"/>
      <c r="T37" s="305"/>
      <c r="U37" s="305"/>
      <c r="V37" s="305"/>
      <c r="W37" s="305"/>
      <c r="X37" s="46"/>
    </row>
    <row r="38" spans="1:24" ht="15.75">
      <c r="A38" s="33"/>
      <c r="B38" s="47"/>
      <c r="C38" s="47"/>
      <c r="D38" s="47"/>
      <c r="E38" s="47"/>
      <c r="F38" s="47"/>
      <c r="G38" s="47"/>
      <c r="H38" s="47"/>
      <c r="I38" s="47"/>
      <c r="J38" s="47"/>
      <c r="K38" s="47"/>
      <c r="L38" s="47"/>
      <c r="M38" s="47"/>
      <c r="N38" s="47"/>
      <c r="O38" s="47"/>
      <c r="P38" s="47"/>
      <c r="Q38" s="47"/>
      <c r="R38" s="47"/>
      <c r="S38" s="47"/>
      <c r="T38" s="47"/>
      <c r="U38" s="47"/>
      <c r="V38" s="47"/>
      <c r="W38" s="47"/>
      <c r="X38" s="46"/>
    </row>
    <row r="39" spans="1:24" ht="16.5">
      <c r="A39" s="33"/>
      <c r="B39" s="309" t="s">
        <v>9</v>
      </c>
      <c r="C39" s="309"/>
      <c r="D39" s="309"/>
      <c r="E39" s="309"/>
      <c r="F39" s="309"/>
      <c r="G39" s="309"/>
      <c r="H39" s="309"/>
      <c r="I39" s="309"/>
      <c r="J39" s="309" t="s">
        <v>10</v>
      </c>
      <c r="K39" s="309"/>
      <c r="L39" s="309" t="s">
        <v>22</v>
      </c>
      <c r="M39" s="309"/>
      <c r="N39" s="309"/>
      <c r="O39" s="309"/>
      <c r="P39" s="309"/>
      <c r="Q39" s="309" t="s">
        <v>23</v>
      </c>
      <c r="R39" s="309"/>
      <c r="S39" s="309"/>
      <c r="T39" s="309" t="s">
        <v>24</v>
      </c>
      <c r="U39" s="309"/>
      <c r="V39" s="309"/>
      <c r="W39" s="309"/>
      <c r="X39" s="46"/>
    </row>
    <row r="40" spans="1:24" ht="15.75">
      <c r="A40" s="33"/>
      <c r="B40" s="533" t="s">
        <v>292</v>
      </c>
      <c r="C40" s="533"/>
      <c r="D40" s="533"/>
      <c r="E40" s="533"/>
      <c r="F40" s="533"/>
      <c r="G40" s="533"/>
      <c r="H40" s="533"/>
      <c r="I40" s="533"/>
      <c r="J40" s="320" t="s">
        <v>112</v>
      </c>
      <c r="K40" s="320"/>
      <c r="L40" s="535">
        <v>1</v>
      </c>
      <c r="M40" s="536"/>
      <c r="N40" s="536"/>
      <c r="O40" s="536"/>
      <c r="P40" s="537"/>
      <c r="Q40" s="458">
        <v>17550</v>
      </c>
      <c r="R40" s="458"/>
      <c r="S40" s="458"/>
      <c r="T40" s="458">
        <f t="shared" ref="T40:T45" si="0">+ROUND(L40*Q40,0)</f>
        <v>17550</v>
      </c>
      <c r="U40" s="458"/>
      <c r="V40" s="458"/>
      <c r="W40" s="458"/>
      <c r="X40" s="46"/>
    </row>
    <row r="41" spans="1:24" ht="15.75">
      <c r="A41" s="33"/>
      <c r="B41" s="533" t="s">
        <v>293</v>
      </c>
      <c r="C41" s="533"/>
      <c r="D41" s="533"/>
      <c r="E41" s="533"/>
      <c r="F41" s="533"/>
      <c r="G41" s="533"/>
      <c r="H41" s="533"/>
      <c r="I41" s="533"/>
      <c r="J41" s="320" t="s">
        <v>294</v>
      </c>
      <c r="K41" s="320"/>
      <c r="L41" s="534">
        <v>0.05</v>
      </c>
      <c r="M41" s="534"/>
      <c r="N41" s="534"/>
      <c r="O41" s="534"/>
      <c r="P41" s="534"/>
      <c r="Q41" s="458">
        <v>126990</v>
      </c>
      <c r="R41" s="458"/>
      <c r="S41" s="458"/>
      <c r="T41" s="458">
        <f t="shared" si="0"/>
        <v>6350</v>
      </c>
      <c r="U41" s="458"/>
      <c r="V41" s="458"/>
      <c r="W41" s="458"/>
      <c r="X41" s="46"/>
    </row>
    <row r="42" spans="1:24" ht="15.75">
      <c r="A42" s="33"/>
      <c r="B42" s="533" t="s">
        <v>295</v>
      </c>
      <c r="C42" s="533"/>
      <c r="D42" s="533"/>
      <c r="E42" s="533"/>
      <c r="F42" s="533"/>
      <c r="G42" s="533"/>
      <c r="H42" s="533"/>
      <c r="I42" s="533"/>
      <c r="J42" s="320" t="s">
        <v>294</v>
      </c>
      <c r="K42" s="320"/>
      <c r="L42" s="534">
        <v>0.05</v>
      </c>
      <c r="M42" s="534"/>
      <c r="N42" s="534"/>
      <c r="O42" s="534"/>
      <c r="P42" s="534"/>
      <c r="Q42" s="458">
        <v>47900</v>
      </c>
      <c r="R42" s="458"/>
      <c r="S42" s="458"/>
      <c r="T42" s="458">
        <f t="shared" si="0"/>
        <v>2395</v>
      </c>
      <c r="U42" s="458"/>
      <c r="V42" s="458"/>
      <c r="W42" s="458"/>
      <c r="X42" s="46"/>
    </row>
    <row r="43" spans="1:24" ht="15.75">
      <c r="A43" s="33"/>
      <c r="B43" s="533" t="s">
        <v>296</v>
      </c>
      <c r="C43" s="533"/>
      <c r="D43" s="533"/>
      <c r="E43" s="533"/>
      <c r="F43" s="533"/>
      <c r="G43" s="533"/>
      <c r="H43" s="533"/>
      <c r="I43" s="533"/>
      <c r="J43" s="320" t="s">
        <v>297</v>
      </c>
      <c r="K43" s="320"/>
      <c r="L43" s="534">
        <v>0.25</v>
      </c>
      <c r="M43" s="534"/>
      <c r="N43" s="534"/>
      <c r="O43" s="534"/>
      <c r="P43" s="534"/>
      <c r="Q43" s="458">
        <v>7500</v>
      </c>
      <c r="R43" s="458"/>
      <c r="S43" s="458"/>
      <c r="T43" s="458">
        <f t="shared" si="0"/>
        <v>1875</v>
      </c>
      <c r="U43" s="458"/>
      <c r="V43" s="458"/>
      <c r="W43" s="458"/>
      <c r="X43" s="46"/>
    </row>
    <row r="44" spans="1:24" ht="15.75">
      <c r="A44" s="33"/>
      <c r="B44" s="533"/>
      <c r="C44" s="533"/>
      <c r="D44" s="533"/>
      <c r="E44" s="533"/>
      <c r="F44" s="533"/>
      <c r="G44" s="533"/>
      <c r="H44" s="533"/>
      <c r="I44" s="533"/>
      <c r="J44" s="320"/>
      <c r="K44" s="320"/>
      <c r="L44" s="534"/>
      <c r="M44" s="534"/>
      <c r="N44" s="534"/>
      <c r="O44" s="534"/>
      <c r="P44" s="534"/>
      <c r="Q44" s="458"/>
      <c r="R44" s="458"/>
      <c r="S44" s="458"/>
      <c r="T44" s="458">
        <f t="shared" si="0"/>
        <v>0</v>
      </c>
      <c r="U44" s="458"/>
      <c r="V44" s="458"/>
      <c r="W44" s="458"/>
      <c r="X44" s="46"/>
    </row>
    <row r="45" spans="1:24" ht="15.75">
      <c r="A45" s="33"/>
      <c r="B45" s="533"/>
      <c r="C45" s="533"/>
      <c r="D45" s="533"/>
      <c r="E45" s="533"/>
      <c r="F45" s="533"/>
      <c r="G45" s="533"/>
      <c r="H45" s="533"/>
      <c r="I45" s="533"/>
      <c r="J45" s="320"/>
      <c r="K45" s="320"/>
      <c r="L45" s="534"/>
      <c r="M45" s="534"/>
      <c r="N45" s="534"/>
      <c r="O45" s="534"/>
      <c r="P45" s="534"/>
      <c r="Q45" s="458"/>
      <c r="R45" s="458"/>
      <c r="S45" s="458"/>
      <c r="T45" s="458">
        <f t="shared" si="0"/>
        <v>0</v>
      </c>
      <c r="U45" s="458"/>
      <c r="V45" s="458"/>
      <c r="W45" s="458"/>
      <c r="X45" s="46"/>
    </row>
    <row r="46" spans="1:24" ht="16.5">
      <c r="A46" s="33"/>
      <c r="B46" s="49"/>
      <c r="C46" s="49"/>
      <c r="D46" s="49"/>
      <c r="E46" s="49"/>
      <c r="F46" s="49"/>
      <c r="G46" s="49"/>
      <c r="H46" s="49"/>
      <c r="I46" s="49"/>
      <c r="J46" s="49"/>
      <c r="K46" s="49"/>
      <c r="L46" s="49"/>
      <c r="M46" s="49"/>
      <c r="N46" s="49"/>
      <c r="O46" s="49"/>
      <c r="P46" s="49"/>
      <c r="Q46" s="310" t="s">
        <v>20</v>
      </c>
      <c r="R46" s="310"/>
      <c r="S46" s="310"/>
      <c r="T46" s="491">
        <f>SUM(T40:W45)</f>
        <v>28170</v>
      </c>
      <c r="U46" s="492"/>
      <c r="V46" s="492"/>
      <c r="W46" s="493"/>
      <c r="X46" s="46"/>
    </row>
    <row r="47" spans="1:24" ht="15.75">
      <c r="A47" s="33"/>
      <c r="B47" s="50"/>
      <c r="C47" s="50"/>
      <c r="D47" s="50"/>
      <c r="E47" s="50"/>
      <c r="F47" s="50"/>
      <c r="G47" s="50"/>
      <c r="H47" s="50"/>
      <c r="I47" s="50"/>
      <c r="J47" s="50"/>
      <c r="K47" s="50"/>
      <c r="L47" s="50"/>
      <c r="M47" s="50"/>
      <c r="N47" s="50"/>
      <c r="O47" s="50"/>
      <c r="P47" s="50"/>
      <c r="Q47" s="50"/>
      <c r="R47" s="50"/>
      <c r="S47" s="50"/>
      <c r="T47" s="51"/>
      <c r="U47" s="51"/>
      <c r="V47" s="51"/>
      <c r="W47" s="51"/>
      <c r="X47" s="46"/>
    </row>
    <row r="48" spans="1:24" ht="16.5">
      <c r="A48" s="33"/>
      <c r="B48" s="305" t="s">
        <v>26</v>
      </c>
      <c r="C48" s="305"/>
      <c r="D48" s="305"/>
      <c r="E48" s="305"/>
      <c r="F48" s="305"/>
      <c r="G48" s="305"/>
      <c r="H48" s="305"/>
      <c r="I48" s="305"/>
      <c r="J48" s="305"/>
      <c r="K48" s="305"/>
      <c r="L48" s="305"/>
      <c r="M48" s="305"/>
      <c r="N48" s="305"/>
      <c r="O48" s="305"/>
      <c r="P48" s="305"/>
      <c r="Q48" s="305"/>
      <c r="R48" s="305"/>
      <c r="S48" s="305"/>
      <c r="T48" s="305"/>
      <c r="U48" s="305"/>
      <c r="V48" s="305"/>
      <c r="W48" s="305"/>
      <c r="X48" s="46"/>
    </row>
    <row r="49" spans="1:24" ht="15.75">
      <c r="A49" s="33"/>
      <c r="B49" s="47"/>
      <c r="C49" s="47"/>
      <c r="D49" s="47"/>
      <c r="E49" s="47"/>
      <c r="F49" s="47"/>
      <c r="G49" s="47"/>
      <c r="H49" s="47"/>
      <c r="I49" s="47"/>
      <c r="J49" s="47"/>
      <c r="K49" s="47"/>
      <c r="L49" s="47"/>
      <c r="M49" s="47"/>
      <c r="N49" s="47"/>
      <c r="O49" s="47"/>
      <c r="P49" s="47"/>
      <c r="Q49" s="47"/>
      <c r="R49" s="47"/>
      <c r="S49" s="47"/>
      <c r="T49" s="47"/>
      <c r="U49" s="47"/>
      <c r="V49" s="47"/>
      <c r="W49" s="47"/>
      <c r="X49" s="46"/>
    </row>
    <row r="50" spans="1:24" ht="19.5">
      <c r="A50" s="33"/>
      <c r="B50" s="309" t="s">
        <v>27</v>
      </c>
      <c r="C50" s="309"/>
      <c r="D50" s="309"/>
      <c r="E50" s="309"/>
      <c r="F50" s="309"/>
      <c r="G50" s="309"/>
      <c r="H50" s="309" t="s">
        <v>28</v>
      </c>
      <c r="I50" s="309"/>
      <c r="J50" s="309" t="s">
        <v>29</v>
      </c>
      <c r="K50" s="309"/>
      <c r="L50" s="309" t="s">
        <v>30</v>
      </c>
      <c r="M50" s="309"/>
      <c r="N50" s="309"/>
      <c r="O50" s="309"/>
      <c r="P50" s="309"/>
      <c r="Q50" s="309" t="s">
        <v>16</v>
      </c>
      <c r="R50" s="309"/>
      <c r="S50" s="309"/>
      <c r="T50" s="309" t="s">
        <v>18</v>
      </c>
      <c r="U50" s="309"/>
      <c r="V50" s="309"/>
      <c r="W50" s="309"/>
      <c r="X50" s="46"/>
    </row>
    <row r="51" spans="1:24" ht="15.75">
      <c r="A51" s="33"/>
      <c r="B51" s="320"/>
      <c r="C51" s="320"/>
      <c r="D51" s="320"/>
      <c r="E51" s="320"/>
      <c r="F51" s="320"/>
      <c r="G51" s="320"/>
      <c r="H51" s="320"/>
      <c r="I51" s="320"/>
      <c r="J51" s="320"/>
      <c r="K51" s="320"/>
      <c r="L51" s="320"/>
      <c r="M51" s="320"/>
      <c r="N51" s="320"/>
      <c r="O51" s="320"/>
      <c r="P51" s="320"/>
      <c r="Q51" s="320"/>
      <c r="R51" s="320"/>
      <c r="S51" s="320"/>
      <c r="T51" s="319">
        <f>+ROUND(L51*Q51,0)</f>
        <v>0</v>
      </c>
      <c r="U51" s="319"/>
      <c r="V51" s="319"/>
      <c r="W51" s="319"/>
      <c r="X51" s="46"/>
    </row>
    <row r="52" spans="1:24" ht="15.75">
      <c r="A52" s="33"/>
      <c r="B52" s="320"/>
      <c r="C52" s="320"/>
      <c r="D52" s="320"/>
      <c r="E52" s="320"/>
      <c r="F52" s="320"/>
      <c r="G52" s="320"/>
      <c r="H52" s="320"/>
      <c r="I52" s="320"/>
      <c r="J52" s="320"/>
      <c r="K52" s="320"/>
      <c r="L52" s="320"/>
      <c r="M52" s="320"/>
      <c r="N52" s="320"/>
      <c r="O52" s="320"/>
      <c r="P52" s="320"/>
      <c r="Q52" s="320"/>
      <c r="R52" s="320"/>
      <c r="S52" s="320"/>
      <c r="T52" s="319">
        <f>+ROUND(L52*Q52,0)</f>
        <v>0</v>
      </c>
      <c r="U52" s="319"/>
      <c r="V52" s="319"/>
      <c r="W52" s="319"/>
      <c r="X52" s="46"/>
    </row>
    <row r="53" spans="1:24" ht="15.75">
      <c r="A53" s="33"/>
      <c r="B53" s="320"/>
      <c r="C53" s="320"/>
      <c r="D53" s="320"/>
      <c r="E53" s="320"/>
      <c r="F53" s="320"/>
      <c r="G53" s="320"/>
      <c r="H53" s="320"/>
      <c r="I53" s="320"/>
      <c r="J53" s="320"/>
      <c r="K53" s="320"/>
      <c r="L53" s="320"/>
      <c r="M53" s="320"/>
      <c r="N53" s="320"/>
      <c r="O53" s="320"/>
      <c r="P53" s="320"/>
      <c r="Q53" s="320"/>
      <c r="R53" s="320"/>
      <c r="S53" s="320"/>
      <c r="T53" s="319">
        <f>+ROUND(L53*Q53,0)</f>
        <v>0</v>
      </c>
      <c r="U53" s="319"/>
      <c r="V53" s="319"/>
      <c r="W53" s="319"/>
      <c r="X53" s="46"/>
    </row>
    <row r="54" spans="1:24" ht="16.5">
      <c r="A54" s="33"/>
      <c r="B54" s="49"/>
      <c r="C54" s="49"/>
      <c r="D54" s="49"/>
      <c r="E54" s="49"/>
      <c r="F54" s="49"/>
      <c r="G54" s="49"/>
      <c r="H54" s="49"/>
      <c r="I54" s="49"/>
      <c r="J54" s="49"/>
      <c r="K54" s="49"/>
      <c r="L54" s="49"/>
      <c r="M54" s="49"/>
      <c r="N54" s="49"/>
      <c r="O54" s="49"/>
      <c r="P54" s="49"/>
      <c r="Q54" s="310" t="s">
        <v>20</v>
      </c>
      <c r="R54" s="310"/>
      <c r="S54" s="310"/>
      <c r="T54" s="332">
        <f>SUM(T51:W53)</f>
        <v>0</v>
      </c>
      <c r="U54" s="333"/>
      <c r="V54" s="333"/>
      <c r="W54" s="334"/>
      <c r="X54" s="46"/>
    </row>
    <row r="55" spans="1:24" ht="15.75">
      <c r="A55" s="33"/>
      <c r="B55" s="50"/>
      <c r="C55" s="50"/>
      <c r="D55" s="50"/>
      <c r="E55" s="50"/>
      <c r="F55" s="50"/>
      <c r="G55" s="50"/>
      <c r="H55" s="50"/>
      <c r="I55" s="50"/>
      <c r="J55" s="50"/>
      <c r="K55" s="50"/>
      <c r="L55" s="50"/>
      <c r="M55" s="50"/>
      <c r="N55" s="50"/>
      <c r="O55" s="50"/>
      <c r="P55" s="50"/>
      <c r="Q55" s="50"/>
      <c r="R55" s="50"/>
      <c r="S55" s="50"/>
      <c r="T55" s="51"/>
      <c r="U55" s="51"/>
      <c r="V55" s="51"/>
      <c r="W55" s="51"/>
      <c r="X55" s="46"/>
    </row>
    <row r="56" spans="1:24" ht="16.5">
      <c r="A56" s="33"/>
      <c r="B56" s="305" t="s">
        <v>33</v>
      </c>
      <c r="C56" s="305"/>
      <c r="D56" s="305"/>
      <c r="E56" s="305"/>
      <c r="F56" s="305"/>
      <c r="G56" s="305"/>
      <c r="H56" s="305"/>
      <c r="I56" s="305"/>
      <c r="J56" s="305"/>
      <c r="K56" s="305"/>
      <c r="L56" s="305"/>
      <c r="M56" s="305"/>
      <c r="N56" s="305"/>
      <c r="O56" s="305"/>
      <c r="P56" s="305"/>
      <c r="Q56" s="305"/>
      <c r="R56" s="305"/>
      <c r="S56" s="305"/>
      <c r="T56" s="305"/>
      <c r="U56" s="305"/>
      <c r="V56" s="305"/>
      <c r="W56" s="305"/>
      <c r="X56" s="46"/>
    </row>
    <row r="57" spans="1:24" ht="15.75">
      <c r="A57" s="33"/>
      <c r="B57" s="47"/>
      <c r="C57" s="47"/>
      <c r="D57" s="47"/>
      <c r="E57" s="47"/>
      <c r="F57" s="47"/>
      <c r="G57" s="47"/>
      <c r="H57" s="47"/>
      <c r="I57" s="47"/>
      <c r="J57" s="47"/>
      <c r="K57" s="47"/>
      <c r="L57" s="47"/>
      <c r="M57" s="47"/>
      <c r="N57" s="47"/>
      <c r="O57" s="47"/>
      <c r="P57" s="47"/>
      <c r="Q57" s="47"/>
      <c r="R57" s="47"/>
      <c r="S57" s="47"/>
      <c r="T57" s="47"/>
      <c r="U57" s="47"/>
      <c r="V57" s="47"/>
      <c r="W57" s="47"/>
      <c r="X57" s="46"/>
    </row>
    <row r="58" spans="1:24" ht="16.5">
      <c r="A58" s="33"/>
      <c r="B58" s="309" t="s">
        <v>34</v>
      </c>
      <c r="C58" s="309"/>
      <c r="D58" s="309"/>
      <c r="E58" s="309"/>
      <c r="F58" s="309"/>
      <c r="G58" s="309"/>
      <c r="H58" s="309" t="s">
        <v>248</v>
      </c>
      <c r="I58" s="309"/>
      <c r="J58" s="309" t="s">
        <v>36</v>
      </c>
      <c r="K58" s="309"/>
      <c r="L58" s="309" t="s">
        <v>37</v>
      </c>
      <c r="M58" s="309"/>
      <c r="N58" s="309"/>
      <c r="O58" s="309"/>
      <c r="P58" s="309"/>
      <c r="Q58" s="309" t="s">
        <v>17</v>
      </c>
      <c r="R58" s="309"/>
      <c r="S58" s="309"/>
      <c r="T58" s="309" t="s">
        <v>18</v>
      </c>
      <c r="U58" s="309"/>
      <c r="V58" s="309"/>
      <c r="W58" s="309"/>
      <c r="X58" s="46"/>
    </row>
    <row r="59" spans="1:24">
      <c r="A59" s="33"/>
      <c r="B59" s="439" t="s">
        <v>291</v>
      </c>
      <c r="C59" s="439"/>
      <c r="D59" s="439"/>
      <c r="E59" s="439"/>
      <c r="F59" s="439"/>
      <c r="G59" s="439"/>
      <c r="H59" s="440">
        <v>13500</v>
      </c>
      <c r="I59" s="440"/>
      <c r="J59" s="441">
        <v>0.65</v>
      </c>
      <c r="K59" s="442"/>
      <c r="L59" s="443">
        <f>1.65*H59</f>
        <v>22275</v>
      </c>
      <c r="M59" s="442"/>
      <c r="N59" s="442"/>
      <c r="O59" s="442"/>
      <c r="P59" s="442"/>
      <c r="Q59" s="442">
        <v>0.25</v>
      </c>
      <c r="R59" s="442"/>
      <c r="S59" s="442"/>
      <c r="T59" s="440">
        <f>Q59*L59+1</f>
        <v>5569.75</v>
      </c>
      <c r="U59" s="440"/>
      <c r="V59" s="440"/>
      <c r="W59" s="440"/>
      <c r="X59" s="46"/>
    </row>
    <row r="60" spans="1:24" ht="15.75">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5.75">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ht="16.5">
      <c r="A62" s="33"/>
      <c r="B62" s="49"/>
      <c r="C62" s="49"/>
      <c r="D62" s="49"/>
      <c r="E62" s="49"/>
      <c r="F62" s="49"/>
      <c r="G62" s="49"/>
      <c r="H62" s="49"/>
      <c r="I62" s="49"/>
      <c r="J62" s="49"/>
      <c r="K62" s="49"/>
      <c r="L62" s="49"/>
      <c r="M62" s="49"/>
      <c r="N62" s="49"/>
      <c r="O62" s="49"/>
      <c r="P62" s="49"/>
      <c r="Q62" s="310" t="s">
        <v>20</v>
      </c>
      <c r="R62" s="310"/>
      <c r="S62" s="310"/>
      <c r="T62" s="337">
        <f>SUM(T59:W61)</f>
        <v>5569.75</v>
      </c>
      <c r="U62" s="338"/>
      <c r="V62" s="338"/>
      <c r="W62" s="339"/>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169"/>
      <c r="B64" s="171"/>
      <c r="C64" s="171"/>
      <c r="D64" s="171"/>
      <c r="E64" s="171"/>
      <c r="F64" s="171"/>
      <c r="G64" s="171"/>
      <c r="H64" s="171"/>
      <c r="I64" s="171"/>
      <c r="J64" s="171"/>
      <c r="K64" s="171"/>
      <c r="L64" s="171"/>
      <c r="M64" s="171"/>
      <c r="N64" s="171"/>
      <c r="O64" s="171"/>
      <c r="P64" s="171"/>
      <c r="Q64" s="432" t="s">
        <v>39</v>
      </c>
      <c r="R64" s="432"/>
      <c r="S64" s="432"/>
      <c r="T64" s="433">
        <f>ROUND((T62+T54+T46+T35),0)</f>
        <v>34018</v>
      </c>
      <c r="U64" s="433"/>
      <c r="V64" s="433"/>
      <c r="W64" s="433"/>
      <c r="X64" s="170"/>
    </row>
    <row r="65" spans="1:24">
      <c r="A65" s="169"/>
      <c r="B65" s="171"/>
      <c r="C65" s="171"/>
      <c r="D65" s="171"/>
      <c r="E65" s="171"/>
      <c r="F65" s="171"/>
      <c r="G65" s="171"/>
      <c r="H65" s="171"/>
      <c r="I65" s="171"/>
      <c r="J65" s="171"/>
      <c r="K65" s="171"/>
      <c r="L65" s="171"/>
      <c r="M65" s="171"/>
      <c r="N65" s="171"/>
      <c r="O65" s="171"/>
      <c r="P65" s="171"/>
      <c r="Q65" s="172" t="s">
        <v>40</v>
      </c>
      <c r="R65" s="437" t="e">
        <f>'[6]DESGLOSE DEL AIU'!D1119</f>
        <v>#REF!</v>
      </c>
      <c r="S65" s="438"/>
      <c r="T65" s="433">
        <v>0</v>
      </c>
      <c r="U65" s="433"/>
      <c r="V65" s="433"/>
      <c r="W65" s="433"/>
      <c r="X65" s="170"/>
    </row>
    <row r="66" spans="1:24">
      <c r="A66" s="169"/>
      <c r="B66" s="171"/>
      <c r="C66" s="171"/>
      <c r="D66" s="171"/>
      <c r="E66" s="171"/>
      <c r="F66" s="171"/>
      <c r="G66" s="171"/>
      <c r="H66" s="171"/>
      <c r="I66" s="171"/>
      <c r="J66" s="171"/>
      <c r="K66" s="171"/>
      <c r="L66" s="171"/>
      <c r="M66" s="171"/>
      <c r="N66" s="171"/>
      <c r="O66" s="171"/>
      <c r="P66" s="171"/>
      <c r="Q66" s="432" t="s">
        <v>42</v>
      </c>
      <c r="R66" s="432"/>
      <c r="S66" s="432"/>
      <c r="T66" s="433">
        <f>+T65+T64</f>
        <v>34018</v>
      </c>
      <c r="U66" s="433"/>
      <c r="V66" s="433"/>
      <c r="W66" s="433"/>
      <c r="X66" s="170"/>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346"/>
      <c r="D69" s="641"/>
      <c r="E69" s="641"/>
      <c r="F69" s="641"/>
      <c r="G69" s="641"/>
      <c r="H69" s="641"/>
      <c r="I69" s="641"/>
      <c r="J69" s="641"/>
      <c r="K69" s="642"/>
      <c r="L69" s="642"/>
      <c r="M69" s="642"/>
      <c r="N69" s="347"/>
      <c r="O69" s="347"/>
      <c r="P69" s="347"/>
      <c r="Q69" s="347"/>
      <c r="R69" s="347"/>
      <c r="S69" s="347"/>
      <c r="T69" s="347"/>
      <c r="U69" s="347"/>
      <c r="V69" s="347"/>
      <c r="W69" s="67"/>
      <c r="X69" s="46"/>
    </row>
    <row r="70" spans="1:24" ht="16.5">
      <c r="A70" s="33"/>
      <c r="B70" s="52"/>
      <c r="C70" s="343" t="s">
        <v>43</v>
      </c>
      <c r="D70" s="343"/>
      <c r="E70" s="343"/>
      <c r="F70" s="343"/>
      <c r="G70" s="343"/>
      <c r="H70" s="343"/>
      <c r="I70" s="343"/>
      <c r="J70" s="343"/>
      <c r="K70" s="642"/>
      <c r="L70" s="642"/>
      <c r="M70" s="642"/>
      <c r="N70" s="343" t="s">
        <v>44</v>
      </c>
      <c r="O70" s="343"/>
      <c r="P70" s="343"/>
      <c r="Q70" s="343"/>
      <c r="R70" s="343"/>
      <c r="S70" s="343"/>
      <c r="T70" s="343"/>
      <c r="U70" s="343"/>
      <c r="V70" s="343"/>
      <c r="W70" s="343"/>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346"/>
      <c r="J73" s="641"/>
      <c r="K73" s="641"/>
      <c r="L73" s="641"/>
      <c r="M73" s="641"/>
      <c r="N73" s="641"/>
      <c r="O73" s="641"/>
      <c r="P73" s="641"/>
      <c r="Q73" s="57"/>
      <c r="R73" s="57"/>
      <c r="S73" s="57"/>
      <c r="T73" s="57"/>
      <c r="U73" s="57"/>
      <c r="V73" s="57"/>
      <c r="W73" s="57"/>
      <c r="X73" s="46"/>
    </row>
    <row r="74" spans="1:24" ht="16.5">
      <c r="A74" s="33"/>
      <c r="B74" s="52"/>
      <c r="C74" s="57"/>
      <c r="D74" s="58"/>
      <c r="E74" s="58"/>
      <c r="F74" s="58"/>
      <c r="G74" s="58"/>
      <c r="H74" s="58"/>
      <c r="I74" s="343" t="s">
        <v>45</v>
      </c>
      <c r="J74" s="643"/>
      <c r="K74" s="643"/>
      <c r="L74" s="643"/>
      <c r="M74" s="643"/>
      <c r="N74" s="643"/>
      <c r="O74" s="643"/>
      <c r="P74" s="643"/>
      <c r="Q74" s="57"/>
      <c r="R74" s="57"/>
      <c r="S74" s="57"/>
      <c r="T74" s="57"/>
      <c r="U74" s="57"/>
      <c r="V74" s="57"/>
      <c r="W74" s="57"/>
      <c r="X74" s="46"/>
    </row>
    <row r="75" spans="1:24">
      <c r="A75" s="33"/>
      <c r="B75" s="52"/>
      <c r="C75" s="52"/>
      <c r="D75" s="52"/>
      <c r="E75" s="52"/>
      <c r="F75" s="59"/>
      <c r="G75" s="59"/>
      <c r="H75" s="59"/>
      <c r="I75" s="59"/>
      <c r="J75" s="59"/>
      <c r="K75" s="59"/>
      <c r="L75" s="59"/>
      <c r="M75" s="59"/>
      <c r="N75" s="59"/>
      <c r="O75" s="59"/>
      <c r="P75" s="60"/>
      <c r="Q75" s="52"/>
      <c r="R75" s="52"/>
      <c r="S75" s="52"/>
      <c r="T75" s="53"/>
      <c r="U75" s="53"/>
      <c r="V75" s="53"/>
      <c r="W75" s="53"/>
      <c r="X75" s="46"/>
    </row>
    <row r="76" spans="1:24">
      <c r="A76" s="33"/>
      <c r="B76" s="344" t="s">
        <v>46</v>
      </c>
      <c r="C76" s="344"/>
      <c r="D76" s="344"/>
      <c r="E76" s="344"/>
      <c r="F76" s="344"/>
      <c r="G76" s="344"/>
      <c r="H76" s="344"/>
      <c r="I76" s="344"/>
      <c r="J76" s="344"/>
      <c r="K76" s="344"/>
      <c r="L76" s="344"/>
      <c r="M76" s="344"/>
      <c r="N76" s="344"/>
      <c r="O76" s="61"/>
      <c r="P76" s="31"/>
      <c r="Q76" s="31" t="s">
        <v>47</v>
      </c>
      <c r="R76" s="31" t="s">
        <v>48</v>
      </c>
      <c r="S76" s="31"/>
      <c r="T76" s="31"/>
      <c r="U76" s="31"/>
      <c r="V76" s="31"/>
      <c r="W76" s="31"/>
      <c r="X76" s="32"/>
    </row>
    <row r="77" spans="1:24">
      <c r="A77" s="62"/>
      <c r="B77" s="63" t="s">
        <v>49</v>
      </c>
      <c r="C77" s="64"/>
      <c r="D77" s="64"/>
      <c r="E77" s="64"/>
      <c r="F77" s="63" t="s">
        <v>50</v>
      </c>
      <c r="G77" s="65"/>
      <c r="H77" s="345"/>
      <c r="I77" s="345"/>
      <c r="J77" s="345"/>
      <c r="K77" s="345"/>
      <c r="L77" s="345"/>
      <c r="M77" s="345"/>
      <c r="N77" s="345"/>
      <c r="O77" s="345"/>
      <c r="P77" s="63"/>
      <c r="Q77" s="63"/>
      <c r="R77" s="63" t="s">
        <v>51</v>
      </c>
      <c r="S77" s="63"/>
      <c r="T77" s="63"/>
      <c r="U77" s="63"/>
      <c r="V77" s="63"/>
      <c r="W77" s="63"/>
      <c r="X77" s="66"/>
    </row>
  </sheetData>
  <mergeCells count="161">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Q35:S35"/>
    <mergeCell ref="T35:W35"/>
    <mergeCell ref="B37:W37"/>
    <mergeCell ref="B39:I39"/>
    <mergeCell ref="J39:K39"/>
    <mergeCell ref="L39:P39"/>
    <mergeCell ref="Q39:S39"/>
    <mergeCell ref="T39:W39"/>
    <mergeCell ref="B33:I33"/>
    <mergeCell ref="J33:K33"/>
    <mergeCell ref="L33:P33"/>
    <mergeCell ref="Q33:S33"/>
    <mergeCell ref="T33:W33"/>
    <mergeCell ref="B34:I34"/>
    <mergeCell ref="J34:K34"/>
    <mergeCell ref="L34:P34"/>
    <mergeCell ref="Q34:S34"/>
    <mergeCell ref="T34:W34"/>
    <mergeCell ref="B40:I40"/>
    <mergeCell ref="J40:K40"/>
    <mergeCell ref="L40:P40"/>
    <mergeCell ref="Q40:S40"/>
    <mergeCell ref="T40:W40"/>
    <mergeCell ref="B41:I41"/>
    <mergeCell ref="J41:K41"/>
    <mergeCell ref="L41:P41"/>
    <mergeCell ref="Q41:S41"/>
    <mergeCell ref="T41:W41"/>
    <mergeCell ref="B42:I42"/>
    <mergeCell ref="J42:K42"/>
    <mergeCell ref="L42:P42"/>
    <mergeCell ref="Q42:S42"/>
    <mergeCell ref="T42:W42"/>
    <mergeCell ref="B43:I43"/>
    <mergeCell ref="J43:K43"/>
    <mergeCell ref="L43:P43"/>
    <mergeCell ref="Q43:S43"/>
    <mergeCell ref="T43:W43"/>
    <mergeCell ref="B44:I44"/>
    <mergeCell ref="J44:K44"/>
    <mergeCell ref="L44:P44"/>
    <mergeCell ref="Q44:S44"/>
    <mergeCell ref="T44:W44"/>
    <mergeCell ref="B45:I45"/>
    <mergeCell ref="J45:K45"/>
    <mergeCell ref="L45:P45"/>
    <mergeCell ref="Q45:S45"/>
    <mergeCell ref="T45:W45"/>
    <mergeCell ref="B51:G51"/>
    <mergeCell ref="H51:I51"/>
    <mergeCell ref="J51:K51"/>
    <mergeCell ref="L51:P51"/>
    <mergeCell ref="Q51:S51"/>
    <mergeCell ref="T51:W51"/>
    <mergeCell ref="Q46:S46"/>
    <mergeCell ref="T46:W46"/>
    <mergeCell ref="B48:W48"/>
    <mergeCell ref="B50:G50"/>
    <mergeCell ref="H50:I50"/>
    <mergeCell ref="J50:K50"/>
    <mergeCell ref="L50:P50"/>
    <mergeCell ref="Q50:S50"/>
    <mergeCell ref="T50:W50"/>
    <mergeCell ref="B53:G53"/>
    <mergeCell ref="H53:I53"/>
    <mergeCell ref="J53:K53"/>
    <mergeCell ref="L53:P53"/>
    <mergeCell ref="Q53:S53"/>
    <mergeCell ref="T53:W53"/>
    <mergeCell ref="B52:G52"/>
    <mergeCell ref="H52:I52"/>
    <mergeCell ref="J52:K52"/>
    <mergeCell ref="L52:P52"/>
    <mergeCell ref="Q52:S52"/>
    <mergeCell ref="T52:W52"/>
    <mergeCell ref="Q54:S54"/>
    <mergeCell ref="T54:W54"/>
    <mergeCell ref="B56:W56"/>
    <mergeCell ref="B58:G58"/>
    <mergeCell ref="H58:I58"/>
    <mergeCell ref="J58:K58"/>
    <mergeCell ref="L58:P58"/>
    <mergeCell ref="Q58:S58"/>
    <mergeCell ref="T58:W58"/>
    <mergeCell ref="B60:G60"/>
    <mergeCell ref="H60:I60"/>
    <mergeCell ref="J60:K60"/>
    <mergeCell ref="L60:P60"/>
    <mergeCell ref="Q60:S60"/>
    <mergeCell ref="T60:W60"/>
    <mergeCell ref="B59:G59"/>
    <mergeCell ref="H59:I59"/>
    <mergeCell ref="J59:K59"/>
    <mergeCell ref="L59:P59"/>
    <mergeCell ref="Q59:S59"/>
    <mergeCell ref="T59:W59"/>
    <mergeCell ref="Q62:S62"/>
    <mergeCell ref="T62:W62"/>
    <mergeCell ref="Q64:S64"/>
    <mergeCell ref="T64:W64"/>
    <mergeCell ref="R65:S65"/>
    <mergeCell ref="T65:W65"/>
    <mergeCell ref="B61:G61"/>
    <mergeCell ref="H61:I61"/>
    <mergeCell ref="J61:K61"/>
    <mergeCell ref="L61:P61"/>
    <mergeCell ref="Q61:S61"/>
    <mergeCell ref="T61:W61"/>
    <mergeCell ref="I73:P73"/>
    <mergeCell ref="I74:P74"/>
    <mergeCell ref="B76:N76"/>
    <mergeCell ref="H77:O77"/>
    <mergeCell ref="Q66:S66"/>
    <mergeCell ref="T66:W66"/>
    <mergeCell ref="C69:J69"/>
    <mergeCell ref="K69:M70"/>
    <mergeCell ref="N69:V69"/>
    <mergeCell ref="C70:J70"/>
    <mergeCell ref="N70:W70"/>
  </mergeCells>
  <conditionalFormatting sqref="B12:W17">
    <cfRule type="expression" dxfId="6" priority="1" stopIfTrue="1">
      <formula>#REF!=0</formula>
    </cfRule>
  </conditionalFormatting>
  <dataValidations count="32">
    <dataValidation allowBlank="1" showInputMessage="1" showErrorMessage="1" prompt="Escriba el precio unitario del material  que se analiza" sqref="Q40:S45" xr:uid="{00000000-0002-0000-3D00-000000000000}"/>
    <dataValidation allowBlank="1" showInputMessage="1" showErrorMessage="1" prompt="Escriba la cantidad de material que se analiza" sqref="L40:L45 M41:P45" xr:uid="{00000000-0002-0000-3D00-000001000000}"/>
    <dataValidation allowBlank="1" showInputMessage="1" showErrorMessage="1" prompt="Escriba la unidad de medida en que se mide el material" sqref="J40:K45" xr:uid="{00000000-0002-0000-3D00-000002000000}"/>
    <dataValidation allowBlank="1" showInputMessage="1" showErrorMessage="1" prompt="Escriba una breve descripción de los materiales que analiza" sqref="B40:B45 C41:I45" xr:uid="{00000000-0002-0000-3D00-000003000000}"/>
    <dataValidation allowBlank="1" showInputMessage="1" showErrorMessage="1" prompt="Escriba el rendimiento del equipo que analiza" sqref="Q33:S34" xr:uid="{00000000-0002-0000-3D00-000004000000}"/>
    <dataValidation allowBlank="1" showInputMessage="1" showErrorMessage="1" prompt="Escriba la Tarifa por hora del equipo que analiza" sqref="L33:P34" xr:uid="{00000000-0002-0000-3D00-000005000000}"/>
    <dataValidation allowBlank="1" showInputMessage="1" showErrorMessage="1" prompt="Escriba una breve descripción del equipo que analiza" sqref="B33:B34" xr:uid="{00000000-0002-0000-3D00-000006000000}"/>
    <dataValidation allowBlank="1" showInputMessage="1" showErrorMessage="1" prompt="Escriba el nombre completo  del interventor" sqref="H77:O77" xr:uid="{00000000-0002-0000-3D00-000007000000}"/>
    <dataValidation allowBlank="1" showInputMessage="1" showErrorMessage="1" prompt="Escriba el valor Unitario de cada trabajador relacionado" sqref="T59:W61" xr:uid="{00000000-0002-0000-3D00-000008000000}"/>
    <dataValidation allowBlank="1" showInputMessage="1" showErrorMessage="1" prompt="Escriba el rendimiento de cada trabajador relacionado" sqref="Q59:S61" xr:uid="{00000000-0002-0000-3D00-000009000000}"/>
    <dataValidation allowBlank="1" showInputMessage="1" showErrorMessage="1" prompt="Escriba el valor del jornal total de cada trabajador relacionado" sqref="L59:P61" xr:uid="{00000000-0002-0000-3D00-00000A000000}"/>
    <dataValidation allowBlank="1" showInputMessage="1" showErrorMessage="1" prompt="Escriba el valor de las prestaciones por cada trabajador" sqref="J59:K61" xr:uid="{00000000-0002-0000-3D00-00000B000000}"/>
    <dataValidation allowBlank="1" showInputMessage="1" showErrorMessage="1" prompt="Escriba el valor del jornal por cada trabajador" sqref="H59:I61" xr:uid="{00000000-0002-0000-3D00-00000C000000}"/>
    <dataValidation allowBlank="1" showInputMessage="1" showErrorMessage="1" prompt="Escriba el valor unitario del transporte relacionado" sqref="T51:W53" xr:uid="{00000000-0002-0000-3D00-00000D000000}"/>
    <dataValidation allowBlank="1" showInputMessage="1" showErrorMessage="1" prompt="Escriba la tarifa del transporte relacionado" sqref="Q51:S53" xr:uid="{00000000-0002-0000-3D00-00000E000000}"/>
    <dataValidation allowBlank="1" showInputMessage="1" showErrorMessage="1" prompt="Esciba los m2 o Toneladas por Km equivalentes para el transporte relacionado" sqref="L51:P53" xr:uid="{00000000-0002-0000-3D00-00000F000000}"/>
    <dataValidation allowBlank="1" showInputMessage="1" showErrorMessage="1" prompt="Escriba la distancia que recorre el transporte relacionado" sqref="J51:K53" xr:uid="{00000000-0002-0000-3D00-000010000000}"/>
    <dataValidation allowBlank="1" showInputMessage="1" showErrorMessage="1" prompt="Escriba el peso o la cantidad de volument que transporta" sqref="H51:I53" xr:uid="{00000000-0002-0000-3D00-000011000000}"/>
    <dataValidation allowBlank="1" showInputMessage="1" showErrorMessage="1" prompt="Escriba el precio unitario del material que se analiza" sqref="T34:W34 T40:W45" xr:uid="{00000000-0002-0000-3D00-000012000000}"/>
    <dataValidation allowBlank="1" showInputMessage="1" showErrorMessage="1" prompt="Escriba el valor unitario del equipo que analiza" sqref="T33:W33" xr:uid="{00000000-0002-0000-3D00-000013000000}"/>
    <dataValidation allowBlank="1" showInputMessage="1" showErrorMessage="1" prompt="Escriba los trabajadores cuyo precio va a analizarce" sqref="B59:G61" xr:uid="{00000000-0002-0000-3D00-000014000000}"/>
    <dataValidation allowBlank="1" showInputMessage="1" showErrorMessage="1" prompt="Escriba la clase de material que transporta el material que se analiza" sqref="B51:G53" xr:uid="{00000000-0002-0000-3D00-000015000000}"/>
    <dataValidation allowBlank="1" showInputMessage="1" showErrorMessage="1" prompt="Escriba la Cantidad de cada item relacionado" sqref="T26 T29:W29" xr:uid="{00000000-0002-0000-3D00-000016000000}"/>
    <dataValidation allowBlank="1" showInputMessage="1" showErrorMessage="1" prompt="Escriba la unidad de medida en que se encuentra el item relacionado" sqref="Q26 Q29:S29" xr:uid="{00000000-0002-0000-3D00-000017000000}"/>
    <dataValidation allowBlank="1" showInputMessage="1" showErrorMessage="1" prompt="Escriba una breve descripción del item relacionado" sqref="D26 D29:P29" xr:uid="{00000000-0002-0000-3D00-000018000000}"/>
    <dataValidation allowBlank="1" showInputMessage="1" showErrorMessage="1" prompt="Escriba el item relacionado en la propuesta" sqref="B26 B29:C29" xr:uid="{00000000-0002-0000-3D00-000019000000}"/>
    <dataValidation allowBlank="1" showInputMessage="1" showErrorMessage="1" promptTitle="Coordinador        " prompt="Escriba el nombre _x000a_o razón social del _x000a_funcionario designado_x000a_para ser el Coordinador_x000a_del Contrato" sqref="F23:W23" xr:uid="{00000000-0002-0000-3D00-00001A000000}"/>
    <dataValidation allowBlank="1" showInputMessage="1" showErrorMessage="1" promptTitle="Interventor               " prompt="Escriba el nombre _x000a_o razón social del _x000a_Interventor" sqref="F21:W21" xr:uid="{00000000-0002-0000-3D00-00001B000000}"/>
    <dataValidation allowBlank="1" showInputMessage="1" showErrorMessage="1" promptTitle="Contratista" prompt="Escriba el nombre o _x000a_razón social del _x000a_Contratista" sqref="F19:W19" xr:uid="{00000000-0002-0000-3D00-00001C000000}"/>
    <dataValidation allowBlank="1" showInputMessage="1" showErrorMessage="1" promptTitle="Contrato No." prompt="Escriba en este espacio el número de contrato suscrito" sqref="H8:L8" xr:uid="{00000000-0002-0000-3D00-00001D000000}"/>
    <dataValidation allowBlank="1" showInputMessage="1" showErrorMessage="1" prompt="Escriba el año de suscripción del contrato." sqref="O8:Q8" xr:uid="{00000000-0002-0000-3D00-00001E000000}"/>
    <dataValidation allowBlank="1" showInputMessage="1" showErrorMessage="1" promptTitle="Objeto del Contrato" prompt="Escriba claramente el objeto del contrato de ejecución suscrito" sqref="B12:W17" xr:uid="{00000000-0002-0000-3D00-00001F000000}"/>
  </dataValidation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tabColor theme="0"/>
  </sheetPr>
  <dimension ref="A1:X77"/>
  <sheetViews>
    <sheetView topLeftCell="A40" zoomScale="68" zoomScaleNormal="68" workbookViewId="0">
      <selection activeCell="B59" sqref="B59:S59"/>
    </sheetView>
  </sheetViews>
  <sheetFormatPr defaultColWidth="11.42578125" defaultRowHeight="15"/>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69" t="s">
        <v>4</v>
      </c>
      <c r="C12" s="469"/>
      <c r="D12" s="469"/>
      <c r="E12" s="469"/>
      <c r="F12" s="469"/>
      <c r="G12" s="469"/>
      <c r="H12" s="469"/>
      <c r="I12" s="469"/>
      <c r="J12" s="469"/>
      <c r="K12" s="469"/>
      <c r="L12" s="469"/>
      <c r="M12" s="469"/>
      <c r="N12" s="469"/>
      <c r="O12" s="469"/>
      <c r="P12" s="469"/>
      <c r="Q12" s="469"/>
      <c r="R12" s="469"/>
      <c r="S12" s="469"/>
      <c r="T12" s="469"/>
      <c r="U12" s="469"/>
      <c r="V12" s="469"/>
      <c r="W12" s="469"/>
      <c r="X12" s="36"/>
    </row>
    <row r="13" spans="1:24">
      <c r="A13" s="35"/>
      <c r="B13" s="469"/>
      <c r="C13" s="469"/>
      <c r="D13" s="469"/>
      <c r="E13" s="469"/>
      <c r="F13" s="469"/>
      <c r="G13" s="469"/>
      <c r="H13" s="469"/>
      <c r="I13" s="469"/>
      <c r="J13" s="469"/>
      <c r="K13" s="469"/>
      <c r="L13" s="469"/>
      <c r="M13" s="469"/>
      <c r="N13" s="469"/>
      <c r="O13" s="469"/>
      <c r="P13" s="469"/>
      <c r="Q13" s="469"/>
      <c r="R13" s="469"/>
      <c r="S13" s="469"/>
      <c r="T13" s="469"/>
      <c r="U13" s="469"/>
      <c r="V13" s="469"/>
      <c r="W13" s="469"/>
      <c r="X13" s="36"/>
    </row>
    <row r="14" spans="1:24">
      <c r="A14" s="35"/>
      <c r="B14" s="469"/>
      <c r="C14" s="469"/>
      <c r="D14" s="469"/>
      <c r="E14" s="469"/>
      <c r="F14" s="469"/>
      <c r="G14" s="469"/>
      <c r="H14" s="469"/>
      <c r="I14" s="469"/>
      <c r="J14" s="469"/>
      <c r="K14" s="469"/>
      <c r="L14" s="469"/>
      <c r="M14" s="469"/>
      <c r="N14" s="469"/>
      <c r="O14" s="469"/>
      <c r="P14" s="469"/>
      <c r="Q14" s="469"/>
      <c r="R14" s="469"/>
      <c r="S14" s="469"/>
      <c r="T14" s="469"/>
      <c r="U14" s="469"/>
      <c r="V14" s="469"/>
      <c r="W14" s="469"/>
      <c r="X14" s="36"/>
    </row>
    <row r="15" spans="1:24">
      <c r="A15" s="35"/>
      <c r="B15" s="469"/>
      <c r="C15" s="469"/>
      <c r="D15" s="469"/>
      <c r="E15" s="469"/>
      <c r="F15" s="469"/>
      <c r="G15" s="469"/>
      <c r="H15" s="469"/>
      <c r="I15" s="469"/>
      <c r="J15" s="469"/>
      <c r="K15" s="469"/>
      <c r="L15" s="469"/>
      <c r="M15" s="469"/>
      <c r="N15" s="469"/>
      <c r="O15" s="469"/>
      <c r="P15" s="469"/>
      <c r="Q15" s="469"/>
      <c r="R15" s="469"/>
      <c r="S15" s="469"/>
      <c r="T15" s="469"/>
      <c r="U15" s="469"/>
      <c r="V15" s="469"/>
      <c r="W15" s="469"/>
      <c r="X15" s="36"/>
    </row>
    <row r="16" spans="1:24">
      <c r="A16" s="35"/>
      <c r="B16" s="469"/>
      <c r="C16" s="469"/>
      <c r="D16" s="469"/>
      <c r="E16" s="469"/>
      <c r="F16" s="469"/>
      <c r="G16" s="469"/>
      <c r="H16" s="469"/>
      <c r="I16" s="469"/>
      <c r="J16" s="469"/>
      <c r="K16" s="469"/>
      <c r="L16" s="469"/>
      <c r="M16" s="469"/>
      <c r="N16" s="469"/>
      <c r="O16" s="469"/>
      <c r="P16" s="469"/>
      <c r="Q16" s="469"/>
      <c r="R16" s="469"/>
      <c r="S16" s="469"/>
      <c r="T16" s="469"/>
      <c r="U16" s="469"/>
      <c r="V16" s="469"/>
      <c r="W16" s="469"/>
      <c r="X16" s="36"/>
    </row>
    <row r="17" spans="1:24">
      <c r="A17" s="35"/>
      <c r="B17" s="469"/>
      <c r="C17" s="469"/>
      <c r="D17" s="469"/>
      <c r="E17" s="469"/>
      <c r="F17" s="469"/>
      <c r="G17" s="469"/>
      <c r="H17" s="469"/>
      <c r="I17" s="469"/>
      <c r="J17" s="469"/>
      <c r="K17" s="469"/>
      <c r="L17" s="469"/>
      <c r="M17" s="469"/>
      <c r="N17" s="469"/>
      <c r="O17" s="469"/>
      <c r="P17" s="469"/>
      <c r="Q17" s="469"/>
      <c r="R17" s="469"/>
      <c r="S17" s="469"/>
      <c r="T17" s="469"/>
      <c r="U17" s="469"/>
      <c r="V17" s="469"/>
      <c r="W17" s="469"/>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293">
        <f>'[6]PRESUPUESTO PLAZA'!B95</f>
        <v>13.1</v>
      </c>
      <c r="C26" s="295"/>
      <c r="D26" s="470" t="str">
        <f>'[6]PRESUPUESTO PLAZA'!C95</f>
        <v>Suministro,  transporte  y  colocación  de  Rejas  ventanas en perfilería 2x1" y 1x1" calibre 20. Incluye masilla, pintura anticorrosiva, esmalte brillante y demás elementos necesarios
para su correcta instalación.</v>
      </c>
      <c r="E26" s="471"/>
      <c r="F26" s="471"/>
      <c r="G26" s="471"/>
      <c r="H26" s="471"/>
      <c r="I26" s="471"/>
      <c r="J26" s="471"/>
      <c r="K26" s="471"/>
      <c r="L26" s="471"/>
      <c r="M26" s="471"/>
      <c r="N26" s="471"/>
      <c r="O26" s="471"/>
      <c r="P26" s="472"/>
      <c r="Q26" s="293" t="str">
        <f>'[6]PRESUPUESTO PLAZA'!D95</f>
        <v>m2</v>
      </c>
      <c r="R26" s="294"/>
      <c r="S26" s="295"/>
      <c r="T26" s="468">
        <f>'[6]PRESUPUESTO PLAZA'!E95</f>
        <v>300</v>
      </c>
      <c r="U26" s="294"/>
      <c r="V26" s="294"/>
      <c r="W26" s="295"/>
      <c r="X26" s="46"/>
    </row>
    <row r="27" spans="1:24">
      <c r="A27" s="33"/>
      <c r="B27" s="296"/>
      <c r="C27" s="298"/>
      <c r="D27" s="473"/>
      <c r="E27" s="474"/>
      <c r="F27" s="474"/>
      <c r="G27" s="474"/>
      <c r="H27" s="474"/>
      <c r="I27" s="474"/>
      <c r="J27" s="474"/>
      <c r="K27" s="474"/>
      <c r="L27" s="474"/>
      <c r="M27" s="474"/>
      <c r="N27" s="474"/>
      <c r="O27" s="474"/>
      <c r="P27" s="475"/>
      <c r="Q27" s="296"/>
      <c r="R27" s="297"/>
      <c r="S27" s="298"/>
      <c r="T27" s="296"/>
      <c r="U27" s="297"/>
      <c r="V27" s="297"/>
      <c r="W27" s="298"/>
      <c r="X27" s="46"/>
    </row>
    <row r="28" spans="1:24">
      <c r="A28" s="33"/>
      <c r="B28" s="299"/>
      <c r="C28" s="301"/>
      <c r="D28" s="476"/>
      <c r="E28" s="477"/>
      <c r="F28" s="477"/>
      <c r="G28" s="477"/>
      <c r="H28" s="477"/>
      <c r="I28" s="477"/>
      <c r="J28" s="477"/>
      <c r="K28" s="477"/>
      <c r="L28" s="477"/>
      <c r="M28" s="477"/>
      <c r="N28" s="477"/>
      <c r="O28" s="477"/>
      <c r="P28" s="478"/>
      <c r="Q28" s="299"/>
      <c r="R28" s="300"/>
      <c r="S28" s="301"/>
      <c r="T28" s="299"/>
      <c r="U28" s="300"/>
      <c r="V28" s="300"/>
      <c r="W28" s="301"/>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c r="K33" s="318"/>
      <c r="L33" s="319">
        <f>+T62</f>
        <v>15011.194599999997</v>
      </c>
      <c r="M33" s="319"/>
      <c r="N33" s="319"/>
      <c r="O33" s="319"/>
      <c r="P33" s="319"/>
      <c r="Q33" s="320">
        <v>0.05</v>
      </c>
      <c r="R33" s="320"/>
      <c r="S33" s="320"/>
      <c r="T33" s="319">
        <f>+ROUND(L33*Q33,0)</f>
        <v>751</v>
      </c>
      <c r="U33" s="319"/>
      <c r="V33" s="319"/>
      <c r="W33" s="319"/>
      <c r="X33" s="46"/>
    </row>
    <row r="34" spans="1:24" ht="15.75">
      <c r="A34" s="33"/>
      <c r="B34" s="314"/>
      <c r="C34" s="315"/>
      <c r="D34" s="315"/>
      <c r="E34" s="315"/>
      <c r="F34" s="315"/>
      <c r="G34" s="315"/>
      <c r="H34" s="315"/>
      <c r="I34" s="316"/>
      <c r="J34" s="317"/>
      <c r="K34" s="318"/>
      <c r="L34" s="321"/>
      <c r="M34" s="322"/>
      <c r="N34" s="322"/>
      <c r="O34" s="322"/>
      <c r="P34" s="323"/>
      <c r="Q34" s="317"/>
      <c r="R34" s="324"/>
      <c r="S34" s="318"/>
      <c r="T34" s="325">
        <f>+ROUND(L34*Q34,0)</f>
        <v>0</v>
      </c>
      <c r="U34" s="326"/>
      <c r="V34" s="326"/>
      <c r="W34" s="327"/>
      <c r="X34" s="46"/>
    </row>
    <row r="35" spans="1:24" ht="16.5">
      <c r="A35" s="33"/>
      <c r="B35" s="49"/>
      <c r="C35" s="49"/>
      <c r="D35" s="49"/>
      <c r="E35" s="49"/>
      <c r="F35" s="49"/>
      <c r="G35" s="49"/>
      <c r="H35" s="49"/>
      <c r="I35" s="49"/>
      <c r="J35" s="49"/>
      <c r="K35" s="49"/>
      <c r="L35" s="49"/>
      <c r="M35" s="49"/>
      <c r="N35" s="49"/>
      <c r="O35" s="49"/>
      <c r="P35" s="49"/>
      <c r="Q35" s="310" t="s">
        <v>20</v>
      </c>
      <c r="R35" s="310"/>
      <c r="S35" s="310"/>
      <c r="T35" s="311">
        <f>+SUM(T33:W34)</f>
        <v>751</v>
      </c>
      <c r="U35" s="312"/>
      <c r="V35" s="312"/>
      <c r="W35" s="313"/>
      <c r="X35" s="46"/>
    </row>
    <row r="36" spans="1:24" ht="15.75">
      <c r="A36" s="33"/>
      <c r="B36" s="50"/>
      <c r="C36" s="50"/>
      <c r="D36" s="50"/>
      <c r="E36" s="50"/>
      <c r="F36" s="50"/>
      <c r="G36" s="50"/>
      <c r="H36" s="50"/>
      <c r="I36" s="50"/>
      <c r="J36" s="50"/>
      <c r="K36" s="50"/>
      <c r="L36" s="50"/>
      <c r="M36" s="50"/>
      <c r="N36" s="50"/>
      <c r="O36" s="50"/>
      <c r="P36" s="50"/>
      <c r="Q36" s="50"/>
      <c r="R36" s="50"/>
      <c r="S36" s="50"/>
      <c r="T36" s="51"/>
      <c r="U36" s="51"/>
      <c r="V36" s="51"/>
      <c r="W36" s="51"/>
      <c r="X36" s="46"/>
    </row>
    <row r="37" spans="1:24" ht="16.5">
      <c r="A37" s="33"/>
      <c r="B37" s="305" t="s">
        <v>21</v>
      </c>
      <c r="C37" s="305"/>
      <c r="D37" s="305"/>
      <c r="E37" s="305"/>
      <c r="F37" s="305"/>
      <c r="G37" s="305"/>
      <c r="H37" s="305"/>
      <c r="I37" s="305"/>
      <c r="J37" s="305"/>
      <c r="K37" s="305"/>
      <c r="L37" s="305"/>
      <c r="M37" s="305"/>
      <c r="N37" s="305"/>
      <c r="O37" s="305"/>
      <c r="P37" s="305"/>
      <c r="Q37" s="305"/>
      <c r="R37" s="305"/>
      <c r="S37" s="305"/>
      <c r="T37" s="305"/>
      <c r="U37" s="305"/>
      <c r="V37" s="305"/>
      <c r="W37" s="305"/>
      <c r="X37" s="46"/>
    </row>
    <row r="38" spans="1:24" ht="15.75">
      <c r="A38" s="33"/>
      <c r="B38" s="47"/>
      <c r="C38" s="47"/>
      <c r="D38" s="47"/>
      <c r="E38" s="47"/>
      <c r="F38" s="47"/>
      <c r="G38" s="47"/>
      <c r="H38" s="47"/>
      <c r="I38" s="47"/>
      <c r="J38" s="47"/>
      <c r="K38" s="47"/>
      <c r="L38" s="47"/>
      <c r="M38" s="47"/>
      <c r="N38" s="47"/>
      <c r="O38" s="47"/>
      <c r="P38" s="47"/>
      <c r="Q38" s="47"/>
      <c r="R38" s="47"/>
      <c r="S38" s="47"/>
      <c r="T38" s="47"/>
      <c r="U38" s="47"/>
      <c r="V38" s="47"/>
      <c r="W38" s="47"/>
      <c r="X38" s="46"/>
    </row>
    <row r="39" spans="1:24" ht="16.5">
      <c r="A39" s="33"/>
      <c r="B39" s="309" t="s">
        <v>9</v>
      </c>
      <c r="C39" s="309"/>
      <c r="D39" s="309"/>
      <c r="E39" s="309"/>
      <c r="F39" s="309"/>
      <c r="G39" s="309"/>
      <c r="H39" s="309"/>
      <c r="I39" s="309"/>
      <c r="J39" s="309" t="s">
        <v>10</v>
      </c>
      <c r="K39" s="309"/>
      <c r="L39" s="309" t="s">
        <v>22</v>
      </c>
      <c r="M39" s="309"/>
      <c r="N39" s="309"/>
      <c r="O39" s="309"/>
      <c r="P39" s="309"/>
      <c r="Q39" s="309" t="s">
        <v>23</v>
      </c>
      <c r="R39" s="309"/>
      <c r="S39" s="309"/>
      <c r="T39" s="309" t="s">
        <v>24</v>
      </c>
      <c r="U39" s="309"/>
      <c r="V39" s="309"/>
      <c r="W39" s="309"/>
      <c r="X39" s="46"/>
    </row>
    <row r="40" spans="1:24" ht="15.75">
      <c r="A40" s="33"/>
      <c r="B40" s="533" t="s">
        <v>298</v>
      </c>
      <c r="C40" s="533"/>
      <c r="D40" s="533"/>
      <c r="E40" s="533"/>
      <c r="F40" s="533"/>
      <c r="G40" s="533"/>
      <c r="H40" s="533"/>
      <c r="I40" s="533"/>
      <c r="J40" s="320" t="s">
        <v>107</v>
      </c>
      <c r="K40" s="320"/>
      <c r="L40" s="535">
        <v>4</v>
      </c>
      <c r="M40" s="536"/>
      <c r="N40" s="536"/>
      <c r="O40" s="536"/>
      <c r="P40" s="537"/>
      <c r="Q40" s="458">
        <f>22190/6</f>
        <v>3698.3333333333335</v>
      </c>
      <c r="R40" s="458"/>
      <c r="S40" s="458"/>
      <c r="T40" s="458">
        <f t="shared" ref="T40:T45" si="0">+ROUND(L40*Q40,0)</f>
        <v>14793</v>
      </c>
      <c r="U40" s="458"/>
      <c r="V40" s="458"/>
      <c r="W40" s="458"/>
      <c r="X40" s="46"/>
    </row>
    <row r="41" spans="1:24" ht="15.75">
      <c r="A41" s="33"/>
      <c r="B41" s="533" t="s">
        <v>299</v>
      </c>
      <c r="C41" s="533"/>
      <c r="D41" s="533"/>
      <c r="E41" s="533"/>
      <c r="F41" s="533"/>
      <c r="G41" s="533"/>
      <c r="H41" s="533"/>
      <c r="I41" s="533"/>
      <c r="J41" s="320" t="s">
        <v>107</v>
      </c>
      <c r="K41" s="320"/>
      <c r="L41" s="534">
        <v>10</v>
      </c>
      <c r="M41" s="534"/>
      <c r="N41" s="534"/>
      <c r="O41" s="534"/>
      <c r="P41" s="534"/>
      <c r="Q41" s="458">
        <f>22190/6</f>
        <v>3698.3333333333335</v>
      </c>
      <c r="R41" s="458"/>
      <c r="S41" s="458"/>
      <c r="T41" s="458">
        <f t="shared" si="0"/>
        <v>36983</v>
      </c>
      <c r="U41" s="458"/>
      <c r="V41" s="458"/>
      <c r="W41" s="458"/>
      <c r="X41" s="46"/>
    </row>
    <row r="42" spans="1:24" ht="15.75">
      <c r="A42" s="33"/>
      <c r="B42" s="533" t="s">
        <v>300</v>
      </c>
      <c r="C42" s="533"/>
      <c r="D42" s="533"/>
      <c r="E42" s="533"/>
      <c r="F42" s="533"/>
      <c r="G42" s="533"/>
      <c r="H42" s="533"/>
      <c r="I42" s="533"/>
      <c r="J42" s="320" t="s">
        <v>79</v>
      </c>
      <c r="K42" s="320"/>
      <c r="L42" s="534">
        <v>0.25</v>
      </c>
      <c r="M42" s="534"/>
      <c r="N42" s="534"/>
      <c r="O42" s="534"/>
      <c r="P42" s="534"/>
      <c r="Q42" s="458">
        <v>6500</v>
      </c>
      <c r="R42" s="458"/>
      <c r="S42" s="458"/>
      <c r="T42" s="458">
        <f t="shared" si="0"/>
        <v>1625</v>
      </c>
      <c r="U42" s="458"/>
      <c r="V42" s="458"/>
      <c r="W42" s="458"/>
      <c r="X42" s="46"/>
    </row>
    <row r="43" spans="1:24" ht="15.75">
      <c r="A43" s="33"/>
      <c r="B43" s="533" t="s">
        <v>285</v>
      </c>
      <c r="C43" s="533"/>
      <c r="D43" s="533"/>
      <c r="E43" s="533"/>
      <c r="F43" s="533"/>
      <c r="G43" s="533"/>
      <c r="H43" s="533"/>
      <c r="I43" s="533"/>
      <c r="J43" s="320" t="s">
        <v>301</v>
      </c>
      <c r="K43" s="320"/>
      <c r="L43" s="534">
        <v>0.25</v>
      </c>
      <c r="M43" s="534"/>
      <c r="N43" s="534"/>
      <c r="O43" s="534"/>
      <c r="P43" s="534"/>
      <c r="Q43" s="458">
        <v>50900</v>
      </c>
      <c r="R43" s="458"/>
      <c r="S43" s="458"/>
      <c r="T43" s="458">
        <f t="shared" si="0"/>
        <v>12725</v>
      </c>
      <c r="U43" s="458"/>
      <c r="V43" s="458"/>
      <c r="W43" s="458"/>
      <c r="X43" s="46"/>
    </row>
    <row r="44" spans="1:24" ht="15.75">
      <c r="A44" s="33"/>
      <c r="B44" s="533" t="s">
        <v>302</v>
      </c>
      <c r="C44" s="533"/>
      <c r="D44" s="533"/>
      <c r="E44" s="533"/>
      <c r="F44" s="533"/>
      <c r="G44" s="533"/>
      <c r="H44" s="533"/>
      <c r="I44" s="533"/>
      <c r="J44" s="320" t="s">
        <v>303</v>
      </c>
      <c r="K44" s="320"/>
      <c r="L44" s="534">
        <v>0.25</v>
      </c>
      <c r="M44" s="534"/>
      <c r="N44" s="534"/>
      <c r="O44" s="534"/>
      <c r="P44" s="534"/>
      <c r="Q44" s="458">
        <v>60900</v>
      </c>
      <c r="R44" s="458"/>
      <c r="S44" s="458"/>
      <c r="T44" s="458">
        <f t="shared" si="0"/>
        <v>15225</v>
      </c>
      <c r="U44" s="458"/>
      <c r="V44" s="458"/>
      <c r="W44" s="458"/>
      <c r="X44" s="46"/>
    </row>
    <row r="45" spans="1:24" ht="15.75">
      <c r="A45" s="33"/>
      <c r="B45" s="533"/>
      <c r="C45" s="533"/>
      <c r="D45" s="533"/>
      <c r="E45" s="533"/>
      <c r="F45" s="533"/>
      <c r="G45" s="533"/>
      <c r="H45" s="533"/>
      <c r="I45" s="533"/>
      <c r="J45" s="320"/>
      <c r="K45" s="320"/>
      <c r="L45" s="534"/>
      <c r="M45" s="534"/>
      <c r="N45" s="534"/>
      <c r="O45" s="534"/>
      <c r="P45" s="534"/>
      <c r="Q45" s="458"/>
      <c r="R45" s="458"/>
      <c r="S45" s="458"/>
      <c r="T45" s="458">
        <f t="shared" si="0"/>
        <v>0</v>
      </c>
      <c r="U45" s="458"/>
      <c r="V45" s="458"/>
      <c r="W45" s="458"/>
      <c r="X45" s="46"/>
    </row>
    <row r="46" spans="1:24" ht="16.5">
      <c r="A46" s="33"/>
      <c r="B46" s="49"/>
      <c r="C46" s="49"/>
      <c r="D46" s="49"/>
      <c r="E46" s="49"/>
      <c r="F46" s="49"/>
      <c r="G46" s="49"/>
      <c r="H46" s="49"/>
      <c r="I46" s="49"/>
      <c r="J46" s="49"/>
      <c r="K46" s="49"/>
      <c r="L46" s="49"/>
      <c r="M46" s="49"/>
      <c r="N46" s="49"/>
      <c r="O46" s="49"/>
      <c r="P46" s="49"/>
      <c r="Q46" s="310" t="s">
        <v>20</v>
      </c>
      <c r="R46" s="310"/>
      <c r="S46" s="310"/>
      <c r="T46" s="491">
        <f>SUM(T40:W45)</f>
        <v>81351</v>
      </c>
      <c r="U46" s="492"/>
      <c r="V46" s="492"/>
      <c r="W46" s="493"/>
      <c r="X46" s="46"/>
    </row>
    <row r="47" spans="1:24" ht="15.75">
      <c r="A47" s="33"/>
      <c r="B47" s="50"/>
      <c r="C47" s="50"/>
      <c r="D47" s="50"/>
      <c r="E47" s="50"/>
      <c r="F47" s="50"/>
      <c r="G47" s="50"/>
      <c r="H47" s="50"/>
      <c r="I47" s="50"/>
      <c r="J47" s="50"/>
      <c r="K47" s="50"/>
      <c r="L47" s="50"/>
      <c r="M47" s="50"/>
      <c r="N47" s="50"/>
      <c r="O47" s="50"/>
      <c r="P47" s="50"/>
      <c r="Q47" s="50"/>
      <c r="R47" s="50"/>
      <c r="S47" s="50"/>
      <c r="T47" s="51"/>
      <c r="U47" s="51"/>
      <c r="V47" s="51"/>
      <c r="W47" s="51"/>
      <c r="X47" s="46"/>
    </row>
    <row r="48" spans="1:24" ht="16.5">
      <c r="A48" s="33"/>
      <c r="B48" s="305" t="s">
        <v>26</v>
      </c>
      <c r="C48" s="305"/>
      <c r="D48" s="305"/>
      <c r="E48" s="305"/>
      <c r="F48" s="305"/>
      <c r="G48" s="305"/>
      <c r="H48" s="305"/>
      <c r="I48" s="305"/>
      <c r="J48" s="305"/>
      <c r="K48" s="305"/>
      <c r="L48" s="305"/>
      <c r="M48" s="305"/>
      <c r="N48" s="305"/>
      <c r="O48" s="305"/>
      <c r="P48" s="305"/>
      <c r="Q48" s="305"/>
      <c r="R48" s="305"/>
      <c r="S48" s="305"/>
      <c r="T48" s="305"/>
      <c r="U48" s="305"/>
      <c r="V48" s="305"/>
      <c r="W48" s="305"/>
      <c r="X48" s="46"/>
    </row>
    <row r="49" spans="1:24" ht="15.75">
      <c r="A49" s="33"/>
      <c r="B49" s="47"/>
      <c r="C49" s="47"/>
      <c r="D49" s="47"/>
      <c r="E49" s="47"/>
      <c r="F49" s="47"/>
      <c r="G49" s="47"/>
      <c r="H49" s="47"/>
      <c r="I49" s="47"/>
      <c r="J49" s="47"/>
      <c r="K49" s="47"/>
      <c r="L49" s="47"/>
      <c r="M49" s="47"/>
      <c r="N49" s="47"/>
      <c r="O49" s="47"/>
      <c r="P49" s="47"/>
      <c r="Q49" s="47"/>
      <c r="R49" s="47"/>
      <c r="S49" s="47"/>
      <c r="T49" s="47"/>
      <c r="U49" s="47"/>
      <c r="V49" s="47"/>
      <c r="W49" s="47"/>
      <c r="X49" s="46"/>
    </row>
    <row r="50" spans="1:24" ht="19.5">
      <c r="A50" s="33"/>
      <c r="B50" s="309" t="s">
        <v>27</v>
      </c>
      <c r="C50" s="309"/>
      <c r="D50" s="309"/>
      <c r="E50" s="309"/>
      <c r="F50" s="309"/>
      <c r="G50" s="309"/>
      <c r="H50" s="309" t="s">
        <v>28</v>
      </c>
      <c r="I50" s="309"/>
      <c r="J50" s="309" t="s">
        <v>29</v>
      </c>
      <c r="K50" s="309"/>
      <c r="L50" s="309" t="s">
        <v>30</v>
      </c>
      <c r="M50" s="309"/>
      <c r="N50" s="309"/>
      <c r="O50" s="309"/>
      <c r="P50" s="309"/>
      <c r="Q50" s="309" t="s">
        <v>16</v>
      </c>
      <c r="R50" s="309"/>
      <c r="S50" s="309"/>
      <c r="T50" s="309" t="s">
        <v>18</v>
      </c>
      <c r="U50" s="309"/>
      <c r="V50" s="309"/>
      <c r="W50" s="309"/>
      <c r="X50" s="46"/>
    </row>
    <row r="51" spans="1:24" ht="15.75">
      <c r="A51" s="33"/>
      <c r="B51" s="320" t="s">
        <v>32</v>
      </c>
      <c r="C51" s="320"/>
      <c r="D51" s="320"/>
      <c r="E51" s="320"/>
      <c r="F51" s="320"/>
      <c r="G51" s="320"/>
      <c r="H51" s="320"/>
      <c r="I51" s="320"/>
      <c r="J51" s="320">
        <v>1</v>
      </c>
      <c r="K51" s="320"/>
      <c r="L51" s="320">
        <v>0.1</v>
      </c>
      <c r="M51" s="320"/>
      <c r="N51" s="320"/>
      <c r="O51" s="320"/>
      <c r="P51" s="320"/>
      <c r="Q51" s="320">
        <v>45000</v>
      </c>
      <c r="R51" s="320"/>
      <c r="S51" s="320"/>
      <c r="T51" s="319">
        <f t="shared" ref="T51" si="1">+ROUND(L51*Q51,0)</f>
        <v>4500</v>
      </c>
      <c r="U51" s="319"/>
      <c r="V51" s="319"/>
      <c r="W51" s="319"/>
      <c r="X51" s="46"/>
    </row>
    <row r="52" spans="1:24" ht="15.75">
      <c r="A52" s="33"/>
      <c r="B52" s="320"/>
      <c r="C52" s="320"/>
      <c r="D52" s="320"/>
      <c r="E52" s="320"/>
      <c r="F52" s="320"/>
      <c r="G52" s="320"/>
      <c r="H52" s="320"/>
      <c r="I52" s="320"/>
      <c r="J52" s="320"/>
      <c r="K52" s="320"/>
      <c r="L52" s="320"/>
      <c r="M52" s="320"/>
      <c r="N52" s="320"/>
      <c r="O52" s="320"/>
      <c r="P52" s="320"/>
      <c r="Q52" s="320"/>
      <c r="R52" s="320"/>
      <c r="S52" s="320"/>
      <c r="T52" s="319">
        <f>+ROUND(L52*Q52,0)</f>
        <v>0</v>
      </c>
      <c r="U52" s="319"/>
      <c r="V52" s="319"/>
      <c r="W52" s="319"/>
      <c r="X52" s="46"/>
    </row>
    <row r="53" spans="1:24" ht="15.75">
      <c r="A53" s="33"/>
      <c r="B53" s="320"/>
      <c r="C53" s="320"/>
      <c r="D53" s="320"/>
      <c r="E53" s="320"/>
      <c r="F53" s="320"/>
      <c r="G53" s="320"/>
      <c r="H53" s="320"/>
      <c r="I53" s="320"/>
      <c r="J53" s="320"/>
      <c r="K53" s="320"/>
      <c r="L53" s="320"/>
      <c r="M53" s="320"/>
      <c r="N53" s="320"/>
      <c r="O53" s="320"/>
      <c r="P53" s="320"/>
      <c r="Q53" s="320"/>
      <c r="R53" s="320"/>
      <c r="S53" s="320"/>
      <c r="T53" s="319">
        <f>+ROUND(L53*Q53,0)</f>
        <v>0</v>
      </c>
      <c r="U53" s="319"/>
      <c r="V53" s="319"/>
      <c r="W53" s="319"/>
      <c r="X53" s="46"/>
    </row>
    <row r="54" spans="1:24" ht="16.5">
      <c r="A54" s="33"/>
      <c r="B54" s="49"/>
      <c r="C54" s="49"/>
      <c r="D54" s="49"/>
      <c r="E54" s="49"/>
      <c r="F54" s="49"/>
      <c r="G54" s="49"/>
      <c r="H54" s="49"/>
      <c r="I54" s="49"/>
      <c r="J54" s="49"/>
      <c r="K54" s="49"/>
      <c r="L54" s="49"/>
      <c r="M54" s="49"/>
      <c r="N54" s="49"/>
      <c r="O54" s="49"/>
      <c r="P54" s="49"/>
      <c r="Q54" s="310" t="s">
        <v>20</v>
      </c>
      <c r="R54" s="310"/>
      <c r="S54" s="310"/>
      <c r="T54" s="332">
        <f>SUM(T51:W53)</f>
        <v>4500</v>
      </c>
      <c r="U54" s="333"/>
      <c r="V54" s="333"/>
      <c r="W54" s="334"/>
      <c r="X54" s="46"/>
    </row>
    <row r="55" spans="1:24" ht="15.75">
      <c r="A55" s="33"/>
      <c r="B55" s="50"/>
      <c r="C55" s="50"/>
      <c r="D55" s="50"/>
      <c r="E55" s="50"/>
      <c r="F55" s="50"/>
      <c r="G55" s="50"/>
      <c r="H55" s="50"/>
      <c r="I55" s="50"/>
      <c r="J55" s="50"/>
      <c r="K55" s="50"/>
      <c r="L55" s="50"/>
      <c r="M55" s="50"/>
      <c r="N55" s="50"/>
      <c r="O55" s="50"/>
      <c r="P55" s="50"/>
      <c r="Q55" s="50"/>
      <c r="R55" s="50"/>
      <c r="S55" s="50"/>
      <c r="T55" s="51"/>
      <c r="U55" s="51"/>
      <c r="V55" s="51"/>
      <c r="W55" s="51"/>
      <c r="X55" s="46"/>
    </row>
    <row r="56" spans="1:24" ht="16.5">
      <c r="A56" s="33"/>
      <c r="B56" s="305" t="s">
        <v>33</v>
      </c>
      <c r="C56" s="305"/>
      <c r="D56" s="305"/>
      <c r="E56" s="305"/>
      <c r="F56" s="305"/>
      <c r="G56" s="305"/>
      <c r="H56" s="305"/>
      <c r="I56" s="305"/>
      <c r="J56" s="305"/>
      <c r="K56" s="305"/>
      <c r="L56" s="305"/>
      <c r="M56" s="305"/>
      <c r="N56" s="305"/>
      <c r="O56" s="305"/>
      <c r="P56" s="305"/>
      <c r="Q56" s="305"/>
      <c r="R56" s="305"/>
      <c r="S56" s="305"/>
      <c r="T56" s="305"/>
      <c r="U56" s="305"/>
      <c r="V56" s="305"/>
      <c r="W56" s="305"/>
      <c r="X56" s="46"/>
    </row>
    <row r="57" spans="1:24" ht="15.75">
      <c r="A57" s="33"/>
      <c r="B57" s="47"/>
      <c r="C57" s="47"/>
      <c r="D57" s="47"/>
      <c r="E57" s="47"/>
      <c r="F57" s="47"/>
      <c r="G57" s="47"/>
      <c r="H57" s="47"/>
      <c r="I57" s="47"/>
      <c r="J57" s="47"/>
      <c r="K57" s="47"/>
      <c r="L57" s="47"/>
      <c r="M57" s="47"/>
      <c r="N57" s="47"/>
      <c r="O57" s="47"/>
      <c r="P57" s="47"/>
      <c r="Q57" s="47"/>
      <c r="R57" s="47"/>
      <c r="S57" s="47"/>
      <c r="T57" s="47"/>
      <c r="U57" s="47"/>
      <c r="V57" s="47"/>
      <c r="W57" s="47"/>
      <c r="X57" s="46"/>
    </row>
    <row r="58" spans="1:24" ht="16.5">
      <c r="A58" s="33"/>
      <c r="B58" s="309" t="s">
        <v>34</v>
      </c>
      <c r="C58" s="309"/>
      <c r="D58" s="309"/>
      <c r="E58" s="309"/>
      <c r="F58" s="309"/>
      <c r="G58" s="309"/>
      <c r="H58" s="309" t="s">
        <v>248</v>
      </c>
      <c r="I58" s="309"/>
      <c r="J58" s="309" t="s">
        <v>36</v>
      </c>
      <c r="K58" s="309"/>
      <c r="L58" s="309" t="s">
        <v>37</v>
      </c>
      <c r="M58" s="309"/>
      <c r="N58" s="309"/>
      <c r="O58" s="309"/>
      <c r="P58" s="309"/>
      <c r="Q58" s="309" t="s">
        <v>17</v>
      </c>
      <c r="R58" s="309"/>
      <c r="S58" s="309"/>
      <c r="T58" s="309" t="s">
        <v>18</v>
      </c>
      <c r="U58" s="309"/>
      <c r="V58" s="309"/>
      <c r="W58" s="309"/>
      <c r="X58" s="46"/>
    </row>
    <row r="59" spans="1:24">
      <c r="A59" s="33"/>
      <c r="B59" s="439" t="s">
        <v>287</v>
      </c>
      <c r="C59" s="439"/>
      <c r="D59" s="439"/>
      <c r="E59" s="439"/>
      <c r="F59" s="439"/>
      <c r="G59" s="439"/>
      <c r="H59" s="440">
        <v>25672</v>
      </c>
      <c r="I59" s="440"/>
      <c r="J59" s="441">
        <v>0.65</v>
      </c>
      <c r="K59" s="442"/>
      <c r="L59" s="445">
        <f>H59*1.65</f>
        <v>42358.799999999996</v>
      </c>
      <c r="M59" s="445"/>
      <c r="N59" s="445"/>
      <c r="O59" s="445"/>
      <c r="P59" s="445"/>
      <c r="Q59" s="484">
        <v>0.35449999999999998</v>
      </c>
      <c r="R59" s="484"/>
      <c r="S59" s="484"/>
      <c r="T59" s="445">
        <f>Q59*L59-5</f>
        <v>15011.194599999997</v>
      </c>
      <c r="U59" s="445"/>
      <c r="V59" s="445"/>
      <c r="W59" s="445"/>
      <c r="X59" s="46"/>
    </row>
    <row r="60" spans="1:24" ht="15.75">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5.75">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ht="16.5">
      <c r="A62" s="33"/>
      <c r="B62" s="49"/>
      <c r="C62" s="49"/>
      <c r="D62" s="49"/>
      <c r="E62" s="49"/>
      <c r="F62" s="49"/>
      <c r="G62" s="49"/>
      <c r="H62" s="49"/>
      <c r="I62" s="49"/>
      <c r="J62" s="49"/>
      <c r="K62" s="49"/>
      <c r="L62" s="49"/>
      <c r="M62" s="49"/>
      <c r="N62" s="49"/>
      <c r="O62" s="49"/>
      <c r="P62" s="49"/>
      <c r="Q62" s="310" t="s">
        <v>20</v>
      </c>
      <c r="R62" s="310"/>
      <c r="S62" s="310"/>
      <c r="T62" s="337">
        <f>SUM(T59:W61)</f>
        <v>15011.194599999997</v>
      </c>
      <c r="U62" s="338"/>
      <c r="V62" s="338"/>
      <c r="W62" s="339"/>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169"/>
      <c r="B64" s="171"/>
      <c r="C64" s="171"/>
      <c r="D64" s="171"/>
      <c r="E64" s="171"/>
      <c r="F64" s="171"/>
      <c r="G64" s="171"/>
      <c r="H64" s="171"/>
      <c r="I64" s="171"/>
      <c r="J64" s="171"/>
      <c r="K64" s="171"/>
      <c r="L64" s="171"/>
      <c r="M64" s="171"/>
      <c r="N64" s="171"/>
      <c r="O64" s="171"/>
      <c r="P64" s="171"/>
      <c r="Q64" s="432" t="s">
        <v>39</v>
      </c>
      <c r="R64" s="432"/>
      <c r="S64" s="432"/>
      <c r="T64" s="433">
        <f>ROUND((T62+T54+T46+T35),0)</f>
        <v>101613</v>
      </c>
      <c r="U64" s="433"/>
      <c r="V64" s="433"/>
      <c r="W64" s="433"/>
      <c r="X64" s="170"/>
    </row>
    <row r="65" spans="1:24">
      <c r="A65" s="169"/>
      <c r="B65" s="171"/>
      <c r="C65" s="171"/>
      <c r="D65" s="171"/>
      <c r="E65" s="171"/>
      <c r="F65" s="171"/>
      <c r="G65" s="171"/>
      <c r="H65" s="171"/>
      <c r="I65" s="171"/>
      <c r="J65" s="171"/>
      <c r="K65" s="171"/>
      <c r="L65" s="171"/>
      <c r="M65" s="171"/>
      <c r="N65" s="171"/>
      <c r="O65" s="171"/>
      <c r="P65" s="171"/>
      <c r="Q65" s="172" t="s">
        <v>40</v>
      </c>
      <c r="R65" s="437" t="e">
        <f>'[6]DESGLOSE DEL AIU'!D1198</f>
        <v>#REF!</v>
      </c>
      <c r="S65" s="438"/>
      <c r="T65" s="433">
        <v>0</v>
      </c>
      <c r="U65" s="433"/>
      <c r="V65" s="433"/>
      <c r="W65" s="433"/>
      <c r="X65" s="170"/>
    </row>
    <row r="66" spans="1:24">
      <c r="A66" s="169"/>
      <c r="B66" s="171"/>
      <c r="C66" s="171"/>
      <c r="D66" s="171"/>
      <c r="E66" s="171"/>
      <c r="F66" s="171"/>
      <c r="G66" s="171"/>
      <c r="H66" s="171"/>
      <c r="I66" s="171"/>
      <c r="J66" s="171"/>
      <c r="K66" s="171"/>
      <c r="L66" s="171"/>
      <c r="M66" s="171"/>
      <c r="N66" s="171"/>
      <c r="O66" s="171"/>
      <c r="P66" s="171"/>
      <c r="Q66" s="432" t="s">
        <v>42</v>
      </c>
      <c r="R66" s="432"/>
      <c r="S66" s="432"/>
      <c r="T66" s="433">
        <f>+T65+T64</f>
        <v>101613</v>
      </c>
      <c r="U66" s="433"/>
      <c r="V66" s="433"/>
      <c r="W66" s="433"/>
      <c r="X66" s="170"/>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346"/>
      <c r="D69" s="641"/>
      <c r="E69" s="641"/>
      <c r="F69" s="641"/>
      <c r="G69" s="641"/>
      <c r="H69" s="641"/>
      <c r="I69" s="641"/>
      <c r="J69" s="641"/>
      <c r="K69" s="642"/>
      <c r="L69" s="642"/>
      <c r="M69" s="642"/>
      <c r="N69" s="347"/>
      <c r="O69" s="347"/>
      <c r="P69" s="347"/>
      <c r="Q69" s="347"/>
      <c r="R69" s="347"/>
      <c r="S69" s="347"/>
      <c r="T69" s="347"/>
      <c r="U69" s="347"/>
      <c r="V69" s="347"/>
      <c r="W69" s="67"/>
      <c r="X69" s="46"/>
    </row>
    <row r="70" spans="1:24" ht="16.5">
      <c r="A70" s="33"/>
      <c r="B70" s="52"/>
      <c r="C70" s="343" t="s">
        <v>43</v>
      </c>
      <c r="D70" s="343"/>
      <c r="E70" s="343"/>
      <c r="F70" s="343"/>
      <c r="G70" s="343"/>
      <c r="H70" s="343"/>
      <c r="I70" s="343"/>
      <c r="J70" s="343"/>
      <c r="K70" s="642"/>
      <c r="L70" s="642"/>
      <c r="M70" s="642"/>
      <c r="N70" s="343" t="s">
        <v>44</v>
      </c>
      <c r="O70" s="343"/>
      <c r="P70" s="343"/>
      <c r="Q70" s="343"/>
      <c r="R70" s="343"/>
      <c r="S70" s="343"/>
      <c r="T70" s="343"/>
      <c r="U70" s="343"/>
      <c r="V70" s="343"/>
      <c r="W70" s="343"/>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346"/>
      <c r="J73" s="641"/>
      <c r="K73" s="641"/>
      <c r="L73" s="641"/>
      <c r="M73" s="641"/>
      <c r="N73" s="641"/>
      <c r="O73" s="641"/>
      <c r="P73" s="641"/>
      <c r="Q73" s="57"/>
      <c r="R73" s="57"/>
      <c r="S73" s="57"/>
      <c r="T73" s="57"/>
      <c r="U73" s="57"/>
      <c r="V73" s="57"/>
      <c r="W73" s="57"/>
      <c r="X73" s="46"/>
    </row>
    <row r="74" spans="1:24" ht="16.5">
      <c r="A74" s="33"/>
      <c r="B74" s="52"/>
      <c r="C74" s="57"/>
      <c r="D74" s="58"/>
      <c r="E74" s="58"/>
      <c r="F74" s="58"/>
      <c r="G74" s="58"/>
      <c r="H74" s="58"/>
      <c r="I74" s="343" t="s">
        <v>45</v>
      </c>
      <c r="J74" s="643"/>
      <c r="K74" s="643"/>
      <c r="L74" s="643"/>
      <c r="M74" s="643"/>
      <c r="N74" s="643"/>
      <c r="O74" s="643"/>
      <c r="P74" s="643"/>
      <c r="Q74" s="57"/>
      <c r="R74" s="57"/>
      <c r="S74" s="57"/>
      <c r="T74" s="57"/>
      <c r="U74" s="57"/>
      <c r="V74" s="57"/>
      <c r="W74" s="57"/>
      <c r="X74" s="46"/>
    </row>
    <row r="75" spans="1:24">
      <c r="A75" s="33"/>
      <c r="B75" s="52"/>
      <c r="C75" s="52"/>
      <c r="D75" s="52"/>
      <c r="E75" s="52"/>
      <c r="F75" s="59"/>
      <c r="G75" s="59"/>
      <c r="H75" s="59"/>
      <c r="I75" s="59"/>
      <c r="J75" s="59"/>
      <c r="K75" s="59"/>
      <c r="L75" s="59"/>
      <c r="M75" s="59"/>
      <c r="N75" s="59"/>
      <c r="O75" s="59"/>
      <c r="P75" s="60"/>
      <c r="Q75" s="52"/>
      <c r="R75" s="52"/>
      <c r="S75" s="52"/>
      <c r="T75" s="53"/>
      <c r="U75" s="53"/>
      <c r="V75" s="53"/>
      <c r="W75" s="53"/>
      <c r="X75" s="46"/>
    </row>
    <row r="76" spans="1:24">
      <c r="A76" s="33"/>
      <c r="B76" s="344" t="s">
        <v>46</v>
      </c>
      <c r="C76" s="344"/>
      <c r="D76" s="344"/>
      <c r="E76" s="344"/>
      <c r="F76" s="344"/>
      <c r="G76" s="344"/>
      <c r="H76" s="344"/>
      <c r="I76" s="344"/>
      <c r="J76" s="344"/>
      <c r="K76" s="344"/>
      <c r="L76" s="344"/>
      <c r="M76" s="344"/>
      <c r="N76" s="344"/>
      <c r="O76" s="61"/>
      <c r="P76" s="31"/>
      <c r="Q76" s="31" t="s">
        <v>47</v>
      </c>
      <c r="R76" s="31" t="s">
        <v>48</v>
      </c>
      <c r="S76" s="31"/>
      <c r="T76" s="31"/>
      <c r="U76" s="31"/>
      <c r="V76" s="31"/>
      <c r="W76" s="31"/>
      <c r="X76" s="32"/>
    </row>
    <row r="77" spans="1:24">
      <c r="A77" s="62"/>
      <c r="B77" s="63" t="s">
        <v>49</v>
      </c>
      <c r="C77" s="64"/>
      <c r="D77" s="64"/>
      <c r="E77" s="64"/>
      <c r="F77" s="63" t="s">
        <v>50</v>
      </c>
      <c r="G77" s="65"/>
      <c r="H77" s="345"/>
      <c r="I77" s="345"/>
      <c r="J77" s="345"/>
      <c r="K77" s="345"/>
      <c r="L77" s="345"/>
      <c r="M77" s="345"/>
      <c r="N77" s="345"/>
      <c r="O77" s="345"/>
      <c r="P77" s="63"/>
      <c r="Q77" s="63"/>
      <c r="R77" s="63" t="s">
        <v>51</v>
      </c>
      <c r="S77" s="63"/>
      <c r="T77" s="63"/>
      <c r="U77" s="63"/>
      <c r="V77" s="63"/>
      <c r="W77" s="63"/>
      <c r="X77" s="66"/>
    </row>
  </sheetData>
  <mergeCells count="161">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Q35:S35"/>
    <mergeCell ref="T35:W35"/>
    <mergeCell ref="B37:W37"/>
    <mergeCell ref="B39:I39"/>
    <mergeCell ref="J39:K39"/>
    <mergeCell ref="L39:P39"/>
    <mergeCell ref="Q39:S39"/>
    <mergeCell ref="T39:W39"/>
    <mergeCell ref="B33:I33"/>
    <mergeCell ref="J33:K33"/>
    <mergeCell ref="L33:P33"/>
    <mergeCell ref="Q33:S33"/>
    <mergeCell ref="T33:W33"/>
    <mergeCell ref="B34:I34"/>
    <mergeCell ref="J34:K34"/>
    <mergeCell ref="L34:P34"/>
    <mergeCell ref="Q34:S34"/>
    <mergeCell ref="T34:W34"/>
    <mergeCell ref="B40:I40"/>
    <mergeCell ref="J40:K40"/>
    <mergeCell ref="L40:P40"/>
    <mergeCell ref="Q40:S40"/>
    <mergeCell ref="T40:W40"/>
    <mergeCell ref="B41:I41"/>
    <mergeCell ref="J41:K41"/>
    <mergeCell ref="L41:P41"/>
    <mergeCell ref="Q41:S41"/>
    <mergeCell ref="T41:W41"/>
    <mergeCell ref="B42:I42"/>
    <mergeCell ref="J42:K42"/>
    <mergeCell ref="L42:P42"/>
    <mergeCell ref="Q42:S42"/>
    <mergeCell ref="T42:W42"/>
    <mergeCell ref="B43:I43"/>
    <mergeCell ref="J43:K43"/>
    <mergeCell ref="L43:P43"/>
    <mergeCell ref="Q43:S43"/>
    <mergeCell ref="T43:W43"/>
    <mergeCell ref="B44:I44"/>
    <mergeCell ref="J44:K44"/>
    <mergeCell ref="L44:P44"/>
    <mergeCell ref="Q44:S44"/>
    <mergeCell ref="T44:W44"/>
    <mergeCell ref="B45:I45"/>
    <mergeCell ref="J45:K45"/>
    <mergeCell ref="L45:P45"/>
    <mergeCell ref="Q45:S45"/>
    <mergeCell ref="T45:W45"/>
    <mergeCell ref="B51:G51"/>
    <mergeCell ref="H51:I51"/>
    <mergeCell ref="J51:K51"/>
    <mergeCell ref="L51:P51"/>
    <mergeCell ref="Q51:S51"/>
    <mergeCell ref="T51:W51"/>
    <mergeCell ref="Q46:S46"/>
    <mergeCell ref="T46:W46"/>
    <mergeCell ref="B48:W48"/>
    <mergeCell ref="B50:G50"/>
    <mergeCell ref="H50:I50"/>
    <mergeCell ref="J50:K50"/>
    <mergeCell ref="L50:P50"/>
    <mergeCell ref="Q50:S50"/>
    <mergeCell ref="T50:W50"/>
    <mergeCell ref="B53:G53"/>
    <mergeCell ref="H53:I53"/>
    <mergeCell ref="J53:K53"/>
    <mergeCell ref="L53:P53"/>
    <mergeCell ref="Q53:S53"/>
    <mergeCell ref="T53:W53"/>
    <mergeCell ref="B52:G52"/>
    <mergeCell ref="H52:I52"/>
    <mergeCell ref="J52:K52"/>
    <mergeCell ref="L52:P52"/>
    <mergeCell ref="Q52:S52"/>
    <mergeCell ref="T52:W52"/>
    <mergeCell ref="Q54:S54"/>
    <mergeCell ref="T54:W54"/>
    <mergeCell ref="B56:W56"/>
    <mergeCell ref="B58:G58"/>
    <mergeCell ref="H58:I58"/>
    <mergeCell ref="J58:K58"/>
    <mergeCell ref="L58:P58"/>
    <mergeCell ref="Q58:S58"/>
    <mergeCell ref="T58:W58"/>
    <mergeCell ref="B60:G60"/>
    <mergeCell ref="H60:I60"/>
    <mergeCell ref="J60:K60"/>
    <mergeCell ref="L60:P60"/>
    <mergeCell ref="Q60:S60"/>
    <mergeCell ref="T60:W60"/>
    <mergeCell ref="B59:G59"/>
    <mergeCell ref="H59:I59"/>
    <mergeCell ref="J59:K59"/>
    <mergeCell ref="L59:P59"/>
    <mergeCell ref="Q59:S59"/>
    <mergeCell ref="T59:W59"/>
    <mergeCell ref="Q62:S62"/>
    <mergeCell ref="T62:W62"/>
    <mergeCell ref="Q64:S64"/>
    <mergeCell ref="T64:W64"/>
    <mergeCell ref="R65:S65"/>
    <mergeCell ref="T65:W65"/>
    <mergeCell ref="B61:G61"/>
    <mergeCell ref="H61:I61"/>
    <mergeCell ref="J61:K61"/>
    <mergeCell ref="L61:P61"/>
    <mergeCell ref="Q61:S61"/>
    <mergeCell ref="T61:W61"/>
    <mergeCell ref="I73:P73"/>
    <mergeCell ref="I74:P74"/>
    <mergeCell ref="B76:N76"/>
    <mergeCell ref="H77:O77"/>
    <mergeCell ref="Q66:S66"/>
    <mergeCell ref="T66:W66"/>
    <mergeCell ref="C69:J69"/>
    <mergeCell ref="K69:M70"/>
    <mergeCell ref="N69:V69"/>
    <mergeCell ref="C70:J70"/>
    <mergeCell ref="N70:W70"/>
  </mergeCells>
  <conditionalFormatting sqref="B12:W17">
    <cfRule type="expression" dxfId="5" priority="1" stopIfTrue="1">
      <formula>#REF!=0</formula>
    </cfRule>
  </conditionalFormatting>
  <dataValidations count="32">
    <dataValidation allowBlank="1" showInputMessage="1" showErrorMessage="1" prompt="Escriba el precio unitario del material  que se analiza" sqref="Q40:S45" xr:uid="{00000000-0002-0000-3E00-000000000000}"/>
    <dataValidation allowBlank="1" showInputMessage="1" showErrorMessage="1" prompt="Escriba la cantidad de material que se analiza" sqref="L40:L45 M41:P45" xr:uid="{00000000-0002-0000-3E00-000001000000}"/>
    <dataValidation allowBlank="1" showInputMessage="1" showErrorMessage="1" prompt="Escriba la unidad de medida en que se mide el material" sqref="J40:K45" xr:uid="{00000000-0002-0000-3E00-000002000000}"/>
    <dataValidation allowBlank="1" showInputMessage="1" showErrorMessage="1" prompt="Escriba una breve descripción de los materiales que analiza" sqref="B40:B45 C41:I45" xr:uid="{00000000-0002-0000-3E00-000003000000}"/>
    <dataValidation allowBlank="1" showInputMessage="1" showErrorMessage="1" prompt="Escriba el rendimiento del equipo que analiza" sqref="Q33:S34" xr:uid="{00000000-0002-0000-3E00-000004000000}"/>
    <dataValidation allowBlank="1" showInputMessage="1" showErrorMessage="1" prompt="Escriba la Tarifa por hora del equipo que analiza" sqref="L33:P34" xr:uid="{00000000-0002-0000-3E00-000005000000}"/>
    <dataValidation allowBlank="1" showInputMessage="1" showErrorMessage="1" prompt="Escriba una breve descripción del equipo que analiza" sqref="B33:B34" xr:uid="{00000000-0002-0000-3E00-000006000000}"/>
    <dataValidation allowBlank="1" showInputMessage="1" showErrorMessage="1" prompt="Escriba el nombre completo  del interventor" sqref="H77:O77" xr:uid="{00000000-0002-0000-3E00-000007000000}"/>
    <dataValidation allowBlank="1" showInputMessage="1" showErrorMessage="1" prompt="Escriba el valor Unitario de cada trabajador relacionado" sqref="T59:W61" xr:uid="{00000000-0002-0000-3E00-000008000000}"/>
    <dataValidation allowBlank="1" showInputMessage="1" showErrorMessage="1" prompt="Escriba el rendimiento de cada trabajador relacionado" sqref="Q59:S61" xr:uid="{00000000-0002-0000-3E00-000009000000}"/>
    <dataValidation allowBlank="1" showInputMessage="1" showErrorMessage="1" prompt="Escriba el valor del jornal total de cada trabajador relacionado" sqref="L59:P61" xr:uid="{00000000-0002-0000-3E00-00000A000000}"/>
    <dataValidation allowBlank="1" showInputMessage="1" showErrorMessage="1" prompt="Escriba el valor de las prestaciones por cada trabajador" sqref="J59:K61" xr:uid="{00000000-0002-0000-3E00-00000B000000}"/>
    <dataValidation allowBlank="1" showInputMessage="1" showErrorMessage="1" prompt="Escriba el valor del jornal por cada trabajador" sqref="H59:I61" xr:uid="{00000000-0002-0000-3E00-00000C000000}"/>
    <dataValidation allowBlank="1" showInputMessage="1" showErrorMessage="1" prompt="Escriba el valor unitario del transporte relacionado" sqref="T51:W53" xr:uid="{00000000-0002-0000-3E00-00000D000000}"/>
    <dataValidation allowBlank="1" showInputMessage="1" showErrorMessage="1" prompt="Escriba la tarifa del transporte relacionado" sqref="Q51:S53" xr:uid="{00000000-0002-0000-3E00-00000E000000}"/>
    <dataValidation allowBlank="1" showInputMessage="1" showErrorMessage="1" prompt="Esciba los m2 o Toneladas por Km equivalentes para el transporte relacionado" sqref="L51:P53" xr:uid="{00000000-0002-0000-3E00-00000F000000}"/>
    <dataValidation allowBlank="1" showInputMessage="1" showErrorMessage="1" prompt="Escriba la distancia que recorre el transporte relacionado" sqref="J51:K53" xr:uid="{00000000-0002-0000-3E00-000010000000}"/>
    <dataValidation allowBlank="1" showInputMessage="1" showErrorMessage="1" prompt="Escriba el peso o la cantidad de volument que transporta" sqref="H51:I53" xr:uid="{00000000-0002-0000-3E00-000011000000}"/>
    <dataValidation allowBlank="1" showInputMessage="1" showErrorMessage="1" prompt="Escriba el precio unitario del material que se analiza" sqref="T34:W34 T40:W45" xr:uid="{00000000-0002-0000-3E00-000012000000}"/>
    <dataValidation allowBlank="1" showInputMessage="1" showErrorMessage="1" prompt="Escriba el valor unitario del equipo que analiza" sqref="T33:W33" xr:uid="{00000000-0002-0000-3E00-000013000000}"/>
    <dataValidation allowBlank="1" showInputMessage="1" showErrorMessage="1" prompt="Escriba los trabajadores cuyo precio va a analizarce" sqref="B59:G61" xr:uid="{00000000-0002-0000-3E00-000014000000}"/>
    <dataValidation allowBlank="1" showInputMessage="1" showErrorMessage="1" prompt="Escriba la clase de material que transporta el material que se analiza" sqref="B51:G53" xr:uid="{00000000-0002-0000-3E00-000015000000}"/>
    <dataValidation allowBlank="1" showInputMessage="1" showErrorMessage="1" prompt="Escriba la Cantidad de cada item relacionado" sqref="T26 T29:W29" xr:uid="{00000000-0002-0000-3E00-000016000000}"/>
    <dataValidation allowBlank="1" showInputMessage="1" showErrorMessage="1" prompt="Escriba la unidad de medida en que se encuentra el item relacionado" sqref="Q26 Q29:S29" xr:uid="{00000000-0002-0000-3E00-000017000000}"/>
    <dataValidation allowBlank="1" showInputMessage="1" showErrorMessage="1" prompt="Escriba una breve descripción del item relacionado" sqref="D26 D29:P29" xr:uid="{00000000-0002-0000-3E00-000018000000}"/>
    <dataValidation allowBlank="1" showInputMessage="1" showErrorMessage="1" prompt="Escriba el item relacionado en la propuesta" sqref="B26 B29:C29" xr:uid="{00000000-0002-0000-3E00-000019000000}"/>
    <dataValidation allowBlank="1" showInputMessage="1" showErrorMessage="1" promptTitle="Coordinador        " prompt="Escriba el nombre _x000a_o razón social del _x000a_funcionario designado_x000a_para ser el Coordinador_x000a_del Contrato" sqref="F23:W23" xr:uid="{00000000-0002-0000-3E00-00001A000000}"/>
    <dataValidation allowBlank="1" showInputMessage="1" showErrorMessage="1" promptTitle="Interventor               " prompt="Escriba el nombre _x000a_o razón social del _x000a_Interventor" sqref="F21:W21" xr:uid="{00000000-0002-0000-3E00-00001B000000}"/>
    <dataValidation allowBlank="1" showInputMessage="1" showErrorMessage="1" promptTitle="Contratista" prompt="Escriba el nombre o _x000a_razón social del _x000a_Contratista" sqref="F19:W19" xr:uid="{00000000-0002-0000-3E00-00001C000000}"/>
    <dataValidation allowBlank="1" showInputMessage="1" showErrorMessage="1" promptTitle="Contrato No." prompt="Escriba en este espacio el número de contrato suscrito" sqref="H8:L8" xr:uid="{00000000-0002-0000-3E00-00001D000000}"/>
    <dataValidation allowBlank="1" showInputMessage="1" showErrorMessage="1" prompt="Escriba el año de suscripción del contrato." sqref="O8:Q8" xr:uid="{00000000-0002-0000-3E00-00001E000000}"/>
    <dataValidation allowBlank="1" showInputMessage="1" showErrorMessage="1" promptTitle="Objeto del Contrato" prompt="Escriba claramente el objeto del contrato de ejecución suscrito" sqref="B12:W17" xr:uid="{00000000-0002-0000-3E00-00001F000000}"/>
  </dataValidation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tabColor theme="0"/>
  </sheetPr>
  <dimension ref="A1:X77"/>
  <sheetViews>
    <sheetView topLeftCell="A28" zoomScale="72" zoomScaleNormal="72" workbookViewId="0">
      <selection activeCell="B59" sqref="B59:S59"/>
    </sheetView>
  </sheetViews>
  <sheetFormatPr defaultColWidth="11.42578125" defaultRowHeight="15"/>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69" t="s">
        <v>4</v>
      </c>
      <c r="C12" s="469"/>
      <c r="D12" s="469"/>
      <c r="E12" s="469"/>
      <c r="F12" s="469"/>
      <c r="G12" s="469"/>
      <c r="H12" s="469"/>
      <c r="I12" s="469"/>
      <c r="J12" s="469"/>
      <c r="K12" s="469"/>
      <c r="L12" s="469"/>
      <c r="M12" s="469"/>
      <c r="N12" s="469"/>
      <c r="O12" s="469"/>
      <c r="P12" s="469"/>
      <c r="Q12" s="469"/>
      <c r="R12" s="469"/>
      <c r="S12" s="469"/>
      <c r="T12" s="469"/>
      <c r="U12" s="469"/>
      <c r="V12" s="469"/>
      <c r="W12" s="469"/>
      <c r="X12" s="36"/>
    </row>
    <row r="13" spans="1:24">
      <c r="A13" s="35"/>
      <c r="B13" s="469"/>
      <c r="C13" s="469"/>
      <c r="D13" s="469"/>
      <c r="E13" s="469"/>
      <c r="F13" s="469"/>
      <c r="G13" s="469"/>
      <c r="H13" s="469"/>
      <c r="I13" s="469"/>
      <c r="J13" s="469"/>
      <c r="K13" s="469"/>
      <c r="L13" s="469"/>
      <c r="M13" s="469"/>
      <c r="N13" s="469"/>
      <c r="O13" s="469"/>
      <c r="P13" s="469"/>
      <c r="Q13" s="469"/>
      <c r="R13" s="469"/>
      <c r="S13" s="469"/>
      <c r="T13" s="469"/>
      <c r="U13" s="469"/>
      <c r="V13" s="469"/>
      <c r="W13" s="469"/>
      <c r="X13" s="36"/>
    </row>
    <row r="14" spans="1:24">
      <c r="A14" s="35"/>
      <c r="B14" s="469"/>
      <c r="C14" s="469"/>
      <c r="D14" s="469"/>
      <c r="E14" s="469"/>
      <c r="F14" s="469"/>
      <c r="G14" s="469"/>
      <c r="H14" s="469"/>
      <c r="I14" s="469"/>
      <c r="J14" s="469"/>
      <c r="K14" s="469"/>
      <c r="L14" s="469"/>
      <c r="M14" s="469"/>
      <c r="N14" s="469"/>
      <c r="O14" s="469"/>
      <c r="P14" s="469"/>
      <c r="Q14" s="469"/>
      <c r="R14" s="469"/>
      <c r="S14" s="469"/>
      <c r="T14" s="469"/>
      <c r="U14" s="469"/>
      <c r="V14" s="469"/>
      <c r="W14" s="469"/>
      <c r="X14" s="36"/>
    </row>
    <row r="15" spans="1:24">
      <c r="A15" s="35"/>
      <c r="B15" s="469"/>
      <c r="C15" s="469"/>
      <c r="D15" s="469"/>
      <c r="E15" s="469"/>
      <c r="F15" s="469"/>
      <c r="G15" s="469"/>
      <c r="H15" s="469"/>
      <c r="I15" s="469"/>
      <c r="J15" s="469"/>
      <c r="K15" s="469"/>
      <c r="L15" s="469"/>
      <c r="M15" s="469"/>
      <c r="N15" s="469"/>
      <c r="O15" s="469"/>
      <c r="P15" s="469"/>
      <c r="Q15" s="469"/>
      <c r="R15" s="469"/>
      <c r="S15" s="469"/>
      <c r="T15" s="469"/>
      <c r="U15" s="469"/>
      <c r="V15" s="469"/>
      <c r="W15" s="469"/>
      <c r="X15" s="36"/>
    </row>
    <row r="16" spans="1:24">
      <c r="A16" s="35"/>
      <c r="B16" s="469"/>
      <c r="C16" s="469"/>
      <c r="D16" s="469"/>
      <c r="E16" s="469"/>
      <c r="F16" s="469"/>
      <c r="G16" s="469"/>
      <c r="H16" s="469"/>
      <c r="I16" s="469"/>
      <c r="J16" s="469"/>
      <c r="K16" s="469"/>
      <c r="L16" s="469"/>
      <c r="M16" s="469"/>
      <c r="N16" s="469"/>
      <c r="O16" s="469"/>
      <c r="P16" s="469"/>
      <c r="Q16" s="469"/>
      <c r="R16" s="469"/>
      <c r="S16" s="469"/>
      <c r="T16" s="469"/>
      <c r="U16" s="469"/>
      <c r="V16" s="469"/>
      <c r="W16" s="469"/>
      <c r="X16" s="36"/>
    </row>
    <row r="17" spans="1:24">
      <c r="A17" s="35"/>
      <c r="B17" s="469"/>
      <c r="C17" s="469"/>
      <c r="D17" s="469"/>
      <c r="E17" s="469"/>
      <c r="F17" s="469"/>
      <c r="G17" s="469"/>
      <c r="H17" s="469"/>
      <c r="I17" s="469"/>
      <c r="J17" s="469"/>
      <c r="K17" s="469"/>
      <c r="L17" s="469"/>
      <c r="M17" s="469"/>
      <c r="N17" s="469"/>
      <c r="O17" s="469"/>
      <c r="P17" s="469"/>
      <c r="Q17" s="469"/>
      <c r="R17" s="469"/>
      <c r="S17" s="469"/>
      <c r="T17" s="469"/>
      <c r="U17" s="469"/>
      <c r="V17" s="469"/>
      <c r="W17" s="469"/>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293">
        <f>'[6]PRESUPUESTO PLAZA'!B98</f>
        <v>13.4</v>
      </c>
      <c r="C26" s="295"/>
      <c r="D26" s="470" t="str">
        <f>'[6]PRESUPUESTO PLAZA'!C98</f>
        <v>Suministro,  transporte  y  colocación  de  Puerta  metálica (marco y ala) calibre 20 de 0.8x2.10 m. Incluye chapa de seguridad tipo Yale o equivalente, anticorrosivo y esmalte de acabado  y  todo  los  demás  elementos  requeridos  para  su correcta fabricación e instalación, según diseño.</v>
      </c>
      <c r="E26" s="471"/>
      <c r="F26" s="471"/>
      <c r="G26" s="471"/>
      <c r="H26" s="471"/>
      <c r="I26" s="471"/>
      <c r="J26" s="471"/>
      <c r="K26" s="471"/>
      <c r="L26" s="471"/>
      <c r="M26" s="471"/>
      <c r="N26" s="471"/>
      <c r="O26" s="471"/>
      <c r="P26" s="472"/>
      <c r="Q26" s="293" t="str">
        <f>'[6]PRESUPUESTO PLAZA'!D98</f>
        <v>un</v>
      </c>
      <c r="R26" s="294"/>
      <c r="S26" s="295"/>
      <c r="T26" s="468">
        <f>'[6]PRESUPUESTO PLAZA'!E98</f>
        <v>14</v>
      </c>
      <c r="U26" s="294"/>
      <c r="V26" s="294"/>
      <c r="W26" s="295"/>
      <c r="X26" s="46"/>
    </row>
    <row r="27" spans="1:24">
      <c r="A27" s="33"/>
      <c r="B27" s="296"/>
      <c r="C27" s="298"/>
      <c r="D27" s="473"/>
      <c r="E27" s="474"/>
      <c r="F27" s="474"/>
      <c r="G27" s="474"/>
      <c r="H27" s="474"/>
      <c r="I27" s="474"/>
      <c r="J27" s="474"/>
      <c r="K27" s="474"/>
      <c r="L27" s="474"/>
      <c r="M27" s="474"/>
      <c r="N27" s="474"/>
      <c r="O27" s="474"/>
      <c r="P27" s="475"/>
      <c r="Q27" s="296"/>
      <c r="R27" s="297"/>
      <c r="S27" s="298"/>
      <c r="T27" s="296"/>
      <c r="U27" s="297"/>
      <c r="V27" s="297"/>
      <c r="W27" s="298"/>
      <c r="X27" s="46"/>
    </row>
    <row r="28" spans="1:24">
      <c r="A28" s="33"/>
      <c r="B28" s="299"/>
      <c r="C28" s="301"/>
      <c r="D28" s="476"/>
      <c r="E28" s="477"/>
      <c r="F28" s="477"/>
      <c r="G28" s="477"/>
      <c r="H28" s="477"/>
      <c r="I28" s="477"/>
      <c r="J28" s="477"/>
      <c r="K28" s="477"/>
      <c r="L28" s="477"/>
      <c r="M28" s="477"/>
      <c r="N28" s="477"/>
      <c r="O28" s="477"/>
      <c r="P28" s="478"/>
      <c r="Q28" s="299"/>
      <c r="R28" s="300"/>
      <c r="S28" s="301"/>
      <c r="T28" s="299"/>
      <c r="U28" s="300"/>
      <c r="V28" s="300"/>
      <c r="W28" s="301"/>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c r="K33" s="318"/>
      <c r="L33" s="319">
        <f>+T62</f>
        <v>21179.399999999998</v>
      </c>
      <c r="M33" s="319"/>
      <c r="N33" s="319"/>
      <c r="O33" s="319"/>
      <c r="P33" s="319"/>
      <c r="Q33" s="320">
        <v>0.05</v>
      </c>
      <c r="R33" s="320"/>
      <c r="S33" s="320"/>
      <c r="T33" s="319">
        <f>+ROUND(L33*Q33,0)</f>
        <v>1059</v>
      </c>
      <c r="U33" s="319"/>
      <c r="V33" s="319"/>
      <c r="W33" s="319"/>
      <c r="X33" s="46"/>
    </row>
    <row r="34" spans="1:24" ht="15.75">
      <c r="A34" s="33"/>
      <c r="B34" s="314"/>
      <c r="C34" s="315"/>
      <c r="D34" s="315"/>
      <c r="E34" s="315"/>
      <c r="F34" s="315"/>
      <c r="G34" s="315"/>
      <c r="H34" s="315"/>
      <c r="I34" s="316"/>
      <c r="J34" s="317"/>
      <c r="K34" s="318"/>
      <c r="L34" s="321"/>
      <c r="M34" s="322"/>
      <c r="N34" s="322"/>
      <c r="O34" s="322"/>
      <c r="P34" s="323"/>
      <c r="Q34" s="317"/>
      <c r="R34" s="324"/>
      <c r="S34" s="318"/>
      <c r="T34" s="325">
        <f>+ROUND(L34*Q34,0)</f>
        <v>0</v>
      </c>
      <c r="U34" s="326"/>
      <c r="V34" s="326"/>
      <c r="W34" s="327"/>
      <c r="X34" s="46"/>
    </row>
    <row r="35" spans="1:24" ht="16.5">
      <c r="A35" s="33"/>
      <c r="B35" s="49"/>
      <c r="C35" s="49"/>
      <c r="D35" s="49"/>
      <c r="E35" s="49"/>
      <c r="F35" s="49"/>
      <c r="G35" s="49"/>
      <c r="H35" s="49"/>
      <c r="I35" s="49"/>
      <c r="J35" s="49"/>
      <c r="K35" s="49"/>
      <c r="L35" s="49"/>
      <c r="M35" s="49"/>
      <c r="N35" s="49"/>
      <c r="O35" s="49"/>
      <c r="P35" s="49"/>
      <c r="Q35" s="310" t="s">
        <v>20</v>
      </c>
      <c r="R35" s="310"/>
      <c r="S35" s="310"/>
      <c r="T35" s="311">
        <f>+SUM(T33:W34)</f>
        <v>1059</v>
      </c>
      <c r="U35" s="312"/>
      <c r="V35" s="312"/>
      <c r="W35" s="313"/>
      <c r="X35" s="46"/>
    </row>
    <row r="36" spans="1:24" ht="15.75">
      <c r="A36" s="33"/>
      <c r="B36" s="50"/>
      <c r="C36" s="50"/>
      <c r="D36" s="50"/>
      <c r="E36" s="50"/>
      <c r="F36" s="50"/>
      <c r="G36" s="50"/>
      <c r="H36" s="50"/>
      <c r="I36" s="50"/>
      <c r="J36" s="50"/>
      <c r="K36" s="50"/>
      <c r="L36" s="50"/>
      <c r="M36" s="50"/>
      <c r="N36" s="50"/>
      <c r="O36" s="50"/>
      <c r="P36" s="50"/>
      <c r="Q36" s="50"/>
      <c r="R36" s="50"/>
      <c r="S36" s="50"/>
      <c r="T36" s="51"/>
      <c r="U36" s="51"/>
      <c r="V36" s="51"/>
      <c r="W36" s="51"/>
      <c r="X36" s="46"/>
    </row>
    <row r="37" spans="1:24" ht="16.5">
      <c r="A37" s="33"/>
      <c r="B37" s="305" t="s">
        <v>21</v>
      </c>
      <c r="C37" s="305"/>
      <c r="D37" s="305"/>
      <c r="E37" s="305"/>
      <c r="F37" s="305"/>
      <c r="G37" s="305"/>
      <c r="H37" s="305"/>
      <c r="I37" s="305"/>
      <c r="J37" s="305"/>
      <c r="K37" s="305"/>
      <c r="L37" s="305"/>
      <c r="M37" s="305"/>
      <c r="N37" s="305"/>
      <c r="O37" s="305"/>
      <c r="P37" s="305"/>
      <c r="Q37" s="305"/>
      <c r="R37" s="305"/>
      <c r="S37" s="305"/>
      <c r="T37" s="305"/>
      <c r="U37" s="305"/>
      <c r="V37" s="305"/>
      <c r="W37" s="305"/>
      <c r="X37" s="46"/>
    </row>
    <row r="38" spans="1:24" ht="15.75">
      <c r="A38" s="33"/>
      <c r="B38" s="47"/>
      <c r="C38" s="47"/>
      <c r="D38" s="47"/>
      <c r="E38" s="47"/>
      <c r="F38" s="47"/>
      <c r="G38" s="47"/>
      <c r="H38" s="47"/>
      <c r="I38" s="47"/>
      <c r="J38" s="47"/>
      <c r="K38" s="47"/>
      <c r="L38" s="47"/>
      <c r="M38" s="47"/>
      <c r="N38" s="47"/>
      <c r="O38" s="47"/>
      <c r="P38" s="47"/>
      <c r="Q38" s="47"/>
      <c r="R38" s="47"/>
      <c r="S38" s="47"/>
      <c r="T38" s="47"/>
      <c r="U38" s="47"/>
      <c r="V38" s="47"/>
      <c r="W38" s="47"/>
      <c r="X38" s="46"/>
    </row>
    <row r="39" spans="1:24" ht="16.5">
      <c r="A39" s="33"/>
      <c r="B39" s="309" t="s">
        <v>9</v>
      </c>
      <c r="C39" s="309"/>
      <c r="D39" s="309"/>
      <c r="E39" s="309"/>
      <c r="F39" s="309"/>
      <c r="G39" s="309"/>
      <c r="H39" s="309"/>
      <c r="I39" s="309"/>
      <c r="J39" s="309" t="s">
        <v>10</v>
      </c>
      <c r="K39" s="309"/>
      <c r="L39" s="309" t="s">
        <v>22</v>
      </c>
      <c r="M39" s="309"/>
      <c r="N39" s="309"/>
      <c r="O39" s="309"/>
      <c r="P39" s="309"/>
      <c r="Q39" s="309" t="s">
        <v>23</v>
      </c>
      <c r="R39" s="309"/>
      <c r="S39" s="309"/>
      <c r="T39" s="309" t="s">
        <v>24</v>
      </c>
      <c r="U39" s="309"/>
      <c r="V39" s="309"/>
      <c r="W39" s="309"/>
      <c r="X39" s="46"/>
    </row>
    <row r="40" spans="1:24" ht="15.75">
      <c r="A40" s="33"/>
      <c r="B40" s="533" t="s">
        <v>304</v>
      </c>
      <c r="C40" s="533"/>
      <c r="D40" s="533"/>
      <c r="E40" s="533"/>
      <c r="F40" s="533"/>
      <c r="G40" s="533"/>
      <c r="H40" s="533"/>
      <c r="I40" s="533"/>
      <c r="J40" s="320" t="s">
        <v>10</v>
      </c>
      <c r="K40" s="320"/>
      <c r="L40" s="535">
        <v>1</v>
      </c>
      <c r="M40" s="536"/>
      <c r="N40" s="536"/>
      <c r="O40" s="536"/>
      <c r="P40" s="537"/>
      <c r="Q40" s="458">
        <v>509000</v>
      </c>
      <c r="R40" s="458"/>
      <c r="S40" s="458"/>
      <c r="T40" s="458">
        <f t="shared" ref="T40:T45" si="0">+ROUND(L40*Q40,0)</f>
        <v>509000</v>
      </c>
      <c r="U40" s="458"/>
      <c r="V40" s="458"/>
      <c r="W40" s="458"/>
      <c r="X40" s="46"/>
    </row>
    <row r="41" spans="1:24" ht="15.75">
      <c r="A41" s="33"/>
      <c r="B41" s="533"/>
      <c r="C41" s="533"/>
      <c r="D41" s="533"/>
      <c r="E41" s="533"/>
      <c r="F41" s="533"/>
      <c r="G41" s="533"/>
      <c r="H41" s="533"/>
      <c r="I41" s="533"/>
      <c r="J41" s="320"/>
      <c r="K41" s="320"/>
      <c r="L41" s="534"/>
      <c r="M41" s="534"/>
      <c r="N41" s="534"/>
      <c r="O41" s="534"/>
      <c r="P41" s="534"/>
      <c r="Q41" s="458"/>
      <c r="R41" s="458"/>
      <c r="S41" s="458"/>
      <c r="T41" s="458">
        <f t="shared" si="0"/>
        <v>0</v>
      </c>
      <c r="U41" s="458"/>
      <c r="V41" s="458"/>
      <c r="W41" s="458"/>
      <c r="X41" s="46"/>
    </row>
    <row r="42" spans="1:24" ht="15.75">
      <c r="A42" s="33"/>
      <c r="B42" s="533"/>
      <c r="C42" s="533"/>
      <c r="D42" s="533"/>
      <c r="E42" s="533"/>
      <c r="F42" s="533"/>
      <c r="G42" s="533"/>
      <c r="H42" s="533"/>
      <c r="I42" s="533"/>
      <c r="J42" s="320"/>
      <c r="K42" s="320"/>
      <c r="L42" s="534"/>
      <c r="M42" s="534"/>
      <c r="N42" s="534"/>
      <c r="O42" s="534"/>
      <c r="P42" s="534"/>
      <c r="Q42" s="458"/>
      <c r="R42" s="458"/>
      <c r="S42" s="458"/>
      <c r="T42" s="458">
        <f t="shared" si="0"/>
        <v>0</v>
      </c>
      <c r="U42" s="458"/>
      <c r="V42" s="458"/>
      <c r="W42" s="458"/>
      <c r="X42" s="46"/>
    </row>
    <row r="43" spans="1:24" ht="15.75">
      <c r="A43" s="33"/>
      <c r="B43" s="533"/>
      <c r="C43" s="533"/>
      <c r="D43" s="533"/>
      <c r="E43" s="533"/>
      <c r="F43" s="533"/>
      <c r="G43" s="533"/>
      <c r="H43" s="533"/>
      <c r="I43" s="533"/>
      <c r="J43" s="320"/>
      <c r="K43" s="320"/>
      <c r="L43" s="534"/>
      <c r="M43" s="534"/>
      <c r="N43" s="534"/>
      <c r="O43" s="534"/>
      <c r="P43" s="534"/>
      <c r="Q43" s="458"/>
      <c r="R43" s="458"/>
      <c r="S43" s="458"/>
      <c r="T43" s="458">
        <f t="shared" si="0"/>
        <v>0</v>
      </c>
      <c r="U43" s="458"/>
      <c r="V43" s="458"/>
      <c r="W43" s="458"/>
      <c r="X43" s="46"/>
    </row>
    <row r="44" spans="1:24" ht="15.75">
      <c r="A44" s="33"/>
      <c r="B44" s="533"/>
      <c r="C44" s="533"/>
      <c r="D44" s="533"/>
      <c r="E44" s="533"/>
      <c r="F44" s="533"/>
      <c r="G44" s="533"/>
      <c r="H44" s="533"/>
      <c r="I44" s="533"/>
      <c r="J44" s="320"/>
      <c r="K44" s="320"/>
      <c r="L44" s="534"/>
      <c r="M44" s="534"/>
      <c r="N44" s="534"/>
      <c r="O44" s="534"/>
      <c r="P44" s="534"/>
      <c r="Q44" s="458"/>
      <c r="R44" s="458"/>
      <c r="S44" s="458"/>
      <c r="T44" s="458">
        <f t="shared" si="0"/>
        <v>0</v>
      </c>
      <c r="U44" s="458"/>
      <c r="V44" s="458"/>
      <c r="W44" s="458"/>
      <c r="X44" s="46"/>
    </row>
    <row r="45" spans="1:24" ht="15.75">
      <c r="A45" s="33"/>
      <c r="B45" s="533"/>
      <c r="C45" s="533"/>
      <c r="D45" s="533"/>
      <c r="E45" s="533"/>
      <c r="F45" s="533"/>
      <c r="G45" s="533"/>
      <c r="H45" s="533"/>
      <c r="I45" s="533"/>
      <c r="J45" s="320"/>
      <c r="K45" s="320"/>
      <c r="L45" s="534"/>
      <c r="M45" s="534"/>
      <c r="N45" s="534"/>
      <c r="O45" s="534"/>
      <c r="P45" s="534"/>
      <c r="Q45" s="458"/>
      <c r="R45" s="458"/>
      <c r="S45" s="458"/>
      <c r="T45" s="458">
        <f t="shared" si="0"/>
        <v>0</v>
      </c>
      <c r="U45" s="458"/>
      <c r="V45" s="458"/>
      <c r="W45" s="458"/>
      <c r="X45" s="46"/>
    </row>
    <row r="46" spans="1:24" ht="16.5">
      <c r="A46" s="33"/>
      <c r="B46" s="49"/>
      <c r="C46" s="49"/>
      <c r="D46" s="49"/>
      <c r="E46" s="49"/>
      <c r="F46" s="49"/>
      <c r="G46" s="49"/>
      <c r="H46" s="49"/>
      <c r="I46" s="49"/>
      <c r="J46" s="49"/>
      <c r="K46" s="49"/>
      <c r="L46" s="49"/>
      <c r="M46" s="49"/>
      <c r="N46" s="49"/>
      <c r="O46" s="49"/>
      <c r="P46" s="49"/>
      <c r="Q46" s="310" t="s">
        <v>20</v>
      </c>
      <c r="R46" s="310"/>
      <c r="S46" s="310"/>
      <c r="T46" s="491">
        <f>SUM(T40:W45)</f>
        <v>509000</v>
      </c>
      <c r="U46" s="492"/>
      <c r="V46" s="492"/>
      <c r="W46" s="493"/>
      <c r="X46" s="46"/>
    </row>
    <row r="47" spans="1:24" ht="15.75">
      <c r="A47" s="33"/>
      <c r="B47" s="50"/>
      <c r="C47" s="50"/>
      <c r="D47" s="50"/>
      <c r="E47" s="50"/>
      <c r="F47" s="50"/>
      <c r="G47" s="50"/>
      <c r="H47" s="50"/>
      <c r="I47" s="50"/>
      <c r="J47" s="50"/>
      <c r="K47" s="50"/>
      <c r="L47" s="50"/>
      <c r="M47" s="50"/>
      <c r="N47" s="50"/>
      <c r="O47" s="50"/>
      <c r="P47" s="50"/>
      <c r="Q47" s="50"/>
      <c r="R47" s="50"/>
      <c r="S47" s="50"/>
      <c r="T47" s="51"/>
      <c r="U47" s="51"/>
      <c r="V47" s="51"/>
      <c r="W47" s="51"/>
      <c r="X47" s="46"/>
    </row>
    <row r="48" spans="1:24" ht="16.5">
      <c r="A48" s="33"/>
      <c r="B48" s="305" t="s">
        <v>26</v>
      </c>
      <c r="C48" s="305"/>
      <c r="D48" s="305"/>
      <c r="E48" s="305"/>
      <c r="F48" s="305"/>
      <c r="G48" s="305"/>
      <c r="H48" s="305"/>
      <c r="I48" s="305"/>
      <c r="J48" s="305"/>
      <c r="K48" s="305"/>
      <c r="L48" s="305"/>
      <c r="M48" s="305"/>
      <c r="N48" s="305"/>
      <c r="O48" s="305"/>
      <c r="P48" s="305"/>
      <c r="Q48" s="305"/>
      <c r="R48" s="305"/>
      <c r="S48" s="305"/>
      <c r="T48" s="305"/>
      <c r="U48" s="305"/>
      <c r="V48" s="305"/>
      <c r="W48" s="305"/>
      <c r="X48" s="46"/>
    </row>
    <row r="49" spans="1:24" ht="15.75">
      <c r="A49" s="33"/>
      <c r="B49" s="47"/>
      <c r="C49" s="47"/>
      <c r="D49" s="47"/>
      <c r="E49" s="47"/>
      <c r="F49" s="47"/>
      <c r="G49" s="47"/>
      <c r="H49" s="47"/>
      <c r="I49" s="47"/>
      <c r="J49" s="47"/>
      <c r="K49" s="47"/>
      <c r="L49" s="47"/>
      <c r="M49" s="47"/>
      <c r="N49" s="47"/>
      <c r="O49" s="47"/>
      <c r="P49" s="47"/>
      <c r="Q49" s="47"/>
      <c r="R49" s="47"/>
      <c r="S49" s="47"/>
      <c r="T49" s="47"/>
      <c r="U49" s="47"/>
      <c r="V49" s="47"/>
      <c r="W49" s="47"/>
      <c r="X49" s="46"/>
    </row>
    <row r="50" spans="1:24" ht="19.5">
      <c r="A50" s="33"/>
      <c r="B50" s="309" t="s">
        <v>27</v>
      </c>
      <c r="C50" s="309"/>
      <c r="D50" s="309"/>
      <c r="E50" s="309"/>
      <c r="F50" s="309"/>
      <c r="G50" s="309"/>
      <c r="H50" s="309" t="s">
        <v>28</v>
      </c>
      <c r="I50" s="309"/>
      <c r="J50" s="309" t="s">
        <v>29</v>
      </c>
      <c r="K50" s="309"/>
      <c r="L50" s="309" t="s">
        <v>30</v>
      </c>
      <c r="M50" s="309"/>
      <c r="N50" s="309"/>
      <c r="O50" s="309"/>
      <c r="P50" s="309"/>
      <c r="Q50" s="309" t="s">
        <v>16</v>
      </c>
      <c r="R50" s="309"/>
      <c r="S50" s="309"/>
      <c r="T50" s="309" t="s">
        <v>18</v>
      </c>
      <c r="U50" s="309"/>
      <c r="V50" s="309"/>
      <c r="W50" s="309"/>
      <c r="X50" s="46"/>
    </row>
    <row r="51" spans="1:24" ht="15.75">
      <c r="A51" s="33"/>
      <c r="B51" s="320"/>
      <c r="C51" s="320"/>
      <c r="D51" s="320"/>
      <c r="E51" s="320"/>
      <c r="F51" s="320"/>
      <c r="G51" s="320"/>
      <c r="H51" s="320"/>
      <c r="I51" s="320"/>
      <c r="J51" s="320"/>
      <c r="K51" s="320"/>
      <c r="L51" s="320"/>
      <c r="M51" s="320"/>
      <c r="N51" s="320"/>
      <c r="O51" s="320"/>
      <c r="P51" s="320"/>
      <c r="Q51" s="320"/>
      <c r="R51" s="320"/>
      <c r="S51" s="320"/>
      <c r="T51" s="319">
        <f>+ROUND(L51*Q51,0)</f>
        <v>0</v>
      </c>
      <c r="U51" s="319"/>
      <c r="V51" s="319"/>
      <c r="W51" s="319"/>
      <c r="X51" s="46"/>
    </row>
    <row r="52" spans="1:24" ht="15.75">
      <c r="A52" s="33"/>
      <c r="B52" s="320"/>
      <c r="C52" s="320"/>
      <c r="D52" s="320"/>
      <c r="E52" s="320"/>
      <c r="F52" s="320"/>
      <c r="G52" s="320"/>
      <c r="H52" s="320"/>
      <c r="I52" s="320"/>
      <c r="J52" s="320"/>
      <c r="K52" s="320"/>
      <c r="L52" s="320"/>
      <c r="M52" s="320"/>
      <c r="N52" s="320"/>
      <c r="O52" s="320"/>
      <c r="P52" s="320"/>
      <c r="Q52" s="320"/>
      <c r="R52" s="320"/>
      <c r="S52" s="320"/>
      <c r="T52" s="319">
        <f>+ROUND(L52*Q52,0)</f>
        <v>0</v>
      </c>
      <c r="U52" s="319"/>
      <c r="V52" s="319"/>
      <c r="W52" s="319"/>
      <c r="X52" s="46"/>
    </row>
    <row r="53" spans="1:24" ht="15.75">
      <c r="A53" s="33"/>
      <c r="B53" s="320"/>
      <c r="C53" s="320"/>
      <c r="D53" s="320"/>
      <c r="E53" s="320"/>
      <c r="F53" s="320"/>
      <c r="G53" s="320"/>
      <c r="H53" s="320"/>
      <c r="I53" s="320"/>
      <c r="J53" s="320"/>
      <c r="K53" s="320"/>
      <c r="L53" s="320"/>
      <c r="M53" s="320"/>
      <c r="N53" s="320"/>
      <c r="O53" s="320"/>
      <c r="P53" s="320"/>
      <c r="Q53" s="320"/>
      <c r="R53" s="320"/>
      <c r="S53" s="320"/>
      <c r="T53" s="319">
        <f>+ROUND(L53*Q53,0)</f>
        <v>0</v>
      </c>
      <c r="U53" s="319"/>
      <c r="V53" s="319"/>
      <c r="W53" s="319"/>
      <c r="X53" s="46"/>
    </row>
    <row r="54" spans="1:24" ht="16.5">
      <c r="A54" s="33"/>
      <c r="B54" s="49"/>
      <c r="C54" s="49"/>
      <c r="D54" s="49"/>
      <c r="E54" s="49"/>
      <c r="F54" s="49"/>
      <c r="G54" s="49"/>
      <c r="H54" s="49"/>
      <c r="I54" s="49"/>
      <c r="J54" s="49"/>
      <c r="K54" s="49"/>
      <c r="L54" s="49"/>
      <c r="M54" s="49"/>
      <c r="N54" s="49"/>
      <c r="O54" s="49"/>
      <c r="P54" s="49"/>
      <c r="Q54" s="310" t="s">
        <v>20</v>
      </c>
      <c r="R54" s="310"/>
      <c r="S54" s="310"/>
      <c r="T54" s="332">
        <f>SUM(T51:W53)</f>
        <v>0</v>
      </c>
      <c r="U54" s="333"/>
      <c r="V54" s="333"/>
      <c r="W54" s="334"/>
      <c r="X54" s="46"/>
    </row>
    <row r="55" spans="1:24" ht="15.75">
      <c r="A55" s="33"/>
      <c r="B55" s="50"/>
      <c r="C55" s="50"/>
      <c r="D55" s="50"/>
      <c r="E55" s="50"/>
      <c r="F55" s="50"/>
      <c r="G55" s="50"/>
      <c r="H55" s="50"/>
      <c r="I55" s="50"/>
      <c r="J55" s="50"/>
      <c r="K55" s="50"/>
      <c r="L55" s="50"/>
      <c r="M55" s="50"/>
      <c r="N55" s="50"/>
      <c r="O55" s="50"/>
      <c r="P55" s="50"/>
      <c r="Q55" s="50"/>
      <c r="R55" s="50"/>
      <c r="S55" s="50"/>
      <c r="T55" s="51"/>
      <c r="U55" s="51"/>
      <c r="V55" s="51"/>
      <c r="W55" s="51"/>
      <c r="X55" s="46"/>
    </row>
    <row r="56" spans="1:24" ht="16.5">
      <c r="A56" s="33"/>
      <c r="B56" s="305" t="s">
        <v>33</v>
      </c>
      <c r="C56" s="305"/>
      <c r="D56" s="305"/>
      <c r="E56" s="305"/>
      <c r="F56" s="305"/>
      <c r="G56" s="305"/>
      <c r="H56" s="305"/>
      <c r="I56" s="305"/>
      <c r="J56" s="305"/>
      <c r="K56" s="305"/>
      <c r="L56" s="305"/>
      <c r="M56" s="305"/>
      <c r="N56" s="305"/>
      <c r="O56" s="305"/>
      <c r="P56" s="305"/>
      <c r="Q56" s="305"/>
      <c r="R56" s="305"/>
      <c r="S56" s="305"/>
      <c r="T56" s="305"/>
      <c r="U56" s="305"/>
      <c r="V56" s="305"/>
      <c r="W56" s="305"/>
      <c r="X56" s="46"/>
    </row>
    <row r="57" spans="1:24" ht="15.75">
      <c r="A57" s="33"/>
      <c r="B57" s="47"/>
      <c r="C57" s="47"/>
      <c r="D57" s="47"/>
      <c r="E57" s="47"/>
      <c r="F57" s="47"/>
      <c r="G57" s="47"/>
      <c r="H57" s="47"/>
      <c r="I57" s="47"/>
      <c r="J57" s="47"/>
      <c r="K57" s="47"/>
      <c r="L57" s="47"/>
      <c r="M57" s="47"/>
      <c r="N57" s="47"/>
      <c r="O57" s="47"/>
      <c r="P57" s="47"/>
      <c r="Q57" s="47"/>
      <c r="R57" s="47"/>
      <c r="S57" s="47"/>
      <c r="T57" s="47"/>
      <c r="U57" s="47"/>
      <c r="V57" s="47"/>
      <c r="W57" s="47"/>
      <c r="X57" s="46"/>
    </row>
    <row r="58" spans="1:24" ht="16.5">
      <c r="A58" s="33"/>
      <c r="B58" s="309" t="s">
        <v>34</v>
      </c>
      <c r="C58" s="309"/>
      <c r="D58" s="309"/>
      <c r="E58" s="309"/>
      <c r="F58" s="309"/>
      <c r="G58" s="309"/>
      <c r="H58" s="309" t="s">
        <v>248</v>
      </c>
      <c r="I58" s="309"/>
      <c r="J58" s="309" t="s">
        <v>36</v>
      </c>
      <c r="K58" s="309"/>
      <c r="L58" s="309" t="s">
        <v>37</v>
      </c>
      <c r="M58" s="309"/>
      <c r="N58" s="309"/>
      <c r="O58" s="309"/>
      <c r="P58" s="309"/>
      <c r="Q58" s="309" t="s">
        <v>17</v>
      </c>
      <c r="R58" s="309"/>
      <c r="S58" s="309"/>
      <c r="T58" s="309" t="s">
        <v>18</v>
      </c>
      <c r="U58" s="309"/>
      <c r="V58" s="309"/>
      <c r="W58" s="309"/>
      <c r="X58" s="46"/>
    </row>
    <row r="59" spans="1:24">
      <c r="A59" s="33"/>
      <c r="B59" s="439" t="s">
        <v>287</v>
      </c>
      <c r="C59" s="439"/>
      <c r="D59" s="439"/>
      <c r="E59" s="439"/>
      <c r="F59" s="439"/>
      <c r="G59" s="439"/>
      <c r="H59" s="440">
        <v>25672</v>
      </c>
      <c r="I59" s="440"/>
      <c r="J59" s="441">
        <v>0.65</v>
      </c>
      <c r="K59" s="442"/>
      <c r="L59" s="445">
        <f>H59*1.65</f>
        <v>42358.799999999996</v>
      </c>
      <c r="M59" s="445"/>
      <c r="N59" s="445"/>
      <c r="O59" s="445"/>
      <c r="P59" s="445"/>
      <c r="Q59" s="484">
        <v>0.5</v>
      </c>
      <c r="R59" s="484"/>
      <c r="S59" s="484"/>
      <c r="T59" s="445">
        <f>Q59*L59</f>
        <v>21179.399999999998</v>
      </c>
      <c r="U59" s="445"/>
      <c r="V59" s="445"/>
      <c r="W59" s="445"/>
      <c r="X59" s="46"/>
    </row>
    <row r="60" spans="1:24" ht="15.75">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5.75">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ht="16.5">
      <c r="A62" s="33"/>
      <c r="B62" s="49"/>
      <c r="C62" s="49"/>
      <c r="D62" s="49"/>
      <c r="E62" s="49"/>
      <c r="F62" s="49"/>
      <c r="G62" s="49"/>
      <c r="H62" s="49"/>
      <c r="I62" s="49"/>
      <c r="J62" s="49"/>
      <c r="K62" s="49"/>
      <c r="L62" s="49"/>
      <c r="M62" s="49"/>
      <c r="N62" s="49"/>
      <c r="O62" s="49"/>
      <c r="P62" s="49"/>
      <c r="Q62" s="310" t="s">
        <v>20</v>
      </c>
      <c r="R62" s="310"/>
      <c r="S62" s="310"/>
      <c r="T62" s="337">
        <f>SUM(T59:W61)</f>
        <v>21179.399999999998</v>
      </c>
      <c r="U62" s="338"/>
      <c r="V62" s="338"/>
      <c r="W62" s="339"/>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169"/>
      <c r="B64" s="171"/>
      <c r="C64" s="171"/>
      <c r="D64" s="171"/>
      <c r="E64" s="171"/>
      <c r="F64" s="171"/>
      <c r="G64" s="171"/>
      <c r="H64" s="171"/>
      <c r="I64" s="171"/>
      <c r="J64" s="171"/>
      <c r="K64" s="171"/>
      <c r="L64" s="171"/>
      <c r="M64" s="171"/>
      <c r="N64" s="171"/>
      <c r="O64" s="171"/>
      <c r="P64" s="171"/>
      <c r="Q64" s="432" t="s">
        <v>39</v>
      </c>
      <c r="R64" s="432"/>
      <c r="S64" s="432"/>
      <c r="T64" s="433">
        <f>ROUND((T62+T54+T46+T35),0)</f>
        <v>531238</v>
      </c>
      <c r="U64" s="433"/>
      <c r="V64" s="433"/>
      <c r="W64" s="433"/>
      <c r="X64" s="170"/>
    </row>
    <row r="65" spans="1:24">
      <c r="A65" s="169"/>
      <c r="B65" s="171"/>
      <c r="C65" s="171"/>
      <c r="D65" s="171"/>
      <c r="E65" s="171"/>
      <c r="F65" s="171"/>
      <c r="G65" s="171"/>
      <c r="H65" s="171"/>
      <c r="I65" s="171"/>
      <c r="J65" s="171"/>
      <c r="K65" s="171"/>
      <c r="L65" s="171"/>
      <c r="M65" s="171"/>
      <c r="N65" s="171"/>
      <c r="O65" s="171"/>
      <c r="P65" s="171"/>
      <c r="Q65" s="172" t="s">
        <v>40</v>
      </c>
      <c r="R65" s="437" t="e">
        <f>'[6]DESGLOSE DEL AIU'!D1435</f>
        <v>#REF!</v>
      </c>
      <c r="S65" s="438"/>
      <c r="T65" s="433">
        <v>0</v>
      </c>
      <c r="U65" s="433"/>
      <c r="V65" s="433"/>
      <c r="W65" s="433"/>
      <c r="X65" s="170"/>
    </row>
    <row r="66" spans="1:24">
      <c r="A66" s="169"/>
      <c r="B66" s="171"/>
      <c r="C66" s="171"/>
      <c r="D66" s="171"/>
      <c r="E66" s="171"/>
      <c r="F66" s="171"/>
      <c r="G66" s="171"/>
      <c r="H66" s="171"/>
      <c r="I66" s="171"/>
      <c r="J66" s="171"/>
      <c r="K66" s="171"/>
      <c r="L66" s="171"/>
      <c r="M66" s="171"/>
      <c r="N66" s="171"/>
      <c r="O66" s="171"/>
      <c r="P66" s="171"/>
      <c r="Q66" s="432" t="s">
        <v>42</v>
      </c>
      <c r="R66" s="432"/>
      <c r="S66" s="432"/>
      <c r="T66" s="433">
        <f>+T65+T64</f>
        <v>531238</v>
      </c>
      <c r="U66" s="433"/>
      <c r="V66" s="433"/>
      <c r="W66" s="433"/>
      <c r="X66" s="170"/>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346"/>
      <c r="D69" s="641"/>
      <c r="E69" s="641"/>
      <c r="F69" s="641"/>
      <c r="G69" s="641"/>
      <c r="H69" s="641"/>
      <c r="I69" s="641"/>
      <c r="J69" s="641"/>
      <c r="K69" s="642"/>
      <c r="L69" s="642"/>
      <c r="M69" s="642"/>
      <c r="N69" s="347"/>
      <c r="O69" s="347"/>
      <c r="P69" s="347"/>
      <c r="Q69" s="347"/>
      <c r="R69" s="347"/>
      <c r="S69" s="347"/>
      <c r="T69" s="347"/>
      <c r="U69" s="347"/>
      <c r="V69" s="347"/>
      <c r="W69" s="67"/>
      <c r="X69" s="46"/>
    </row>
    <row r="70" spans="1:24" ht="16.5">
      <c r="A70" s="33"/>
      <c r="B70" s="52"/>
      <c r="C70" s="343" t="s">
        <v>43</v>
      </c>
      <c r="D70" s="343"/>
      <c r="E70" s="343"/>
      <c r="F70" s="343"/>
      <c r="G70" s="343"/>
      <c r="H70" s="343"/>
      <c r="I70" s="343"/>
      <c r="J70" s="343"/>
      <c r="K70" s="642"/>
      <c r="L70" s="642"/>
      <c r="M70" s="642"/>
      <c r="N70" s="343" t="s">
        <v>44</v>
      </c>
      <c r="O70" s="343"/>
      <c r="P70" s="343"/>
      <c r="Q70" s="343"/>
      <c r="R70" s="343"/>
      <c r="S70" s="343"/>
      <c r="T70" s="343"/>
      <c r="U70" s="343"/>
      <c r="V70" s="343"/>
      <c r="W70" s="343"/>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346"/>
      <c r="J73" s="641"/>
      <c r="K73" s="641"/>
      <c r="L73" s="641"/>
      <c r="M73" s="641"/>
      <c r="N73" s="641"/>
      <c r="O73" s="641"/>
      <c r="P73" s="641"/>
      <c r="Q73" s="57"/>
      <c r="R73" s="57"/>
      <c r="S73" s="57"/>
      <c r="T73" s="57"/>
      <c r="U73" s="57"/>
      <c r="V73" s="57"/>
      <c r="W73" s="57"/>
      <c r="X73" s="46"/>
    </row>
    <row r="74" spans="1:24" ht="16.5">
      <c r="A74" s="33"/>
      <c r="B74" s="52"/>
      <c r="C74" s="57"/>
      <c r="D74" s="58"/>
      <c r="E74" s="58"/>
      <c r="F74" s="58"/>
      <c r="G74" s="58"/>
      <c r="H74" s="58"/>
      <c r="I74" s="343" t="s">
        <v>45</v>
      </c>
      <c r="J74" s="643"/>
      <c r="K74" s="643"/>
      <c r="L74" s="643"/>
      <c r="M74" s="643"/>
      <c r="N74" s="643"/>
      <c r="O74" s="643"/>
      <c r="P74" s="643"/>
      <c r="Q74" s="57"/>
      <c r="R74" s="57"/>
      <c r="S74" s="57"/>
      <c r="T74" s="57"/>
      <c r="U74" s="57"/>
      <c r="V74" s="57"/>
      <c r="W74" s="57"/>
      <c r="X74" s="46"/>
    </row>
    <row r="75" spans="1:24">
      <c r="A75" s="33"/>
      <c r="B75" s="52"/>
      <c r="C75" s="52"/>
      <c r="D75" s="52"/>
      <c r="E75" s="52"/>
      <c r="F75" s="59"/>
      <c r="G75" s="59"/>
      <c r="H75" s="59"/>
      <c r="I75" s="59"/>
      <c r="J75" s="59"/>
      <c r="K75" s="59"/>
      <c r="L75" s="59"/>
      <c r="M75" s="59"/>
      <c r="N75" s="59"/>
      <c r="O75" s="59"/>
      <c r="P75" s="60"/>
      <c r="Q75" s="52"/>
      <c r="R75" s="52"/>
      <c r="S75" s="52"/>
      <c r="T75" s="53"/>
      <c r="U75" s="53"/>
      <c r="V75" s="53"/>
      <c r="W75" s="53"/>
      <c r="X75" s="46"/>
    </row>
    <row r="76" spans="1:24">
      <c r="A76" s="33"/>
      <c r="B76" s="344" t="s">
        <v>46</v>
      </c>
      <c r="C76" s="344"/>
      <c r="D76" s="344"/>
      <c r="E76" s="344"/>
      <c r="F76" s="344"/>
      <c r="G76" s="344"/>
      <c r="H76" s="344"/>
      <c r="I76" s="344"/>
      <c r="J76" s="344"/>
      <c r="K76" s="344"/>
      <c r="L76" s="344"/>
      <c r="M76" s="344"/>
      <c r="N76" s="344"/>
      <c r="O76" s="61"/>
      <c r="P76" s="31"/>
      <c r="Q76" s="31" t="s">
        <v>47</v>
      </c>
      <c r="R76" s="31" t="s">
        <v>48</v>
      </c>
      <c r="S76" s="31"/>
      <c r="T76" s="31"/>
      <c r="U76" s="31"/>
      <c r="V76" s="31"/>
      <c r="W76" s="31"/>
      <c r="X76" s="32"/>
    </row>
    <row r="77" spans="1:24">
      <c r="A77" s="62"/>
      <c r="B77" s="63" t="s">
        <v>49</v>
      </c>
      <c r="C77" s="64"/>
      <c r="D77" s="64"/>
      <c r="E77" s="64"/>
      <c r="F77" s="63" t="s">
        <v>50</v>
      </c>
      <c r="G77" s="65"/>
      <c r="H77" s="345"/>
      <c r="I77" s="345"/>
      <c r="J77" s="345"/>
      <c r="K77" s="345"/>
      <c r="L77" s="345"/>
      <c r="M77" s="345"/>
      <c r="N77" s="345"/>
      <c r="O77" s="345"/>
      <c r="P77" s="63"/>
      <c r="Q77" s="63"/>
      <c r="R77" s="63" t="s">
        <v>51</v>
      </c>
      <c r="S77" s="63"/>
      <c r="T77" s="63"/>
      <c r="U77" s="63"/>
      <c r="V77" s="63"/>
      <c r="W77" s="63"/>
      <c r="X77" s="66"/>
    </row>
  </sheetData>
  <mergeCells count="161">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Q35:S35"/>
    <mergeCell ref="T35:W35"/>
    <mergeCell ref="B37:W37"/>
    <mergeCell ref="B39:I39"/>
    <mergeCell ref="J39:K39"/>
    <mergeCell ref="L39:P39"/>
    <mergeCell ref="Q39:S39"/>
    <mergeCell ref="T39:W39"/>
    <mergeCell ref="B33:I33"/>
    <mergeCell ref="J33:K33"/>
    <mergeCell ref="L33:P33"/>
    <mergeCell ref="Q33:S33"/>
    <mergeCell ref="T33:W33"/>
    <mergeCell ref="B34:I34"/>
    <mergeCell ref="J34:K34"/>
    <mergeCell ref="L34:P34"/>
    <mergeCell ref="Q34:S34"/>
    <mergeCell ref="T34:W34"/>
    <mergeCell ref="B40:I40"/>
    <mergeCell ref="J40:K40"/>
    <mergeCell ref="L40:P40"/>
    <mergeCell ref="Q40:S40"/>
    <mergeCell ref="T40:W40"/>
    <mergeCell ref="B41:I41"/>
    <mergeCell ref="J41:K41"/>
    <mergeCell ref="L41:P41"/>
    <mergeCell ref="Q41:S41"/>
    <mergeCell ref="T41:W41"/>
    <mergeCell ref="B42:I42"/>
    <mergeCell ref="J42:K42"/>
    <mergeCell ref="L42:P42"/>
    <mergeCell ref="Q42:S42"/>
    <mergeCell ref="T42:W42"/>
    <mergeCell ref="B43:I43"/>
    <mergeCell ref="J43:K43"/>
    <mergeCell ref="L43:P43"/>
    <mergeCell ref="Q43:S43"/>
    <mergeCell ref="T43:W43"/>
    <mergeCell ref="B44:I44"/>
    <mergeCell ref="J44:K44"/>
    <mergeCell ref="L44:P44"/>
    <mergeCell ref="Q44:S44"/>
    <mergeCell ref="T44:W44"/>
    <mergeCell ref="B45:I45"/>
    <mergeCell ref="J45:K45"/>
    <mergeCell ref="L45:P45"/>
    <mergeCell ref="Q45:S45"/>
    <mergeCell ref="T45:W45"/>
    <mergeCell ref="B51:G51"/>
    <mergeCell ref="H51:I51"/>
    <mergeCell ref="J51:K51"/>
    <mergeCell ref="L51:P51"/>
    <mergeCell ref="Q51:S51"/>
    <mergeCell ref="T51:W51"/>
    <mergeCell ref="Q46:S46"/>
    <mergeCell ref="T46:W46"/>
    <mergeCell ref="B48:W48"/>
    <mergeCell ref="B50:G50"/>
    <mergeCell ref="H50:I50"/>
    <mergeCell ref="J50:K50"/>
    <mergeCell ref="L50:P50"/>
    <mergeCell ref="Q50:S50"/>
    <mergeCell ref="T50:W50"/>
    <mergeCell ref="B53:G53"/>
    <mergeCell ref="H53:I53"/>
    <mergeCell ref="J53:K53"/>
    <mergeCell ref="L53:P53"/>
    <mergeCell ref="Q53:S53"/>
    <mergeCell ref="T53:W53"/>
    <mergeCell ref="B52:G52"/>
    <mergeCell ref="H52:I52"/>
    <mergeCell ref="J52:K52"/>
    <mergeCell ref="L52:P52"/>
    <mergeCell ref="Q52:S52"/>
    <mergeCell ref="T52:W52"/>
    <mergeCell ref="Q54:S54"/>
    <mergeCell ref="T54:W54"/>
    <mergeCell ref="B56:W56"/>
    <mergeCell ref="B58:G58"/>
    <mergeCell ref="H58:I58"/>
    <mergeCell ref="J58:K58"/>
    <mergeCell ref="L58:P58"/>
    <mergeCell ref="Q58:S58"/>
    <mergeCell ref="T58:W58"/>
    <mergeCell ref="B60:G60"/>
    <mergeCell ref="H60:I60"/>
    <mergeCell ref="J60:K60"/>
    <mergeCell ref="L60:P60"/>
    <mergeCell ref="Q60:S60"/>
    <mergeCell ref="T60:W60"/>
    <mergeCell ref="B59:G59"/>
    <mergeCell ref="H59:I59"/>
    <mergeCell ref="J59:K59"/>
    <mergeCell ref="L59:P59"/>
    <mergeCell ref="Q59:S59"/>
    <mergeCell ref="T59:W59"/>
    <mergeCell ref="Q62:S62"/>
    <mergeCell ref="T62:W62"/>
    <mergeCell ref="Q64:S64"/>
    <mergeCell ref="T64:W64"/>
    <mergeCell ref="R65:S65"/>
    <mergeCell ref="T65:W65"/>
    <mergeCell ref="B61:G61"/>
    <mergeCell ref="H61:I61"/>
    <mergeCell ref="J61:K61"/>
    <mergeCell ref="L61:P61"/>
    <mergeCell ref="Q61:S61"/>
    <mergeCell ref="T61:W61"/>
    <mergeCell ref="I73:P73"/>
    <mergeCell ref="I74:P74"/>
    <mergeCell ref="B76:N76"/>
    <mergeCell ref="H77:O77"/>
    <mergeCell ref="Q66:S66"/>
    <mergeCell ref="T66:W66"/>
    <mergeCell ref="C69:J69"/>
    <mergeCell ref="K69:M70"/>
    <mergeCell ref="N69:V69"/>
    <mergeCell ref="C70:J70"/>
    <mergeCell ref="N70:W70"/>
  </mergeCells>
  <conditionalFormatting sqref="B12:W17">
    <cfRule type="expression" dxfId="4" priority="1" stopIfTrue="1">
      <formula>#REF!=0</formula>
    </cfRule>
  </conditionalFormatting>
  <dataValidations count="32">
    <dataValidation allowBlank="1" showInputMessage="1" showErrorMessage="1" prompt="Escriba el precio unitario del material  que se analiza" sqref="Q40:S45" xr:uid="{00000000-0002-0000-3F00-000000000000}"/>
    <dataValidation allowBlank="1" showInputMessage="1" showErrorMessage="1" prompt="Escriba la cantidad de material que se analiza" sqref="L40:L45 M41:P45" xr:uid="{00000000-0002-0000-3F00-000001000000}"/>
    <dataValidation allowBlank="1" showInputMessage="1" showErrorMessage="1" prompt="Escriba la unidad de medida en que se mide el material" sqref="J40:K45" xr:uid="{00000000-0002-0000-3F00-000002000000}"/>
    <dataValidation allowBlank="1" showInputMessage="1" showErrorMessage="1" prompt="Escriba una breve descripción de los materiales que analiza" sqref="B40:B45 C41:I45" xr:uid="{00000000-0002-0000-3F00-000003000000}"/>
    <dataValidation allowBlank="1" showInputMessage="1" showErrorMessage="1" prompt="Escriba el rendimiento del equipo que analiza" sqref="Q33:S34" xr:uid="{00000000-0002-0000-3F00-000004000000}"/>
    <dataValidation allowBlank="1" showInputMessage="1" showErrorMessage="1" prompt="Escriba la Tarifa por hora del equipo que analiza" sqref="L33:P34" xr:uid="{00000000-0002-0000-3F00-000005000000}"/>
    <dataValidation allowBlank="1" showInputMessage="1" showErrorMessage="1" prompt="Escriba una breve descripción del equipo que analiza" sqref="B33:B34" xr:uid="{00000000-0002-0000-3F00-000006000000}"/>
    <dataValidation allowBlank="1" showInputMessage="1" showErrorMessage="1" prompt="Escriba el nombre completo  del interventor" sqref="H77:O77" xr:uid="{00000000-0002-0000-3F00-000007000000}"/>
    <dataValidation allowBlank="1" showInputMessage="1" showErrorMessage="1" prompt="Escriba el valor Unitario de cada trabajador relacionado" sqref="T59:W61" xr:uid="{00000000-0002-0000-3F00-000008000000}"/>
    <dataValidation allowBlank="1" showInputMessage="1" showErrorMessage="1" prompt="Escriba el rendimiento de cada trabajador relacionado" sqref="Q59:S61" xr:uid="{00000000-0002-0000-3F00-000009000000}"/>
    <dataValidation allowBlank="1" showInputMessage="1" showErrorMessage="1" prompt="Escriba el valor del jornal total de cada trabajador relacionado" sqref="L59:P61" xr:uid="{00000000-0002-0000-3F00-00000A000000}"/>
    <dataValidation allowBlank="1" showInputMessage="1" showErrorMessage="1" prompt="Escriba el valor de las prestaciones por cada trabajador" sqref="J59:K61" xr:uid="{00000000-0002-0000-3F00-00000B000000}"/>
    <dataValidation allowBlank="1" showInputMessage="1" showErrorMessage="1" prompt="Escriba el valor del jornal por cada trabajador" sqref="H59:I61" xr:uid="{00000000-0002-0000-3F00-00000C000000}"/>
    <dataValidation allowBlank="1" showInputMessage="1" showErrorMessage="1" prompt="Escriba el valor unitario del transporte relacionado" sqref="T51:W53" xr:uid="{00000000-0002-0000-3F00-00000D000000}"/>
    <dataValidation allowBlank="1" showInputMessage="1" showErrorMessage="1" prompt="Escriba la tarifa del transporte relacionado" sqref="Q51:S53" xr:uid="{00000000-0002-0000-3F00-00000E000000}"/>
    <dataValidation allowBlank="1" showInputMessage="1" showErrorMessage="1" prompt="Esciba los m2 o Toneladas por Km equivalentes para el transporte relacionado" sqref="L51:P53" xr:uid="{00000000-0002-0000-3F00-00000F000000}"/>
    <dataValidation allowBlank="1" showInputMessage="1" showErrorMessage="1" prompt="Escriba la distancia que recorre el transporte relacionado" sqref="J51:K53" xr:uid="{00000000-0002-0000-3F00-000010000000}"/>
    <dataValidation allowBlank="1" showInputMessage="1" showErrorMessage="1" prompt="Escriba el peso o la cantidad de volument que transporta" sqref="H51:I53" xr:uid="{00000000-0002-0000-3F00-000011000000}"/>
    <dataValidation allowBlank="1" showInputMessage="1" showErrorMessage="1" prompt="Escriba el precio unitario del material que se analiza" sqref="T34:W34 T40:W45" xr:uid="{00000000-0002-0000-3F00-000012000000}"/>
    <dataValidation allowBlank="1" showInputMessage="1" showErrorMessage="1" prompt="Escriba el valor unitario del equipo que analiza" sqref="T33:W33" xr:uid="{00000000-0002-0000-3F00-000013000000}"/>
    <dataValidation allowBlank="1" showInputMessage="1" showErrorMessage="1" prompt="Escriba los trabajadores cuyo precio va a analizarce" sqref="B59:G61" xr:uid="{00000000-0002-0000-3F00-000014000000}"/>
    <dataValidation allowBlank="1" showInputMessage="1" showErrorMessage="1" prompt="Escriba la clase de material que transporta el material que se analiza" sqref="B51:G53" xr:uid="{00000000-0002-0000-3F00-000015000000}"/>
    <dataValidation allowBlank="1" showInputMessage="1" showErrorMessage="1" prompt="Escriba la Cantidad de cada item relacionado" sqref="T26 T29:W29" xr:uid="{00000000-0002-0000-3F00-000016000000}"/>
    <dataValidation allowBlank="1" showInputMessage="1" showErrorMessage="1" prompt="Escriba la unidad de medida en que se encuentra el item relacionado" sqref="Q26 Q29:S29" xr:uid="{00000000-0002-0000-3F00-000017000000}"/>
    <dataValidation allowBlank="1" showInputMessage="1" showErrorMessage="1" prompt="Escriba una breve descripción del item relacionado" sqref="D26 D29:P29" xr:uid="{00000000-0002-0000-3F00-000018000000}"/>
    <dataValidation allowBlank="1" showInputMessage="1" showErrorMessage="1" prompt="Escriba el item relacionado en la propuesta" sqref="B26 B29:C29" xr:uid="{00000000-0002-0000-3F00-000019000000}"/>
    <dataValidation allowBlank="1" showInputMessage="1" showErrorMessage="1" promptTitle="Coordinador        " prompt="Escriba el nombre _x000a_o razón social del _x000a_funcionario designado_x000a_para ser el Coordinador_x000a_del Contrato" sqref="F23:W23" xr:uid="{00000000-0002-0000-3F00-00001A000000}"/>
    <dataValidation allowBlank="1" showInputMessage="1" showErrorMessage="1" promptTitle="Interventor               " prompt="Escriba el nombre _x000a_o razón social del _x000a_Interventor" sqref="F21:W21" xr:uid="{00000000-0002-0000-3F00-00001B000000}"/>
    <dataValidation allowBlank="1" showInputMessage="1" showErrorMessage="1" promptTitle="Contratista" prompt="Escriba el nombre o _x000a_razón social del _x000a_Contratista" sqref="F19:W19" xr:uid="{00000000-0002-0000-3F00-00001C000000}"/>
    <dataValidation allowBlank="1" showInputMessage="1" showErrorMessage="1" promptTitle="Contrato No." prompt="Escriba en este espacio el número de contrato suscrito" sqref="H8:L8" xr:uid="{00000000-0002-0000-3F00-00001D000000}"/>
    <dataValidation allowBlank="1" showInputMessage="1" showErrorMessage="1" prompt="Escriba el año de suscripción del contrato." sqref="O8:Q8" xr:uid="{00000000-0002-0000-3F00-00001E000000}"/>
    <dataValidation allowBlank="1" showInputMessage="1" showErrorMessage="1" promptTitle="Objeto del Contrato" prompt="Escriba claramente el objeto del contrato de ejecución suscrito" sqref="B12:W17" xr:uid="{00000000-0002-0000-3F00-00001F000000}"/>
  </dataValidation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tabColor theme="0"/>
  </sheetPr>
  <dimension ref="A1:X77"/>
  <sheetViews>
    <sheetView topLeftCell="A31" zoomScale="68" zoomScaleNormal="68" workbookViewId="0">
      <selection activeCell="Y53" sqref="Y53"/>
    </sheetView>
  </sheetViews>
  <sheetFormatPr defaultColWidth="11.42578125" defaultRowHeight="15"/>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69" t="s">
        <v>4</v>
      </c>
      <c r="C12" s="469"/>
      <c r="D12" s="469"/>
      <c r="E12" s="469"/>
      <c r="F12" s="469"/>
      <c r="G12" s="469"/>
      <c r="H12" s="469"/>
      <c r="I12" s="469"/>
      <c r="J12" s="469"/>
      <c r="K12" s="469"/>
      <c r="L12" s="469"/>
      <c r="M12" s="469"/>
      <c r="N12" s="469"/>
      <c r="O12" s="469"/>
      <c r="P12" s="469"/>
      <c r="Q12" s="469"/>
      <c r="R12" s="469"/>
      <c r="S12" s="469"/>
      <c r="T12" s="469"/>
      <c r="U12" s="469"/>
      <c r="V12" s="469"/>
      <c r="W12" s="469"/>
      <c r="X12" s="36"/>
    </row>
    <row r="13" spans="1:24">
      <c r="A13" s="35"/>
      <c r="B13" s="469"/>
      <c r="C13" s="469"/>
      <c r="D13" s="469"/>
      <c r="E13" s="469"/>
      <c r="F13" s="469"/>
      <c r="G13" s="469"/>
      <c r="H13" s="469"/>
      <c r="I13" s="469"/>
      <c r="J13" s="469"/>
      <c r="K13" s="469"/>
      <c r="L13" s="469"/>
      <c r="M13" s="469"/>
      <c r="N13" s="469"/>
      <c r="O13" s="469"/>
      <c r="P13" s="469"/>
      <c r="Q13" s="469"/>
      <c r="R13" s="469"/>
      <c r="S13" s="469"/>
      <c r="T13" s="469"/>
      <c r="U13" s="469"/>
      <c r="V13" s="469"/>
      <c r="W13" s="469"/>
      <c r="X13" s="36"/>
    </row>
    <row r="14" spans="1:24">
      <c r="A14" s="35"/>
      <c r="B14" s="469"/>
      <c r="C14" s="469"/>
      <c r="D14" s="469"/>
      <c r="E14" s="469"/>
      <c r="F14" s="469"/>
      <c r="G14" s="469"/>
      <c r="H14" s="469"/>
      <c r="I14" s="469"/>
      <c r="J14" s="469"/>
      <c r="K14" s="469"/>
      <c r="L14" s="469"/>
      <c r="M14" s="469"/>
      <c r="N14" s="469"/>
      <c r="O14" s="469"/>
      <c r="P14" s="469"/>
      <c r="Q14" s="469"/>
      <c r="R14" s="469"/>
      <c r="S14" s="469"/>
      <c r="T14" s="469"/>
      <c r="U14" s="469"/>
      <c r="V14" s="469"/>
      <c r="W14" s="469"/>
      <c r="X14" s="36"/>
    </row>
    <row r="15" spans="1:24">
      <c r="A15" s="35"/>
      <c r="B15" s="469"/>
      <c r="C15" s="469"/>
      <c r="D15" s="469"/>
      <c r="E15" s="469"/>
      <c r="F15" s="469"/>
      <c r="G15" s="469"/>
      <c r="H15" s="469"/>
      <c r="I15" s="469"/>
      <c r="J15" s="469"/>
      <c r="K15" s="469"/>
      <c r="L15" s="469"/>
      <c r="M15" s="469"/>
      <c r="N15" s="469"/>
      <c r="O15" s="469"/>
      <c r="P15" s="469"/>
      <c r="Q15" s="469"/>
      <c r="R15" s="469"/>
      <c r="S15" s="469"/>
      <c r="T15" s="469"/>
      <c r="U15" s="469"/>
      <c r="V15" s="469"/>
      <c r="W15" s="469"/>
      <c r="X15" s="36"/>
    </row>
    <row r="16" spans="1:24">
      <c r="A16" s="35"/>
      <c r="B16" s="469"/>
      <c r="C16" s="469"/>
      <c r="D16" s="469"/>
      <c r="E16" s="469"/>
      <c r="F16" s="469"/>
      <c r="G16" s="469"/>
      <c r="H16" s="469"/>
      <c r="I16" s="469"/>
      <c r="J16" s="469"/>
      <c r="K16" s="469"/>
      <c r="L16" s="469"/>
      <c r="M16" s="469"/>
      <c r="N16" s="469"/>
      <c r="O16" s="469"/>
      <c r="P16" s="469"/>
      <c r="Q16" s="469"/>
      <c r="R16" s="469"/>
      <c r="S16" s="469"/>
      <c r="T16" s="469"/>
      <c r="U16" s="469"/>
      <c r="V16" s="469"/>
      <c r="W16" s="469"/>
      <c r="X16" s="36"/>
    </row>
    <row r="17" spans="1:24">
      <c r="A17" s="35"/>
      <c r="B17" s="469"/>
      <c r="C17" s="469"/>
      <c r="D17" s="469"/>
      <c r="E17" s="469"/>
      <c r="F17" s="469"/>
      <c r="G17" s="469"/>
      <c r="H17" s="469"/>
      <c r="I17" s="469"/>
      <c r="J17" s="469"/>
      <c r="K17" s="469"/>
      <c r="L17" s="469"/>
      <c r="M17" s="469"/>
      <c r="N17" s="469"/>
      <c r="O17" s="469"/>
      <c r="P17" s="469"/>
      <c r="Q17" s="469"/>
      <c r="R17" s="469"/>
      <c r="S17" s="469"/>
      <c r="T17" s="469"/>
      <c r="U17" s="469"/>
      <c r="V17" s="469"/>
      <c r="W17" s="469"/>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293">
        <f>'[6]PRESUPUESTO PLAZA'!B99</f>
        <v>13.5</v>
      </c>
      <c r="C26" s="295"/>
      <c r="D26" s="470" t="str">
        <f>'[6]PRESUPUESTO PLAZA'!C99</f>
        <v>Suministro,  transporte  y  colocación  de  Puerta  metálica (marco y ala) calibre 20 de 0.9x2.10 m. Incluye chapa de seguridad tipo Yale o equivalente, anticorrosivo y esmalte de acabado  y  todo  los  demás  elementos  requeridos  para  su correcta fabricación e instalación, según diseño.</v>
      </c>
      <c r="E26" s="471"/>
      <c r="F26" s="471"/>
      <c r="G26" s="471"/>
      <c r="H26" s="471"/>
      <c r="I26" s="471"/>
      <c r="J26" s="471"/>
      <c r="K26" s="471"/>
      <c r="L26" s="471"/>
      <c r="M26" s="471"/>
      <c r="N26" s="471"/>
      <c r="O26" s="471"/>
      <c r="P26" s="472"/>
      <c r="Q26" s="293" t="str">
        <f>'[6]PRESUPUESTO PLAZA'!D99</f>
        <v>un</v>
      </c>
      <c r="R26" s="294"/>
      <c r="S26" s="295"/>
      <c r="T26" s="468">
        <f>'[6]PRESUPUESTO PLAZA'!E99</f>
        <v>10</v>
      </c>
      <c r="U26" s="294"/>
      <c r="V26" s="294"/>
      <c r="W26" s="295"/>
      <c r="X26" s="46"/>
    </row>
    <row r="27" spans="1:24">
      <c r="A27" s="33"/>
      <c r="B27" s="296"/>
      <c r="C27" s="298"/>
      <c r="D27" s="473"/>
      <c r="E27" s="474"/>
      <c r="F27" s="474"/>
      <c r="G27" s="474"/>
      <c r="H27" s="474"/>
      <c r="I27" s="474"/>
      <c r="J27" s="474"/>
      <c r="K27" s="474"/>
      <c r="L27" s="474"/>
      <c r="M27" s="474"/>
      <c r="N27" s="474"/>
      <c r="O27" s="474"/>
      <c r="P27" s="475"/>
      <c r="Q27" s="296"/>
      <c r="R27" s="297"/>
      <c r="S27" s="298"/>
      <c r="T27" s="296"/>
      <c r="U27" s="297"/>
      <c r="V27" s="297"/>
      <c r="W27" s="298"/>
      <c r="X27" s="46"/>
    </row>
    <row r="28" spans="1:24">
      <c r="A28" s="33"/>
      <c r="B28" s="299"/>
      <c r="C28" s="301"/>
      <c r="D28" s="476"/>
      <c r="E28" s="477"/>
      <c r="F28" s="477"/>
      <c r="G28" s="477"/>
      <c r="H28" s="477"/>
      <c r="I28" s="477"/>
      <c r="J28" s="477"/>
      <c r="K28" s="477"/>
      <c r="L28" s="477"/>
      <c r="M28" s="477"/>
      <c r="N28" s="477"/>
      <c r="O28" s="477"/>
      <c r="P28" s="478"/>
      <c r="Q28" s="299"/>
      <c r="R28" s="300"/>
      <c r="S28" s="301"/>
      <c r="T28" s="299"/>
      <c r="U28" s="300"/>
      <c r="V28" s="300"/>
      <c r="W28" s="301"/>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c r="K33" s="318"/>
      <c r="L33" s="319">
        <f>+T62</f>
        <v>21179.399999999998</v>
      </c>
      <c r="M33" s="319"/>
      <c r="N33" s="319"/>
      <c r="O33" s="319"/>
      <c r="P33" s="319"/>
      <c r="Q33" s="320">
        <v>0.05</v>
      </c>
      <c r="R33" s="320"/>
      <c r="S33" s="320"/>
      <c r="T33" s="319">
        <f>+ROUND(L33*Q33,0)</f>
        <v>1059</v>
      </c>
      <c r="U33" s="319"/>
      <c r="V33" s="319"/>
      <c r="W33" s="319"/>
      <c r="X33" s="46"/>
    </row>
    <row r="34" spans="1:24" ht="15.75">
      <c r="A34" s="33"/>
      <c r="B34" s="314"/>
      <c r="C34" s="315"/>
      <c r="D34" s="315"/>
      <c r="E34" s="315"/>
      <c r="F34" s="315"/>
      <c r="G34" s="315"/>
      <c r="H34" s="315"/>
      <c r="I34" s="316"/>
      <c r="J34" s="317"/>
      <c r="K34" s="318"/>
      <c r="L34" s="321"/>
      <c r="M34" s="322"/>
      <c r="N34" s="322"/>
      <c r="O34" s="322"/>
      <c r="P34" s="323"/>
      <c r="Q34" s="317"/>
      <c r="R34" s="324"/>
      <c r="S34" s="318"/>
      <c r="T34" s="325">
        <f>+ROUND(L34*Q34,0)</f>
        <v>0</v>
      </c>
      <c r="U34" s="326"/>
      <c r="V34" s="326"/>
      <c r="W34" s="327"/>
      <c r="X34" s="46"/>
    </row>
    <row r="35" spans="1:24" ht="16.5">
      <c r="A35" s="33"/>
      <c r="B35" s="49"/>
      <c r="C35" s="49"/>
      <c r="D35" s="49"/>
      <c r="E35" s="49"/>
      <c r="F35" s="49"/>
      <c r="G35" s="49"/>
      <c r="H35" s="49"/>
      <c r="I35" s="49"/>
      <c r="J35" s="49"/>
      <c r="K35" s="49"/>
      <c r="L35" s="49"/>
      <c r="M35" s="49"/>
      <c r="N35" s="49"/>
      <c r="O35" s="49"/>
      <c r="P35" s="49"/>
      <c r="Q35" s="310" t="s">
        <v>20</v>
      </c>
      <c r="R35" s="310"/>
      <c r="S35" s="310"/>
      <c r="T35" s="311">
        <f>+SUM(T33:W34)</f>
        <v>1059</v>
      </c>
      <c r="U35" s="312"/>
      <c r="V35" s="312"/>
      <c r="W35" s="313"/>
      <c r="X35" s="46"/>
    </row>
    <row r="36" spans="1:24" ht="15.75">
      <c r="A36" s="33"/>
      <c r="B36" s="50"/>
      <c r="C36" s="50"/>
      <c r="D36" s="50"/>
      <c r="E36" s="50"/>
      <c r="F36" s="50"/>
      <c r="G36" s="50"/>
      <c r="H36" s="50"/>
      <c r="I36" s="50"/>
      <c r="J36" s="50"/>
      <c r="K36" s="50"/>
      <c r="L36" s="50"/>
      <c r="M36" s="50"/>
      <c r="N36" s="50"/>
      <c r="O36" s="50"/>
      <c r="P36" s="50"/>
      <c r="Q36" s="50"/>
      <c r="R36" s="50"/>
      <c r="S36" s="50"/>
      <c r="T36" s="51"/>
      <c r="U36" s="51"/>
      <c r="V36" s="51"/>
      <c r="W36" s="51"/>
      <c r="X36" s="46"/>
    </row>
    <row r="37" spans="1:24" ht="16.5">
      <c r="A37" s="33"/>
      <c r="B37" s="305" t="s">
        <v>21</v>
      </c>
      <c r="C37" s="305"/>
      <c r="D37" s="305"/>
      <c r="E37" s="305"/>
      <c r="F37" s="305"/>
      <c r="G37" s="305"/>
      <c r="H37" s="305"/>
      <c r="I37" s="305"/>
      <c r="J37" s="305"/>
      <c r="K37" s="305"/>
      <c r="L37" s="305"/>
      <c r="M37" s="305"/>
      <c r="N37" s="305"/>
      <c r="O37" s="305"/>
      <c r="P37" s="305"/>
      <c r="Q37" s="305"/>
      <c r="R37" s="305"/>
      <c r="S37" s="305"/>
      <c r="T37" s="305"/>
      <c r="U37" s="305"/>
      <c r="V37" s="305"/>
      <c r="W37" s="305"/>
      <c r="X37" s="46"/>
    </row>
    <row r="38" spans="1:24" ht="15.75">
      <c r="A38" s="33"/>
      <c r="B38" s="47"/>
      <c r="C38" s="47"/>
      <c r="D38" s="47"/>
      <c r="E38" s="47"/>
      <c r="F38" s="47"/>
      <c r="G38" s="47"/>
      <c r="H38" s="47"/>
      <c r="I38" s="47"/>
      <c r="J38" s="47"/>
      <c r="K38" s="47"/>
      <c r="L38" s="47"/>
      <c r="M38" s="47"/>
      <c r="N38" s="47"/>
      <c r="O38" s="47"/>
      <c r="P38" s="47"/>
      <c r="Q38" s="47"/>
      <c r="R38" s="47"/>
      <c r="S38" s="47"/>
      <c r="T38" s="47"/>
      <c r="U38" s="47"/>
      <c r="V38" s="47"/>
      <c r="W38" s="47"/>
      <c r="X38" s="46"/>
    </row>
    <row r="39" spans="1:24" ht="16.5">
      <c r="A39" s="33"/>
      <c r="B39" s="309" t="s">
        <v>9</v>
      </c>
      <c r="C39" s="309"/>
      <c r="D39" s="309"/>
      <c r="E39" s="309"/>
      <c r="F39" s="309"/>
      <c r="G39" s="309"/>
      <c r="H39" s="309"/>
      <c r="I39" s="309"/>
      <c r="J39" s="309" t="s">
        <v>10</v>
      </c>
      <c r="K39" s="309"/>
      <c r="L39" s="309" t="s">
        <v>22</v>
      </c>
      <c r="M39" s="309"/>
      <c r="N39" s="309"/>
      <c r="O39" s="309"/>
      <c r="P39" s="309"/>
      <c r="Q39" s="309" t="s">
        <v>23</v>
      </c>
      <c r="R39" s="309"/>
      <c r="S39" s="309"/>
      <c r="T39" s="309" t="s">
        <v>24</v>
      </c>
      <c r="U39" s="309"/>
      <c r="V39" s="309"/>
      <c r="W39" s="309"/>
      <c r="X39" s="46"/>
    </row>
    <row r="40" spans="1:24" ht="15.75">
      <c r="A40" s="33"/>
      <c r="B40" s="533" t="s">
        <v>305</v>
      </c>
      <c r="C40" s="533"/>
      <c r="D40" s="533"/>
      <c r="E40" s="533"/>
      <c r="F40" s="533"/>
      <c r="G40" s="533"/>
      <c r="H40" s="533"/>
      <c r="I40" s="533"/>
      <c r="J40" s="320" t="s">
        <v>10</v>
      </c>
      <c r="K40" s="320"/>
      <c r="L40" s="535">
        <v>1</v>
      </c>
      <c r="M40" s="536"/>
      <c r="N40" s="536"/>
      <c r="O40" s="536"/>
      <c r="P40" s="537"/>
      <c r="Q40" s="458">
        <v>660000</v>
      </c>
      <c r="R40" s="458"/>
      <c r="S40" s="458"/>
      <c r="T40" s="458">
        <f t="shared" ref="T40:T45" si="0">+ROUND(L40*Q40,0)</f>
        <v>660000</v>
      </c>
      <c r="U40" s="458"/>
      <c r="V40" s="458"/>
      <c r="W40" s="458"/>
      <c r="X40" s="46"/>
    </row>
    <row r="41" spans="1:24" ht="15.75">
      <c r="A41" s="33"/>
      <c r="B41" s="533"/>
      <c r="C41" s="533"/>
      <c r="D41" s="533"/>
      <c r="E41" s="533"/>
      <c r="F41" s="533"/>
      <c r="G41" s="533"/>
      <c r="H41" s="533"/>
      <c r="I41" s="533"/>
      <c r="J41" s="320"/>
      <c r="K41" s="320"/>
      <c r="L41" s="534"/>
      <c r="M41" s="534"/>
      <c r="N41" s="534"/>
      <c r="O41" s="534"/>
      <c r="P41" s="534"/>
      <c r="Q41" s="458"/>
      <c r="R41" s="458"/>
      <c r="S41" s="458"/>
      <c r="T41" s="458">
        <f t="shared" si="0"/>
        <v>0</v>
      </c>
      <c r="U41" s="458"/>
      <c r="V41" s="458"/>
      <c r="W41" s="458"/>
      <c r="X41" s="46"/>
    </row>
    <row r="42" spans="1:24" ht="15.75">
      <c r="A42" s="33"/>
      <c r="B42" s="533"/>
      <c r="C42" s="533"/>
      <c r="D42" s="533"/>
      <c r="E42" s="533"/>
      <c r="F42" s="533"/>
      <c r="G42" s="533"/>
      <c r="H42" s="533"/>
      <c r="I42" s="533"/>
      <c r="J42" s="320"/>
      <c r="K42" s="320"/>
      <c r="L42" s="534"/>
      <c r="M42" s="534"/>
      <c r="N42" s="534"/>
      <c r="O42" s="534"/>
      <c r="P42" s="534"/>
      <c r="Q42" s="458"/>
      <c r="R42" s="458"/>
      <c r="S42" s="458"/>
      <c r="T42" s="458">
        <f t="shared" si="0"/>
        <v>0</v>
      </c>
      <c r="U42" s="458"/>
      <c r="V42" s="458"/>
      <c r="W42" s="458"/>
      <c r="X42" s="46"/>
    </row>
    <row r="43" spans="1:24" ht="15.75">
      <c r="A43" s="33"/>
      <c r="B43" s="533"/>
      <c r="C43" s="533"/>
      <c r="D43" s="533"/>
      <c r="E43" s="533"/>
      <c r="F43" s="533"/>
      <c r="G43" s="533"/>
      <c r="H43" s="533"/>
      <c r="I43" s="533"/>
      <c r="J43" s="320"/>
      <c r="K43" s="320"/>
      <c r="L43" s="534"/>
      <c r="M43" s="534"/>
      <c r="N43" s="534"/>
      <c r="O43" s="534"/>
      <c r="P43" s="534"/>
      <c r="Q43" s="458"/>
      <c r="R43" s="458"/>
      <c r="S43" s="458"/>
      <c r="T43" s="458">
        <f t="shared" si="0"/>
        <v>0</v>
      </c>
      <c r="U43" s="458"/>
      <c r="V43" s="458"/>
      <c r="W43" s="458"/>
      <c r="X43" s="46"/>
    </row>
    <row r="44" spans="1:24" ht="15.75">
      <c r="A44" s="33"/>
      <c r="B44" s="533"/>
      <c r="C44" s="533"/>
      <c r="D44" s="533"/>
      <c r="E44" s="533"/>
      <c r="F44" s="533"/>
      <c r="G44" s="533"/>
      <c r="H44" s="533"/>
      <c r="I44" s="533"/>
      <c r="J44" s="320"/>
      <c r="K44" s="320"/>
      <c r="L44" s="534"/>
      <c r="M44" s="534"/>
      <c r="N44" s="534"/>
      <c r="O44" s="534"/>
      <c r="P44" s="534"/>
      <c r="Q44" s="458"/>
      <c r="R44" s="458"/>
      <c r="S44" s="458"/>
      <c r="T44" s="458">
        <f t="shared" si="0"/>
        <v>0</v>
      </c>
      <c r="U44" s="458"/>
      <c r="V44" s="458"/>
      <c r="W44" s="458"/>
      <c r="X44" s="46"/>
    </row>
    <row r="45" spans="1:24" ht="15.75">
      <c r="A45" s="33"/>
      <c r="B45" s="533"/>
      <c r="C45" s="533"/>
      <c r="D45" s="533"/>
      <c r="E45" s="533"/>
      <c r="F45" s="533"/>
      <c r="G45" s="533"/>
      <c r="H45" s="533"/>
      <c r="I45" s="533"/>
      <c r="J45" s="320"/>
      <c r="K45" s="320"/>
      <c r="L45" s="534"/>
      <c r="M45" s="534"/>
      <c r="N45" s="534"/>
      <c r="O45" s="534"/>
      <c r="P45" s="534"/>
      <c r="Q45" s="458"/>
      <c r="R45" s="458"/>
      <c r="S45" s="458"/>
      <c r="T45" s="458">
        <f t="shared" si="0"/>
        <v>0</v>
      </c>
      <c r="U45" s="458"/>
      <c r="V45" s="458"/>
      <c r="W45" s="458"/>
      <c r="X45" s="46"/>
    </row>
    <row r="46" spans="1:24" ht="16.5">
      <c r="A46" s="33"/>
      <c r="B46" s="49"/>
      <c r="C46" s="49"/>
      <c r="D46" s="49"/>
      <c r="E46" s="49"/>
      <c r="F46" s="49"/>
      <c r="G46" s="49"/>
      <c r="H46" s="49"/>
      <c r="I46" s="49"/>
      <c r="J46" s="49"/>
      <c r="K46" s="49"/>
      <c r="L46" s="49"/>
      <c r="M46" s="49"/>
      <c r="N46" s="49"/>
      <c r="O46" s="49"/>
      <c r="P46" s="49"/>
      <c r="Q46" s="310" t="s">
        <v>20</v>
      </c>
      <c r="R46" s="310"/>
      <c r="S46" s="310"/>
      <c r="T46" s="491">
        <f>SUM(T40:W45)</f>
        <v>660000</v>
      </c>
      <c r="U46" s="492"/>
      <c r="V46" s="492"/>
      <c r="W46" s="493"/>
      <c r="X46" s="46"/>
    </row>
    <row r="47" spans="1:24" ht="15.75">
      <c r="A47" s="33"/>
      <c r="B47" s="50"/>
      <c r="C47" s="50"/>
      <c r="D47" s="50"/>
      <c r="E47" s="50"/>
      <c r="F47" s="50"/>
      <c r="G47" s="50"/>
      <c r="H47" s="50"/>
      <c r="I47" s="50"/>
      <c r="J47" s="50"/>
      <c r="K47" s="50"/>
      <c r="L47" s="50"/>
      <c r="M47" s="50"/>
      <c r="N47" s="50"/>
      <c r="O47" s="50"/>
      <c r="P47" s="50"/>
      <c r="Q47" s="50"/>
      <c r="R47" s="50"/>
      <c r="S47" s="50"/>
      <c r="T47" s="51"/>
      <c r="U47" s="51"/>
      <c r="V47" s="51"/>
      <c r="W47" s="51"/>
      <c r="X47" s="46"/>
    </row>
    <row r="48" spans="1:24" ht="16.5">
      <c r="A48" s="33"/>
      <c r="B48" s="305" t="s">
        <v>26</v>
      </c>
      <c r="C48" s="305"/>
      <c r="D48" s="305"/>
      <c r="E48" s="305"/>
      <c r="F48" s="305"/>
      <c r="G48" s="305"/>
      <c r="H48" s="305"/>
      <c r="I48" s="305"/>
      <c r="J48" s="305"/>
      <c r="K48" s="305"/>
      <c r="L48" s="305"/>
      <c r="M48" s="305"/>
      <c r="N48" s="305"/>
      <c r="O48" s="305"/>
      <c r="P48" s="305"/>
      <c r="Q48" s="305"/>
      <c r="R48" s="305"/>
      <c r="S48" s="305"/>
      <c r="T48" s="305"/>
      <c r="U48" s="305"/>
      <c r="V48" s="305"/>
      <c r="W48" s="305"/>
      <c r="X48" s="46"/>
    </row>
    <row r="49" spans="1:24" ht="15.75">
      <c r="A49" s="33"/>
      <c r="B49" s="47"/>
      <c r="C49" s="47"/>
      <c r="D49" s="47"/>
      <c r="E49" s="47"/>
      <c r="F49" s="47"/>
      <c r="G49" s="47"/>
      <c r="H49" s="47"/>
      <c r="I49" s="47"/>
      <c r="J49" s="47"/>
      <c r="K49" s="47"/>
      <c r="L49" s="47"/>
      <c r="M49" s="47"/>
      <c r="N49" s="47"/>
      <c r="O49" s="47"/>
      <c r="P49" s="47"/>
      <c r="Q49" s="47"/>
      <c r="R49" s="47"/>
      <c r="S49" s="47"/>
      <c r="T49" s="47"/>
      <c r="U49" s="47"/>
      <c r="V49" s="47"/>
      <c r="W49" s="47"/>
      <c r="X49" s="46"/>
    </row>
    <row r="50" spans="1:24" ht="19.5">
      <c r="A50" s="33"/>
      <c r="B50" s="309" t="s">
        <v>27</v>
      </c>
      <c r="C50" s="309"/>
      <c r="D50" s="309"/>
      <c r="E50" s="309"/>
      <c r="F50" s="309"/>
      <c r="G50" s="309"/>
      <c r="H50" s="309" t="s">
        <v>28</v>
      </c>
      <c r="I50" s="309"/>
      <c r="J50" s="309" t="s">
        <v>29</v>
      </c>
      <c r="K50" s="309"/>
      <c r="L50" s="309" t="s">
        <v>30</v>
      </c>
      <c r="M50" s="309"/>
      <c r="N50" s="309"/>
      <c r="O50" s="309"/>
      <c r="P50" s="309"/>
      <c r="Q50" s="309" t="s">
        <v>16</v>
      </c>
      <c r="R50" s="309"/>
      <c r="S50" s="309"/>
      <c r="T50" s="309" t="s">
        <v>18</v>
      </c>
      <c r="U50" s="309"/>
      <c r="V50" s="309"/>
      <c r="W50" s="309"/>
      <c r="X50" s="46"/>
    </row>
    <row r="51" spans="1:24" ht="15.75">
      <c r="A51" s="33"/>
      <c r="B51" s="320"/>
      <c r="C51" s="320"/>
      <c r="D51" s="320"/>
      <c r="E51" s="320"/>
      <c r="F51" s="320"/>
      <c r="G51" s="320"/>
      <c r="H51" s="320"/>
      <c r="I51" s="320"/>
      <c r="J51" s="320"/>
      <c r="K51" s="320"/>
      <c r="L51" s="320"/>
      <c r="M51" s="320"/>
      <c r="N51" s="320"/>
      <c r="O51" s="320"/>
      <c r="P51" s="320"/>
      <c r="Q51" s="320"/>
      <c r="R51" s="320"/>
      <c r="S51" s="320"/>
      <c r="T51" s="319">
        <f>+ROUND(L51*Q51,0)</f>
        <v>0</v>
      </c>
      <c r="U51" s="319"/>
      <c r="V51" s="319"/>
      <c r="W51" s="319"/>
      <c r="X51" s="46"/>
    </row>
    <row r="52" spans="1:24" ht="15.75">
      <c r="A52" s="33"/>
      <c r="B52" s="320"/>
      <c r="C52" s="320"/>
      <c r="D52" s="320"/>
      <c r="E52" s="320"/>
      <c r="F52" s="320"/>
      <c r="G52" s="320"/>
      <c r="H52" s="320"/>
      <c r="I52" s="320"/>
      <c r="J52" s="320"/>
      <c r="K52" s="320"/>
      <c r="L52" s="320"/>
      <c r="M52" s="320"/>
      <c r="N52" s="320"/>
      <c r="O52" s="320"/>
      <c r="P52" s="320"/>
      <c r="Q52" s="320"/>
      <c r="R52" s="320"/>
      <c r="S52" s="320"/>
      <c r="T52" s="319">
        <f>+ROUND(L52*Q52,0)</f>
        <v>0</v>
      </c>
      <c r="U52" s="319"/>
      <c r="V52" s="319"/>
      <c r="W52" s="319"/>
      <c r="X52" s="46"/>
    </row>
    <row r="53" spans="1:24" ht="15.75">
      <c r="A53" s="33"/>
      <c r="B53" s="320"/>
      <c r="C53" s="320"/>
      <c r="D53" s="320"/>
      <c r="E53" s="320"/>
      <c r="F53" s="320"/>
      <c r="G53" s="320"/>
      <c r="H53" s="320"/>
      <c r="I53" s="320"/>
      <c r="J53" s="320"/>
      <c r="K53" s="320"/>
      <c r="L53" s="320"/>
      <c r="M53" s="320"/>
      <c r="N53" s="320"/>
      <c r="O53" s="320"/>
      <c r="P53" s="320"/>
      <c r="Q53" s="320"/>
      <c r="R53" s="320"/>
      <c r="S53" s="320"/>
      <c r="T53" s="319">
        <f>+ROUND(L53*Q53,0)</f>
        <v>0</v>
      </c>
      <c r="U53" s="319"/>
      <c r="V53" s="319"/>
      <c r="W53" s="319"/>
      <c r="X53" s="46"/>
    </row>
    <row r="54" spans="1:24" ht="16.5">
      <c r="A54" s="33"/>
      <c r="B54" s="49"/>
      <c r="C54" s="49"/>
      <c r="D54" s="49"/>
      <c r="E54" s="49"/>
      <c r="F54" s="49"/>
      <c r="G54" s="49"/>
      <c r="H54" s="49"/>
      <c r="I54" s="49"/>
      <c r="J54" s="49"/>
      <c r="K54" s="49"/>
      <c r="L54" s="49"/>
      <c r="M54" s="49"/>
      <c r="N54" s="49"/>
      <c r="O54" s="49"/>
      <c r="P54" s="49"/>
      <c r="Q54" s="310" t="s">
        <v>20</v>
      </c>
      <c r="R54" s="310"/>
      <c r="S54" s="310"/>
      <c r="T54" s="332">
        <f>SUM(T51:W53)</f>
        <v>0</v>
      </c>
      <c r="U54" s="333"/>
      <c r="V54" s="333"/>
      <c r="W54" s="334"/>
      <c r="X54" s="46"/>
    </row>
    <row r="55" spans="1:24" ht="15.75">
      <c r="A55" s="33"/>
      <c r="B55" s="50"/>
      <c r="C55" s="50"/>
      <c r="D55" s="50"/>
      <c r="E55" s="50"/>
      <c r="F55" s="50"/>
      <c r="G55" s="50"/>
      <c r="H55" s="50"/>
      <c r="I55" s="50"/>
      <c r="J55" s="50"/>
      <c r="K55" s="50"/>
      <c r="L55" s="50"/>
      <c r="M55" s="50"/>
      <c r="N55" s="50"/>
      <c r="O55" s="50"/>
      <c r="P55" s="50"/>
      <c r="Q55" s="50"/>
      <c r="R55" s="50"/>
      <c r="S55" s="50"/>
      <c r="T55" s="51"/>
      <c r="U55" s="51"/>
      <c r="V55" s="51"/>
      <c r="W55" s="51"/>
      <c r="X55" s="46"/>
    </row>
    <row r="56" spans="1:24" ht="16.5">
      <c r="A56" s="33"/>
      <c r="B56" s="305" t="s">
        <v>33</v>
      </c>
      <c r="C56" s="305"/>
      <c r="D56" s="305"/>
      <c r="E56" s="305"/>
      <c r="F56" s="305"/>
      <c r="G56" s="305"/>
      <c r="H56" s="305"/>
      <c r="I56" s="305"/>
      <c r="J56" s="305"/>
      <c r="K56" s="305"/>
      <c r="L56" s="305"/>
      <c r="M56" s="305"/>
      <c r="N56" s="305"/>
      <c r="O56" s="305"/>
      <c r="P56" s="305"/>
      <c r="Q56" s="305"/>
      <c r="R56" s="305"/>
      <c r="S56" s="305"/>
      <c r="T56" s="305"/>
      <c r="U56" s="305"/>
      <c r="V56" s="305"/>
      <c r="W56" s="305"/>
      <c r="X56" s="46"/>
    </row>
    <row r="57" spans="1:24" ht="15.75">
      <c r="A57" s="33"/>
      <c r="B57" s="47"/>
      <c r="C57" s="47"/>
      <c r="D57" s="47"/>
      <c r="E57" s="47"/>
      <c r="F57" s="47"/>
      <c r="G57" s="47"/>
      <c r="H57" s="47"/>
      <c r="I57" s="47"/>
      <c r="J57" s="47"/>
      <c r="K57" s="47"/>
      <c r="L57" s="47"/>
      <c r="M57" s="47"/>
      <c r="N57" s="47"/>
      <c r="O57" s="47"/>
      <c r="P57" s="47"/>
      <c r="Q57" s="47"/>
      <c r="R57" s="47"/>
      <c r="S57" s="47"/>
      <c r="T57" s="47"/>
      <c r="U57" s="47"/>
      <c r="V57" s="47"/>
      <c r="W57" s="47"/>
      <c r="X57" s="46"/>
    </row>
    <row r="58" spans="1:24" ht="16.5">
      <c r="A58" s="33"/>
      <c r="B58" s="309" t="s">
        <v>34</v>
      </c>
      <c r="C58" s="309"/>
      <c r="D58" s="309"/>
      <c r="E58" s="309"/>
      <c r="F58" s="309"/>
      <c r="G58" s="309"/>
      <c r="H58" s="309" t="s">
        <v>248</v>
      </c>
      <c r="I58" s="309"/>
      <c r="J58" s="309" t="s">
        <v>36</v>
      </c>
      <c r="K58" s="309"/>
      <c r="L58" s="309" t="s">
        <v>37</v>
      </c>
      <c r="M58" s="309"/>
      <c r="N58" s="309"/>
      <c r="O58" s="309"/>
      <c r="P58" s="309"/>
      <c r="Q58" s="309" t="s">
        <v>17</v>
      </c>
      <c r="R58" s="309"/>
      <c r="S58" s="309"/>
      <c r="T58" s="309" t="s">
        <v>18</v>
      </c>
      <c r="U58" s="309"/>
      <c r="V58" s="309"/>
      <c r="W58" s="309"/>
      <c r="X58" s="46"/>
    </row>
    <row r="59" spans="1:24">
      <c r="A59" s="33"/>
      <c r="B59" s="439" t="s">
        <v>287</v>
      </c>
      <c r="C59" s="439"/>
      <c r="D59" s="439"/>
      <c r="E59" s="439"/>
      <c r="F59" s="439"/>
      <c r="G59" s="439"/>
      <c r="H59" s="440">
        <v>25672</v>
      </c>
      <c r="I59" s="440"/>
      <c r="J59" s="441">
        <v>0.65</v>
      </c>
      <c r="K59" s="442"/>
      <c r="L59" s="445">
        <f>H59*1.65</f>
        <v>42358.799999999996</v>
      </c>
      <c r="M59" s="445"/>
      <c r="N59" s="445"/>
      <c r="O59" s="445"/>
      <c r="P59" s="445"/>
      <c r="Q59" s="484">
        <v>0.5</v>
      </c>
      <c r="R59" s="484"/>
      <c r="S59" s="484"/>
      <c r="T59" s="445">
        <f>Q59*L59</f>
        <v>21179.399999999998</v>
      </c>
      <c r="U59" s="445"/>
      <c r="V59" s="445"/>
      <c r="W59" s="445"/>
      <c r="X59" s="46"/>
    </row>
    <row r="60" spans="1:24" ht="15.75">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5.75">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ht="16.5">
      <c r="A62" s="33"/>
      <c r="B62" s="49"/>
      <c r="C62" s="49"/>
      <c r="D62" s="49"/>
      <c r="E62" s="49"/>
      <c r="F62" s="49"/>
      <c r="G62" s="49"/>
      <c r="H62" s="49"/>
      <c r="I62" s="49"/>
      <c r="J62" s="49"/>
      <c r="K62" s="49"/>
      <c r="L62" s="49"/>
      <c r="M62" s="49"/>
      <c r="N62" s="49"/>
      <c r="O62" s="49"/>
      <c r="P62" s="49"/>
      <c r="Q62" s="310" t="s">
        <v>20</v>
      </c>
      <c r="R62" s="310"/>
      <c r="S62" s="310"/>
      <c r="T62" s="337">
        <f>SUM(T59:W61)</f>
        <v>21179.399999999998</v>
      </c>
      <c r="U62" s="338"/>
      <c r="V62" s="338"/>
      <c r="W62" s="339"/>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169"/>
      <c r="B64" s="171"/>
      <c r="C64" s="171"/>
      <c r="D64" s="171"/>
      <c r="E64" s="171"/>
      <c r="F64" s="171"/>
      <c r="G64" s="171"/>
      <c r="H64" s="171"/>
      <c r="I64" s="171"/>
      <c r="J64" s="171"/>
      <c r="K64" s="171"/>
      <c r="L64" s="171"/>
      <c r="M64" s="171"/>
      <c r="N64" s="171"/>
      <c r="O64" s="171"/>
      <c r="P64" s="171"/>
      <c r="Q64" s="432" t="s">
        <v>39</v>
      </c>
      <c r="R64" s="432"/>
      <c r="S64" s="432"/>
      <c r="T64" s="433">
        <f>ROUND((T62+T54+T46+T35),0)</f>
        <v>682238</v>
      </c>
      <c r="U64" s="433"/>
      <c r="V64" s="433"/>
      <c r="W64" s="433"/>
      <c r="X64" s="170"/>
    </row>
    <row r="65" spans="1:24">
      <c r="A65" s="169"/>
      <c r="B65" s="171"/>
      <c r="C65" s="171"/>
      <c r="D65" s="171"/>
      <c r="E65" s="171"/>
      <c r="F65" s="171"/>
      <c r="G65" s="171"/>
      <c r="H65" s="171"/>
      <c r="I65" s="171"/>
      <c r="J65" s="171"/>
      <c r="K65" s="171"/>
      <c r="L65" s="171"/>
      <c r="M65" s="171"/>
      <c r="N65" s="171"/>
      <c r="O65" s="171"/>
      <c r="P65" s="171"/>
      <c r="Q65" s="172" t="s">
        <v>40</v>
      </c>
      <c r="R65" s="437" t="e">
        <f>'[6]DESGLOSE DEL AIU'!D1514</f>
        <v>#REF!</v>
      </c>
      <c r="S65" s="438"/>
      <c r="T65" s="433">
        <v>0</v>
      </c>
      <c r="U65" s="433"/>
      <c r="V65" s="433"/>
      <c r="W65" s="433"/>
      <c r="X65" s="170"/>
    </row>
    <row r="66" spans="1:24">
      <c r="A66" s="169"/>
      <c r="B66" s="171"/>
      <c r="C66" s="171"/>
      <c r="D66" s="171"/>
      <c r="E66" s="171"/>
      <c r="F66" s="171"/>
      <c r="G66" s="171"/>
      <c r="H66" s="171"/>
      <c r="I66" s="171"/>
      <c r="J66" s="171"/>
      <c r="K66" s="171"/>
      <c r="L66" s="171"/>
      <c r="M66" s="171"/>
      <c r="N66" s="171"/>
      <c r="O66" s="171"/>
      <c r="P66" s="171"/>
      <c r="Q66" s="432" t="s">
        <v>42</v>
      </c>
      <c r="R66" s="432"/>
      <c r="S66" s="432"/>
      <c r="T66" s="433">
        <f>+T65+T64</f>
        <v>682238</v>
      </c>
      <c r="U66" s="433"/>
      <c r="V66" s="433"/>
      <c r="W66" s="433"/>
      <c r="X66" s="170"/>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346"/>
      <c r="D69" s="641"/>
      <c r="E69" s="641"/>
      <c r="F69" s="641"/>
      <c r="G69" s="641"/>
      <c r="H69" s="641"/>
      <c r="I69" s="641"/>
      <c r="J69" s="641"/>
      <c r="K69" s="642"/>
      <c r="L69" s="642"/>
      <c r="M69" s="642"/>
      <c r="N69" s="347"/>
      <c r="O69" s="347"/>
      <c r="P69" s="347"/>
      <c r="Q69" s="347"/>
      <c r="R69" s="347"/>
      <c r="S69" s="347"/>
      <c r="T69" s="347"/>
      <c r="U69" s="347"/>
      <c r="V69" s="347"/>
      <c r="W69" s="67"/>
      <c r="X69" s="46"/>
    </row>
    <row r="70" spans="1:24" ht="16.5">
      <c r="A70" s="33"/>
      <c r="B70" s="52"/>
      <c r="C70" s="343" t="s">
        <v>43</v>
      </c>
      <c r="D70" s="343"/>
      <c r="E70" s="343"/>
      <c r="F70" s="343"/>
      <c r="G70" s="343"/>
      <c r="H70" s="343"/>
      <c r="I70" s="343"/>
      <c r="J70" s="343"/>
      <c r="K70" s="642"/>
      <c r="L70" s="642"/>
      <c r="M70" s="642"/>
      <c r="N70" s="343" t="s">
        <v>44</v>
      </c>
      <c r="O70" s="343"/>
      <c r="P70" s="343"/>
      <c r="Q70" s="343"/>
      <c r="R70" s="343"/>
      <c r="S70" s="343"/>
      <c r="T70" s="343"/>
      <c r="U70" s="343"/>
      <c r="V70" s="343"/>
      <c r="W70" s="343"/>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346"/>
      <c r="J73" s="641"/>
      <c r="K73" s="641"/>
      <c r="L73" s="641"/>
      <c r="M73" s="641"/>
      <c r="N73" s="641"/>
      <c r="O73" s="641"/>
      <c r="P73" s="641"/>
      <c r="Q73" s="57"/>
      <c r="R73" s="57"/>
      <c r="S73" s="57"/>
      <c r="T73" s="57"/>
      <c r="U73" s="57"/>
      <c r="V73" s="57"/>
      <c r="W73" s="57"/>
      <c r="X73" s="46"/>
    </row>
    <row r="74" spans="1:24" ht="16.5">
      <c r="A74" s="33"/>
      <c r="B74" s="52"/>
      <c r="C74" s="57"/>
      <c r="D74" s="58"/>
      <c r="E74" s="58"/>
      <c r="F74" s="58"/>
      <c r="G74" s="58"/>
      <c r="H74" s="58"/>
      <c r="I74" s="343" t="s">
        <v>45</v>
      </c>
      <c r="J74" s="643"/>
      <c r="K74" s="643"/>
      <c r="L74" s="643"/>
      <c r="M74" s="643"/>
      <c r="N74" s="643"/>
      <c r="O74" s="643"/>
      <c r="P74" s="643"/>
      <c r="Q74" s="57"/>
      <c r="R74" s="57"/>
      <c r="S74" s="57"/>
      <c r="T74" s="57"/>
      <c r="U74" s="57"/>
      <c r="V74" s="57"/>
      <c r="W74" s="57"/>
      <c r="X74" s="46"/>
    </row>
    <row r="75" spans="1:24">
      <c r="A75" s="33"/>
      <c r="B75" s="52"/>
      <c r="C75" s="52"/>
      <c r="D75" s="52"/>
      <c r="E75" s="52"/>
      <c r="F75" s="59"/>
      <c r="G75" s="59"/>
      <c r="H75" s="59"/>
      <c r="I75" s="59"/>
      <c r="J75" s="59"/>
      <c r="K75" s="59"/>
      <c r="L75" s="59"/>
      <c r="M75" s="59"/>
      <c r="N75" s="59"/>
      <c r="O75" s="59"/>
      <c r="P75" s="60"/>
      <c r="Q75" s="52"/>
      <c r="R75" s="52"/>
      <c r="S75" s="52"/>
      <c r="T75" s="53"/>
      <c r="U75" s="53"/>
      <c r="V75" s="53"/>
      <c r="W75" s="53"/>
      <c r="X75" s="46"/>
    </row>
    <row r="76" spans="1:24">
      <c r="A76" s="33"/>
      <c r="B76" s="344" t="s">
        <v>46</v>
      </c>
      <c r="C76" s="344"/>
      <c r="D76" s="344"/>
      <c r="E76" s="344"/>
      <c r="F76" s="344"/>
      <c r="G76" s="344"/>
      <c r="H76" s="344"/>
      <c r="I76" s="344"/>
      <c r="J76" s="344"/>
      <c r="K76" s="344"/>
      <c r="L76" s="344"/>
      <c r="M76" s="344"/>
      <c r="N76" s="344"/>
      <c r="O76" s="61"/>
      <c r="P76" s="31"/>
      <c r="Q76" s="31" t="s">
        <v>47</v>
      </c>
      <c r="R76" s="31" t="s">
        <v>48</v>
      </c>
      <c r="S76" s="31"/>
      <c r="T76" s="31"/>
      <c r="U76" s="31"/>
      <c r="V76" s="31"/>
      <c r="W76" s="31"/>
      <c r="X76" s="32"/>
    </row>
    <row r="77" spans="1:24">
      <c r="A77" s="62"/>
      <c r="B77" s="63" t="s">
        <v>49</v>
      </c>
      <c r="C77" s="64"/>
      <c r="D77" s="64"/>
      <c r="E77" s="64"/>
      <c r="F77" s="63" t="s">
        <v>50</v>
      </c>
      <c r="G77" s="65"/>
      <c r="H77" s="345"/>
      <c r="I77" s="345"/>
      <c r="J77" s="345"/>
      <c r="K77" s="345"/>
      <c r="L77" s="345"/>
      <c r="M77" s="345"/>
      <c r="N77" s="345"/>
      <c r="O77" s="345"/>
      <c r="P77" s="63"/>
      <c r="Q77" s="63"/>
      <c r="R77" s="63" t="s">
        <v>51</v>
      </c>
      <c r="S77" s="63"/>
      <c r="T77" s="63"/>
      <c r="U77" s="63"/>
      <c r="V77" s="63"/>
      <c r="W77" s="63"/>
      <c r="X77" s="66"/>
    </row>
  </sheetData>
  <mergeCells count="161">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Q35:S35"/>
    <mergeCell ref="T35:W35"/>
    <mergeCell ref="B37:W37"/>
    <mergeCell ref="B39:I39"/>
    <mergeCell ref="J39:K39"/>
    <mergeCell ref="L39:P39"/>
    <mergeCell ref="Q39:S39"/>
    <mergeCell ref="T39:W39"/>
    <mergeCell ref="B33:I33"/>
    <mergeCell ref="J33:K33"/>
    <mergeCell ref="L33:P33"/>
    <mergeCell ref="Q33:S33"/>
    <mergeCell ref="T33:W33"/>
    <mergeCell ref="B34:I34"/>
    <mergeCell ref="J34:K34"/>
    <mergeCell ref="L34:P34"/>
    <mergeCell ref="Q34:S34"/>
    <mergeCell ref="T34:W34"/>
    <mergeCell ref="B40:I40"/>
    <mergeCell ref="J40:K40"/>
    <mergeCell ref="L40:P40"/>
    <mergeCell ref="Q40:S40"/>
    <mergeCell ref="T40:W40"/>
    <mergeCell ref="B41:I41"/>
    <mergeCell ref="J41:K41"/>
    <mergeCell ref="L41:P41"/>
    <mergeCell ref="Q41:S41"/>
    <mergeCell ref="T41:W41"/>
    <mergeCell ref="B42:I42"/>
    <mergeCell ref="J42:K42"/>
    <mergeCell ref="L42:P42"/>
    <mergeCell ref="Q42:S42"/>
    <mergeCell ref="T42:W42"/>
    <mergeCell ref="B43:I43"/>
    <mergeCell ref="J43:K43"/>
    <mergeCell ref="L43:P43"/>
    <mergeCell ref="Q43:S43"/>
    <mergeCell ref="T43:W43"/>
    <mergeCell ref="B44:I44"/>
    <mergeCell ref="J44:K44"/>
    <mergeCell ref="L44:P44"/>
    <mergeCell ref="Q44:S44"/>
    <mergeCell ref="T44:W44"/>
    <mergeCell ref="B45:I45"/>
    <mergeCell ref="J45:K45"/>
    <mergeCell ref="L45:P45"/>
    <mergeCell ref="Q45:S45"/>
    <mergeCell ref="T45:W45"/>
    <mergeCell ref="B51:G51"/>
    <mergeCell ref="H51:I51"/>
    <mergeCell ref="J51:K51"/>
    <mergeCell ref="L51:P51"/>
    <mergeCell ref="Q51:S51"/>
    <mergeCell ref="T51:W51"/>
    <mergeCell ref="Q46:S46"/>
    <mergeCell ref="T46:W46"/>
    <mergeCell ref="B48:W48"/>
    <mergeCell ref="B50:G50"/>
    <mergeCell ref="H50:I50"/>
    <mergeCell ref="J50:K50"/>
    <mergeCell ref="L50:P50"/>
    <mergeCell ref="Q50:S50"/>
    <mergeCell ref="T50:W50"/>
    <mergeCell ref="B53:G53"/>
    <mergeCell ref="H53:I53"/>
    <mergeCell ref="J53:K53"/>
    <mergeCell ref="L53:P53"/>
    <mergeCell ref="Q53:S53"/>
    <mergeCell ref="T53:W53"/>
    <mergeCell ref="B52:G52"/>
    <mergeCell ref="H52:I52"/>
    <mergeCell ref="J52:K52"/>
    <mergeCell ref="L52:P52"/>
    <mergeCell ref="Q52:S52"/>
    <mergeCell ref="T52:W52"/>
    <mergeCell ref="Q54:S54"/>
    <mergeCell ref="T54:W54"/>
    <mergeCell ref="B56:W56"/>
    <mergeCell ref="B58:G58"/>
    <mergeCell ref="H58:I58"/>
    <mergeCell ref="J58:K58"/>
    <mergeCell ref="L58:P58"/>
    <mergeCell ref="Q58:S58"/>
    <mergeCell ref="T58:W58"/>
    <mergeCell ref="B60:G60"/>
    <mergeCell ref="H60:I60"/>
    <mergeCell ref="J60:K60"/>
    <mergeCell ref="L60:P60"/>
    <mergeCell ref="Q60:S60"/>
    <mergeCell ref="T60:W60"/>
    <mergeCell ref="B59:G59"/>
    <mergeCell ref="H59:I59"/>
    <mergeCell ref="J59:K59"/>
    <mergeCell ref="L59:P59"/>
    <mergeCell ref="Q59:S59"/>
    <mergeCell ref="T59:W59"/>
    <mergeCell ref="Q62:S62"/>
    <mergeCell ref="T62:W62"/>
    <mergeCell ref="Q64:S64"/>
    <mergeCell ref="T64:W64"/>
    <mergeCell ref="R65:S65"/>
    <mergeCell ref="T65:W65"/>
    <mergeCell ref="B61:G61"/>
    <mergeCell ref="H61:I61"/>
    <mergeCell ref="J61:K61"/>
    <mergeCell ref="L61:P61"/>
    <mergeCell ref="Q61:S61"/>
    <mergeCell ref="T61:W61"/>
    <mergeCell ref="I73:P73"/>
    <mergeCell ref="I74:P74"/>
    <mergeCell ref="B76:N76"/>
    <mergeCell ref="H77:O77"/>
    <mergeCell ref="Q66:S66"/>
    <mergeCell ref="T66:W66"/>
    <mergeCell ref="C69:J69"/>
    <mergeCell ref="K69:M70"/>
    <mergeCell ref="N69:V69"/>
    <mergeCell ref="C70:J70"/>
    <mergeCell ref="N70:W70"/>
  </mergeCells>
  <conditionalFormatting sqref="B12:W17">
    <cfRule type="expression" dxfId="3" priority="1" stopIfTrue="1">
      <formula>#REF!=0</formula>
    </cfRule>
  </conditionalFormatting>
  <dataValidations count="32">
    <dataValidation allowBlank="1" showInputMessage="1" showErrorMessage="1" prompt="Escriba el precio unitario del material  que se analiza" sqref="Q40:S45" xr:uid="{00000000-0002-0000-4000-000000000000}"/>
    <dataValidation allowBlank="1" showInputMessage="1" showErrorMessage="1" prompt="Escriba la cantidad de material que se analiza" sqref="M41:P45 L40:L45" xr:uid="{00000000-0002-0000-4000-000001000000}"/>
    <dataValidation allowBlank="1" showInputMessage="1" showErrorMessage="1" prompt="Escriba la unidad de medida en que se mide el material" sqref="J40:K45" xr:uid="{00000000-0002-0000-4000-000002000000}"/>
    <dataValidation allowBlank="1" showInputMessage="1" showErrorMessage="1" prompt="Escriba una breve descripción de los materiales que analiza" sqref="C41:I45 B40:B45" xr:uid="{00000000-0002-0000-4000-000003000000}"/>
    <dataValidation allowBlank="1" showInputMessage="1" showErrorMessage="1" prompt="Escriba el rendimiento del equipo que analiza" sqref="Q33:S34" xr:uid="{00000000-0002-0000-4000-000004000000}"/>
    <dataValidation allowBlank="1" showInputMessage="1" showErrorMessage="1" prompt="Escriba la Tarifa por hora del equipo que analiza" sqref="L33:P34" xr:uid="{00000000-0002-0000-4000-000005000000}"/>
    <dataValidation allowBlank="1" showInputMessage="1" showErrorMessage="1" prompt="Escriba una breve descripción del equipo que analiza" sqref="B33:B34" xr:uid="{00000000-0002-0000-4000-000006000000}"/>
    <dataValidation allowBlank="1" showInputMessage="1" showErrorMessage="1" prompt="Escriba el nombre completo  del interventor" sqref="H77:O77" xr:uid="{00000000-0002-0000-4000-000007000000}"/>
    <dataValidation allowBlank="1" showInputMessage="1" showErrorMessage="1" prompt="Escriba el valor Unitario de cada trabajador relacionado" sqref="T59:W61" xr:uid="{00000000-0002-0000-4000-000008000000}"/>
    <dataValidation allowBlank="1" showInputMessage="1" showErrorMessage="1" prompt="Escriba el rendimiento de cada trabajador relacionado" sqref="Q59:S61" xr:uid="{00000000-0002-0000-4000-000009000000}"/>
    <dataValidation allowBlank="1" showInputMessage="1" showErrorMessage="1" prompt="Escriba el valor del jornal total de cada trabajador relacionado" sqref="L59:P61" xr:uid="{00000000-0002-0000-4000-00000A000000}"/>
    <dataValidation allowBlank="1" showInputMessage="1" showErrorMessage="1" prompt="Escriba el valor de las prestaciones por cada trabajador" sqref="J59:K61" xr:uid="{00000000-0002-0000-4000-00000B000000}"/>
    <dataValidation allowBlank="1" showInputMessage="1" showErrorMessage="1" prompt="Escriba el valor del jornal por cada trabajador" sqref="H59:I61" xr:uid="{00000000-0002-0000-4000-00000C000000}"/>
    <dataValidation allowBlank="1" showInputMessage="1" showErrorMessage="1" prompt="Escriba el valor unitario del transporte relacionado" sqref="T51:W53" xr:uid="{00000000-0002-0000-4000-00000D000000}"/>
    <dataValidation allowBlank="1" showInputMessage="1" showErrorMessage="1" prompt="Escriba la tarifa del transporte relacionado" sqref="Q51:S53" xr:uid="{00000000-0002-0000-4000-00000E000000}"/>
    <dataValidation allowBlank="1" showInputMessage="1" showErrorMessage="1" prompt="Esciba los m2 o Toneladas por Km equivalentes para el transporte relacionado" sqref="L51:P53" xr:uid="{00000000-0002-0000-4000-00000F000000}"/>
    <dataValidation allowBlank="1" showInputMessage="1" showErrorMessage="1" prompt="Escriba la distancia que recorre el transporte relacionado" sqref="J51:K53" xr:uid="{00000000-0002-0000-4000-000010000000}"/>
    <dataValidation allowBlank="1" showInputMessage="1" showErrorMessage="1" prompt="Escriba el peso o la cantidad de volument que transporta" sqref="H51:I53" xr:uid="{00000000-0002-0000-4000-000011000000}"/>
    <dataValidation allowBlank="1" showInputMessage="1" showErrorMessage="1" prompt="Escriba el precio unitario del material que se analiza" sqref="T34:W34 T40:W45" xr:uid="{00000000-0002-0000-4000-000012000000}"/>
    <dataValidation allowBlank="1" showInputMessage="1" showErrorMessage="1" prompt="Escriba el valor unitario del equipo que analiza" sqref="T33:W33" xr:uid="{00000000-0002-0000-4000-000013000000}"/>
    <dataValidation allowBlank="1" showInputMessage="1" showErrorMessage="1" prompt="Escriba los trabajadores cuyo precio va a analizarce" sqref="B59:G61" xr:uid="{00000000-0002-0000-4000-000014000000}"/>
    <dataValidation allowBlank="1" showInputMessage="1" showErrorMessage="1" prompt="Escriba la clase de material que transporta el material que se analiza" sqref="B51:G53" xr:uid="{00000000-0002-0000-4000-000015000000}"/>
    <dataValidation allowBlank="1" showInputMessage="1" showErrorMessage="1" prompt="Escriba la Cantidad de cada item relacionado" sqref="T26 T29:W29" xr:uid="{00000000-0002-0000-4000-000016000000}"/>
    <dataValidation allowBlank="1" showInputMessage="1" showErrorMessage="1" prompt="Escriba la unidad de medida en que se encuentra el item relacionado" sqref="Q26 Q29:S29" xr:uid="{00000000-0002-0000-4000-000017000000}"/>
    <dataValidation allowBlank="1" showInputMessage="1" showErrorMessage="1" prompt="Escriba una breve descripción del item relacionado" sqref="D26 D29:P29" xr:uid="{00000000-0002-0000-4000-000018000000}"/>
    <dataValidation allowBlank="1" showInputMessage="1" showErrorMessage="1" prompt="Escriba el item relacionado en la propuesta" sqref="B26 B29:C29" xr:uid="{00000000-0002-0000-4000-000019000000}"/>
    <dataValidation allowBlank="1" showInputMessage="1" showErrorMessage="1" promptTitle="Coordinador        " prompt="Escriba el nombre _x000a_o razón social del _x000a_funcionario designado_x000a_para ser el Coordinador_x000a_del Contrato" sqref="F23:W23" xr:uid="{00000000-0002-0000-4000-00001A000000}"/>
    <dataValidation allowBlank="1" showInputMessage="1" showErrorMessage="1" promptTitle="Interventor               " prompt="Escriba el nombre _x000a_o razón social del _x000a_Interventor" sqref="F21:W21" xr:uid="{00000000-0002-0000-4000-00001B000000}"/>
    <dataValidation allowBlank="1" showInputMessage="1" showErrorMessage="1" promptTitle="Contratista" prompt="Escriba el nombre o _x000a_razón social del _x000a_Contratista" sqref="F19:W19" xr:uid="{00000000-0002-0000-4000-00001C000000}"/>
    <dataValidation allowBlank="1" showInputMessage="1" showErrorMessage="1" promptTitle="Contrato No." prompt="Escriba en este espacio el número de contrato suscrito" sqref="H8:L8" xr:uid="{00000000-0002-0000-4000-00001D000000}"/>
    <dataValidation allowBlank="1" showInputMessage="1" showErrorMessage="1" prompt="Escriba el año de suscripción del contrato." sqref="O8:Q8" xr:uid="{00000000-0002-0000-4000-00001E000000}"/>
    <dataValidation allowBlank="1" showInputMessage="1" showErrorMessage="1" promptTitle="Objeto del Contrato" prompt="Escriba claramente el objeto del contrato de ejecución suscrito" sqref="B12:W17" xr:uid="{00000000-0002-0000-4000-00001F000000}"/>
  </dataValidation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tabColor theme="0"/>
  </sheetPr>
  <dimension ref="A1:X77"/>
  <sheetViews>
    <sheetView topLeftCell="A28" zoomScale="62" zoomScaleNormal="62" workbookViewId="0">
      <selection activeCell="A28" sqref="A1:XFD1048576"/>
    </sheetView>
  </sheetViews>
  <sheetFormatPr defaultColWidth="11.42578125" defaultRowHeight="15"/>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69" t="s">
        <v>4</v>
      </c>
      <c r="C12" s="469"/>
      <c r="D12" s="469"/>
      <c r="E12" s="469"/>
      <c r="F12" s="469"/>
      <c r="G12" s="469"/>
      <c r="H12" s="469"/>
      <c r="I12" s="469"/>
      <c r="J12" s="469"/>
      <c r="K12" s="469"/>
      <c r="L12" s="469"/>
      <c r="M12" s="469"/>
      <c r="N12" s="469"/>
      <c r="O12" s="469"/>
      <c r="P12" s="469"/>
      <c r="Q12" s="469"/>
      <c r="R12" s="469"/>
      <c r="S12" s="469"/>
      <c r="T12" s="469"/>
      <c r="U12" s="469"/>
      <c r="V12" s="469"/>
      <c r="W12" s="469"/>
      <c r="X12" s="36"/>
    </row>
    <row r="13" spans="1:24">
      <c r="A13" s="35"/>
      <c r="B13" s="469"/>
      <c r="C13" s="469"/>
      <c r="D13" s="469"/>
      <c r="E13" s="469"/>
      <c r="F13" s="469"/>
      <c r="G13" s="469"/>
      <c r="H13" s="469"/>
      <c r="I13" s="469"/>
      <c r="J13" s="469"/>
      <c r="K13" s="469"/>
      <c r="L13" s="469"/>
      <c r="M13" s="469"/>
      <c r="N13" s="469"/>
      <c r="O13" s="469"/>
      <c r="P13" s="469"/>
      <c r="Q13" s="469"/>
      <c r="R13" s="469"/>
      <c r="S13" s="469"/>
      <c r="T13" s="469"/>
      <c r="U13" s="469"/>
      <c r="V13" s="469"/>
      <c r="W13" s="469"/>
      <c r="X13" s="36"/>
    </row>
    <row r="14" spans="1:24">
      <c r="A14" s="35"/>
      <c r="B14" s="469"/>
      <c r="C14" s="469"/>
      <c r="D14" s="469"/>
      <c r="E14" s="469"/>
      <c r="F14" s="469"/>
      <c r="G14" s="469"/>
      <c r="H14" s="469"/>
      <c r="I14" s="469"/>
      <c r="J14" s="469"/>
      <c r="K14" s="469"/>
      <c r="L14" s="469"/>
      <c r="M14" s="469"/>
      <c r="N14" s="469"/>
      <c r="O14" s="469"/>
      <c r="P14" s="469"/>
      <c r="Q14" s="469"/>
      <c r="R14" s="469"/>
      <c r="S14" s="469"/>
      <c r="T14" s="469"/>
      <c r="U14" s="469"/>
      <c r="V14" s="469"/>
      <c r="W14" s="469"/>
      <c r="X14" s="36"/>
    </row>
    <row r="15" spans="1:24">
      <c r="A15" s="35"/>
      <c r="B15" s="469"/>
      <c r="C15" s="469"/>
      <c r="D15" s="469"/>
      <c r="E15" s="469"/>
      <c r="F15" s="469"/>
      <c r="G15" s="469"/>
      <c r="H15" s="469"/>
      <c r="I15" s="469"/>
      <c r="J15" s="469"/>
      <c r="K15" s="469"/>
      <c r="L15" s="469"/>
      <c r="M15" s="469"/>
      <c r="N15" s="469"/>
      <c r="O15" s="469"/>
      <c r="P15" s="469"/>
      <c r="Q15" s="469"/>
      <c r="R15" s="469"/>
      <c r="S15" s="469"/>
      <c r="T15" s="469"/>
      <c r="U15" s="469"/>
      <c r="V15" s="469"/>
      <c r="W15" s="469"/>
      <c r="X15" s="36"/>
    </row>
    <row r="16" spans="1:24">
      <c r="A16" s="35"/>
      <c r="B16" s="469"/>
      <c r="C16" s="469"/>
      <c r="D16" s="469"/>
      <c r="E16" s="469"/>
      <c r="F16" s="469"/>
      <c r="G16" s="469"/>
      <c r="H16" s="469"/>
      <c r="I16" s="469"/>
      <c r="J16" s="469"/>
      <c r="K16" s="469"/>
      <c r="L16" s="469"/>
      <c r="M16" s="469"/>
      <c r="N16" s="469"/>
      <c r="O16" s="469"/>
      <c r="P16" s="469"/>
      <c r="Q16" s="469"/>
      <c r="R16" s="469"/>
      <c r="S16" s="469"/>
      <c r="T16" s="469"/>
      <c r="U16" s="469"/>
      <c r="V16" s="469"/>
      <c r="W16" s="469"/>
      <c r="X16" s="36"/>
    </row>
    <row r="17" spans="1:24">
      <c r="A17" s="35"/>
      <c r="B17" s="469"/>
      <c r="C17" s="469"/>
      <c r="D17" s="469"/>
      <c r="E17" s="469"/>
      <c r="F17" s="469"/>
      <c r="G17" s="469"/>
      <c r="H17" s="469"/>
      <c r="I17" s="469"/>
      <c r="J17" s="469"/>
      <c r="K17" s="469"/>
      <c r="L17" s="469"/>
      <c r="M17" s="469"/>
      <c r="N17" s="469"/>
      <c r="O17" s="469"/>
      <c r="P17" s="469"/>
      <c r="Q17" s="469"/>
      <c r="R17" s="469"/>
      <c r="S17" s="469"/>
      <c r="T17" s="469"/>
      <c r="U17" s="469"/>
      <c r="V17" s="469"/>
      <c r="W17" s="469"/>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293">
        <f>'[6]PRESUPUESTO PLAZA'!B100</f>
        <v>13.6</v>
      </c>
      <c r="C26" s="295"/>
      <c r="D26" s="470" t="str">
        <f>'[6]PRESUPUESTO PLAZA'!C100</f>
        <v>Puerta de interior en madera  entamborada, sencilla, con alma alveolada, triple de 4mm, bastidor de madera maciza, y paneles  de  tablero  contrachapado  de  madera  nacional; marco metálico para pintar; con herrajes de colgar y de cierre.</v>
      </c>
      <c r="E26" s="471"/>
      <c r="F26" s="471"/>
      <c r="G26" s="471"/>
      <c r="H26" s="471"/>
      <c r="I26" s="471"/>
      <c r="J26" s="471"/>
      <c r="K26" s="471"/>
      <c r="L26" s="471"/>
      <c r="M26" s="471"/>
      <c r="N26" s="471"/>
      <c r="O26" s="471"/>
      <c r="P26" s="472"/>
      <c r="Q26" s="293" t="str">
        <f>'[6]PRESUPUESTO PLAZA'!D100</f>
        <v>m2</v>
      </c>
      <c r="R26" s="294"/>
      <c r="S26" s="295"/>
      <c r="T26" s="468">
        <f>'[6]PRESUPUESTO PLAZA'!E100</f>
        <v>40</v>
      </c>
      <c r="U26" s="294"/>
      <c r="V26" s="294"/>
      <c r="W26" s="295"/>
      <c r="X26" s="46"/>
    </row>
    <row r="27" spans="1:24">
      <c r="A27" s="33"/>
      <c r="B27" s="296"/>
      <c r="C27" s="298"/>
      <c r="D27" s="473"/>
      <c r="E27" s="474"/>
      <c r="F27" s="474"/>
      <c r="G27" s="474"/>
      <c r="H27" s="474"/>
      <c r="I27" s="474"/>
      <c r="J27" s="474"/>
      <c r="K27" s="474"/>
      <c r="L27" s="474"/>
      <c r="M27" s="474"/>
      <c r="N27" s="474"/>
      <c r="O27" s="474"/>
      <c r="P27" s="475"/>
      <c r="Q27" s="296"/>
      <c r="R27" s="297"/>
      <c r="S27" s="298"/>
      <c r="T27" s="296"/>
      <c r="U27" s="297"/>
      <c r="V27" s="297"/>
      <c r="W27" s="298"/>
      <c r="X27" s="46"/>
    </row>
    <row r="28" spans="1:24">
      <c r="A28" s="33"/>
      <c r="B28" s="299"/>
      <c r="C28" s="301"/>
      <c r="D28" s="476"/>
      <c r="E28" s="477"/>
      <c r="F28" s="477"/>
      <c r="G28" s="477"/>
      <c r="H28" s="477"/>
      <c r="I28" s="477"/>
      <c r="J28" s="477"/>
      <c r="K28" s="477"/>
      <c r="L28" s="477"/>
      <c r="M28" s="477"/>
      <c r="N28" s="477"/>
      <c r="O28" s="477"/>
      <c r="P28" s="478"/>
      <c r="Q28" s="299"/>
      <c r="R28" s="300"/>
      <c r="S28" s="301"/>
      <c r="T28" s="299"/>
      <c r="U28" s="300"/>
      <c r="V28" s="300"/>
      <c r="W28" s="301"/>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c r="K33" s="318"/>
      <c r="L33" s="319">
        <f>+T62</f>
        <v>16943.52</v>
      </c>
      <c r="M33" s="319"/>
      <c r="N33" s="319"/>
      <c r="O33" s="319"/>
      <c r="P33" s="319"/>
      <c r="Q33" s="320">
        <v>0.05</v>
      </c>
      <c r="R33" s="320"/>
      <c r="S33" s="320"/>
      <c r="T33" s="319">
        <f>+ROUND(L33*Q33,0)</f>
        <v>847</v>
      </c>
      <c r="U33" s="319"/>
      <c r="V33" s="319"/>
      <c r="W33" s="319"/>
      <c r="X33" s="46"/>
    </row>
    <row r="34" spans="1:24" ht="15.75">
      <c r="A34" s="33"/>
      <c r="B34" s="314"/>
      <c r="C34" s="315"/>
      <c r="D34" s="315"/>
      <c r="E34" s="315"/>
      <c r="F34" s="315"/>
      <c r="G34" s="315"/>
      <c r="H34" s="315"/>
      <c r="I34" s="316"/>
      <c r="J34" s="317"/>
      <c r="K34" s="318"/>
      <c r="L34" s="321"/>
      <c r="M34" s="322"/>
      <c r="N34" s="322"/>
      <c r="O34" s="322"/>
      <c r="P34" s="323"/>
      <c r="Q34" s="317"/>
      <c r="R34" s="324"/>
      <c r="S34" s="318"/>
      <c r="T34" s="325">
        <f>+ROUND(L34*Q34,0)</f>
        <v>0</v>
      </c>
      <c r="U34" s="326"/>
      <c r="V34" s="326"/>
      <c r="W34" s="327"/>
      <c r="X34" s="46"/>
    </row>
    <row r="35" spans="1:24" ht="16.5">
      <c r="A35" s="33"/>
      <c r="B35" s="49"/>
      <c r="C35" s="49"/>
      <c r="D35" s="49"/>
      <c r="E35" s="49"/>
      <c r="F35" s="49"/>
      <c r="G35" s="49"/>
      <c r="H35" s="49"/>
      <c r="I35" s="49"/>
      <c r="J35" s="49"/>
      <c r="K35" s="49"/>
      <c r="L35" s="49"/>
      <c r="M35" s="49"/>
      <c r="N35" s="49"/>
      <c r="O35" s="49"/>
      <c r="P35" s="49"/>
      <c r="Q35" s="310" t="s">
        <v>20</v>
      </c>
      <c r="R35" s="310"/>
      <c r="S35" s="310"/>
      <c r="T35" s="311">
        <f>+SUM(T33:W34)</f>
        <v>847</v>
      </c>
      <c r="U35" s="312"/>
      <c r="V35" s="312"/>
      <c r="W35" s="313"/>
      <c r="X35" s="46"/>
    </row>
    <row r="36" spans="1:24" ht="15.75">
      <c r="A36" s="33"/>
      <c r="B36" s="50"/>
      <c r="C36" s="50"/>
      <c r="D36" s="50"/>
      <c r="E36" s="50"/>
      <c r="F36" s="50"/>
      <c r="G36" s="50"/>
      <c r="H36" s="50"/>
      <c r="I36" s="50"/>
      <c r="J36" s="50"/>
      <c r="K36" s="50"/>
      <c r="L36" s="50"/>
      <c r="M36" s="50"/>
      <c r="N36" s="50"/>
      <c r="O36" s="50"/>
      <c r="P36" s="50"/>
      <c r="Q36" s="50"/>
      <c r="R36" s="50"/>
      <c r="S36" s="50"/>
      <c r="T36" s="51"/>
      <c r="U36" s="51"/>
      <c r="V36" s="51"/>
      <c r="W36" s="51"/>
      <c r="X36" s="46"/>
    </row>
    <row r="37" spans="1:24" ht="16.5">
      <c r="A37" s="33"/>
      <c r="B37" s="305" t="s">
        <v>21</v>
      </c>
      <c r="C37" s="305"/>
      <c r="D37" s="305"/>
      <c r="E37" s="305"/>
      <c r="F37" s="305"/>
      <c r="G37" s="305"/>
      <c r="H37" s="305"/>
      <c r="I37" s="305"/>
      <c r="J37" s="305"/>
      <c r="K37" s="305"/>
      <c r="L37" s="305"/>
      <c r="M37" s="305"/>
      <c r="N37" s="305"/>
      <c r="O37" s="305"/>
      <c r="P37" s="305"/>
      <c r="Q37" s="305"/>
      <c r="R37" s="305"/>
      <c r="S37" s="305"/>
      <c r="T37" s="305"/>
      <c r="U37" s="305"/>
      <c r="V37" s="305"/>
      <c r="W37" s="305"/>
      <c r="X37" s="46"/>
    </row>
    <row r="38" spans="1:24" ht="15.75">
      <c r="A38" s="33"/>
      <c r="B38" s="47"/>
      <c r="C38" s="47"/>
      <c r="D38" s="47"/>
      <c r="E38" s="47"/>
      <c r="F38" s="47"/>
      <c r="G38" s="47"/>
      <c r="H38" s="47"/>
      <c r="I38" s="47"/>
      <c r="J38" s="47"/>
      <c r="K38" s="47"/>
      <c r="L38" s="47"/>
      <c r="M38" s="47"/>
      <c r="N38" s="47"/>
      <c r="O38" s="47"/>
      <c r="P38" s="47"/>
      <c r="Q38" s="47"/>
      <c r="R38" s="47"/>
      <c r="S38" s="47"/>
      <c r="T38" s="47"/>
      <c r="U38" s="47"/>
      <c r="V38" s="47"/>
      <c r="W38" s="47"/>
      <c r="X38" s="46"/>
    </row>
    <row r="39" spans="1:24" ht="16.5">
      <c r="A39" s="33"/>
      <c r="B39" s="309" t="s">
        <v>9</v>
      </c>
      <c r="C39" s="309"/>
      <c r="D39" s="309"/>
      <c r="E39" s="309"/>
      <c r="F39" s="309"/>
      <c r="G39" s="309"/>
      <c r="H39" s="309"/>
      <c r="I39" s="309"/>
      <c r="J39" s="309" t="s">
        <v>10</v>
      </c>
      <c r="K39" s="309"/>
      <c r="L39" s="309" t="s">
        <v>22</v>
      </c>
      <c r="M39" s="309"/>
      <c r="N39" s="309"/>
      <c r="O39" s="309"/>
      <c r="P39" s="309"/>
      <c r="Q39" s="309" t="s">
        <v>23</v>
      </c>
      <c r="R39" s="309"/>
      <c r="S39" s="309"/>
      <c r="T39" s="309" t="s">
        <v>24</v>
      </c>
      <c r="U39" s="309"/>
      <c r="V39" s="309"/>
      <c r="W39" s="309"/>
      <c r="X39" s="46"/>
    </row>
    <row r="40" spans="1:24" ht="15.75">
      <c r="A40" s="33"/>
      <c r="B40" s="533" t="s">
        <v>306</v>
      </c>
      <c r="C40" s="533"/>
      <c r="D40" s="533"/>
      <c r="E40" s="533"/>
      <c r="F40" s="533"/>
      <c r="G40" s="533"/>
      <c r="H40" s="533"/>
      <c r="I40" s="533"/>
      <c r="J40" s="320" t="s">
        <v>297</v>
      </c>
      <c r="K40" s="320"/>
      <c r="L40" s="535">
        <v>1</v>
      </c>
      <c r="M40" s="536"/>
      <c r="N40" s="536"/>
      <c r="O40" s="536"/>
      <c r="P40" s="537"/>
      <c r="Q40" s="458">
        <v>154900</v>
      </c>
      <c r="R40" s="458"/>
      <c r="S40" s="458"/>
      <c r="T40" s="458">
        <f t="shared" ref="T40:T45" si="0">+ROUND(L40*Q40,0)</f>
        <v>154900</v>
      </c>
      <c r="U40" s="458"/>
      <c r="V40" s="458"/>
      <c r="W40" s="458"/>
      <c r="X40" s="46"/>
    </row>
    <row r="41" spans="1:24" ht="15.75">
      <c r="A41" s="33"/>
      <c r="B41" s="533"/>
      <c r="C41" s="533"/>
      <c r="D41" s="533"/>
      <c r="E41" s="533"/>
      <c r="F41" s="533"/>
      <c r="G41" s="533"/>
      <c r="H41" s="533"/>
      <c r="I41" s="533"/>
      <c r="J41" s="320"/>
      <c r="K41" s="320"/>
      <c r="L41" s="534"/>
      <c r="M41" s="534"/>
      <c r="N41" s="534"/>
      <c r="O41" s="534"/>
      <c r="P41" s="534"/>
      <c r="Q41" s="458"/>
      <c r="R41" s="458"/>
      <c r="S41" s="458"/>
      <c r="T41" s="458">
        <f t="shared" si="0"/>
        <v>0</v>
      </c>
      <c r="U41" s="458"/>
      <c r="V41" s="458"/>
      <c r="W41" s="458"/>
      <c r="X41" s="46"/>
    </row>
    <row r="42" spans="1:24" ht="15.75">
      <c r="A42" s="33"/>
      <c r="B42" s="533"/>
      <c r="C42" s="533"/>
      <c r="D42" s="533"/>
      <c r="E42" s="533"/>
      <c r="F42" s="533"/>
      <c r="G42" s="533"/>
      <c r="H42" s="533"/>
      <c r="I42" s="533"/>
      <c r="J42" s="320"/>
      <c r="K42" s="320"/>
      <c r="L42" s="534"/>
      <c r="M42" s="534"/>
      <c r="N42" s="534"/>
      <c r="O42" s="534"/>
      <c r="P42" s="534"/>
      <c r="Q42" s="458"/>
      <c r="R42" s="458"/>
      <c r="S42" s="458"/>
      <c r="T42" s="458">
        <f t="shared" si="0"/>
        <v>0</v>
      </c>
      <c r="U42" s="458"/>
      <c r="V42" s="458"/>
      <c r="W42" s="458"/>
      <c r="X42" s="46"/>
    </row>
    <row r="43" spans="1:24" ht="15.75">
      <c r="A43" s="33"/>
      <c r="B43" s="533"/>
      <c r="C43" s="533"/>
      <c r="D43" s="533"/>
      <c r="E43" s="533"/>
      <c r="F43" s="533"/>
      <c r="G43" s="533"/>
      <c r="H43" s="533"/>
      <c r="I43" s="533"/>
      <c r="J43" s="320"/>
      <c r="K43" s="320"/>
      <c r="L43" s="534"/>
      <c r="M43" s="534"/>
      <c r="N43" s="534"/>
      <c r="O43" s="534"/>
      <c r="P43" s="534"/>
      <c r="Q43" s="458"/>
      <c r="R43" s="458"/>
      <c r="S43" s="458"/>
      <c r="T43" s="458">
        <f t="shared" si="0"/>
        <v>0</v>
      </c>
      <c r="U43" s="458"/>
      <c r="V43" s="458"/>
      <c r="W43" s="458"/>
      <c r="X43" s="46"/>
    </row>
    <row r="44" spans="1:24" ht="15.75">
      <c r="A44" s="33"/>
      <c r="B44" s="533"/>
      <c r="C44" s="533"/>
      <c r="D44" s="533"/>
      <c r="E44" s="533"/>
      <c r="F44" s="533"/>
      <c r="G44" s="533"/>
      <c r="H44" s="533"/>
      <c r="I44" s="533"/>
      <c r="J44" s="320"/>
      <c r="K44" s="320"/>
      <c r="L44" s="534"/>
      <c r="M44" s="534"/>
      <c r="N44" s="534"/>
      <c r="O44" s="534"/>
      <c r="P44" s="534"/>
      <c r="Q44" s="458"/>
      <c r="R44" s="458"/>
      <c r="S44" s="458"/>
      <c r="T44" s="458">
        <f t="shared" si="0"/>
        <v>0</v>
      </c>
      <c r="U44" s="458"/>
      <c r="V44" s="458"/>
      <c r="W44" s="458"/>
      <c r="X44" s="46"/>
    </row>
    <row r="45" spans="1:24" ht="15.75">
      <c r="A45" s="33"/>
      <c r="B45" s="533"/>
      <c r="C45" s="533"/>
      <c r="D45" s="533"/>
      <c r="E45" s="533"/>
      <c r="F45" s="533"/>
      <c r="G45" s="533"/>
      <c r="H45" s="533"/>
      <c r="I45" s="533"/>
      <c r="J45" s="320"/>
      <c r="K45" s="320"/>
      <c r="L45" s="534"/>
      <c r="M45" s="534"/>
      <c r="N45" s="534"/>
      <c r="O45" s="534"/>
      <c r="P45" s="534"/>
      <c r="Q45" s="458"/>
      <c r="R45" s="458"/>
      <c r="S45" s="458"/>
      <c r="T45" s="458">
        <f t="shared" si="0"/>
        <v>0</v>
      </c>
      <c r="U45" s="458"/>
      <c r="V45" s="458"/>
      <c r="W45" s="458"/>
      <c r="X45" s="46"/>
    </row>
    <row r="46" spans="1:24" ht="16.5">
      <c r="A46" s="33"/>
      <c r="B46" s="49"/>
      <c r="C46" s="49"/>
      <c r="D46" s="49"/>
      <c r="E46" s="49"/>
      <c r="F46" s="49"/>
      <c r="G46" s="49"/>
      <c r="H46" s="49"/>
      <c r="I46" s="49"/>
      <c r="J46" s="49"/>
      <c r="K46" s="49"/>
      <c r="L46" s="49"/>
      <c r="M46" s="49"/>
      <c r="N46" s="49"/>
      <c r="O46" s="49"/>
      <c r="P46" s="49"/>
      <c r="Q46" s="310" t="s">
        <v>20</v>
      </c>
      <c r="R46" s="310"/>
      <c r="S46" s="310"/>
      <c r="T46" s="491">
        <f>SUM(T40:W45)</f>
        <v>154900</v>
      </c>
      <c r="U46" s="492"/>
      <c r="V46" s="492"/>
      <c r="W46" s="493"/>
      <c r="X46" s="46"/>
    </row>
    <row r="47" spans="1:24" ht="15.75">
      <c r="A47" s="33"/>
      <c r="B47" s="50"/>
      <c r="C47" s="50"/>
      <c r="D47" s="50"/>
      <c r="E47" s="50"/>
      <c r="F47" s="50"/>
      <c r="G47" s="50"/>
      <c r="H47" s="50"/>
      <c r="I47" s="50"/>
      <c r="J47" s="50"/>
      <c r="K47" s="50"/>
      <c r="L47" s="50"/>
      <c r="M47" s="50"/>
      <c r="N47" s="50"/>
      <c r="O47" s="50"/>
      <c r="P47" s="50"/>
      <c r="Q47" s="50"/>
      <c r="R47" s="50"/>
      <c r="S47" s="50"/>
      <c r="T47" s="51"/>
      <c r="U47" s="51"/>
      <c r="V47" s="51"/>
      <c r="W47" s="51"/>
      <c r="X47" s="46"/>
    </row>
    <row r="48" spans="1:24" ht="16.5">
      <c r="A48" s="33"/>
      <c r="B48" s="305" t="s">
        <v>26</v>
      </c>
      <c r="C48" s="305"/>
      <c r="D48" s="305"/>
      <c r="E48" s="305"/>
      <c r="F48" s="305"/>
      <c r="G48" s="305"/>
      <c r="H48" s="305"/>
      <c r="I48" s="305"/>
      <c r="J48" s="305"/>
      <c r="K48" s="305"/>
      <c r="L48" s="305"/>
      <c r="M48" s="305"/>
      <c r="N48" s="305"/>
      <c r="O48" s="305"/>
      <c r="P48" s="305"/>
      <c r="Q48" s="305"/>
      <c r="R48" s="305"/>
      <c r="S48" s="305"/>
      <c r="T48" s="305"/>
      <c r="U48" s="305"/>
      <c r="V48" s="305"/>
      <c r="W48" s="305"/>
      <c r="X48" s="46"/>
    </row>
    <row r="49" spans="1:24" ht="15.75">
      <c r="A49" s="33"/>
      <c r="B49" s="47"/>
      <c r="C49" s="47"/>
      <c r="D49" s="47"/>
      <c r="E49" s="47"/>
      <c r="F49" s="47"/>
      <c r="G49" s="47"/>
      <c r="H49" s="47"/>
      <c r="I49" s="47"/>
      <c r="J49" s="47"/>
      <c r="K49" s="47"/>
      <c r="L49" s="47"/>
      <c r="M49" s="47"/>
      <c r="N49" s="47"/>
      <c r="O49" s="47"/>
      <c r="P49" s="47"/>
      <c r="Q49" s="47"/>
      <c r="R49" s="47"/>
      <c r="S49" s="47"/>
      <c r="T49" s="47"/>
      <c r="U49" s="47"/>
      <c r="V49" s="47"/>
      <c r="W49" s="47"/>
      <c r="X49" s="46"/>
    </row>
    <row r="50" spans="1:24" ht="19.5">
      <c r="A50" s="33"/>
      <c r="B50" s="309" t="s">
        <v>27</v>
      </c>
      <c r="C50" s="309"/>
      <c r="D50" s="309"/>
      <c r="E50" s="309"/>
      <c r="F50" s="309"/>
      <c r="G50" s="309"/>
      <c r="H50" s="309" t="s">
        <v>28</v>
      </c>
      <c r="I50" s="309"/>
      <c r="J50" s="309" t="s">
        <v>29</v>
      </c>
      <c r="K50" s="309"/>
      <c r="L50" s="309" t="s">
        <v>30</v>
      </c>
      <c r="M50" s="309"/>
      <c r="N50" s="309"/>
      <c r="O50" s="309"/>
      <c r="P50" s="309"/>
      <c r="Q50" s="309" t="s">
        <v>16</v>
      </c>
      <c r="R50" s="309"/>
      <c r="S50" s="309"/>
      <c r="T50" s="309" t="s">
        <v>18</v>
      </c>
      <c r="U50" s="309"/>
      <c r="V50" s="309"/>
      <c r="W50" s="309"/>
      <c r="X50" s="46"/>
    </row>
    <row r="51" spans="1:24" ht="15.75">
      <c r="A51" s="33"/>
      <c r="B51" s="320"/>
      <c r="C51" s="320"/>
      <c r="D51" s="320"/>
      <c r="E51" s="320"/>
      <c r="F51" s="320"/>
      <c r="G51" s="320"/>
      <c r="H51" s="320"/>
      <c r="I51" s="320"/>
      <c r="J51" s="320"/>
      <c r="K51" s="320"/>
      <c r="L51" s="320"/>
      <c r="M51" s="320"/>
      <c r="N51" s="320"/>
      <c r="O51" s="320"/>
      <c r="P51" s="320"/>
      <c r="Q51" s="320"/>
      <c r="R51" s="320"/>
      <c r="S51" s="320"/>
      <c r="T51" s="319">
        <f>+ROUND(L51*Q51,0)</f>
        <v>0</v>
      </c>
      <c r="U51" s="319"/>
      <c r="V51" s="319"/>
      <c r="W51" s="319"/>
      <c r="X51" s="46"/>
    </row>
    <row r="52" spans="1:24" ht="15.75">
      <c r="A52" s="33"/>
      <c r="B52" s="320"/>
      <c r="C52" s="320"/>
      <c r="D52" s="320"/>
      <c r="E52" s="320"/>
      <c r="F52" s="320"/>
      <c r="G52" s="320"/>
      <c r="H52" s="320"/>
      <c r="I52" s="320"/>
      <c r="J52" s="320"/>
      <c r="K52" s="320"/>
      <c r="L52" s="320"/>
      <c r="M52" s="320"/>
      <c r="N52" s="320"/>
      <c r="O52" s="320"/>
      <c r="P52" s="320"/>
      <c r="Q52" s="320"/>
      <c r="R52" s="320"/>
      <c r="S52" s="320"/>
      <c r="T52" s="319">
        <f>+ROUND(L52*Q52,0)</f>
        <v>0</v>
      </c>
      <c r="U52" s="319"/>
      <c r="V52" s="319"/>
      <c r="W52" s="319"/>
      <c r="X52" s="46"/>
    </row>
    <row r="53" spans="1:24" ht="15.75">
      <c r="A53" s="33"/>
      <c r="B53" s="320"/>
      <c r="C53" s="320"/>
      <c r="D53" s="320"/>
      <c r="E53" s="320"/>
      <c r="F53" s="320"/>
      <c r="G53" s="320"/>
      <c r="H53" s="320"/>
      <c r="I53" s="320"/>
      <c r="J53" s="320"/>
      <c r="K53" s="320"/>
      <c r="L53" s="320"/>
      <c r="M53" s="320"/>
      <c r="N53" s="320"/>
      <c r="O53" s="320"/>
      <c r="P53" s="320"/>
      <c r="Q53" s="320"/>
      <c r="R53" s="320"/>
      <c r="S53" s="320"/>
      <c r="T53" s="319">
        <f>+ROUND(L53*Q53,0)</f>
        <v>0</v>
      </c>
      <c r="U53" s="319"/>
      <c r="V53" s="319"/>
      <c r="W53" s="319"/>
      <c r="X53" s="46"/>
    </row>
    <row r="54" spans="1:24" ht="16.5">
      <c r="A54" s="33"/>
      <c r="B54" s="49"/>
      <c r="C54" s="49"/>
      <c r="D54" s="49"/>
      <c r="E54" s="49"/>
      <c r="F54" s="49"/>
      <c r="G54" s="49"/>
      <c r="H54" s="49"/>
      <c r="I54" s="49"/>
      <c r="J54" s="49"/>
      <c r="K54" s="49"/>
      <c r="L54" s="49"/>
      <c r="M54" s="49"/>
      <c r="N54" s="49"/>
      <c r="O54" s="49"/>
      <c r="P54" s="49"/>
      <c r="Q54" s="310" t="s">
        <v>20</v>
      </c>
      <c r="R54" s="310"/>
      <c r="S54" s="310"/>
      <c r="T54" s="332">
        <f>SUM(T51:W53)</f>
        <v>0</v>
      </c>
      <c r="U54" s="333"/>
      <c r="V54" s="333"/>
      <c r="W54" s="334"/>
      <c r="X54" s="46"/>
    </row>
    <row r="55" spans="1:24" ht="15.75">
      <c r="A55" s="33"/>
      <c r="B55" s="50"/>
      <c r="C55" s="50"/>
      <c r="D55" s="50"/>
      <c r="E55" s="50"/>
      <c r="F55" s="50"/>
      <c r="G55" s="50"/>
      <c r="H55" s="50"/>
      <c r="I55" s="50"/>
      <c r="J55" s="50"/>
      <c r="K55" s="50"/>
      <c r="L55" s="50"/>
      <c r="M55" s="50"/>
      <c r="N55" s="50"/>
      <c r="O55" s="50"/>
      <c r="P55" s="50"/>
      <c r="Q55" s="50"/>
      <c r="R55" s="50"/>
      <c r="S55" s="50"/>
      <c r="T55" s="51"/>
      <c r="U55" s="51"/>
      <c r="V55" s="51"/>
      <c r="W55" s="51"/>
      <c r="X55" s="46"/>
    </row>
    <row r="56" spans="1:24" ht="16.5">
      <c r="A56" s="33"/>
      <c r="B56" s="305" t="s">
        <v>33</v>
      </c>
      <c r="C56" s="305"/>
      <c r="D56" s="305"/>
      <c r="E56" s="305"/>
      <c r="F56" s="305"/>
      <c r="G56" s="305"/>
      <c r="H56" s="305"/>
      <c r="I56" s="305"/>
      <c r="J56" s="305"/>
      <c r="K56" s="305"/>
      <c r="L56" s="305"/>
      <c r="M56" s="305"/>
      <c r="N56" s="305"/>
      <c r="O56" s="305"/>
      <c r="P56" s="305"/>
      <c r="Q56" s="305"/>
      <c r="R56" s="305"/>
      <c r="S56" s="305"/>
      <c r="T56" s="305"/>
      <c r="U56" s="305"/>
      <c r="V56" s="305"/>
      <c r="W56" s="305"/>
      <c r="X56" s="46"/>
    </row>
    <row r="57" spans="1:24" ht="15.75">
      <c r="A57" s="33"/>
      <c r="B57" s="47"/>
      <c r="C57" s="47"/>
      <c r="D57" s="47"/>
      <c r="E57" s="47"/>
      <c r="F57" s="47"/>
      <c r="G57" s="47"/>
      <c r="H57" s="47"/>
      <c r="I57" s="47"/>
      <c r="J57" s="47"/>
      <c r="K57" s="47"/>
      <c r="L57" s="47"/>
      <c r="M57" s="47"/>
      <c r="N57" s="47"/>
      <c r="O57" s="47"/>
      <c r="P57" s="47"/>
      <c r="Q57" s="47"/>
      <c r="R57" s="47"/>
      <c r="S57" s="47"/>
      <c r="T57" s="47"/>
      <c r="U57" s="47"/>
      <c r="V57" s="47"/>
      <c r="W57" s="47"/>
      <c r="X57" s="46"/>
    </row>
    <row r="58" spans="1:24" ht="16.5">
      <c r="A58" s="33"/>
      <c r="B58" s="309" t="s">
        <v>34</v>
      </c>
      <c r="C58" s="309"/>
      <c r="D58" s="309"/>
      <c r="E58" s="309"/>
      <c r="F58" s="309"/>
      <c r="G58" s="309"/>
      <c r="H58" s="309" t="s">
        <v>248</v>
      </c>
      <c r="I58" s="309"/>
      <c r="J58" s="309" t="s">
        <v>36</v>
      </c>
      <c r="K58" s="309"/>
      <c r="L58" s="309" t="s">
        <v>37</v>
      </c>
      <c r="M58" s="309"/>
      <c r="N58" s="309"/>
      <c r="O58" s="309"/>
      <c r="P58" s="309"/>
      <c r="Q58" s="309" t="s">
        <v>17</v>
      </c>
      <c r="R58" s="309"/>
      <c r="S58" s="309"/>
      <c r="T58" s="309" t="s">
        <v>18</v>
      </c>
      <c r="U58" s="309"/>
      <c r="V58" s="309"/>
      <c r="W58" s="309"/>
      <c r="X58" s="46"/>
    </row>
    <row r="59" spans="1:24">
      <c r="A59" s="33"/>
      <c r="B59" s="439" t="s">
        <v>287</v>
      </c>
      <c r="C59" s="439"/>
      <c r="D59" s="439"/>
      <c r="E59" s="439"/>
      <c r="F59" s="439"/>
      <c r="G59" s="439"/>
      <c r="H59" s="440">
        <v>25672</v>
      </c>
      <c r="I59" s="440"/>
      <c r="J59" s="441">
        <v>0.65</v>
      </c>
      <c r="K59" s="442"/>
      <c r="L59" s="445">
        <f>H59*1.65</f>
        <v>42358.799999999996</v>
      </c>
      <c r="M59" s="445"/>
      <c r="N59" s="445"/>
      <c r="O59" s="445"/>
      <c r="P59" s="445"/>
      <c r="Q59" s="484">
        <v>0.4</v>
      </c>
      <c r="R59" s="484"/>
      <c r="S59" s="484"/>
      <c r="T59" s="445">
        <f>Q59*L59</f>
        <v>16943.52</v>
      </c>
      <c r="U59" s="445"/>
      <c r="V59" s="445"/>
      <c r="W59" s="445"/>
      <c r="X59" s="46"/>
    </row>
    <row r="60" spans="1:24" ht="15.75">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5.75">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ht="16.5">
      <c r="A62" s="33"/>
      <c r="B62" s="49"/>
      <c r="C62" s="49"/>
      <c r="D62" s="49"/>
      <c r="E62" s="49"/>
      <c r="F62" s="49"/>
      <c r="G62" s="49"/>
      <c r="H62" s="49"/>
      <c r="I62" s="49"/>
      <c r="J62" s="49"/>
      <c r="K62" s="49"/>
      <c r="L62" s="49"/>
      <c r="M62" s="49"/>
      <c r="N62" s="49"/>
      <c r="O62" s="49"/>
      <c r="P62" s="49"/>
      <c r="Q62" s="310" t="s">
        <v>20</v>
      </c>
      <c r="R62" s="310"/>
      <c r="S62" s="310"/>
      <c r="T62" s="337">
        <f>SUM(T59:W61)</f>
        <v>16943.52</v>
      </c>
      <c r="U62" s="338"/>
      <c r="V62" s="338"/>
      <c r="W62" s="339"/>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169"/>
      <c r="B64" s="171"/>
      <c r="C64" s="171"/>
      <c r="D64" s="171"/>
      <c r="E64" s="171"/>
      <c r="F64" s="171"/>
      <c r="G64" s="171"/>
      <c r="H64" s="171"/>
      <c r="I64" s="171"/>
      <c r="J64" s="171"/>
      <c r="K64" s="171"/>
      <c r="L64" s="171"/>
      <c r="M64" s="171"/>
      <c r="N64" s="171"/>
      <c r="O64" s="171"/>
      <c r="P64" s="171"/>
      <c r="Q64" s="432" t="s">
        <v>39</v>
      </c>
      <c r="R64" s="432"/>
      <c r="S64" s="432"/>
      <c r="T64" s="433">
        <f>ROUND((T62+T54+T46+T35),0)</f>
        <v>172691</v>
      </c>
      <c r="U64" s="433"/>
      <c r="V64" s="433"/>
      <c r="W64" s="433"/>
      <c r="X64" s="170"/>
    </row>
    <row r="65" spans="1:24">
      <c r="A65" s="169"/>
      <c r="B65" s="171"/>
      <c r="C65" s="171"/>
      <c r="D65" s="171"/>
      <c r="E65" s="171"/>
      <c r="F65" s="171"/>
      <c r="G65" s="171"/>
      <c r="H65" s="171"/>
      <c r="I65" s="171"/>
      <c r="J65" s="171"/>
      <c r="K65" s="171"/>
      <c r="L65" s="171"/>
      <c r="M65" s="171"/>
      <c r="N65" s="171"/>
      <c r="O65" s="171"/>
      <c r="P65" s="171"/>
      <c r="Q65" s="172" t="s">
        <v>40</v>
      </c>
      <c r="R65" s="437" t="e">
        <f>'[6]DESGLOSE DEL AIU'!D1593</f>
        <v>#REF!</v>
      </c>
      <c r="S65" s="438"/>
      <c r="T65" s="433">
        <v>0</v>
      </c>
      <c r="U65" s="433"/>
      <c r="V65" s="433"/>
      <c r="W65" s="433"/>
      <c r="X65" s="170"/>
    </row>
    <row r="66" spans="1:24">
      <c r="A66" s="169"/>
      <c r="B66" s="171"/>
      <c r="C66" s="171"/>
      <c r="D66" s="171"/>
      <c r="E66" s="171"/>
      <c r="F66" s="171"/>
      <c r="G66" s="171"/>
      <c r="H66" s="171"/>
      <c r="I66" s="171"/>
      <c r="J66" s="171"/>
      <c r="K66" s="171"/>
      <c r="L66" s="171"/>
      <c r="M66" s="171"/>
      <c r="N66" s="171"/>
      <c r="O66" s="171"/>
      <c r="P66" s="171"/>
      <c r="Q66" s="432" t="s">
        <v>42</v>
      </c>
      <c r="R66" s="432"/>
      <c r="S66" s="432"/>
      <c r="T66" s="433">
        <f>+T65+T64</f>
        <v>172691</v>
      </c>
      <c r="U66" s="433"/>
      <c r="V66" s="433"/>
      <c r="W66" s="433"/>
      <c r="X66" s="170"/>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346"/>
      <c r="D69" s="641"/>
      <c r="E69" s="641"/>
      <c r="F69" s="641"/>
      <c r="G69" s="641"/>
      <c r="H69" s="641"/>
      <c r="I69" s="641"/>
      <c r="J69" s="641"/>
      <c r="K69" s="642"/>
      <c r="L69" s="642"/>
      <c r="M69" s="642"/>
      <c r="N69" s="347"/>
      <c r="O69" s="347"/>
      <c r="P69" s="347"/>
      <c r="Q69" s="347"/>
      <c r="R69" s="347"/>
      <c r="S69" s="347"/>
      <c r="T69" s="347"/>
      <c r="U69" s="347"/>
      <c r="V69" s="347"/>
      <c r="W69" s="67"/>
      <c r="X69" s="46"/>
    </row>
    <row r="70" spans="1:24" ht="16.5">
      <c r="A70" s="33"/>
      <c r="B70" s="52"/>
      <c r="C70" s="343" t="s">
        <v>43</v>
      </c>
      <c r="D70" s="343"/>
      <c r="E70" s="343"/>
      <c r="F70" s="343"/>
      <c r="G70" s="343"/>
      <c r="H70" s="343"/>
      <c r="I70" s="343"/>
      <c r="J70" s="343"/>
      <c r="K70" s="642"/>
      <c r="L70" s="642"/>
      <c r="M70" s="642"/>
      <c r="N70" s="343" t="s">
        <v>44</v>
      </c>
      <c r="O70" s="343"/>
      <c r="P70" s="343"/>
      <c r="Q70" s="343"/>
      <c r="R70" s="343"/>
      <c r="S70" s="343"/>
      <c r="T70" s="343"/>
      <c r="U70" s="343"/>
      <c r="V70" s="343"/>
      <c r="W70" s="343"/>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346"/>
      <c r="J73" s="641"/>
      <c r="K73" s="641"/>
      <c r="L73" s="641"/>
      <c r="M73" s="641"/>
      <c r="N73" s="641"/>
      <c r="O73" s="641"/>
      <c r="P73" s="641"/>
      <c r="Q73" s="57"/>
      <c r="R73" s="57"/>
      <c r="S73" s="57"/>
      <c r="T73" s="57"/>
      <c r="U73" s="57"/>
      <c r="V73" s="57"/>
      <c r="W73" s="57"/>
      <c r="X73" s="46"/>
    </row>
    <row r="74" spans="1:24" ht="16.5">
      <c r="A74" s="33"/>
      <c r="B74" s="52"/>
      <c r="C74" s="57"/>
      <c r="D74" s="58"/>
      <c r="E74" s="58"/>
      <c r="F74" s="58"/>
      <c r="G74" s="58"/>
      <c r="H74" s="58"/>
      <c r="I74" s="343" t="s">
        <v>45</v>
      </c>
      <c r="J74" s="643"/>
      <c r="K74" s="643"/>
      <c r="L74" s="643"/>
      <c r="M74" s="643"/>
      <c r="N74" s="643"/>
      <c r="O74" s="643"/>
      <c r="P74" s="643"/>
      <c r="Q74" s="57"/>
      <c r="R74" s="57"/>
      <c r="S74" s="57"/>
      <c r="T74" s="57"/>
      <c r="U74" s="57"/>
      <c r="V74" s="57"/>
      <c r="W74" s="57"/>
      <c r="X74" s="46"/>
    </row>
    <row r="75" spans="1:24">
      <c r="A75" s="33"/>
      <c r="B75" s="52"/>
      <c r="C75" s="52"/>
      <c r="D75" s="52"/>
      <c r="E75" s="52"/>
      <c r="F75" s="59"/>
      <c r="G75" s="59"/>
      <c r="H75" s="59"/>
      <c r="I75" s="59"/>
      <c r="J75" s="59"/>
      <c r="K75" s="59"/>
      <c r="L75" s="59"/>
      <c r="M75" s="59"/>
      <c r="N75" s="59"/>
      <c r="O75" s="59"/>
      <c r="P75" s="60"/>
      <c r="Q75" s="52"/>
      <c r="R75" s="52"/>
      <c r="S75" s="52"/>
      <c r="T75" s="53"/>
      <c r="U75" s="53"/>
      <c r="V75" s="53"/>
      <c r="W75" s="53"/>
      <c r="X75" s="46"/>
    </row>
    <row r="76" spans="1:24">
      <c r="A76" s="33"/>
      <c r="B76" s="344" t="s">
        <v>46</v>
      </c>
      <c r="C76" s="344"/>
      <c r="D76" s="344"/>
      <c r="E76" s="344"/>
      <c r="F76" s="344"/>
      <c r="G76" s="344"/>
      <c r="H76" s="344"/>
      <c r="I76" s="344"/>
      <c r="J76" s="344"/>
      <c r="K76" s="344"/>
      <c r="L76" s="344"/>
      <c r="M76" s="344"/>
      <c r="N76" s="344"/>
      <c r="O76" s="61"/>
      <c r="P76" s="31"/>
      <c r="Q76" s="31" t="s">
        <v>47</v>
      </c>
      <c r="R76" s="31" t="s">
        <v>48</v>
      </c>
      <c r="S76" s="31"/>
      <c r="T76" s="31"/>
      <c r="U76" s="31"/>
      <c r="V76" s="31"/>
      <c r="W76" s="31"/>
      <c r="X76" s="32"/>
    </row>
    <row r="77" spans="1:24">
      <c r="A77" s="62"/>
      <c r="B77" s="63" t="s">
        <v>49</v>
      </c>
      <c r="C77" s="64"/>
      <c r="D77" s="64"/>
      <c r="E77" s="64"/>
      <c r="F77" s="63" t="s">
        <v>50</v>
      </c>
      <c r="G77" s="65"/>
      <c r="H77" s="345"/>
      <c r="I77" s="345"/>
      <c r="J77" s="345"/>
      <c r="K77" s="345"/>
      <c r="L77" s="345"/>
      <c r="M77" s="345"/>
      <c r="N77" s="345"/>
      <c r="O77" s="345"/>
      <c r="P77" s="63"/>
      <c r="Q77" s="63"/>
      <c r="R77" s="63" t="s">
        <v>51</v>
      </c>
      <c r="S77" s="63"/>
      <c r="T77" s="63"/>
      <c r="U77" s="63"/>
      <c r="V77" s="63"/>
      <c r="W77" s="63"/>
      <c r="X77" s="66"/>
    </row>
  </sheetData>
  <mergeCells count="161">
    <mergeCell ref="A1:E5"/>
    <mergeCell ref="F1:S5"/>
    <mergeCell ref="T1:X1"/>
    <mergeCell ref="T2:X2"/>
    <mergeCell ref="T3:X3"/>
    <mergeCell ref="T4:X5"/>
    <mergeCell ref="B11:W11"/>
    <mergeCell ref="B12:W17"/>
    <mergeCell ref="B18:W18"/>
    <mergeCell ref="B19:E19"/>
    <mergeCell ref="F19:W19"/>
    <mergeCell ref="F20:W20"/>
    <mergeCell ref="B7:W7"/>
    <mergeCell ref="H8:L8"/>
    <mergeCell ref="O8:Q8"/>
    <mergeCell ref="R8:W8"/>
    <mergeCell ref="F9:I9"/>
    <mergeCell ref="K9:L9"/>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29:C29"/>
    <mergeCell ref="D29:P29"/>
    <mergeCell ref="Q29:S29"/>
    <mergeCell ref="T29:W29"/>
    <mergeCell ref="B30:W30"/>
    <mergeCell ref="B32:I32"/>
    <mergeCell ref="J32:K32"/>
    <mergeCell ref="L32:P32"/>
    <mergeCell ref="Q32:S32"/>
    <mergeCell ref="T32:W32"/>
    <mergeCell ref="B33:I33"/>
    <mergeCell ref="J33:K33"/>
    <mergeCell ref="L33:P33"/>
    <mergeCell ref="Q33:S33"/>
    <mergeCell ref="T33:W33"/>
    <mergeCell ref="B34:I34"/>
    <mergeCell ref="J34:K34"/>
    <mergeCell ref="L34:P34"/>
    <mergeCell ref="Q34:S34"/>
    <mergeCell ref="T34:W34"/>
    <mergeCell ref="B40:I40"/>
    <mergeCell ref="J40:K40"/>
    <mergeCell ref="L40:P40"/>
    <mergeCell ref="Q40:S40"/>
    <mergeCell ref="T40:W40"/>
    <mergeCell ref="B41:I41"/>
    <mergeCell ref="J41:K41"/>
    <mergeCell ref="L41:P41"/>
    <mergeCell ref="Q35:S35"/>
    <mergeCell ref="T35:W35"/>
    <mergeCell ref="B37:W37"/>
    <mergeCell ref="B39:I39"/>
    <mergeCell ref="J39:K39"/>
    <mergeCell ref="L39:P39"/>
    <mergeCell ref="Q39:S39"/>
    <mergeCell ref="T39:W39"/>
    <mergeCell ref="Q41:S41"/>
    <mergeCell ref="T41:W41"/>
    <mergeCell ref="B42:I42"/>
    <mergeCell ref="J42:K42"/>
    <mergeCell ref="L42:P42"/>
    <mergeCell ref="Q42:S42"/>
    <mergeCell ref="T42:W42"/>
    <mergeCell ref="Q50:S50"/>
    <mergeCell ref="T50:W50"/>
    <mergeCell ref="B43:I43"/>
    <mergeCell ref="J43:K43"/>
    <mergeCell ref="L43:P43"/>
    <mergeCell ref="Q43:S43"/>
    <mergeCell ref="T43:W43"/>
    <mergeCell ref="J52:K52"/>
    <mergeCell ref="L52:P52"/>
    <mergeCell ref="Q52:S52"/>
    <mergeCell ref="T52:W52"/>
    <mergeCell ref="L51:P51"/>
    <mergeCell ref="Q51:S51"/>
    <mergeCell ref="T51:W51"/>
    <mergeCell ref="B44:I44"/>
    <mergeCell ref="J44:K44"/>
    <mergeCell ref="L44:P44"/>
    <mergeCell ref="Q44:S44"/>
    <mergeCell ref="T44:W44"/>
    <mergeCell ref="B45:I45"/>
    <mergeCell ref="J45:K45"/>
    <mergeCell ref="L45:P45"/>
    <mergeCell ref="Q45:S45"/>
    <mergeCell ref="T45:W45"/>
    <mergeCell ref="Q54:S54"/>
    <mergeCell ref="T54:W54"/>
    <mergeCell ref="B56:W56"/>
    <mergeCell ref="B58:G58"/>
    <mergeCell ref="H58:I58"/>
    <mergeCell ref="J58:K58"/>
    <mergeCell ref="Q46:S46"/>
    <mergeCell ref="T46:W46"/>
    <mergeCell ref="B48:W48"/>
    <mergeCell ref="B50:G50"/>
    <mergeCell ref="H50:I50"/>
    <mergeCell ref="J50:K50"/>
    <mergeCell ref="L50:P50"/>
    <mergeCell ref="B51:G51"/>
    <mergeCell ref="H51:I51"/>
    <mergeCell ref="J51:K51"/>
    <mergeCell ref="B53:G53"/>
    <mergeCell ref="H53:I53"/>
    <mergeCell ref="J53:K53"/>
    <mergeCell ref="L53:P53"/>
    <mergeCell ref="Q53:S53"/>
    <mergeCell ref="T53:W53"/>
    <mergeCell ref="B52:G52"/>
    <mergeCell ref="H52:I52"/>
    <mergeCell ref="I74:P74"/>
    <mergeCell ref="B76:N76"/>
    <mergeCell ref="H77:O77"/>
    <mergeCell ref="B61:G61"/>
    <mergeCell ref="H61:I61"/>
    <mergeCell ref="J61:K61"/>
    <mergeCell ref="L61:P61"/>
    <mergeCell ref="C69:J69"/>
    <mergeCell ref="K69:M70"/>
    <mergeCell ref="N69:V69"/>
    <mergeCell ref="C70:J70"/>
    <mergeCell ref="N70:W70"/>
    <mergeCell ref="I73:P73"/>
    <mergeCell ref="R65:S65"/>
    <mergeCell ref="T65:W65"/>
    <mergeCell ref="Q66:S66"/>
    <mergeCell ref="T66:W66"/>
    <mergeCell ref="Q61:S61"/>
    <mergeCell ref="T61:W61"/>
    <mergeCell ref="Q62:S62"/>
    <mergeCell ref="T62:W62"/>
    <mergeCell ref="Q64:S64"/>
    <mergeCell ref="T64:W64"/>
    <mergeCell ref="B60:G60"/>
    <mergeCell ref="H60:I60"/>
    <mergeCell ref="J60:K60"/>
    <mergeCell ref="L60:P60"/>
    <mergeCell ref="Q60:S60"/>
    <mergeCell ref="T60:W60"/>
    <mergeCell ref="L58:P58"/>
    <mergeCell ref="Q58:S58"/>
    <mergeCell ref="T58:W58"/>
    <mergeCell ref="B59:G59"/>
    <mergeCell ref="H59:I59"/>
    <mergeCell ref="J59:K59"/>
    <mergeCell ref="L59:P59"/>
    <mergeCell ref="Q59:S59"/>
    <mergeCell ref="T59:W59"/>
  </mergeCells>
  <conditionalFormatting sqref="B12:W17">
    <cfRule type="expression" dxfId="2" priority="1" stopIfTrue="1">
      <formula>#REF!=0</formula>
    </cfRule>
  </conditionalFormatting>
  <dataValidations count="32">
    <dataValidation allowBlank="1" showInputMessage="1" showErrorMessage="1" prompt="Escriba el precio unitario del material  que se analiza" sqref="Q40:S45" xr:uid="{00000000-0002-0000-4100-000000000000}"/>
    <dataValidation allowBlank="1" showInputMessage="1" showErrorMessage="1" prompt="Escriba la cantidad de material que se analiza" sqref="L40:L45 M41:P45" xr:uid="{00000000-0002-0000-4100-000001000000}"/>
    <dataValidation allowBlank="1" showInputMessage="1" showErrorMessage="1" prompt="Escriba la unidad de medida en que se mide el material" sqref="J40:K45" xr:uid="{00000000-0002-0000-4100-000002000000}"/>
    <dataValidation allowBlank="1" showInputMessage="1" showErrorMessage="1" prompt="Escriba una breve descripción de los materiales que analiza" sqref="B40:B45 C41:I45" xr:uid="{00000000-0002-0000-4100-000003000000}"/>
    <dataValidation allowBlank="1" showInputMessage="1" showErrorMessage="1" prompt="Escriba el rendimiento del equipo que analiza" sqref="Q33:S34" xr:uid="{00000000-0002-0000-4100-000004000000}"/>
    <dataValidation allowBlank="1" showInputMessage="1" showErrorMessage="1" prompt="Escriba la Tarifa por hora del equipo que analiza" sqref="L33:P34" xr:uid="{00000000-0002-0000-4100-000005000000}"/>
    <dataValidation allowBlank="1" showInputMessage="1" showErrorMessage="1" prompt="Escriba una breve descripción del equipo que analiza" sqref="B33:B34" xr:uid="{00000000-0002-0000-4100-000006000000}"/>
    <dataValidation allowBlank="1" showInputMessage="1" showErrorMessage="1" prompt="Escriba el nombre completo  del interventor" sqref="H77:O77" xr:uid="{00000000-0002-0000-4100-000007000000}"/>
    <dataValidation allowBlank="1" showInputMessage="1" showErrorMessage="1" prompt="Escriba el valor Unitario de cada trabajador relacionado" sqref="T59:W61" xr:uid="{00000000-0002-0000-4100-000008000000}"/>
    <dataValidation allowBlank="1" showInputMessage="1" showErrorMessage="1" prompt="Escriba el rendimiento de cada trabajador relacionado" sqref="Q59:S61" xr:uid="{00000000-0002-0000-4100-000009000000}"/>
    <dataValidation allowBlank="1" showInputMessage="1" showErrorMessage="1" prompt="Escriba el valor del jornal total de cada trabajador relacionado" sqref="L59:P61" xr:uid="{00000000-0002-0000-4100-00000A000000}"/>
    <dataValidation allowBlank="1" showInputMessage="1" showErrorMessage="1" prompt="Escriba el valor de las prestaciones por cada trabajador" sqref="J59:K61" xr:uid="{00000000-0002-0000-4100-00000B000000}"/>
    <dataValidation allowBlank="1" showInputMessage="1" showErrorMessage="1" prompt="Escriba el valor del jornal por cada trabajador" sqref="H59:I61" xr:uid="{00000000-0002-0000-4100-00000C000000}"/>
    <dataValidation allowBlank="1" showInputMessage="1" showErrorMessage="1" prompt="Escriba el valor unitario del transporte relacionado" sqref="T51:W53" xr:uid="{00000000-0002-0000-4100-00000D000000}"/>
    <dataValidation allowBlank="1" showInputMessage="1" showErrorMessage="1" prompt="Escriba la tarifa del transporte relacionado" sqref="Q51:S53" xr:uid="{00000000-0002-0000-4100-00000E000000}"/>
    <dataValidation allowBlank="1" showInputMessage="1" showErrorMessage="1" prompt="Esciba los m2 o Toneladas por Km equivalentes para el transporte relacionado" sqref="L51:P53" xr:uid="{00000000-0002-0000-4100-00000F000000}"/>
    <dataValidation allowBlank="1" showInputMessage="1" showErrorMessage="1" prompt="Escriba la distancia que recorre el transporte relacionado" sqref="J51:K53" xr:uid="{00000000-0002-0000-4100-000010000000}"/>
    <dataValidation allowBlank="1" showInputMessage="1" showErrorMessage="1" prompt="Escriba el peso o la cantidad de volument que transporta" sqref="H51:I53" xr:uid="{00000000-0002-0000-4100-000011000000}"/>
    <dataValidation allowBlank="1" showInputMessage="1" showErrorMessage="1" prompt="Escriba el precio unitario del material que se analiza" sqref="T34:W34 T40:W45" xr:uid="{00000000-0002-0000-4100-000012000000}"/>
    <dataValidation allowBlank="1" showInputMessage="1" showErrorMessage="1" prompt="Escriba el valor unitario del equipo que analiza" sqref="T33:W33" xr:uid="{00000000-0002-0000-4100-000013000000}"/>
    <dataValidation allowBlank="1" showInputMessage="1" showErrorMessage="1" prompt="Escriba los trabajadores cuyo precio va a analizarce" sqref="B59:G61" xr:uid="{00000000-0002-0000-4100-000014000000}"/>
    <dataValidation allowBlank="1" showInputMessage="1" showErrorMessage="1" prompt="Escriba la clase de material que transporta el material que se analiza" sqref="B51:G53" xr:uid="{00000000-0002-0000-4100-000015000000}"/>
    <dataValidation allowBlank="1" showInputMessage="1" showErrorMessage="1" prompt="Escriba la Cantidad de cada item relacionado" sqref="T26 T29:W29" xr:uid="{00000000-0002-0000-4100-000016000000}"/>
    <dataValidation allowBlank="1" showInputMessage="1" showErrorMessage="1" prompt="Escriba la unidad de medida en que se encuentra el item relacionado" sqref="Q26 Q29:S29" xr:uid="{00000000-0002-0000-4100-000017000000}"/>
    <dataValidation allowBlank="1" showInputMessage="1" showErrorMessage="1" prompt="Escriba una breve descripción del item relacionado" sqref="D26 D29:P29" xr:uid="{00000000-0002-0000-4100-000018000000}"/>
    <dataValidation allowBlank="1" showInputMessage="1" showErrorMessage="1" prompt="Escriba el item relacionado en la propuesta" sqref="B26 B29:C29" xr:uid="{00000000-0002-0000-4100-000019000000}"/>
    <dataValidation allowBlank="1" showInputMessage="1" showErrorMessage="1" promptTitle="Coordinador        " prompt="Escriba el nombre _x000a_o razón social del _x000a_funcionario designado_x000a_para ser el Coordinador_x000a_del Contrato" sqref="F23:W23" xr:uid="{00000000-0002-0000-4100-00001A000000}"/>
    <dataValidation allowBlank="1" showInputMessage="1" showErrorMessage="1" promptTitle="Interventor               " prompt="Escriba el nombre _x000a_o razón social del _x000a_Interventor" sqref="F21:W21" xr:uid="{00000000-0002-0000-4100-00001B000000}"/>
    <dataValidation allowBlank="1" showInputMessage="1" showErrorMessage="1" promptTitle="Contratista" prompt="Escriba el nombre o _x000a_razón social del _x000a_Contratista" sqref="F19:W19" xr:uid="{00000000-0002-0000-4100-00001C000000}"/>
    <dataValidation allowBlank="1" showInputMessage="1" showErrorMessage="1" promptTitle="Contrato No." prompt="Escriba en este espacio el número de contrato suscrito" sqref="H8:L8" xr:uid="{00000000-0002-0000-4100-00001D000000}"/>
    <dataValidation allowBlank="1" showInputMessage="1" showErrorMessage="1" prompt="Escriba el año de suscripción del contrato." sqref="O8:Q8" xr:uid="{00000000-0002-0000-4100-00001E000000}"/>
    <dataValidation allowBlank="1" showInputMessage="1" showErrorMessage="1" promptTitle="Objeto del Contrato" prompt="Escriba claramente el objeto del contrato de ejecución suscrito" sqref="B12:W17" xr:uid="{00000000-0002-0000-4100-00001F000000}"/>
  </dataValidation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X77"/>
  <sheetViews>
    <sheetView topLeftCell="A34" zoomScale="70" zoomScaleNormal="70" workbookViewId="0">
      <selection activeCell="M35" sqref="M35"/>
    </sheetView>
  </sheetViews>
  <sheetFormatPr defaultColWidth="11.5703125" defaultRowHeight="15"/>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69" t="s">
        <v>4</v>
      </c>
      <c r="C12" s="469"/>
      <c r="D12" s="469"/>
      <c r="E12" s="469"/>
      <c r="F12" s="469"/>
      <c r="G12" s="469"/>
      <c r="H12" s="469"/>
      <c r="I12" s="469"/>
      <c r="J12" s="469"/>
      <c r="K12" s="469"/>
      <c r="L12" s="469"/>
      <c r="M12" s="469"/>
      <c r="N12" s="469"/>
      <c r="O12" s="469"/>
      <c r="P12" s="469"/>
      <c r="Q12" s="469"/>
      <c r="R12" s="469"/>
      <c r="S12" s="469"/>
      <c r="T12" s="469"/>
      <c r="U12" s="469"/>
      <c r="V12" s="469"/>
      <c r="W12" s="469"/>
      <c r="X12" s="36"/>
    </row>
    <row r="13" spans="1:24">
      <c r="A13" s="35"/>
      <c r="B13" s="469"/>
      <c r="C13" s="469"/>
      <c r="D13" s="469"/>
      <c r="E13" s="469"/>
      <c r="F13" s="469"/>
      <c r="G13" s="469"/>
      <c r="H13" s="469"/>
      <c r="I13" s="469"/>
      <c r="J13" s="469"/>
      <c r="K13" s="469"/>
      <c r="L13" s="469"/>
      <c r="M13" s="469"/>
      <c r="N13" s="469"/>
      <c r="O13" s="469"/>
      <c r="P13" s="469"/>
      <c r="Q13" s="469"/>
      <c r="R13" s="469"/>
      <c r="S13" s="469"/>
      <c r="T13" s="469"/>
      <c r="U13" s="469"/>
      <c r="V13" s="469"/>
      <c r="W13" s="469"/>
      <c r="X13" s="36"/>
    </row>
    <row r="14" spans="1:24">
      <c r="A14" s="35"/>
      <c r="B14" s="469"/>
      <c r="C14" s="469"/>
      <c r="D14" s="469"/>
      <c r="E14" s="469"/>
      <c r="F14" s="469"/>
      <c r="G14" s="469"/>
      <c r="H14" s="469"/>
      <c r="I14" s="469"/>
      <c r="J14" s="469"/>
      <c r="K14" s="469"/>
      <c r="L14" s="469"/>
      <c r="M14" s="469"/>
      <c r="N14" s="469"/>
      <c r="O14" s="469"/>
      <c r="P14" s="469"/>
      <c r="Q14" s="469"/>
      <c r="R14" s="469"/>
      <c r="S14" s="469"/>
      <c r="T14" s="469"/>
      <c r="U14" s="469"/>
      <c r="V14" s="469"/>
      <c r="W14" s="469"/>
      <c r="X14" s="36"/>
    </row>
    <row r="15" spans="1:24">
      <c r="A15" s="35"/>
      <c r="B15" s="469"/>
      <c r="C15" s="469"/>
      <c r="D15" s="469"/>
      <c r="E15" s="469"/>
      <c r="F15" s="469"/>
      <c r="G15" s="469"/>
      <c r="H15" s="469"/>
      <c r="I15" s="469"/>
      <c r="J15" s="469"/>
      <c r="K15" s="469"/>
      <c r="L15" s="469"/>
      <c r="M15" s="469"/>
      <c r="N15" s="469"/>
      <c r="O15" s="469"/>
      <c r="P15" s="469"/>
      <c r="Q15" s="469"/>
      <c r="R15" s="469"/>
      <c r="S15" s="469"/>
      <c r="T15" s="469"/>
      <c r="U15" s="469"/>
      <c r="V15" s="469"/>
      <c r="W15" s="469"/>
      <c r="X15" s="36"/>
    </row>
    <row r="16" spans="1:24">
      <c r="A16" s="35"/>
      <c r="B16" s="469"/>
      <c r="C16" s="469"/>
      <c r="D16" s="469"/>
      <c r="E16" s="469"/>
      <c r="F16" s="469"/>
      <c r="G16" s="469"/>
      <c r="H16" s="469"/>
      <c r="I16" s="469"/>
      <c r="J16" s="469"/>
      <c r="K16" s="469"/>
      <c r="L16" s="469"/>
      <c r="M16" s="469"/>
      <c r="N16" s="469"/>
      <c r="O16" s="469"/>
      <c r="P16" s="469"/>
      <c r="Q16" s="469"/>
      <c r="R16" s="469"/>
      <c r="S16" s="469"/>
      <c r="T16" s="469"/>
      <c r="U16" s="469"/>
      <c r="V16" s="469"/>
      <c r="W16" s="469"/>
      <c r="X16" s="36"/>
    </row>
    <row r="17" spans="1:24">
      <c r="A17" s="35"/>
      <c r="B17" s="469"/>
      <c r="C17" s="469"/>
      <c r="D17" s="469"/>
      <c r="E17" s="469"/>
      <c r="F17" s="469"/>
      <c r="G17" s="469"/>
      <c r="H17" s="469"/>
      <c r="I17" s="469"/>
      <c r="J17" s="469"/>
      <c r="K17" s="469"/>
      <c r="L17" s="469"/>
      <c r="M17" s="469"/>
      <c r="N17" s="469"/>
      <c r="O17" s="469"/>
      <c r="P17" s="469"/>
      <c r="Q17" s="469"/>
      <c r="R17" s="469"/>
      <c r="S17" s="469"/>
      <c r="T17" s="469"/>
      <c r="U17" s="469"/>
      <c r="V17" s="469"/>
      <c r="W17" s="469"/>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293">
        <f>'[6]PRESUPUESTO PLAZA'!B100</f>
        <v>13.6</v>
      </c>
      <c r="C26" s="295"/>
      <c r="D26" s="470" t="s">
        <v>307</v>
      </c>
      <c r="E26" s="471"/>
      <c r="F26" s="471"/>
      <c r="G26" s="471"/>
      <c r="H26" s="471"/>
      <c r="I26" s="471"/>
      <c r="J26" s="471"/>
      <c r="K26" s="471"/>
      <c r="L26" s="471"/>
      <c r="M26" s="471"/>
      <c r="N26" s="471"/>
      <c r="O26" s="471"/>
      <c r="P26" s="472"/>
      <c r="Q26" s="293" t="str">
        <f>'[6]PRESUPUESTO PLAZA'!D100</f>
        <v>m2</v>
      </c>
      <c r="R26" s="294"/>
      <c r="S26" s="295"/>
      <c r="T26" s="468">
        <f>'[6]PRESUPUESTO PLAZA'!E100</f>
        <v>40</v>
      </c>
      <c r="U26" s="294"/>
      <c r="V26" s="294"/>
      <c r="W26" s="295"/>
      <c r="X26" s="46"/>
    </row>
    <row r="27" spans="1:24">
      <c r="A27" s="33"/>
      <c r="B27" s="296"/>
      <c r="C27" s="298"/>
      <c r="D27" s="473"/>
      <c r="E27" s="474"/>
      <c r="F27" s="474"/>
      <c r="G27" s="474"/>
      <c r="H27" s="474"/>
      <c r="I27" s="474"/>
      <c r="J27" s="474"/>
      <c r="K27" s="474"/>
      <c r="L27" s="474"/>
      <c r="M27" s="474"/>
      <c r="N27" s="474"/>
      <c r="O27" s="474"/>
      <c r="P27" s="475"/>
      <c r="Q27" s="296"/>
      <c r="R27" s="297"/>
      <c r="S27" s="298"/>
      <c r="T27" s="296"/>
      <c r="U27" s="297"/>
      <c r="V27" s="297"/>
      <c r="W27" s="298"/>
      <c r="X27" s="46"/>
    </row>
    <row r="28" spans="1:24">
      <c r="A28" s="33"/>
      <c r="B28" s="299"/>
      <c r="C28" s="301"/>
      <c r="D28" s="476"/>
      <c r="E28" s="477"/>
      <c r="F28" s="477"/>
      <c r="G28" s="477"/>
      <c r="H28" s="477"/>
      <c r="I28" s="477"/>
      <c r="J28" s="477"/>
      <c r="K28" s="477"/>
      <c r="L28" s="477"/>
      <c r="M28" s="477"/>
      <c r="N28" s="477"/>
      <c r="O28" s="477"/>
      <c r="P28" s="478"/>
      <c r="Q28" s="299"/>
      <c r="R28" s="300"/>
      <c r="S28" s="301"/>
      <c r="T28" s="299"/>
      <c r="U28" s="300"/>
      <c r="V28" s="300"/>
      <c r="W28" s="301"/>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c r="K33" s="318"/>
      <c r="L33" s="319">
        <f>+T62</f>
        <v>16943.52</v>
      </c>
      <c r="M33" s="319"/>
      <c r="N33" s="319"/>
      <c r="O33" s="319"/>
      <c r="P33" s="319"/>
      <c r="Q33" s="320">
        <v>0.05</v>
      </c>
      <c r="R33" s="320"/>
      <c r="S33" s="320"/>
      <c r="T33" s="319">
        <f>+ROUND(L33*Q33,0)</f>
        <v>847</v>
      </c>
      <c r="U33" s="319"/>
      <c r="V33" s="319"/>
      <c r="W33" s="319"/>
      <c r="X33" s="46"/>
    </row>
    <row r="34" spans="1:24" ht="15.75">
      <c r="A34" s="33"/>
      <c r="B34" s="314"/>
      <c r="C34" s="315"/>
      <c r="D34" s="315"/>
      <c r="E34" s="315"/>
      <c r="F34" s="315"/>
      <c r="G34" s="315"/>
      <c r="H34" s="315"/>
      <c r="I34" s="316"/>
      <c r="J34" s="317"/>
      <c r="K34" s="318"/>
      <c r="L34" s="321"/>
      <c r="M34" s="322"/>
      <c r="N34" s="322"/>
      <c r="O34" s="322"/>
      <c r="P34" s="323"/>
      <c r="Q34" s="317"/>
      <c r="R34" s="324"/>
      <c r="S34" s="318"/>
      <c r="T34" s="325">
        <f>+ROUND(L34*Q34,0)</f>
        <v>0</v>
      </c>
      <c r="U34" s="326"/>
      <c r="V34" s="326"/>
      <c r="W34" s="327"/>
      <c r="X34" s="46"/>
    </row>
    <row r="35" spans="1:24" ht="16.5">
      <c r="A35" s="33"/>
      <c r="B35" s="49"/>
      <c r="C35" s="49"/>
      <c r="D35" s="49"/>
      <c r="E35" s="49"/>
      <c r="F35" s="49"/>
      <c r="G35" s="49"/>
      <c r="H35" s="49"/>
      <c r="I35" s="49"/>
      <c r="J35" s="49"/>
      <c r="K35" s="49"/>
      <c r="L35" s="49"/>
      <c r="M35" s="49"/>
      <c r="N35" s="49"/>
      <c r="O35" s="49"/>
      <c r="P35" s="49"/>
      <c r="Q35" s="310" t="s">
        <v>20</v>
      </c>
      <c r="R35" s="310"/>
      <c r="S35" s="310"/>
      <c r="T35" s="311">
        <f>+SUM(T33:W34)</f>
        <v>847</v>
      </c>
      <c r="U35" s="312"/>
      <c r="V35" s="312"/>
      <c r="W35" s="313"/>
      <c r="X35" s="46"/>
    </row>
    <row r="36" spans="1:24" ht="15.75">
      <c r="A36" s="33"/>
      <c r="B36" s="50"/>
      <c r="C36" s="50"/>
      <c r="D36" s="50"/>
      <c r="E36" s="50"/>
      <c r="F36" s="50"/>
      <c r="G36" s="50"/>
      <c r="H36" s="50"/>
      <c r="I36" s="50"/>
      <c r="J36" s="50"/>
      <c r="K36" s="50"/>
      <c r="L36" s="50"/>
      <c r="M36" s="50"/>
      <c r="N36" s="50"/>
      <c r="O36" s="50"/>
      <c r="P36" s="50"/>
      <c r="Q36" s="50"/>
      <c r="R36" s="50"/>
      <c r="S36" s="50"/>
      <c r="T36" s="51"/>
      <c r="U36" s="51"/>
      <c r="V36" s="51"/>
      <c r="W36" s="51"/>
      <c r="X36" s="46"/>
    </row>
    <row r="37" spans="1:24" ht="16.5">
      <c r="A37" s="33"/>
      <c r="B37" s="305" t="s">
        <v>21</v>
      </c>
      <c r="C37" s="305"/>
      <c r="D37" s="305"/>
      <c r="E37" s="305"/>
      <c r="F37" s="305"/>
      <c r="G37" s="305"/>
      <c r="H37" s="305"/>
      <c r="I37" s="305"/>
      <c r="J37" s="305"/>
      <c r="K37" s="305"/>
      <c r="L37" s="305"/>
      <c r="M37" s="305"/>
      <c r="N37" s="305"/>
      <c r="O37" s="305"/>
      <c r="P37" s="305"/>
      <c r="Q37" s="305"/>
      <c r="R37" s="305"/>
      <c r="S37" s="305"/>
      <c r="T37" s="305"/>
      <c r="U37" s="305"/>
      <c r="V37" s="305"/>
      <c r="W37" s="305"/>
      <c r="X37" s="46"/>
    </row>
    <row r="38" spans="1:24" ht="15.75">
      <c r="A38" s="33"/>
      <c r="B38" s="47"/>
      <c r="C38" s="47"/>
      <c r="D38" s="47"/>
      <c r="E38" s="47"/>
      <c r="F38" s="47"/>
      <c r="G38" s="47"/>
      <c r="H38" s="47"/>
      <c r="I38" s="47"/>
      <c r="J38" s="47"/>
      <c r="K38" s="47" t="s">
        <v>308</v>
      </c>
      <c r="L38" s="47"/>
      <c r="M38" s="47"/>
      <c r="N38" s="47"/>
      <c r="O38" s="47"/>
      <c r="P38" s="47"/>
      <c r="Q38" s="47"/>
      <c r="R38" s="47"/>
      <c r="S38" s="47"/>
      <c r="T38" s="47"/>
      <c r="U38" s="47"/>
      <c r="V38" s="47"/>
      <c r="W38" s="47"/>
      <c r="X38" s="46"/>
    </row>
    <row r="39" spans="1:24" ht="16.5">
      <c r="A39" s="33"/>
      <c r="B39" s="309" t="s">
        <v>9</v>
      </c>
      <c r="C39" s="309"/>
      <c r="D39" s="309"/>
      <c r="E39" s="309"/>
      <c r="F39" s="309"/>
      <c r="G39" s="309"/>
      <c r="H39" s="309"/>
      <c r="I39" s="309"/>
      <c r="J39" s="309" t="s">
        <v>10</v>
      </c>
      <c r="K39" s="309"/>
      <c r="L39" s="309" t="s">
        <v>22</v>
      </c>
      <c r="M39" s="309"/>
      <c r="N39" s="309"/>
      <c r="O39" s="309"/>
      <c r="P39" s="309"/>
      <c r="Q39" s="309" t="s">
        <v>23</v>
      </c>
      <c r="R39" s="309"/>
      <c r="S39" s="309"/>
      <c r="T39" s="309" t="s">
        <v>24</v>
      </c>
      <c r="U39" s="309"/>
      <c r="V39" s="309"/>
      <c r="W39" s="309"/>
      <c r="X39" s="46"/>
    </row>
    <row r="40" spans="1:24" ht="15.75">
      <c r="A40" s="33"/>
      <c r="B40" s="533" t="s">
        <v>306</v>
      </c>
      <c r="C40" s="533"/>
      <c r="D40" s="533"/>
      <c r="E40" s="533"/>
      <c r="F40" s="533"/>
      <c r="G40" s="533"/>
      <c r="H40" s="533"/>
      <c r="I40" s="533"/>
      <c r="J40" s="320" t="s">
        <v>297</v>
      </c>
      <c r="K40" s="320"/>
      <c r="L40" s="535">
        <v>1</v>
      </c>
      <c r="M40" s="536"/>
      <c r="N40" s="536"/>
      <c r="O40" s="536"/>
      <c r="P40" s="537"/>
      <c r="Q40" s="458">
        <v>294500</v>
      </c>
      <c r="R40" s="458"/>
      <c r="S40" s="458"/>
      <c r="T40" s="458">
        <f t="shared" ref="T40:T45" si="0">+ROUND(L40*Q40,0)</f>
        <v>294500</v>
      </c>
      <c r="U40" s="458"/>
      <c r="V40" s="458"/>
      <c r="W40" s="458"/>
      <c r="X40" s="46"/>
    </row>
    <row r="41" spans="1:24" ht="15.75">
      <c r="A41" s="33"/>
      <c r="B41" s="533" t="s">
        <v>309</v>
      </c>
      <c r="C41" s="533"/>
      <c r="D41" s="533"/>
      <c r="E41" s="533"/>
      <c r="F41" s="533"/>
      <c r="G41" s="533"/>
      <c r="H41" s="533"/>
      <c r="I41" s="533"/>
      <c r="J41" s="320" t="s">
        <v>112</v>
      </c>
      <c r="K41" s="320"/>
      <c r="L41" s="534">
        <v>2.5</v>
      </c>
      <c r="M41" s="534"/>
      <c r="N41" s="534"/>
      <c r="O41" s="534"/>
      <c r="P41" s="534"/>
      <c r="Q41" s="458">
        <v>8500</v>
      </c>
      <c r="R41" s="458"/>
      <c r="S41" s="458"/>
      <c r="T41" s="458">
        <f t="shared" si="0"/>
        <v>21250</v>
      </c>
      <c r="U41" s="458"/>
      <c r="V41" s="458"/>
      <c r="W41" s="458"/>
      <c r="X41" s="46"/>
    </row>
    <row r="42" spans="1:24" ht="15.75">
      <c r="A42" s="33"/>
      <c r="B42" s="533" t="s">
        <v>310</v>
      </c>
      <c r="C42" s="533"/>
      <c r="D42" s="533"/>
      <c r="E42" s="533"/>
      <c r="F42" s="533"/>
      <c r="G42" s="533"/>
      <c r="H42" s="533"/>
      <c r="I42" s="533"/>
      <c r="J42" s="320" t="s">
        <v>297</v>
      </c>
      <c r="K42" s="320"/>
      <c r="L42" s="534">
        <v>1</v>
      </c>
      <c r="M42" s="534"/>
      <c r="N42" s="534"/>
      <c r="O42" s="534"/>
      <c r="P42" s="534"/>
      <c r="Q42" s="458">
        <v>27200</v>
      </c>
      <c r="R42" s="458"/>
      <c r="S42" s="458"/>
      <c r="T42" s="458">
        <f t="shared" si="0"/>
        <v>27200</v>
      </c>
      <c r="U42" s="458"/>
      <c r="V42" s="458"/>
      <c r="W42" s="458"/>
      <c r="X42" s="46"/>
    </row>
    <row r="43" spans="1:24" ht="15.75">
      <c r="A43" s="33"/>
      <c r="B43" s="533"/>
      <c r="C43" s="533"/>
      <c r="D43" s="533"/>
      <c r="E43" s="533"/>
      <c r="F43" s="533"/>
      <c r="G43" s="533"/>
      <c r="H43" s="533"/>
      <c r="I43" s="533"/>
      <c r="J43" s="320"/>
      <c r="K43" s="320"/>
      <c r="L43" s="534"/>
      <c r="M43" s="534"/>
      <c r="N43" s="534"/>
      <c r="O43" s="534"/>
      <c r="P43" s="534"/>
      <c r="Q43" s="458"/>
      <c r="R43" s="458"/>
      <c r="S43" s="458"/>
      <c r="T43" s="458">
        <f t="shared" si="0"/>
        <v>0</v>
      </c>
      <c r="U43" s="458"/>
      <c r="V43" s="458"/>
      <c r="W43" s="458"/>
      <c r="X43" s="46"/>
    </row>
    <row r="44" spans="1:24" ht="15.75">
      <c r="A44" s="33"/>
      <c r="B44" s="533"/>
      <c r="C44" s="533"/>
      <c r="D44" s="533"/>
      <c r="E44" s="533"/>
      <c r="F44" s="533"/>
      <c r="G44" s="533"/>
      <c r="H44" s="533"/>
      <c r="I44" s="533"/>
      <c r="J44" s="320"/>
      <c r="K44" s="320"/>
      <c r="L44" s="534"/>
      <c r="M44" s="534"/>
      <c r="N44" s="534"/>
      <c r="O44" s="534"/>
      <c r="P44" s="534"/>
      <c r="Q44" s="458"/>
      <c r="R44" s="458"/>
      <c r="S44" s="458"/>
      <c r="T44" s="458">
        <f t="shared" si="0"/>
        <v>0</v>
      </c>
      <c r="U44" s="458"/>
      <c r="V44" s="458"/>
      <c r="W44" s="458"/>
      <c r="X44" s="46"/>
    </row>
    <row r="45" spans="1:24" ht="15.75">
      <c r="A45" s="33"/>
      <c r="B45" s="533"/>
      <c r="C45" s="533"/>
      <c r="D45" s="533"/>
      <c r="E45" s="533"/>
      <c r="F45" s="533"/>
      <c r="G45" s="533"/>
      <c r="H45" s="533"/>
      <c r="I45" s="533"/>
      <c r="J45" s="320"/>
      <c r="K45" s="320"/>
      <c r="L45" s="534"/>
      <c r="M45" s="534"/>
      <c r="N45" s="534"/>
      <c r="O45" s="534"/>
      <c r="P45" s="534"/>
      <c r="Q45" s="458"/>
      <c r="R45" s="458"/>
      <c r="S45" s="458"/>
      <c r="T45" s="458">
        <f t="shared" si="0"/>
        <v>0</v>
      </c>
      <c r="U45" s="458"/>
      <c r="V45" s="458"/>
      <c r="W45" s="458"/>
      <c r="X45" s="46"/>
    </row>
    <row r="46" spans="1:24" ht="16.5">
      <c r="A46" s="33"/>
      <c r="B46" s="49"/>
      <c r="C46" s="49"/>
      <c r="D46" s="49"/>
      <c r="E46" s="49"/>
      <c r="F46" s="49"/>
      <c r="G46" s="49"/>
      <c r="H46" s="49"/>
      <c r="I46" s="49"/>
      <c r="J46" s="49"/>
      <c r="K46" s="49"/>
      <c r="L46" s="49"/>
      <c r="M46" s="49"/>
      <c r="N46" s="49"/>
      <c r="O46" s="49"/>
      <c r="P46" s="49"/>
      <c r="Q46" s="310" t="s">
        <v>20</v>
      </c>
      <c r="R46" s="310"/>
      <c r="S46" s="310"/>
      <c r="T46" s="491">
        <f>SUM(T40:W45)</f>
        <v>342950</v>
      </c>
      <c r="U46" s="492"/>
      <c r="V46" s="492"/>
      <c r="W46" s="493"/>
      <c r="X46" s="46"/>
    </row>
    <row r="47" spans="1:24" ht="15.75">
      <c r="A47" s="33"/>
      <c r="B47" s="50"/>
      <c r="C47" s="50"/>
      <c r="D47" s="50"/>
      <c r="E47" s="50"/>
      <c r="F47" s="50"/>
      <c r="G47" s="50"/>
      <c r="H47" s="50"/>
      <c r="I47" s="50"/>
      <c r="J47" s="50"/>
      <c r="K47" s="50"/>
      <c r="L47" s="50"/>
      <c r="M47" s="50"/>
      <c r="N47" s="50"/>
      <c r="O47" s="50"/>
      <c r="P47" s="50"/>
      <c r="Q47" s="50"/>
      <c r="R47" s="50"/>
      <c r="S47" s="50"/>
      <c r="T47" s="51"/>
      <c r="U47" s="51"/>
      <c r="V47" s="51"/>
      <c r="W47" s="51"/>
      <c r="X47" s="46"/>
    </row>
    <row r="48" spans="1:24" ht="16.5">
      <c r="A48" s="33"/>
      <c r="B48" s="305" t="s">
        <v>26</v>
      </c>
      <c r="C48" s="305"/>
      <c r="D48" s="305"/>
      <c r="E48" s="305"/>
      <c r="F48" s="305"/>
      <c r="G48" s="305"/>
      <c r="H48" s="305"/>
      <c r="I48" s="305"/>
      <c r="J48" s="305"/>
      <c r="K48" s="305"/>
      <c r="L48" s="305"/>
      <c r="M48" s="305"/>
      <c r="N48" s="305"/>
      <c r="O48" s="305"/>
      <c r="P48" s="305"/>
      <c r="Q48" s="305"/>
      <c r="R48" s="305"/>
      <c r="S48" s="305"/>
      <c r="T48" s="305"/>
      <c r="U48" s="305"/>
      <c r="V48" s="305"/>
      <c r="W48" s="305"/>
      <c r="X48" s="46"/>
    </row>
    <row r="49" spans="1:24" ht="15.75">
      <c r="A49" s="33"/>
      <c r="B49" s="47"/>
      <c r="C49" s="47"/>
      <c r="D49" s="47"/>
      <c r="E49" s="47"/>
      <c r="F49" s="47"/>
      <c r="G49" s="47"/>
      <c r="H49" s="47"/>
      <c r="I49" s="47"/>
      <c r="J49" s="47"/>
      <c r="K49" s="47"/>
      <c r="L49" s="47"/>
      <c r="M49" s="47"/>
      <c r="N49" s="47"/>
      <c r="O49" s="47"/>
      <c r="P49" s="47"/>
      <c r="Q49" s="47"/>
      <c r="R49" s="47"/>
      <c r="S49" s="47"/>
      <c r="T49" s="47"/>
      <c r="U49" s="47"/>
      <c r="V49" s="47"/>
      <c r="W49" s="47"/>
      <c r="X49" s="46"/>
    </row>
    <row r="50" spans="1:24" ht="19.5">
      <c r="A50" s="33"/>
      <c r="B50" s="309" t="s">
        <v>27</v>
      </c>
      <c r="C50" s="309"/>
      <c r="D50" s="309"/>
      <c r="E50" s="309"/>
      <c r="F50" s="309"/>
      <c r="G50" s="309"/>
      <c r="H50" s="309" t="s">
        <v>28</v>
      </c>
      <c r="I50" s="309"/>
      <c r="J50" s="309" t="s">
        <v>29</v>
      </c>
      <c r="K50" s="309"/>
      <c r="L50" s="309" t="s">
        <v>30</v>
      </c>
      <c r="M50" s="309"/>
      <c r="N50" s="309"/>
      <c r="O50" s="309"/>
      <c r="P50" s="309"/>
      <c r="Q50" s="309" t="s">
        <v>16</v>
      </c>
      <c r="R50" s="309"/>
      <c r="S50" s="309"/>
      <c r="T50" s="309" t="s">
        <v>18</v>
      </c>
      <c r="U50" s="309"/>
      <c r="V50" s="309"/>
      <c r="W50" s="309"/>
      <c r="X50" s="46"/>
    </row>
    <row r="51" spans="1:24" ht="15.75">
      <c r="A51" s="33"/>
      <c r="B51" s="320"/>
      <c r="C51" s="320"/>
      <c r="D51" s="320"/>
      <c r="E51" s="320"/>
      <c r="F51" s="320"/>
      <c r="G51" s="320"/>
      <c r="H51" s="320"/>
      <c r="I51" s="320"/>
      <c r="J51" s="320"/>
      <c r="K51" s="320"/>
      <c r="L51" s="320"/>
      <c r="M51" s="320"/>
      <c r="N51" s="320"/>
      <c r="O51" s="320"/>
      <c r="P51" s="320"/>
      <c r="Q51" s="320"/>
      <c r="R51" s="320"/>
      <c r="S51" s="320"/>
      <c r="T51" s="319">
        <f>+ROUND(L51*Q51,0)</f>
        <v>0</v>
      </c>
      <c r="U51" s="319"/>
      <c r="V51" s="319"/>
      <c r="W51" s="319"/>
      <c r="X51" s="46"/>
    </row>
    <row r="52" spans="1:24" ht="15.75">
      <c r="A52" s="33"/>
      <c r="B52" s="320"/>
      <c r="C52" s="320"/>
      <c r="D52" s="320"/>
      <c r="E52" s="320"/>
      <c r="F52" s="320"/>
      <c r="G52" s="320"/>
      <c r="H52" s="320"/>
      <c r="I52" s="320"/>
      <c r="J52" s="320"/>
      <c r="K52" s="320"/>
      <c r="L52" s="320"/>
      <c r="M52" s="320"/>
      <c r="N52" s="320"/>
      <c r="O52" s="320"/>
      <c r="P52" s="320"/>
      <c r="Q52" s="320"/>
      <c r="R52" s="320"/>
      <c r="S52" s="320"/>
      <c r="T52" s="319">
        <f>+ROUND(L52*Q52,0)</f>
        <v>0</v>
      </c>
      <c r="U52" s="319"/>
      <c r="V52" s="319"/>
      <c r="W52" s="319"/>
      <c r="X52" s="46"/>
    </row>
    <row r="53" spans="1:24" ht="15.75">
      <c r="A53" s="33"/>
      <c r="B53" s="320"/>
      <c r="C53" s="320"/>
      <c r="D53" s="320"/>
      <c r="E53" s="320"/>
      <c r="F53" s="320"/>
      <c r="G53" s="320"/>
      <c r="H53" s="320"/>
      <c r="I53" s="320"/>
      <c r="J53" s="320"/>
      <c r="K53" s="320"/>
      <c r="L53" s="320"/>
      <c r="M53" s="320"/>
      <c r="N53" s="320"/>
      <c r="O53" s="320"/>
      <c r="P53" s="320"/>
      <c r="Q53" s="320"/>
      <c r="R53" s="320"/>
      <c r="S53" s="320"/>
      <c r="T53" s="319">
        <f>+ROUND(L53*Q53,0)</f>
        <v>0</v>
      </c>
      <c r="U53" s="319"/>
      <c r="V53" s="319"/>
      <c r="W53" s="319"/>
      <c r="X53" s="46"/>
    </row>
    <row r="54" spans="1:24" ht="16.5">
      <c r="A54" s="33"/>
      <c r="B54" s="49"/>
      <c r="C54" s="49"/>
      <c r="D54" s="49"/>
      <c r="E54" s="49"/>
      <c r="F54" s="49"/>
      <c r="G54" s="49"/>
      <c r="H54" s="49"/>
      <c r="I54" s="49"/>
      <c r="J54" s="49"/>
      <c r="K54" s="49"/>
      <c r="L54" s="49"/>
      <c r="M54" s="49"/>
      <c r="N54" s="49"/>
      <c r="O54" s="49"/>
      <c r="P54" s="49"/>
      <c r="Q54" s="310" t="s">
        <v>20</v>
      </c>
      <c r="R54" s="310"/>
      <c r="S54" s="310"/>
      <c r="T54" s="332">
        <f>SUM(T51:W53)</f>
        <v>0</v>
      </c>
      <c r="U54" s="333"/>
      <c r="V54" s="333"/>
      <c r="W54" s="334"/>
      <c r="X54" s="46"/>
    </row>
    <row r="55" spans="1:24" ht="15.75">
      <c r="A55" s="33"/>
      <c r="B55" s="50"/>
      <c r="C55" s="50"/>
      <c r="D55" s="50"/>
      <c r="E55" s="50"/>
      <c r="F55" s="50"/>
      <c r="G55" s="50"/>
      <c r="H55" s="50"/>
      <c r="I55" s="50"/>
      <c r="J55" s="50"/>
      <c r="K55" s="50"/>
      <c r="L55" s="50"/>
      <c r="M55" s="50"/>
      <c r="N55" s="50"/>
      <c r="O55" s="50"/>
      <c r="P55" s="50"/>
      <c r="Q55" s="50"/>
      <c r="R55" s="50"/>
      <c r="S55" s="50"/>
      <c r="T55" s="51"/>
      <c r="U55" s="51"/>
      <c r="V55" s="51"/>
      <c r="W55" s="51"/>
      <c r="X55" s="46"/>
    </row>
    <row r="56" spans="1:24" ht="16.5">
      <c r="A56" s="33"/>
      <c r="B56" s="305" t="s">
        <v>33</v>
      </c>
      <c r="C56" s="305"/>
      <c r="D56" s="305"/>
      <c r="E56" s="305"/>
      <c r="F56" s="305"/>
      <c r="G56" s="305"/>
      <c r="H56" s="305"/>
      <c r="I56" s="305"/>
      <c r="J56" s="305"/>
      <c r="K56" s="305"/>
      <c r="L56" s="305"/>
      <c r="M56" s="305"/>
      <c r="N56" s="305"/>
      <c r="O56" s="305"/>
      <c r="P56" s="305"/>
      <c r="Q56" s="305"/>
      <c r="R56" s="305"/>
      <c r="S56" s="305"/>
      <c r="T56" s="305"/>
      <c r="U56" s="305"/>
      <c r="V56" s="305"/>
      <c r="W56" s="305"/>
      <c r="X56" s="46"/>
    </row>
    <row r="57" spans="1:24" ht="15.75">
      <c r="A57" s="33"/>
      <c r="B57" s="47"/>
      <c r="C57" s="47"/>
      <c r="D57" s="47"/>
      <c r="E57" s="47"/>
      <c r="F57" s="47"/>
      <c r="G57" s="47"/>
      <c r="H57" s="47"/>
      <c r="I57" s="47"/>
      <c r="J57" s="47"/>
      <c r="K57" s="47"/>
      <c r="L57" s="47"/>
      <c r="M57" s="47"/>
      <c r="N57" s="47"/>
      <c r="O57" s="47"/>
      <c r="P57" s="47"/>
      <c r="Q57" s="47"/>
      <c r="R57" s="47"/>
      <c r="S57" s="47"/>
      <c r="T57" s="47"/>
      <c r="U57" s="47"/>
      <c r="V57" s="47"/>
      <c r="W57" s="47"/>
      <c r="X57" s="46"/>
    </row>
    <row r="58" spans="1:24" ht="16.5">
      <c r="A58" s="33"/>
      <c r="B58" s="309" t="s">
        <v>34</v>
      </c>
      <c r="C58" s="309"/>
      <c r="D58" s="309"/>
      <c r="E58" s="309"/>
      <c r="F58" s="309"/>
      <c r="G58" s="309"/>
      <c r="H58" s="309" t="s">
        <v>248</v>
      </c>
      <c r="I58" s="309"/>
      <c r="J58" s="309" t="s">
        <v>36</v>
      </c>
      <c r="K58" s="309"/>
      <c r="L58" s="309" t="s">
        <v>37</v>
      </c>
      <c r="M58" s="309"/>
      <c r="N58" s="309"/>
      <c r="O58" s="309"/>
      <c r="P58" s="309"/>
      <c r="Q58" s="309" t="s">
        <v>17</v>
      </c>
      <c r="R58" s="309"/>
      <c r="S58" s="309"/>
      <c r="T58" s="309" t="s">
        <v>18</v>
      </c>
      <c r="U58" s="309"/>
      <c r="V58" s="309"/>
      <c r="W58" s="309"/>
      <c r="X58" s="46"/>
    </row>
    <row r="59" spans="1:24">
      <c r="A59" s="33"/>
      <c r="B59" s="439" t="s">
        <v>287</v>
      </c>
      <c r="C59" s="439"/>
      <c r="D59" s="439"/>
      <c r="E59" s="439"/>
      <c r="F59" s="439"/>
      <c r="G59" s="439"/>
      <c r="H59" s="440">
        <v>25672</v>
      </c>
      <c r="I59" s="440"/>
      <c r="J59" s="441">
        <v>0.65</v>
      </c>
      <c r="K59" s="442"/>
      <c r="L59" s="445">
        <f>H59*1.65</f>
        <v>42358.799999999996</v>
      </c>
      <c r="M59" s="445"/>
      <c r="N59" s="445"/>
      <c r="O59" s="445"/>
      <c r="P59" s="445"/>
      <c r="Q59" s="484">
        <v>0.4</v>
      </c>
      <c r="R59" s="484"/>
      <c r="S59" s="484"/>
      <c r="T59" s="445">
        <f>Q59*L59</f>
        <v>16943.52</v>
      </c>
      <c r="U59" s="445"/>
      <c r="V59" s="445"/>
      <c r="W59" s="445"/>
      <c r="X59" s="46"/>
    </row>
    <row r="60" spans="1:24" ht="15.75">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5.75">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ht="16.5">
      <c r="A62" s="33"/>
      <c r="B62" s="49"/>
      <c r="C62" s="49"/>
      <c r="D62" s="49"/>
      <c r="E62" s="49"/>
      <c r="F62" s="49"/>
      <c r="G62" s="49"/>
      <c r="H62" s="49"/>
      <c r="I62" s="49"/>
      <c r="J62" s="49"/>
      <c r="K62" s="49"/>
      <c r="L62" s="49"/>
      <c r="M62" s="49"/>
      <c r="N62" s="49"/>
      <c r="O62" s="49"/>
      <c r="P62" s="49"/>
      <c r="Q62" s="310" t="s">
        <v>20</v>
      </c>
      <c r="R62" s="310"/>
      <c r="S62" s="310"/>
      <c r="T62" s="337">
        <f>SUM(T59:W61)</f>
        <v>16943.52</v>
      </c>
      <c r="U62" s="338"/>
      <c r="V62" s="338"/>
      <c r="W62" s="339"/>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169"/>
      <c r="B64" s="171"/>
      <c r="C64" s="171"/>
      <c r="D64" s="171"/>
      <c r="E64" s="171"/>
      <c r="F64" s="171"/>
      <c r="G64" s="171"/>
      <c r="H64" s="171"/>
      <c r="I64" s="171"/>
      <c r="J64" s="171"/>
      <c r="K64" s="171"/>
      <c r="L64" s="171"/>
      <c r="M64" s="171"/>
      <c r="N64" s="171"/>
      <c r="O64" s="171"/>
      <c r="P64" s="171"/>
      <c r="Q64" s="432" t="s">
        <v>39</v>
      </c>
      <c r="R64" s="432"/>
      <c r="S64" s="432"/>
      <c r="T64" s="433">
        <f>ROUND((T62+T54+T46+T35),0)</f>
        <v>360741</v>
      </c>
      <c r="U64" s="433"/>
      <c r="V64" s="433"/>
      <c r="W64" s="433"/>
      <c r="X64" s="170"/>
    </row>
    <row r="65" spans="1:24">
      <c r="A65" s="169"/>
      <c r="B65" s="171"/>
      <c r="C65" s="171"/>
      <c r="D65" s="171"/>
      <c r="E65" s="171"/>
      <c r="F65" s="171"/>
      <c r="G65" s="171"/>
      <c r="H65" s="171"/>
      <c r="I65" s="171"/>
      <c r="J65" s="171"/>
      <c r="K65" s="171"/>
      <c r="L65" s="171"/>
      <c r="M65" s="171"/>
      <c r="N65" s="171"/>
      <c r="O65" s="171"/>
      <c r="P65" s="171"/>
      <c r="Q65" s="172" t="s">
        <v>40</v>
      </c>
      <c r="R65" s="437" t="e">
        <f>'[6]DESGLOSE DEL AIU'!D1593</f>
        <v>#REF!</v>
      </c>
      <c r="S65" s="438"/>
      <c r="T65" s="433">
        <v>0</v>
      </c>
      <c r="U65" s="433"/>
      <c r="V65" s="433"/>
      <c r="W65" s="433"/>
      <c r="X65" s="170"/>
    </row>
    <row r="66" spans="1:24">
      <c r="A66" s="169"/>
      <c r="B66" s="171"/>
      <c r="C66" s="171"/>
      <c r="D66" s="171"/>
      <c r="E66" s="171"/>
      <c r="F66" s="171"/>
      <c r="G66" s="171"/>
      <c r="H66" s="171"/>
      <c r="I66" s="171"/>
      <c r="J66" s="171"/>
      <c r="K66" s="171"/>
      <c r="L66" s="171"/>
      <c r="M66" s="171"/>
      <c r="N66" s="171"/>
      <c r="O66" s="171"/>
      <c r="P66" s="171"/>
      <c r="Q66" s="432" t="s">
        <v>42</v>
      </c>
      <c r="R66" s="432"/>
      <c r="S66" s="432"/>
      <c r="T66" s="433">
        <f>+T65+T64</f>
        <v>360741</v>
      </c>
      <c r="U66" s="433"/>
      <c r="V66" s="433"/>
      <c r="W66" s="433"/>
      <c r="X66" s="170"/>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346"/>
      <c r="D69" s="641"/>
      <c r="E69" s="641"/>
      <c r="F69" s="641"/>
      <c r="G69" s="641"/>
      <c r="H69" s="641"/>
      <c r="I69" s="641"/>
      <c r="J69" s="641"/>
      <c r="K69" s="642"/>
      <c r="L69" s="642"/>
      <c r="M69" s="642"/>
      <c r="N69" s="347"/>
      <c r="O69" s="347"/>
      <c r="P69" s="347"/>
      <c r="Q69" s="347"/>
      <c r="R69" s="347"/>
      <c r="S69" s="347"/>
      <c r="T69" s="347"/>
      <c r="U69" s="347"/>
      <c r="V69" s="347"/>
      <c r="W69" s="67"/>
      <c r="X69" s="46"/>
    </row>
    <row r="70" spans="1:24" ht="16.5">
      <c r="A70" s="33"/>
      <c r="B70" s="52"/>
      <c r="C70" s="343" t="s">
        <v>43</v>
      </c>
      <c r="D70" s="343"/>
      <c r="E70" s="343"/>
      <c r="F70" s="343"/>
      <c r="G70" s="343"/>
      <c r="H70" s="343"/>
      <c r="I70" s="343"/>
      <c r="J70" s="343"/>
      <c r="K70" s="642"/>
      <c r="L70" s="642"/>
      <c r="M70" s="642"/>
      <c r="N70" s="343" t="s">
        <v>44</v>
      </c>
      <c r="O70" s="343"/>
      <c r="P70" s="343"/>
      <c r="Q70" s="343"/>
      <c r="R70" s="343"/>
      <c r="S70" s="343"/>
      <c r="T70" s="343"/>
      <c r="U70" s="343"/>
      <c r="V70" s="343"/>
      <c r="W70" s="343"/>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346"/>
      <c r="J73" s="641"/>
      <c r="K73" s="641"/>
      <c r="L73" s="641"/>
      <c r="M73" s="641"/>
      <c r="N73" s="641"/>
      <c r="O73" s="641"/>
      <c r="P73" s="641"/>
      <c r="Q73" s="57"/>
      <c r="R73" s="57"/>
      <c r="S73" s="57"/>
      <c r="T73" s="57"/>
      <c r="U73" s="57"/>
      <c r="V73" s="57"/>
      <c r="W73" s="57"/>
      <c r="X73" s="46"/>
    </row>
    <row r="74" spans="1:24" ht="16.5">
      <c r="A74" s="33"/>
      <c r="B74" s="52"/>
      <c r="C74" s="57"/>
      <c r="D74" s="58"/>
      <c r="E74" s="58"/>
      <c r="F74" s="58"/>
      <c r="G74" s="58"/>
      <c r="H74" s="58"/>
      <c r="I74" s="343" t="s">
        <v>45</v>
      </c>
      <c r="J74" s="643"/>
      <c r="K74" s="643"/>
      <c r="L74" s="643"/>
      <c r="M74" s="643"/>
      <c r="N74" s="643"/>
      <c r="O74" s="643"/>
      <c r="P74" s="643"/>
      <c r="Q74" s="57"/>
      <c r="R74" s="57"/>
      <c r="S74" s="57"/>
      <c r="T74" s="57"/>
      <c r="U74" s="57"/>
      <c r="V74" s="57"/>
      <c r="W74" s="57"/>
      <c r="X74" s="46"/>
    </row>
    <row r="75" spans="1:24">
      <c r="A75" s="33"/>
      <c r="B75" s="52"/>
      <c r="C75" s="52"/>
      <c r="D75" s="52"/>
      <c r="E75" s="52"/>
      <c r="F75" s="59"/>
      <c r="G75" s="59"/>
      <c r="H75" s="59"/>
      <c r="I75" s="59"/>
      <c r="J75" s="59"/>
      <c r="K75" s="59"/>
      <c r="L75" s="59"/>
      <c r="M75" s="59"/>
      <c r="N75" s="59"/>
      <c r="O75" s="59"/>
      <c r="P75" s="60"/>
      <c r="Q75" s="52"/>
      <c r="R75" s="52"/>
      <c r="S75" s="52"/>
      <c r="T75" s="53"/>
      <c r="U75" s="53"/>
      <c r="V75" s="53"/>
      <c r="W75" s="53"/>
      <c r="X75" s="46"/>
    </row>
    <row r="76" spans="1:24">
      <c r="A76" s="33"/>
      <c r="B76" s="344" t="s">
        <v>46</v>
      </c>
      <c r="C76" s="344"/>
      <c r="D76" s="344"/>
      <c r="E76" s="344"/>
      <c r="F76" s="344"/>
      <c r="G76" s="344"/>
      <c r="H76" s="344"/>
      <c r="I76" s="344"/>
      <c r="J76" s="344"/>
      <c r="K76" s="344"/>
      <c r="L76" s="344"/>
      <c r="M76" s="344"/>
      <c r="N76" s="344"/>
      <c r="O76" s="61"/>
      <c r="P76" s="31"/>
      <c r="Q76" s="31" t="s">
        <v>47</v>
      </c>
      <c r="R76" s="31" t="s">
        <v>48</v>
      </c>
      <c r="S76" s="31"/>
      <c r="T76" s="31"/>
      <c r="U76" s="31"/>
      <c r="V76" s="31"/>
      <c r="W76" s="31"/>
      <c r="X76" s="32"/>
    </row>
    <row r="77" spans="1:24">
      <c r="A77" s="62"/>
      <c r="B77" s="63" t="s">
        <v>49</v>
      </c>
      <c r="C77" s="64"/>
      <c r="D77" s="64"/>
      <c r="E77" s="64"/>
      <c r="F77" s="63" t="s">
        <v>50</v>
      </c>
      <c r="G77" s="65"/>
      <c r="H77" s="345"/>
      <c r="I77" s="345"/>
      <c r="J77" s="345"/>
      <c r="K77" s="345"/>
      <c r="L77" s="345"/>
      <c r="M77" s="345"/>
      <c r="N77" s="345"/>
      <c r="O77" s="345"/>
      <c r="P77" s="63"/>
      <c r="Q77" s="63"/>
      <c r="R77" s="63" t="s">
        <v>51</v>
      </c>
      <c r="S77" s="63"/>
      <c r="T77" s="63"/>
      <c r="U77" s="63"/>
      <c r="V77" s="63"/>
      <c r="W77" s="63"/>
      <c r="X77" s="66"/>
    </row>
  </sheetData>
  <mergeCells count="161">
    <mergeCell ref="I73:P73"/>
    <mergeCell ref="I74:P74"/>
    <mergeCell ref="B76:N76"/>
    <mergeCell ref="H77:O77"/>
    <mergeCell ref="Q66:S66"/>
    <mergeCell ref="T66:W66"/>
    <mergeCell ref="C69:J69"/>
    <mergeCell ref="K69:M70"/>
    <mergeCell ref="N69:V69"/>
    <mergeCell ref="C70:J70"/>
    <mergeCell ref="N70:W70"/>
    <mergeCell ref="Q62:S62"/>
    <mergeCell ref="T62:W62"/>
    <mergeCell ref="Q64:S64"/>
    <mergeCell ref="T64:W64"/>
    <mergeCell ref="R65:S65"/>
    <mergeCell ref="T65:W65"/>
    <mergeCell ref="B61:G61"/>
    <mergeCell ref="H61:I61"/>
    <mergeCell ref="J61:K61"/>
    <mergeCell ref="L61:P61"/>
    <mergeCell ref="Q61:S61"/>
    <mergeCell ref="T61:W61"/>
    <mergeCell ref="B60:G60"/>
    <mergeCell ref="H60:I60"/>
    <mergeCell ref="J60:K60"/>
    <mergeCell ref="L60:P60"/>
    <mergeCell ref="Q60:S60"/>
    <mergeCell ref="T60:W60"/>
    <mergeCell ref="B59:G59"/>
    <mergeCell ref="H59:I59"/>
    <mergeCell ref="J59:K59"/>
    <mergeCell ref="L59:P59"/>
    <mergeCell ref="Q59:S59"/>
    <mergeCell ref="T59:W59"/>
    <mergeCell ref="Q54:S54"/>
    <mergeCell ref="T54:W54"/>
    <mergeCell ref="B56:W56"/>
    <mergeCell ref="B58:G58"/>
    <mergeCell ref="H58:I58"/>
    <mergeCell ref="J58:K58"/>
    <mergeCell ref="L58:P58"/>
    <mergeCell ref="Q58:S58"/>
    <mergeCell ref="T58:W58"/>
    <mergeCell ref="B53:G53"/>
    <mergeCell ref="H53:I53"/>
    <mergeCell ref="J53:K53"/>
    <mergeCell ref="L53:P53"/>
    <mergeCell ref="Q53:S53"/>
    <mergeCell ref="T53:W53"/>
    <mergeCell ref="B52:G52"/>
    <mergeCell ref="H52:I52"/>
    <mergeCell ref="J52:K52"/>
    <mergeCell ref="L52:P52"/>
    <mergeCell ref="Q52:S52"/>
    <mergeCell ref="T52:W52"/>
    <mergeCell ref="B51:G51"/>
    <mergeCell ref="H51:I51"/>
    <mergeCell ref="J51:K51"/>
    <mergeCell ref="L51:P51"/>
    <mergeCell ref="Q51:S51"/>
    <mergeCell ref="T51:W51"/>
    <mergeCell ref="Q46:S46"/>
    <mergeCell ref="T46:W46"/>
    <mergeCell ref="B48:W48"/>
    <mergeCell ref="B50:G50"/>
    <mergeCell ref="H50:I50"/>
    <mergeCell ref="J50:K50"/>
    <mergeCell ref="L50:P50"/>
    <mergeCell ref="Q50:S50"/>
    <mergeCell ref="T50:W50"/>
    <mergeCell ref="B44:I44"/>
    <mergeCell ref="J44:K44"/>
    <mergeCell ref="L44:P44"/>
    <mergeCell ref="Q44:S44"/>
    <mergeCell ref="T44:W44"/>
    <mergeCell ref="B45:I45"/>
    <mergeCell ref="J45:K45"/>
    <mergeCell ref="L45:P45"/>
    <mergeCell ref="Q45:S45"/>
    <mergeCell ref="T45:W45"/>
    <mergeCell ref="B42:I42"/>
    <mergeCell ref="J42:K42"/>
    <mergeCell ref="L42:P42"/>
    <mergeCell ref="Q42:S42"/>
    <mergeCell ref="T42:W42"/>
    <mergeCell ref="B43:I43"/>
    <mergeCell ref="J43:K43"/>
    <mergeCell ref="L43:P43"/>
    <mergeCell ref="Q43:S43"/>
    <mergeCell ref="T43:W43"/>
    <mergeCell ref="B40:I40"/>
    <mergeCell ref="J40:K40"/>
    <mergeCell ref="L40:P40"/>
    <mergeCell ref="Q40:S40"/>
    <mergeCell ref="T40:W40"/>
    <mergeCell ref="B41:I41"/>
    <mergeCell ref="J41:K41"/>
    <mergeCell ref="L41:P41"/>
    <mergeCell ref="Q41:S41"/>
    <mergeCell ref="T41:W41"/>
    <mergeCell ref="Q35:S35"/>
    <mergeCell ref="T35:W35"/>
    <mergeCell ref="B37:W37"/>
    <mergeCell ref="B39:I39"/>
    <mergeCell ref="J39:K39"/>
    <mergeCell ref="L39:P39"/>
    <mergeCell ref="Q39:S39"/>
    <mergeCell ref="T39:W39"/>
    <mergeCell ref="B33:I33"/>
    <mergeCell ref="J33:K33"/>
    <mergeCell ref="L33:P33"/>
    <mergeCell ref="Q33:S33"/>
    <mergeCell ref="T33:W33"/>
    <mergeCell ref="B34:I34"/>
    <mergeCell ref="J34:K34"/>
    <mergeCell ref="L34:P34"/>
    <mergeCell ref="Q34:S34"/>
    <mergeCell ref="T34:W34"/>
    <mergeCell ref="B29:C29"/>
    <mergeCell ref="D29:P29"/>
    <mergeCell ref="Q29:S29"/>
    <mergeCell ref="T29:W29"/>
    <mergeCell ref="B30:W30"/>
    <mergeCell ref="B32:I32"/>
    <mergeCell ref="J32:K32"/>
    <mergeCell ref="L32:P32"/>
    <mergeCell ref="Q32:S32"/>
    <mergeCell ref="T32:W32"/>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19:E19"/>
    <mergeCell ref="F19:W19"/>
    <mergeCell ref="F20:W20"/>
    <mergeCell ref="B7:W7"/>
    <mergeCell ref="H8:L8"/>
    <mergeCell ref="O8:Q8"/>
    <mergeCell ref="R8:W8"/>
    <mergeCell ref="F9:I9"/>
    <mergeCell ref="K9:L9"/>
    <mergeCell ref="A1:E5"/>
    <mergeCell ref="F1:S5"/>
    <mergeCell ref="T1:X1"/>
    <mergeCell ref="T2:X2"/>
    <mergeCell ref="T3:X3"/>
    <mergeCell ref="T4:X5"/>
    <mergeCell ref="B11:W11"/>
    <mergeCell ref="B12:W17"/>
    <mergeCell ref="B18:W18"/>
  </mergeCells>
  <conditionalFormatting sqref="B12:W17">
    <cfRule type="expression" dxfId="1" priority="1" stopIfTrue="1">
      <formula>#REF!=0</formula>
    </cfRule>
  </conditionalFormatting>
  <dataValidations count="32">
    <dataValidation allowBlank="1" showInputMessage="1" showErrorMessage="1" promptTitle="Objeto del Contrato" prompt="Escriba claramente el objeto del contrato de ejecución suscrito" sqref="B12:W17" xr:uid="{00000000-0002-0000-4200-000000000000}"/>
    <dataValidation allowBlank="1" showInputMessage="1" showErrorMessage="1" prompt="Escriba el año de suscripción del contrato." sqref="O8:Q8" xr:uid="{00000000-0002-0000-4200-000001000000}"/>
    <dataValidation allowBlank="1" showInputMessage="1" showErrorMessage="1" promptTitle="Contrato No." prompt="Escriba en este espacio el número de contrato suscrito" sqref="H8:L8" xr:uid="{00000000-0002-0000-4200-000002000000}"/>
    <dataValidation allowBlank="1" showInputMessage="1" showErrorMessage="1" promptTitle="Contratista" prompt="Escriba el nombre o _x000a_razón social del _x000a_Contratista" sqref="F19:W19" xr:uid="{00000000-0002-0000-4200-000003000000}"/>
    <dataValidation allowBlank="1" showInputMessage="1" showErrorMessage="1" promptTitle="Interventor               " prompt="Escriba el nombre _x000a_o razón social del _x000a_Interventor" sqref="F21:W21" xr:uid="{00000000-0002-0000-4200-000004000000}"/>
    <dataValidation allowBlank="1" showInputMessage="1" showErrorMessage="1" promptTitle="Coordinador        " prompt="Escriba el nombre _x000a_o razón social del _x000a_funcionario designado_x000a_para ser el Coordinador_x000a_del Contrato" sqref="F23:W23" xr:uid="{00000000-0002-0000-4200-000005000000}"/>
    <dataValidation allowBlank="1" showInputMessage="1" showErrorMessage="1" prompt="Escriba el item relacionado en la propuesta" sqref="B26 B29:C29" xr:uid="{00000000-0002-0000-4200-000006000000}"/>
    <dataValidation allowBlank="1" showInputMessage="1" showErrorMessage="1" prompt="Escriba una breve descripción del item relacionado" sqref="D26 D29:P29" xr:uid="{00000000-0002-0000-4200-000007000000}"/>
    <dataValidation allowBlank="1" showInputMessage="1" showErrorMessage="1" prompt="Escriba la unidad de medida en que se encuentra el item relacionado" sqref="Q26 Q29:S29" xr:uid="{00000000-0002-0000-4200-000008000000}"/>
    <dataValidation allowBlank="1" showInputMessage="1" showErrorMessage="1" prompt="Escriba la Cantidad de cada item relacionado" sqref="T26 T29:W29" xr:uid="{00000000-0002-0000-4200-000009000000}"/>
    <dataValidation allowBlank="1" showInputMessage="1" showErrorMessage="1" prompt="Escriba la clase de material que transporta el material que se analiza" sqref="B51:G53" xr:uid="{00000000-0002-0000-4200-00000A000000}"/>
    <dataValidation allowBlank="1" showInputMessage="1" showErrorMessage="1" prompt="Escriba los trabajadores cuyo precio va a analizarce" sqref="B59:G61" xr:uid="{00000000-0002-0000-4200-00000B000000}"/>
    <dataValidation allowBlank="1" showInputMessage="1" showErrorMessage="1" prompt="Escriba el valor unitario del equipo que analiza" sqref="T33:W33" xr:uid="{00000000-0002-0000-4200-00000C000000}"/>
    <dataValidation allowBlank="1" showInputMessage="1" showErrorMessage="1" prompt="Escriba el precio unitario del material que se analiza" sqref="T34:W34 T40:W45" xr:uid="{00000000-0002-0000-4200-00000D000000}"/>
    <dataValidation allowBlank="1" showInputMessage="1" showErrorMessage="1" prompt="Escriba el peso o la cantidad de volument que transporta" sqref="H51:I53" xr:uid="{00000000-0002-0000-4200-00000E000000}"/>
    <dataValidation allowBlank="1" showInputMessage="1" showErrorMessage="1" prompt="Escriba la distancia que recorre el transporte relacionado" sqref="J51:K53" xr:uid="{00000000-0002-0000-4200-00000F000000}"/>
    <dataValidation allowBlank="1" showInputMessage="1" showErrorMessage="1" prompt="Esciba los m2 o Toneladas por Km equivalentes para el transporte relacionado" sqref="L51:P53" xr:uid="{00000000-0002-0000-4200-000010000000}"/>
    <dataValidation allowBlank="1" showInputMessage="1" showErrorMessage="1" prompt="Escriba la tarifa del transporte relacionado" sqref="Q51:S53" xr:uid="{00000000-0002-0000-4200-000011000000}"/>
    <dataValidation allowBlank="1" showInputMessage="1" showErrorMessage="1" prompt="Escriba el valor unitario del transporte relacionado" sqref="T51:W53" xr:uid="{00000000-0002-0000-4200-000012000000}"/>
    <dataValidation allowBlank="1" showInputMessage="1" showErrorMessage="1" prompt="Escriba el valor del jornal por cada trabajador" sqref="H59:I61" xr:uid="{00000000-0002-0000-4200-000013000000}"/>
    <dataValidation allowBlank="1" showInputMessage="1" showErrorMessage="1" prompt="Escriba el valor de las prestaciones por cada trabajador" sqref="J59:K61" xr:uid="{00000000-0002-0000-4200-000014000000}"/>
    <dataValidation allowBlank="1" showInputMessage="1" showErrorMessage="1" prompt="Escriba el valor del jornal total de cada trabajador relacionado" sqref="L59:P61" xr:uid="{00000000-0002-0000-4200-000015000000}"/>
    <dataValidation allowBlank="1" showInputMessage="1" showErrorMessage="1" prompt="Escriba el rendimiento de cada trabajador relacionado" sqref="Q59:S61" xr:uid="{00000000-0002-0000-4200-000016000000}"/>
    <dataValidation allowBlank="1" showInputMessage="1" showErrorMessage="1" prompt="Escriba el valor Unitario de cada trabajador relacionado" sqref="T59:W61" xr:uid="{00000000-0002-0000-4200-000017000000}"/>
    <dataValidation allowBlank="1" showInputMessage="1" showErrorMessage="1" prompt="Escriba el nombre completo  del interventor" sqref="H77:O77" xr:uid="{00000000-0002-0000-4200-000018000000}"/>
    <dataValidation allowBlank="1" showInputMessage="1" showErrorMessage="1" prompt="Escriba una breve descripción del equipo que analiza" sqref="B33:B34" xr:uid="{00000000-0002-0000-4200-000019000000}"/>
    <dataValidation allowBlank="1" showInputMessage="1" showErrorMessage="1" prompt="Escriba la Tarifa por hora del equipo que analiza" sqref="L33:P34" xr:uid="{00000000-0002-0000-4200-00001A000000}"/>
    <dataValidation allowBlank="1" showInputMessage="1" showErrorMessage="1" prompt="Escriba el rendimiento del equipo que analiza" sqref="Q33:S34" xr:uid="{00000000-0002-0000-4200-00001B000000}"/>
    <dataValidation allowBlank="1" showInputMessage="1" showErrorMessage="1" prompt="Escriba una breve descripción de los materiales que analiza" sqref="B40:B45 C41:I45" xr:uid="{00000000-0002-0000-4200-00001C000000}"/>
    <dataValidation allowBlank="1" showInputMessage="1" showErrorMessage="1" prompt="Escriba la unidad de medida en que se mide el material" sqref="J40:K45" xr:uid="{00000000-0002-0000-4200-00001D000000}"/>
    <dataValidation allowBlank="1" showInputMessage="1" showErrorMessage="1" prompt="Escriba la cantidad de material que se analiza" sqref="L40:L45 M41:P45" xr:uid="{00000000-0002-0000-4200-00001E000000}"/>
    <dataValidation allowBlank="1" showInputMessage="1" showErrorMessage="1" prompt="Escriba el precio unitario del material  que se analiza" sqref="Q40:S45" xr:uid="{00000000-0002-0000-4200-00001F000000}"/>
  </dataValidation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X77"/>
  <sheetViews>
    <sheetView topLeftCell="A37" zoomScale="70" zoomScaleNormal="70" workbookViewId="0">
      <selection activeCell="T64" sqref="T64:W64"/>
    </sheetView>
  </sheetViews>
  <sheetFormatPr defaultColWidth="11.5703125" defaultRowHeight="15"/>
  <sheetData>
    <row r="1" spans="1:24">
      <c r="A1" s="348" t="s">
        <v>52</v>
      </c>
      <c r="B1" s="349"/>
      <c r="C1" s="349"/>
      <c r="D1" s="349"/>
      <c r="E1" s="350"/>
      <c r="F1" s="357"/>
      <c r="G1" s="358"/>
      <c r="H1" s="358"/>
      <c r="I1" s="358"/>
      <c r="J1" s="358"/>
      <c r="K1" s="358"/>
      <c r="L1" s="358"/>
      <c r="M1" s="358"/>
      <c r="N1" s="358"/>
      <c r="O1" s="358"/>
      <c r="P1" s="358"/>
      <c r="Q1" s="358"/>
      <c r="R1" s="358"/>
      <c r="S1" s="359"/>
      <c r="T1" s="366"/>
      <c r="U1" s="644"/>
      <c r="V1" s="644"/>
      <c r="W1" s="644"/>
      <c r="X1" s="645"/>
    </row>
    <row r="2" spans="1:24">
      <c r="A2" s="351"/>
      <c r="B2" s="352"/>
      <c r="C2" s="352"/>
      <c r="D2" s="352"/>
      <c r="E2" s="353"/>
      <c r="F2" s="360"/>
      <c r="G2" s="361"/>
      <c r="H2" s="361"/>
      <c r="I2" s="361"/>
      <c r="J2" s="361"/>
      <c r="K2" s="361"/>
      <c r="L2" s="361"/>
      <c r="M2" s="361"/>
      <c r="N2" s="361"/>
      <c r="O2" s="361"/>
      <c r="P2" s="361"/>
      <c r="Q2" s="361"/>
      <c r="R2" s="361"/>
      <c r="S2" s="362"/>
      <c r="T2" s="367" t="s">
        <v>53</v>
      </c>
      <c r="U2" s="646"/>
      <c r="V2" s="646"/>
      <c r="W2" s="646"/>
      <c r="X2" s="647"/>
    </row>
    <row r="3" spans="1:24">
      <c r="A3" s="351"/>
      <c r="B3" s="352"/>
      <c r="C3" s="352"/>
      <c r="D3" s="352"/>
      <c r="E3" s="353"/>
      <c r="F3" s="360"/>
      <c r="G3" s="361"/>
      <c r="H3" s="361"/>
      <c r="I3" s="361"/>
      <c r="J3" s="361"/>
      <c r="K3" s="361"/>
      <c r="L3" s="361"/>
      <c r="M3" s="361"/>
      <c r="N3" s="361"/>
      <c r="O3" s="361"/>
      <c r="P3" s="361"/>
      <c r="Q3" s="361"/>
      <c r="R3" s="361"/>
      <c r="S3" s="362"/>
      <c r="T3" s="367" t="s">
        <v>54</v>
      </c>
      <c r="U3" s="646"/>
      <c r="V3" s="646"/>
      <c r="W3" s="646"/>
      <c r="X3" s="647"/>
    </row>
    <row r="4" spans="1:24">
      <c r="A4" s="351"/>
      <c r="B4" s="352"/>
      <c r="C4" s="352"/>
      <c r="D4" s="352"/>
      <c r="E4" s="353"/>
      <c r="F4" s="360"/>
      <c r="G4" s="361"/>
      <c r="H4" s="361"/>
      <c r="I4" s="361"/>
      <c r="J4" s="361"/>
      <c r="K4" s="361"/>
      <c r="L4" s="361"/>
      <c r="M4" s="361"/>
      <c r="N4" s="361"/>
      <c r="O4" s="361"/>
      <c r="P4" s="361"/>
      <c r="Q4" s="361"/>
      <c r="R4" s="361"/>
      <c r="S4" s="362"/>
      <c r="T4" s="648"/>
      <c r="U4" s="646"/>
      <c r="V4" s="646"/>
      <c r="W4" s="646"/>
      <c r="X4" s="647"/>
    </row>
    <row r="5" spans="1:24" ht="15.75" thickBot="1">
      <c r="A5" s="354"/>
      <c r="B5" s="355"/>
      <c r="C5" s="355"/>
      <c r="D5" s="355"/>
      <c r="E5" s="356"/>
      <c r="F5" s="363"/>
      <c r="G5" s="364"/>
      <c r="H5" s="364"/>
      <c r="I5" s="364"/>
      <c r="J5" s="364"/>
      <c r="K5" s="364"/>
      <c r="L5" s="364"/>
      <c r="M5" s="364"/>
      <c r="N5" s="364"/>
      <c r="O5" s="364"/>
      <c r="P5" s="364"/>
      <c r="Q5" s="364"/>
      <c r="R5" s="364"/>
      <c r="S5" s="365"/>
      <c r="T5" s="649"/>
      <c r="U5" s="650"/>
      <c r="V5" s="650"/>
      <c r="W5" s="650"/>
      <c r="X5" s="651"/>
    </row>
    <row r="6" spans="1:24">
      <c r="A6" s="28"/>
      <c r="B6" s="29"/>
      <c r="C6" s="29"/>
      <c r="D6" s="29"/>
      <c r="E6" s="29"/>
      <c r="F6" s="29"/>
      <c r="G6" s="29"/>
      <c r="H6" s="30"/>
      <c r="I6" s="30"/>
      <c r="J6" s="30"/>
      <c r="K6" s="30"/>
      <c r="L6" s="30"/>
      <c r="M6" s="30"/>
      <c r="N6" s="30"/>
      <c r="O6" s="30"/>
      <c r="P6" s="30"/>
      <c r="Q6" s="30"/>
      <c r="R6" s="30"/>
      <c r="S6" s="30"/>
      <c r="T6" s="31"/>
      <c r="U6" s="31"/>
      <c r="V6" s="31"/>
      <c r="W6" s="31"/>
      <c r="X6" s="32"/>
    </row>
    <row r="7" spans="1:24" ht="18">
      <c r="A7" s="33"/>
      <c r="B7" s="271" t="s">
        <v>0</v>
      </c>
      <c r="C7" s="271"/>
      <c r="D7" s="271"/>
      <c r="E7" s="271"/>
      <c r="F7" s="271"/>
      <c r="G7" s="271"/>
      <c r="H7" s="271"/>
      <c r="I7" s="271"/>
      <c r="J7" s="271"/>
      <c r="K7" s="271"/>
      <c r="L7" s="271"/>
      <c r="M7" s="271"/>
      <c r="N7" s="271"/>
      <c r="O7" s="271"/>
      <c r="P7" s="271"/>
      <c r="Q7" s="271"/>
      <c r="R7" s="271"/>
      <c r="S7" s="271"/>
      <c r="T7" s="271"/>
      <c r="U7" s="271"/>
      <c r="V7" s="271"/>
      <c r="W7" s="271"/>
      <c r="X7" s="34"/>
    </row>
    <row r="8" spans="1:24" ht="18">
      <c r="A8" s="35"/>
      <c r="C8" s="68"/>
      <c r="D8" s="68"/>
      <c r="E8" s="68"/>
      <c r="F8" s="68"/>
      <c r="G8" s="68"/>
      <c r="H8" s="272"/>
      <c r="I8" s="272"/>
      <c r="J8" s="272"/>
      <c r="K8" s="272"/>
      <c r="L8" s="272"/>
      <c r="O8" s="273"/>
      <c r="P8" s="273"/>
      <c r="Q8" s="273"/>
      <c r="R8" s="274"/>
      <c r="S8" s="274"/>
      <c r="T8" s="274"/>
      <c r="U8" s="274"/>
      <c r="V8" s="274"/>
      <c r="W8" s="274"/>
      <c r="X8" s="36"/>
    </row>
    <row r="9" spans="1:24" ht="16.5">
      <c r="A9" s="37"/>
      <c r="B9" s="38" t="s">
        <v>1</v>
      </c>
      <c r="C9" s="38"/>
      <c r="D9" s="38"/>
      <c r="E9" s="38"/>
      <c r="F9" s="275"/>
      <c r="G9" s="275"/>
      <c r="H9" s="275"/>
      <c r="I9" s="275"/>
      <c r="J9" s="38" t="s">
        <v>2</v>
      </c>
      <c r="K9" s="276"/>
      <c r="L9" s="276"/>
      <c r="M9" s="39"/>
      <c r="N9" s="38"/>
      <c r="O9" s="40"/>
      <c r="P9" s="40"/>
      <c r="Q9" s="40"/>
      <c r="R9" s="40"/>
      <c r="S9" s="40"/>
      <c r="T9" s="40"/>
      <c r="U9" s="40"/>
      <c r="V9" s="40"/>
      <c r="W9" s="40"/>
      <c r="X9" s="41"/>
    </row>
    <row r="10" spans="1:24">
      <c r="A10" s="35"/>
      <c r="B10" s="42"/>
      <c r="C10" s="42"/>
      <c r="D10" s="42"/>
      <c r="E10" s="42"/>
      <c r="F10" s="42"/>
      <c r="G10" s="42"/>
      <c r="H10" s="43"/>
      <c r="I10" s="43"/>
      <c r="J10" s="43"/>
      <c r="K10" s="43"/>
      <c r="L10" s="43"/>
      <c r="M10" s="44"/>
      <c r="N10" s="44"/>
      <c r="O10" s="43"/>
      <c r="P10" s="43"/>
      <c r="Q10" s="43"/>
      <c r="R10" s="69"/>
      <c r="S10" s="69"/>
      <c r="T10" s="69"/>
      <c r="U10" s="69"/>
      <c r="V10" s="69"/>
      <c r="W10" s="69"/>
      <c r="X10" s="36"/>
    </row>
    <row r="11" spans="1:24" ht="18">
      <c r="A11" s="35"/>
      <c r="B11" s="265" t="s">
        <v>3</v>
      </c>
      <c r="C11" s="265"/>
      <c r="D11" s="265"/>
      <c r="E11" s="265"/>
      <c r="F11" s="265"/>
      <c r="G11" s="265"/>
      <c r="H11" s="265"/>
      <c r="I11" s="265"/>
      <c r="J11" s="265"/>
      <c r="K11" s="265"/>
      <c r="L11" s="265"/>
      <c r="M11" s="265"/>
      <c r="N11" s="265"/>
      <c r="O11" s="265"/>
      <c r="P11" s="265"/>
      <c r="Q11" s="265"/>
      <c r="R11" s="265"/>
      <c r="S11" s="265"/>
      <c r="T11" s="265"/>
      <c r="U11" s="265"/>
      <c r="V11" s="265"/>
      <c r="W11" s="265"/>
      <c r="X11" s="36"/>
    </row>
    <row r="12" spans="1:24">
      <c r="A12" s="35"/>
      <c r="B12" s="469" t="s">
        <v>4</v>
      </c>
      <c r="C12" s="469"/>
      <c r="D12" s="469"/>
      <c r="E12" s="469"/>
      <c r="F12" s="469"/>
      <c r="G12" s="469"/>
      <c r="H12" s="469"/>
      <c r="I12" s="469"/>
      <c r="J12" s="469"/>
      <c r="K12" s="469"/>
      <c r="L12" s="469"/>
      <c r="M12" s="469"/>
      <c r="N12" s="469"/>
      <c r="O12" s="469"/>
      <c r="P12" s="469"/>
      <c r="Q12" s="469"/>
      <c r="R12" s="469"/>
      <c r="S12" s="469"/>
      <c r="T12" s="469"/>
      <c r="U12" s="469"/>
      <c r="V12" s="469"/>
      <c r="W12" s="469"/>
      <c r="X12" s="36"/>
    </row>
    <row r="13" spans="1:24">
      <c r="A13" s="35"/>
      <c r="B13" s="469"/>
      <c r="C13" s="469"/>
      <c r="D13" s="469"/>
      <c r="E13" s="469"/>
      <c r="F13" s="469"/>
      <c r="G13" s="469"/>
      <c r="H13" s="469"/>
      <c r="I13" s="469"/>
      <c r="J13" s="469"/>
      <c r="K13" s="469"/>
      <c r="L13" s="469"/>
      <c r="M13" s="469"/>
      <c r="N13" s="469"/>
      <c r="O13" s="469"/>
      <c r="P13" s="469"/>
      <c r="Q13" s="469"/>
      <c r="R13" s="469"/>
      <c r="S13" s="469"/>
      <c r="T13" s="469"/>
      <c r="U13" s="469"/>
      <c r="V13" s="469"/>
      <c r="W13" s="469"/>
      <c r="X13" s="36"/>
    </row>
    <row r="14" spans="1:24">
      <c r="A14" s="35"/>
      <c r="B14" s="469"/>
      <c r="C14" s="469"/>
      <c r="D14" s="469"/>
      <c r="E14" s="469"/>
      <c r="F14" s="469"/>
      <c r="G14" s="469"/>
      <c r="H14" s="469"/>
      <c r="I14" s="469"/>
      <c r="J14" s="469"/>
      <c r="K14" s="469"/>
      <c r="L14" s="469"/>
      <c r="M14" s="469"/>
      <c r="N14" s="469"/>
      <c r="O14" s="469"/>
      <c r="P14" s="469"/>
      <c r="Q14" s="469"/>
      <c r="R14" s="469"/>
      <c r="S14" s="469"/>
      <c r="T14" s="469"/>
      <c r="U14" s="469"/>
      <c r="V14" s="469"/>
      <c r="W14" s="469"/>
      <c r="X14" s="36"/>
    </row>
    <row r="15" spans="1:24">
      <c r="A15" s="35"/>
      <c r="B15" s="469"/>
      <c r="C15" s="469"/>
      <c r="D15" s="469"/>
      <c r="E15" s="469"/>
      <c r="F15" s="469"/>
      <c r="G15" s="469"/>
      <c r="H15" s="469"/>
      <c r="I15" s="469"/>
      <c r="J15" s="469"/>
      <c r="K15" s="469"/>
      <c r="L15" s="469"/>
      <c r="M15" s="469"/>
      <c r="N15" s="469"/>
      <c r="O15" s="469"/>
      <c r="P15" s="469"/>
      <c r="Q15" s="469"/>
      <c r="R15" s="469"/>
      <c r="S15" s="469"/>
      <c r="T15" s="469"/>
      <c r="U15" s="469"/>
      <c r="V15" s="469"/>
      <c r="W15" s="469"/>
      <c r="X15" s="36"/>
    </row>
    <row r="16" spans="1:24">
      <c r="A16" s="35"/>
      <c r="B16" s="469"/>
      <c r="C16" s="469"/>
      <c r="D16" s="469"/>
      <c r="E16" s="469"/>
      <c r="F16" s="469"/>
      <c r="G16" s="469"/>
      <c r="H16" s="469"/>
      <c r="I16" s="469"/>
      <c r="J16" s="469"/>
      <c r="K16" s="469"/>
      <c r="L16" s="469"/>
      <c r="M16" s="469"/>
      <c r="N16" s="469"/>
      <c r="O16" s="469"/>
      <c r="P16" s="469"/>
      <c r="Q16" s="469"/>
      <c r="R16" s="469"/>
      <c r="S16" s="469"/>
      <c r="T16" s="469"/>
      <c r="U16" s="469"/>
      <c r="V16" s="469"/>
      <c r="W16" s="469"/>
      <c r="X16" s="36"/>
    </row>
    <row r="17" spans="1:24">
      <c r="A17" s="35"/>
      <c r="B17" s="469"/>
      <c r="C17" s="469"/>
      <c r="D17" s="469"/>
      <c r="E17" s="469"/>
      <c r="F17" s="469"/>
      <c r="G17" s="469"/>
      <c r="H17" s="469"/>
      <c r="I17" s="469"/>
      <c r="J17" s="469"/>
      <c r="K17" s="469"/>
      <c r="L17" s="469"/>
      <c r="M17" s="469"/>
      <c r="N17" s="469"/>
      <c r="O17" s="469"/>
      <c r="P17" s="469"/>
      <c r="Q17" s="469"/>
      <c r="R17" s="469"/>
      <c r="S17" s="469"/>
      <c r="T17" s="469"/>
      <c r="U17" s="469"/>
      <c r="V17" s="469"/>
      <c r="W17" s="469"/>
      <c r="X17" s="36"/>
    </row>
    <row r="18" spans="1:24">
      <c r="A18" s="35"/>
      <c r="B18" s="267"/>
      <c r="C18" s="267"/>
      <c r="D18" s="267"/>
      <c r="E18" s="267"/>
      <c r="F18" s="267"/>
      <c r="G18" s="267"/>
      <c r="H18" s="267"/>
      <c r="I18" s="267"/>
      <c r="J18" s="267"/>
      <c r="K18" s="267"/>
      <c r="L18" s="267"/>
      <c r="M18" s="267"/>
      <c r="N18" s="267"/>
      <c r="O18" s="267"/>
      <c r="P18" s="267"/>
      <c r="Q18" s="267"/>
      <c r="R18" s="267"/>
      <c r="S18" s="267"/>
      <c r="T18" s="267"/>
      <c r="U18" s="267"/>
      <c r="V18" s="267"/>
      <c r="W18" s="267"/>
      <c r="X18" s="36"/>
    </row>
    <row r="19" spans="1:24" ht="18">
      <c r="A19" s="35"/>
      <c r="B19" s="268" t="s">
        <v>5</v>
      </c>
      <c r="C19" s="268"/>
      <c r="D19" s="268"/>
      <c r="E19" s="268"/>
      <c r="F19" s="269"/>
      <c r="G19" s="269"/>
      <c r="H19" s="269"/>
      <c r="I19" s="269"/>
      <c r="J19" s="269"/>
      <c r="K19" s="269"/>
      <c r="L19" s="269"/>
      <c r="M19" s="269"/>
      <c r="N19" s="269"/>
      <c r="O19" s="269"/>
      <c r="P19" s="269"/>
      <c r="Q19" s="269"/>
      <c r="R19" s="269"/>
      <c r="S19" s="269"/>
      <c r="T19" s="269"/>
      <c r="U19" s="269"/>
      <c r="V19" s="269"/>
      <c r="W19" s="269"/>
      <c r="X19" s="36"/>
    </row>
    <row r="20" spans="1:24">
      <c r="A20" s="35"/>
      <c r="B20" s="45"/>
      <c r="C20" s="45"/>
      <c r="D20" s="45"/>
      <c r="E20" s="45"/>
      <c r="F20" s="270"/>
      <c r="G20" s="270"/>
      <c r="H20" s="270"/>
      <c r="I20" s="270"/>
      <c r="J20" s="270"/>
      <c r="K20" s="270"/>
      <c r="L20" s="270"/>
      <c r="M20" s="270"/>
      <c r="N20" s="270"/>
      <c r="O20" s="270"/>
      <c r="P20" s="270"/>
      <c r="Q20" s="270"/>
      <c r="R20" s="270"/>
      <c r="S20" s="270"/>
      <c r="T20" s="270"/>
      <c r="U20" s="270"/>
      <c r="V20" s="270"/>
      <c r="W20" s="270"/>
      <c r="X20" s="36"/>
    </row>
    <row r="21" spans="1:24" ht="18">
      <c r="A21" s="35"/>
      <c r="B21" s="268" t="s">
        <v>6</v>
      </c>
      <c r="C21" s="268"/>
      <c r="D21" s="268"/>
      <c r="E21" s="268"/>
      <c r="F21" s="269"/>
      <c r="G21" s="269"/>
      <c r="H21" s="269"/>
      <c r="I21" s="269"/>
      <c r="J21" s="269"/>
      <c r="K21" s="269"/>
      <c r="L21" s="269"/>
      <c r="M21" s="269"/>
      <c r="N21" s="269"/>
      <c r="O21" s="269"/>
      <c r="P21" s="269"/>
      <c r="Q21" s="269"/>
      <c r="R21" s="269"/>
      <c r="S21" s="269"/>
      <c r="T21" s="269"/>
      <c r="U21" s="269"/>
      <c r="V21" s="269"/>
      <c r="W21" s="269"/>
      <c r="X21" s="36"/>
    </row>
    <row r="22" spans="1:24">
      <c r="A22" s="35"/>
      <c r="B22" s="45"/>
      <c r="C22" s="45"/>
      <c r="D22" s="45"/>
      <c r="E22" s="45"/>
      <c r="F22" s="270"/>
      <c r="G22" s="270"/>
      <c r="H22" s="270"/>
      <c r="I22" s="270"/>
      <c r="J22" s="270"/>
      <c r="K22" s="270"/>
      <c r="L22" s="270"/>
      <c r="M22" s="270"/>
      <c r="N22" s="270"/>
      <c r="O22" s="270"/>
      <c r="P22" s="270"/>
      <c r="Q22" s="270"/>
      <c r="R22" s="270"/>
      <c r="S22" s="270"/>
      <c r="T22" s="270"/>
      <c r="U22" s="270"/>
      <c r="V22" s="270"/>
      <c r="W22" s="270"/>
      <c r="X22" s="36"/>
    </row>
    <row r="23" spans="1:24" ht="18">
      <c r="A23" s="35"/>
      <c r="B23" s="268" t="s">
        <v>7</v>
      </c>
      <c r="C23" s="268"/>
      <c r="D23" s="268"/>
      <c r="E23" s="268"/>
      <c r="F23" s="269"/>
      <c r="G23" s="269"/>
      <c r="H23" s="269"/>
      <c r="I23" s="269"/>
      <c r="J23" s="269"/>
      <c r="K23" s="269"/>
      <c r="L23" s="269"/>
      <c r="M23" s="269"/>
      <c r="N23" s="269"/>
      <c r="O23" s="269"/>
      <c r="P23" s="269"/>
      <c r="Q23" s="269"/>
      <c r="R23" s="269"/>
      <c r="S23" s="269"/>
      <c r="T23" s="269"/>
      <c r="U23" s="269"/>
      <c r="V23" s="269"/>
      <c r="W23" s="269"/>
      <c r="X23" s="36"/>
    </row>
    <row r="24" spans="1:24">
      <c r="A24" s="35"/>
      <c r="B24" s="69"/>
      <c r="C24" s="69"/>
      <c r="D24" s="69"/>
      <c r="E24" s="69"/>
      <c r="F24" s="270"/>
      <c r="G24" s="270"/>
      <c r="H24" s="270"/>
      <c r="I24" s="270"/>
      <c r="J24" s="270"/>
      <c r="K24" s="270"/>
      <c r="L24" s="270"/>
      <c r="M24" s="270"/>
      <c r="N24" s="270"/>
      <c r="O24" s="270"/>
      <c r="P24" s="270"/>
      <c r="Q24" s="270"/>
      <c r="R24" s="270"/>
      <c r="S24" s="270"/>
      <c r="T24" s="270"/>
      <c r="U24" s="270"/>
      <c r="V24" s="270"/>
      <c r="W24" s="270"/>
      <c r="X24" s="36"/>
    </row>
    <row r="25" spans="1:24" ht="16.5">
      <c r="A25" s="33"/>
      <c r="B25" s="277" t="s">
        <v>8</v>
      </c>
      <c r="C25" s="277"/>
      <c r="D25" s="277" t="s">
        <v>9</v>
      </c>
      <c r="E25" s="277"/>
      <c r="F25" s="277"/>
      <c r="G25" s="277"/>
      <c r="H25" s="277"/>
      <c r="I25" s="277"/>
      <c r="J25" s="277"/>
      <c r="K25" s="277"/>
      <c r="L25" s="277"/>
      <c r="M25" s="277"/>
      <c r="N25" s="277"/>
      <c r="O25" s="277"/>
      <c r="P25" s="277"/>
      <c r="Q25" s="277" t="s">
        <v>10</v>
      </c>
      <c r="R25" s="277"/>
      <c r="S25" s="277"/>
      <c r="T25" s="277" t="s">
        <v>11</v>
      </c>
      <c r="U25" s="277"/>
      <c r="V25" s="277"/>
      <c r="W25" s="277"/>
      <c r="X25" s="46"/>
    </row>
    <row r="26" spans="1:24">
      <c r="A26" s="33"/>
      <c r="B26" s="293">
        <f>'[6]PRESUPUESTO PLAZA'!B100</f>
        <v>13.6</v>
      </c>
      <c r="C26" s="295"/>
      <c r="D26" s="470" t="str">
        <f>'[5]PRESUPUESTO PLAZA 10042022'!B97</f>
        <v>Cortina enrrollable de barilla eslabonada  en aluminio.  Incluye rieles laterales y balineras de corredera.  Cajon superior para enrollado.  Ballestas de traccion para enrollado. Chapa y anclajes de seguridad laterales.</v>
      </c>
      <c r="E26" s="471"/>
      <c r="F26" s="471"/>
      <c r="G26" s="471"/>
      <c r="H26" s="471"/>
      <c r="I26" s="471"/>
      <c r="J26" s="471"/>
      <c r="K26" s="471"/>
      <c r="L26" s="471"/>
      <c r="M26" s="471"/>
      <c r="N26" s="471"/>
      <c r="O26" s="471"/>
      <c r="P26" s="472"/>
      <c r="Q26" s="293" t="str">
        <f>'[6]PRESUPUESTO PLAZA'!D100</f>
        <v>m2</v>
      </c>
      <c r="R26" s="294"/>
      <c r="S26" s="295"/>
      <c r="T26" s="468">
        <v>560</v>
      </c>
      <c r="U26" s="294"/>
      <c r="V26" s="294"/>
      <c r="W26" s="295"/>
      <c r="X26" s="46"/>
    </row>
    <row r="27" spans="1:24">
      <c r="A27" s="33"/>
      <c r="B27" s="296"/>
      <c r="C27" s="298"/>
      <c r="D27" s="473"/>
      <c r="E27" s="474"/>
      <c r="F27" s="474"/>
      <c r="G27" s="474"/>
      <c r="H27" s="474"/>
      <c r="I27" s="474"/>
      <c r="J27" s="474"/>
      <c r="K27" s="474"/>
      <c r="L27" s="474"/>
      <c r="M27" s="474"/>
      <c r="N27" s="474"/>
      <c r="O27" s="474"/>
      <c r="P27" s="475"/>
      <c r="Q27" s="296"/>
      <c r="R27" s="297"/>
      <c r="S27" s="298"/>
      <c r="T27" s="296"/>
      <c r="U27" s="297"/>
      <c r="V27" s="297"/>
      <c r="W27" s="298"/>
      <c r="X27" s="46"/>
    </row>
    <row r="28" spans="1:24">
      <c r="A28" s="33"/>
      <c r="B28" s="299"/>
      <c r="C28" s="301"/>
      <c r="D28" s="476"/>
      <c r="E28" s="477"/>
      <c r="F28" s="477"/>
      <c r="G28" s="477"/>
      <c r="H28" s="477"/>
      <c r="I28" s="477"/>
      <c r="J28" s="477"/>
      <c r="K28" s="477"/>
      <c r="L28" s="477"/>
      <c r="M28" s="477"/>
      <c r="N28" s="477"/>
      <c r="O28" s="477"/>
      <c r="P28" s="478"/>
      <c r="Q28" s="299"/>
      <c r="R28" s="300"/>
      <c r="S28" s="301"/>
      <c r="T28" s="299"/>
      <c r="U28" s="300"/>
      <c r="V28" s="300"/>
      <c r="W28" s="301"/>
      <c r="X28" s="46"/>
    </row>
    <row r="29" spans="1:24" ht="15.75">
      <c r="A29" s="33"/>
      <c r="B29" s="303"/>
      <c r="C29" s="303"/>
      <c r="D29" s="303"/>
      <c r="E29" s="303"/>
      <c r="F29" s="303"/>
      <c r="G29" s="303"/>
      <c r="H29" s="303"/>
      <c r="I29" s="303"/>
      <c r="J29" s="303"/>
      <c r="K29" s="303"/>
      <c r="L29" s="303"/>
      <c r="M29" s="303"/>
      <c r="N29" s="303"/>
      <c r="O29" s="303"/>
      <c r="P29" s="303"/>
      <c r="Q29" s="303"/>
      <c r="R29" s="303"/>
      <c r="S29" s="303"/>
      <c r="T29" s="303"/>
      <c r="U29" s="303"/>
      <c r="V29" s="303"/>
      <c r="W29" s="303"/>
      <c r="X29" s="46"/>
    </row>
    <row r="30" spans="1:24" ht="16.5">
      <c r="A30" s="33"/>
      <c r="B30" s="305" t="s">
        <v>14</v>
      </c>
      <c r="C30" s="305"/>
      <c r="D30" s="305"/>
      <c r="E30" s="305"/>
      <c r="F30" s="305"/>
      <c r="G30" s="305"/>
      <c r="H30" s="305"/>
      <c r="I30" s="305"/>
      <c r="J30" s="305"/>
      <c r="K30" s="305"/>
      <c r="L30" s="305"/>
      <c r="M30" s="305"/>
      <c r="N30" s="305"/>
      <c r="O30" s="305"/>
      <c r="P30" s="305"/>
      <c r="Q30" s="305"/>
      <c r="R30" s="305"/>
      <c r="S30" s="305"/>
      <c r="T30" s="305"/>
      <c r="U30" s="305"/>
      <c r="V30" s="305"/>
      <c r="W30" s="305"/>
      <c r="X30" s="46"/>
    </row>
    <row r="31" spans="1:24" ht="15.75">
      <c r="A31" s="33"/>
      <c r="B31" s="47"/>
      <c r="C31" s="47"/>
      <c r="D31" s="47"/>
      <c r="E31" s="47"/>
      <c r="F31" s="47"/>
      <c r="G31" s="47"/>
      <c r="H31" s="47"/>
      <c r="I31" s="47"/>
      <c r="J31" s="47"/>
      <c r="K31" s="47"/>
      <c r="L31" s="47"/>
      <c r="M31" s="47"/>
      <c r="N31" s="47"/>
      <c r="O31" s="47"/>
      <c r="P31" s="47"/>
      <c r="Q31" s="47"/>
      <c r="R31" s="47"/>
      <c r="S31" s="47"/>
      <c r="T31" s="47"/>
      <c r="U31" s="47"/>
      <c r="V31" s="47"/>
      <c r="W31" s="47"/>
      <c r="X31" s="46"/>
    </row>
    <row r="32" spans="1:24" ht="16.5">
      <c r="A32" s="48"/>
      <c r="B32" s="306" t="s">
        <v>9</v>
      </c>
      <c r="C32" s="307"/>
      <c r="D32" s="307"/>
      <c r="E32" s="307"/>
      <c r="F32" s="307"/>
      <c r="G32" s="307"/>
      <c r="H32" s="307"/>
      <c r="I32" s="307"/>
      <c r="J32" s="306" t="s">
        <v>15</v>
      </c>
      <c r="K32" s="308"/>
      <c r="L32" s="309" t="s">
        <v>16</v>
      </c>
      <c r="M32" s="309"/>
      <c r="N32" s="309"/>
      <c r="O32" s="309"/>
      <c r="P32" s="309"/>
      <c r="Q32" s="309" t="s">
        <v>17</v>
      </c>
      <c r="R32" s="309"/>
      <c r="S32" s="309"/>
      <c r="T32" s="309" t="s">
        <v>18</v>
      </c>
      <c r="U32" s="309"/>
      <c r="V32" s="309"/>
      <c r="W32" s="309"/>
      <c r="X32" s="46"/>
    </row>
    <row r="33" spans="1:24" ht="15.75">
      <c r="A33" s="33"/>
      <c r="B33" s="314" t="s">
        <v>19</v>
      </c>
      <c r="C33" s="315"/>
      <c r="D33" s="315"/>
      <c r="E33" s="315"/>
      <c r="F33" s="315"/>
      <c r="G33" s="315"/>
      <c r="H33" s="315"/>
      <c r="I33" s="316"/>
      <c r="J33" s="317"/>
      <c r="K33" s="318"/>
      <c r="L33" s="319">
        <f>+T62</f>
        <v>10589.699999999999</v>
      </c>
      <c r="M33" s="319"/>
      <c r="N33" s="319"/>
      <c r="O33" s="319"/>
      <c r="P33" s="319"/>
      <c r="Q33" s="320">
        <v>0.05</v>
      </c>
      <c r="R33" s="320"/>
      <c r="S33" s="320"/>
      <c r="T33" s="319">
        <f>+ROUND(L33*Q33,0)</f>
        <v>529</v>
      </c>
      <c r="U33" s="319"/>
      <c r="V33" s="319"/>
      <c r="W33" s="319"/>
      <c r="X33" s="46"/>
    </row>
    <row r="34" spans="1:24" ht="15.75">
      <c r="A34" s="33"/>
      <c r="B34" s="314"/>
      <c r="C34" s="315"/>
      <c r="D34" s="315"/>
      <c r="E34" s="315"/>
      <c r="F34" s="315"/>
      <c r="G34" s="315"/>
      <c r="H34" s="315"/>
      <c r="I34" s="316"/>
      <c r="J34" s="317"/>
      <c r="K34" s="318"/>
      <c r="L34" s="321"/>
      <c r="M34" s="322"/>
      <c r="N34" s="322"/>
      <c r="O34" s="322"/>
      <c r="P34" s="323"/>
      <c r="Q34" s="317"/>
      <c r="R34" s="324"/>
      <c r="S34" s="318"/>
      <c r="T34" s="325">
        <f>+ROUND(L34*Q34,0)</f>
        <v>0</v>
      </c>
      <c r="U34" s="326"/>
      <c r="V34" s="326"/>
      <c r="W34" s="327"/>
      <c r="X34" s="46"/>
    </row>
    <row r="35" spans="1:24" ht="16.5">
      <c r="A35" s="33"/>
      <c r="B35" s="49"/>
      <c r="C35" s="49"/>
      <c r="D35" s="49"/>
      <c r="E35" s="49"/>
      <c r="F35" s="49"/>
      <c r="G35" s="49"/>
      <c r="H35" s="49"/>
      <c r="I35" s="49"/>
      <c r="J35" s="49"/>
      <c r="K35" s="49"/>
      <c r="L35" s="49"/>
      <c r="M35" s="49"/>
      <c r="N35" s="49"/>
      <c r="O35" s="49"/>
      <c r="P35" s="49"/>
      <c r="Q35" s="310" t="s">
        <v>20</v>
      </c>
      <c r="R35" s="310"/>
      <c r="S35" s="310"/>
      <c r="T35" s="311">
        <f>+SUM(T33:W34)</f>
        <v>529</v>
      </c>
      <c r="U35" s="312"/>
      <c r="V35" s="312"/>
      <c r="W35" s="313"/>
      <c r="X35" s="46"/>
    </row>
    <row r="36" spans="1:24" ht="15.75">
      <c r="A36" s="33"/>
      <c r="B36" s="50"/>
      <c r="C36" s="50"/>
      <c r="D36" s="50"/>
      <c r="E36" s="50"/>
      <c r="F36" s="50"/>
      <c r="G36" s="50"/>
      <c r="H36" s="50"/>
      <c r="I36" s="50"/>
      <c r="J36" s="50"/>
      <c r="K36" s="50"/>
      <c r="L36" s="50"/>
      <c r="M36" s="50"/>
      <c r="N36" s="50"/>
      <c r="O36" s="50"/>
      <c r="P36" s="50"/>
      <c r="Q36" s="50"/>
      <c r="R36" s="50"/>
      <c r="S36" s="50"/>
      <c r="T36" s="51"/>
      <c r="U36" s="51"/>
      <c r="V36" s="51"/>
      <c r="W36" s="51"/>
      <c r="X36" s="46"/>
    </row>
    <row r="37" spans="1:24" ht="16.5">
      <c r="A37" s="33"/>
      <c r="B37" s="305" t="s">
        <v>21</v>
      </c>
      <c r="C37" s="305"/>
      <c r="D37" s="305"/>
      <c r="E37" s="305"/>
      <c r="F37" s="305"/>
      <c r="G37" s="305"/>
      <c r="H37" s="305"/>
      <c r="I37" s="305"/>
      <c r="J37" s="305"/>
      <c r="K37" s="305"/>
      <c r="L37" s="305"/>
      <c r="M37" s="305"/>
      <c r="N37" s="305"/>
      <c r="O37" s="305"/>
      <c r="P37" s="305"/>
      <c r="Q37" s="305"/>
      <c r="R37" s="305"/>
      <c r="S37" s="305"/>
      <c r="T37" s="305"/>
      <c r="U37" s="305"/>
      <c r="V37" s="305"/>
      <c r="W37" s="305"/>
      <c r="X37" s="46"/>
    </row>
    <row r="38" spans="1:24" ht="15.75">
      <c r="A38" s="33"/>
      <c r="B38" s="47"/>
      <c r="C38" s="47"/>
      <c r="D38" s="47"/>
      <c r="E38" s="47"/>
      <c r="F38" s="47"/>
      <c r="G38" s="47"/>
      <c r="H38" s="47"/>
      <c r="I38" s="47"/>
      <c r="J38" s="47"/>
      <c r="K38" s="47" t="s">
        <v>308</v>
      </c>
      <c r="L38" s="47"/>
      <c r="M38" s="47"/>
      <c r="N38" s="47"/>
      <c r="O38" s="47"/>
      <c r="P38" s="47"/>
      <c r="Q38" s="47"/>
      <c r="R38" s="47"/>
      <c r="S38" s="47"/>
      <c r="T38" s="47"/>
      <c r="U38" s="47"/>
      <c r="V38" s="47"/>
      <c r="W38" s="47"/>
      <c r="X38" s="46"/>
    </row>
    <row r="39" spans="1:24" ht="16.5">
      <c r="A39" s="33"/>
      <c r="B39" s="309" t="s">
        <v>9</v>
      </c>
      <c r="C39" s="309"/>
      <c r="D39" s="309"/>
      <c r="E39" s="309"/>
      <c r="F39" s="309"/>
      <c r="G39" s="309"/>
      <c r="H39" s="309"/>
      <c r="I39" s="309"/>
      <c r="J39" s="309" t="s">
        <v>10</v>
      </c>
      <c r="K39" s="309"/>
      <c r="L39" s="309" t="s">
        <v>22</v>
      </c>
      <c r="M39" s="309"/>
      <c r="N39" s="309"/>
      <c r="O39" s="309"/>
      <c r="P39" s="309"/>
      <c r="Q39" s="309" t="s">
        <v>23</v>
      </c>
      <c r="R39" s="309"/>
      <c r="S39" s="309"/>
      <c r="T39" s="309" t="s">
        <v>24</v>
      </c>
      <c r="U39" s="309"/>
      <c r="V39" s="309"/>
      <c r="W39" s="309"/>
      <c r="X39" s="46"/>
    </row>
    <row r="40" spans="1:24" ht="15.75">
      <c r="A40" s="33"/>
      <c r="B40" s="533" t="s">
        <v>311</v>
      </c>
      <c r="C40" s="533"/>
      <c r="D40" s="533"/>
      <c r="E40" s="533"/>
      <c r="F40" s="533"/>
      <c r="G40" s="533"/>
      <c r="H40" s="533"/>
      <c r="I40" s="533"/>
      <c r="J40" s="320" t="s">
        <v>256</v>
      </c>
      <c r="K40" s="320"/>
      <c r="L40" s="535">
        <v>1</v>
      </c>
      <c r="M40" s="536"/>
      <c r="N40" s="536"/>
      <c r="O40" s="536"/>
      <c r="P40" s="537"/>
      <c r="Q40" s="458">
        <v>394000</v>
      </c>
      <c r="R40" s="458"/>
      <c r="S40" s="458"/>
      <c r="T40" s="458">
        <f t="shared" ref="T40:T45" si="0">+ROUND(L40*Q40,0)</f>
        <v>394000</v>
      </c>
      <c r="U40" s="458"/>
      <c r="V40" s="458"/>
      <c r="W40" s="458"/>
      <c r="X40" s="46"/>
    </row>
    <row r="41" spans="1:24" ht="15.75">
      <c r="A41" s="33"/>
      <c r="B41" s="533" t="s">
        <v>309</v>
      </c>
      <c r="C41" s="533"/>
      <c r="D41" s="533"/>
      <c r="E41" s="533"/>
      <c r="F41" s="533"/>
      <c r="G41" s="533"/>
      <c r="H41" s="533"/>
      <c r="I41" s="533"/>
      <c r="J41" s="320" t="s">
        <v>112</v>
      </c>
      <c r="K41" s="320"/>
      <c r="L41" s="534">
        <v>2.5</v>
      </c>
      <c r="M41" s="534"/>
      <c r="N41" s="534"/>
      <c r="O41" s="534"/>
      <c r="P41" s="534"/>
      <c r="Q41" s="458">
        <v>17500</v>
      </c>
      <c r="R41" s="458"/>
      <c r="S41" s="458"/>
      <c r="T41" s="458">
        <f t="shared" si="0"/>
        <v>43750</v>
      </c>
      <c r="U41" s="458"/>
      <c r="V41" s="458"/>
      <c r="W41" s="458"/>
      <c r="X41" s="46"/>
    </row>
    <row r="42" spans="1:24" ht="15.75">
      <c r="A42" s="33"/>
      <c r="B42" s="533" t="s">
        <v>310</v>
      </c>
      <c r="C42" s="533"/>
      <c r="D42" s="533"/>
      <c r="E42" s="533"/>
      <c r="F42" s="533"/>
      <c r="G42" s="533"/>
      <c r="H42" s="533"/>
      <c r="I42" s="533"/>
      <c r="J42" s="320" t="s">
        <v>297</v>
      </c>
      <c r="K42" s="320"/>
      <c r="L42" s="534">
        <v>1</v>
      </c>
      <c r="M42" s="534"/>
      <c r="N42" s="534"/>
      <c r="O42" s="534"/>
      <c r="P42" s="534"/>
      <c r="Q42" s="458">
        <v>27200</v>
      </c>
      <c r="R42" s="458"/>
      <c r="S42" s="458"/>
      <c r="T42" s="458">
        <f t="shared" si="0"/>
        <v>27200</v>
      </c>
      <c r="U42" s="458"/>
      <c r="V42" s="458"/>
      <c r="W42" s="458"/>
      <c r="X42" s="46"/>
    </row>
    <row r="43" spans="1:24" ht="15.75">
      <c r="A43" s="33"/>
      <c r="B43" s="533" t="s">
        <v>312</v>
      </c>
      <c r="C43" s="533"/>
      <c r="D43" s="533"/>
      <c r="E43" s="533"/>
      <c r="F43" s="533"/>
      <c r="G43" s="533"/>
      <c r="H43" s="533"/>
      <c r="I43" s="533"/>
      <c r="J43" s="320" t="s">
        <v>297</v>
      </c>
      <c r="K43" s="320"/>
      <c r="L43" s="534">
        <v>1</v>
      </c>
      <c r="M43" s="534"/>
      <c r="N43" s="534"/>
      <c r="O43" s="534"/>
      <c r="P43" s="534"/>
      <c r="Q43" s="458">
        <f>((590000*1.19)/4)</f>
        <v>175525</v>
      </c>
      <c r="R43" s="458"/>
      <c r="S43" s="458"/>
      <c r="T43" s="458">
        <f t="shared" si="0"/>
        <v>175525</v>
      </c>
      <c r="U43" s="458"/>
      <c r="V43" s="458"/>
      <c r="W43" s="458"/>
      <c r="X43" s="46"/>
    </row>
    <row r="44" spans="1:24" ht="15.75">
      <c r="A44" s="33"/>
      <c r="B44" s="533"/>
      <c r="C44" s="533"/>
      <c r="D44" s="533"/>
      <c r="E44" s="533"/>
      <c r="F44" s="533"/>
      <c r="G44" s="533"/>
      <c r="H44" s="533"/>
      <c r="I44" s="533"/>
      <c r="J44" s="320"/>
      <c r="K44" s="320"/>
      <c r="L44" s="534"/>
      <c r="M44" s="534"/>
      <c r="N44" s="534"/>
      <c r="O44" s="534"/>
      <c r="P44" s="534"/>
      <c r="Q44" s="458"/>
      <c r="R44" s="458"/>
      <c r="S44" s="458"/>
      <c r="T44" s="458">
        <f t="shared" si="0"/>
        <v>0</v>
      </c>
      <c r="U44" s="458"/>
      <c r="V44" s="458"/>
      <c r="W44" s="458"/>
      <c r="X44" s="46"/>
    </row>
    <row r="45" spans="1:24" ht="15.75">
      <c r="A45" s="33"/>
      <c r="B45" s="533"/>
      <c r="C45" s="533"/>
      <c r="D45" s="533"/>
      <c r="E45" s="533"/>
      <c r="F45" s="533"/>
      <c r="G45" s="533"/>
      <c r="H45" s="533"/>
      <c r="I45" s="533"/>
      <c r="J45" s="320"/>
      <c r="K45" s="320"/>
      <c r="L45" s="534"/>
      <c r="M45" s="534"/>
      <c r="N45" s="534"/>
      <c r="O45" s="534"/>
      <c r="P45" s="534"/>
      <c r="Q45" s="458"/>
      <c r="R45" s="458"/>
      <c r="S45" s="458"/>
      <c r="T45" s="458">
        <f t="shared" si="0"/>
        <v>0</v>
      </c>
      <c r="U45" s="458"/>
      <c r="V45" s="458"/>
      <c r="W45" s="458"/>
      <c r="X45" s="46"/>
    </row>
    <row r="46" spans="1:24" ht="16.5">
      <c r="A46" s="33"/>
      <c r="B46" s="49"/>
      <c r="C46" s="49"/>
      <c r="D46" s="49"/>
      <c r="E46" s="49"/>
      <c r="F46" s="49"/>
      <c r="G46" s="49"/>
      <c r="H46" s="49"/>
      <c r="I46" s="49"/>
      <c r="J46" s="49"/>
      <c r="K46" s="49"/>
      <c r="L46" s="49"/>
      <c r="M46" s="49"/>
      <c r="N46" s="49"/>
      <c r="O46" s="49"/>
      <c r="P46" s="49"/>
      <c r="Q46" s="310" t="s">
        <v>20</v>
      </c>
      <c r="R46" s="310"/>
      <c r="S46" s="310"/>
      <c r="T46" s="491">
        <f>SUM(T40:W45)</f>
        <v>640475</v>
      </c>
      <c r="U46" s="492"/>
      <c r="V46" s="492"/>
      <c r="W46" s="493"/>
      <c r="X46" s="46"/>
    </row>
    <row r="47" spans="1:24" ht="15.75">
      <c r="A47" s="33"/>
      <c r="B47" s="50"/>
      <c r="C47" s="50"/>
      <c r="D47" s="50"/>
      <c r="E47" s="50"/>
      <c r="F47" s="50"/>
      <c r="G47" s="50"/>
      <c r="H47" s="50"/>
      <c r="I47" s="50"/>
      <c r="J47" s="50"/>
      <c r="K47" s="50"/>
      <c r="L47" s="50"/>
      <c r="M47" s="50"/>
      <c r="N47" s="50"/>
      <c r="O47" s="50"/>
      <c r="P47" s="50"/>
      <c r="Q47" s="50"/>
      <c r="R47" s="50"/>
      <c r="S47" s="50"/>
      <c r="T47" s="51"/>
      <c r="U47" s="51"/>
      <c r="V47" s="51"/>
      <c r="W47" s="51"/>
      <c r="X47" s="46"/>
    </row>
    <row r="48" spans="1:24" ht="16.5">
      <c r="A48" s="33"/>
      <c r="B48" s="305" t="s">
        <v>26</v>
      </c>
      <c r="C48" s="305"/>
      <c r="D48" s="305"/>
      <c r="E48" s="305"/>
      <c r="F48" s="305"/>
      <c r="G48" s="305"/>
      <c r="H48" s="305"/>
      <c r="I48" s="305"/>
      <c r="J48" s="305"/>
      <c r="K48" s="305"/>
      <c r="L48" s="305"/>
      <c r="M48" s="305"/>
      <c r="N48" s="305"/>
      <c r="O48" s="305"/>
      <c r="P48" s="305"/>
      <c r="Q48" s="305"/>
      <c r="R48" s="305"/>
      <c r="S48" s="305"/>
      <c r="T48" s="305"/>
      <c r="U48" s="305"/>
      <c r="V48" s="305"/>
      <c r="W48" s="305"/>
      <c r="X48" s="46"/>
    </row>
    <row r="49" spans="1:24" ht="15.75">
      <c r="A49" s="33"/>
      <c r="B49" s="47"/>
      <c r="C49" s="47"/>
      <c r="D49" s="47"/>
      <c r="E49" s="47"/>
      <c r="F49" s="47"/>
      <c r="G49" s="47"/>
      <c r="H49" s="47"/>
      <c r="I49" s="47"/>
      <c r="J49" s="47"/>
      <c r="K49" s="47"/>
      <c r="L49" s="47"/>
      <c r="M49" s="47"/>
      <c r="N49" s="47"/>
      <c r="O49" s="47"/>
      <c r="P49" s="47"/>
      <c r="Q49" s="47"/>
      <c r="R49" s="47"/>
      <c r="S49" s="47"/>
      <c r="T49" s="47"/>
      <c r="U49" s="47"/>
      <c r="V49" s="47"/>
      <c r="W49" s="47"/>
      <c r="X49" s="46"/>
    </row>
    <row r="50" spans="1:24" ht="19.5">
      <c r="A50" s="33"/>
      <c r="B50" s="309" t="s">
        <v>27</v>
      </c>
      <c r="C50" s="309"/>
      <c r="D50" s="309"/>
      <c r="E50" s="309"/>
      <c r="F50" s="309"/>
      <c r="G50" s="309"/>
      <c r="H50" s="309" t="s">
        <v>28</v>
      </c>
      <c r="I50" s="309"/>
      <c r="J50" s="309" t="s">
        <v>29</v>
      </c>
      <c r="K50" s="309"/>
      <c r="L50" s="309" t="s">
        <v>30</v>
      </c>
      <c r="M50" s="309"/>
      <c r="N50" s="309"/>
      <c r="O50" s="309"/>
      <c r="P50" s="309"/>
      <c r="Q50" s="309" t="s">
        <v>16</v>
      </c>
      <c r="R50" s="309"/>
      <c r="S50" s="309"/>
      <c r="T50" s="309" t="s">
        <v>18</v>
      </c>
      <c r="U50" s="309"/>
      <c r="V50" s="309"/>
      <c r="W50" s="309"/>
      <c r="X50" s="46"/>
    </row>
    <row r="51" spans="1:24" ht="15.75">
      <c r="A51" s="33"/>
      <c r="B51" s="320"/>
      <c r="C51" s="320"/>
      <c r="D51" s="320"/>
      <c r="E51" s="320"/>
      <c r="F51" s="320"/>
      <c r="G51" s="320"/>
      <c r="H51" s="320"/>
      <c r="I51" s="320"/>
      <c r="J51" s="320"/>
      <c r="K51" s="320"/>
      <c r="L51" s="320"/>
      <c r="M51" s="320"/>
      <c r="N51" s="320"/>
      <c r="O51" s="320"/>
      <c r="P51" s="320"/>
      <c r="Q51" s="320"/>
      <c r="R51" s="320"/>
      <c r="S51" s="320"/>
      <c r="T51" s="319">
        <f>+ROUND(L51*Q51,0)</f>
        <v>0</v>
      </c>
      <c r="U51" s="319"/>
      <c r="V51" s="319"/>
      <c r="W51" s="319"/>
      <c r="X51" s="46"/>
    </row>
    <row r="52" spans="1:24" ht="15.75">
      <c r="A52" s="33"/>
      <c r="B52" s="320"/>
      <c r="C52" s="320"/>
      <c r="D52" s="320"/>
      <c r="E52" s="320"/>
      <c r="F52" s="320"/>
      <c r="G52" s="320"/>
      <c r="H52" s="320"/>
      <c r="I52" s="320"/>
      <c r="J52" s="320"/>
      <c r="K52" s="320"/>
      <c r="L52" s="320"/>
      <c r="M52" s="320"/>
      <c r="N52" s="320"/>
      <c r="O52" s="320"/>
      <c r="P52" s="320"/>
      <c r="Q52" s="320"/>
      <c r="R52" s="320"/>
      <c r="S52" s="320"/>
      <c r="T52" s="319">
        <f>+ROUND(L52*Q52,0)</f>
        <v>0</v>
      </c>
      <c r="U52" s="319"/>
      <c r="V52" s="319"/>
      <c r="W52" s="319"/>
      <c r="X52" s="46"/>
    </row>
    <row r="53" spans="1:24" ht="15.75">
      <c r="A53" s="33"/>
      <c r="B53" s="320"/>
      <c r="C53" s="320"/>
      <c r="D53" s="320"/>
      <c r="E53" s="320"/>
      <c r="F53" s="320"/>
      <c r="G53" s="320"/>
      <c r="H53" s="320"/>
      <c r="I53" s="320"/>
      <c r="J53" s="320"/>
      <c r="K53" s="320"/>
      <c r="L53" s="320"/>
      <c r="M53" s="320"/>
      <c r="N53" s="320"/>
      <c r="O53" s="320"/>
      <c r="P53" s="320"/>
      <c r="Q53" s="320"/>
      <c r="R53" s="320"/>
      <c r="S53" s="320"/>
      <c r="T53" s="319">
        <f>+ROUND(L53*Q53,0)</f>
        <v>0</v>
      </c>
      <c r="U53" s="319"/>
      <c r="V53" s="319"/>
      <c r="W53" s="319"/>
      <c r="X53" s="46"/>
    </row>
    <row r="54" spans="1:24" ht="16.5">
      <c r="A54" s="33"/>
      <c r="B54" s="49"/>
      <c r="C54" s="49"/>
      <c r="D54" s="49"/>
      <c r="E54" s="49"/>
      <c r="F54" s="49"/>
      <c r="G54" s="49"/>
      <c r="H54" s="49"/>
      <c r="I54" s="49"/>
      <c r="J54" s="49"/>
      <c r="K54" s="49"/>
      <c r="L54" s="49"/>
      <c r="M54" s="49"/>
      <c r="N54" s="49"/>
      <c r="O54" s="49"/>
      <c r="P54" s="49"/>
      <c r="Q54" s="310" t="s">
        <v>20</v>
      </c>
      <c r="R54" s="310"/>
      <c r="S54" s="310"/>
      <c r="T54" s="332">
        <f>SUM(T51:W53)</f>
        <v>0</v>
      </c>
      <c r="U54" s="333"/>
      <c r="V54" s="333"/>
      <c r="W54" s="334"/>
      <c r="X54" s="46"/>
    </row>
    <row r="55" spans="1:24" ht="15.75">
      <c r="A55" s="33"/>
      <c r="B55" s="50"/>
      <c r="C55" s="50"/>
      <c r="D55" s="50"/>
      <c r="E55" s="50"/>
      <c r="F55" s="50"/>
      <c r="G55" s="50"/>
      <c r="H55" s="50"/>
      <c r="I55" s="50"/>
      <c r="J55" s="50"/>
      <c r="K55" s="50"/>
      <c r="L55" s="50"/>
      <c r="M55" s="50"/>
      <c r="N55" s="50"/>
      <c r="O55" s="50"/>
      <c r="P55" s="50"/>
      <c r="Q55" s="50"/>
      <c r="R55" s="50"/>
      <c r="S55" s="50"/>
      <c r="T55" s="51"/>
      <c r="U55" s="51"/>
      <c r="V55" s="51"/>
      <c r="W55" s="51"/>
      <c r="X55" s="46"/>
    </row>
    <row r="56" spans="1:24" ht="16.5">
      <c r="A56" s="33"/>
      <c r="B56" s="305" t="s">
        <v>33</v>
      </c>
      <c r="C56" s="305"/>
      <c r="D56" s="305"/>
      <c r="E56" s="305"/>
      <c r="F56" s="305"/>
      <c r="G56" s="305"/>
      <c r="H56" s="305"/>
      <c r="I56" s="305"/>
      <c r="J56" s="305"/>
      <c r="K56" s="305"/>
      <c r="L56" s="305"/>
      <c r="M56" s="305"/>
      <c r="N56" s="305"/>
      <c r="O56" s="305"/>
      <c r="P56" s="305"/>
      <c r="Q56" s="305"/>
      <c r="R56" s="305"/>
      <c r="S56" s="305"/>
      <c r="T56" s="305"/>
      <c r="U56" s="305"/>
      <c r="V56" s="305"/>
      <c r="W56" s="305"/>
      <c r="X56" s="46"/>
    </row>
    <row r="57" spans="1:24" ht="15.75">
      <c r="A57" s="33"/>
      <c r="B57" s="47"/>
      <c r="C57" s="47"/>
      <c r="D57" s="47"/>
      <c r="E57" s="47"/>
      <c r="F57" s="47"/>
      <c r="G57" s="47"/>
      <c r="H57" s="47"/>
      <c r="I57" s="47"/>
      <c r="J57" s="47"/>
      <c r="K57" s="47"/>
      <c r="L57" s="47"/>
      <c r="M57" s="47"/>
      <c r="N57" s="47"/>
      <c r="O57" s="47"/>
      <c r="P57" s="47"/>
      <c r="Q57" s="47"/>
      <c r="R57" s="47"/>
      <c r="S57" s="47"/>
      <c r="T57" s="47"/>
      <c r="U57" s="47"/>
      <c r="V57" s="47"/>
      <c r="W57" s="47"/>
      <c r="X57" s="46"/>
    </row>
    <row r="58" spans="1:24" ht="16.5">
      <c r="A58" s="33"/>
      <c r="B58" s="309" t="s">
        <v>34</v>
      </c>
      <c r="C58" s="309"/>
      <c r="D58" s="309"/>
      <c r="E58" s="309"/>
      <c r="F58" s="309"/>
      <c r="G58" s="309"/>
      <c r="H58" s="309" t="s">
        <v>248</v>
      </c>
      <c r="I58" s="309"/>
      <c r="J58" s="309" t="s">
        <v>36</v>
      </c>
      <c r="K58" s="309"/>
      <c r="L58" s="309" t="s">
        <v>37</v>
      </c>
      <c r="M58" s="309"/>
      <c r="N58" s="309"/>
      <c r="O58" s="309"/>
      <c r="P58" s="309"/>
      <c r="Q58" s="309" t="s">
        <v>17</v>
      </c>
      <c r="R58" s="309"/>
      <c r="S58" s="309"/>
      <c r="T58" s="309" t="s">
        <v>18</v>
      </c>
      <c r="U58" s="309"/>
      <c r="V58" s="309"/>
      <c r="W58" s="309"/>
      <c r="X58" s="46"/>
    </row>
    <row r="59" spans="1:24">
      <c r="A59" s="33"/>
      <c r="B59" s="439" t="s">
        <v>287</v>
      </c>
      <c r="C59" s="439"/>
      <c r="D59" s="439"/>
      <c r="E59" s="439"/>
      <c r="F59" s="439"/>
      <c r="G59" s="439"/>
      <c r="H59" s="440">
        <v>25672</v>
      </c>
      <c r="I59" s="440"/>
      <c r="J59" s="441">
        <v>0.65</v>
      </c>
      <c r="K59" s="442"/>
      <c r="L59" s="445">
        <f>H59*1.65</f>
        <v>42358.799999999996</v>
      </c>
      <c r="M59" s="445"/>
      <c r="N59" s="445"/>
      <c r="O59" s="445"/>
      <c r="P59" s="445"/>
      <c r="Q59" s="484">
        <v>0.25</v>
      </c>
      <c r="R59" s="484"/>
      <c r="S59" s="484"/>
      <c r="T59" s="445">
        <f>Q59*L59</f>
        <v>10589.699999999999</v>
      </c>
      <c r="U59" s="445"/>
      <c r="V59" s="445"/>
      <c r="W59" s="445"/>
      <c r="X59" s="46"/>
    </row>
    <row r="60" spans="1:24" ht="15.75">
      <c r="A60" s="33"/>
      <c r="B60" s="320"/>
      <c r="C60" s="320"/>
      <c r="D60" s="320"/>
      <c r="E60" s="320"/>
      <c r="F60" s="320"/>
      <c r="G60" s="320"/>
      <c r="H60" s="320"/>
      <c r="I60" s="320"/>
      <c r="J60" s="320"/>
      <c r="K60" s="320"/>
      <c r="L60" s="320"/>
      <c r="M60" s="320"/>
      <c r="N60" s="320"/>
      <c r="O60" s="320"/>
      <c r="P60" s="320"/>
      <c r="Q60" s="320"/>
      <c r="R60" s="320"/>
      <c r="S60" s="320"/>
      <c r="T60" s="319"/>
      <c r="U60" s="319"/>
      <c r="V60" s="319"/>
      <c r="W60" s="319"/>
      <c r="X60" s="46"/>
    </row>
    <row r="61" spans="1:24" ht="15.75">
      <c r="A61" s="33"/>
      <c r="B61" s="320"/>
      <c r="C61" s="320"/>
      <c r="D61" s="320"/>
      <c r="E61" s="320"/>
      <c r="F61" s="320"/>
      <c r="G61" s="320"/>
      <c r="H61" s="320"/>
      <c r="I61" s="320"/>
      <c r="J61" s="320"/>
      <c r="K61" s="320"/>
      <c r="L61" s="320"/>
      <c r="M61" s="320"/>
      <c r="N61" s="320"/>
      <c r="O61" s="320"/>
      <c r="P61" s="320"/>
      <c r="Q61" s="320"/>
      <c r="R61" s="320"/>
      <c r="S61" s="320"/>
      <c r="T61" s="319"/>
      <c r="U61" s="319"/>
      <c r="V61" s="319"/>
      <c r="W61" s="319"/>
      <c r="X61" s="46"/>
    </row>
    <row r="62" spans="1:24" ht="16.5">
      <c r="A62" s="33"/>
      <c r="B62" s="49"/>
      <c r="C62" s="49"/>
      <c r="D62" s="49"/>
      <c r="E62" s="49"/>
      <c r="F62" s="49"/>
      <c r="G62" s="49"/>
      <c r="H62" s="49"/>
      <c r="I62" s="49"/>
      <c r="J62" s="49"/>
      <c r="K62" s="49"/>
      <c r="L62" s="49"/>
      <c r="M62" s="49"/>
      <c r="N62" s="49"/>
      <c r="O62" s="49"/>
      <c r="P62" s="49"/>
      <c r="Q62" s="310" t="s">
        <v>20</v>
      </c>
      <c r="R62" s="310"/>
      <c r="S62" s="310"/>
      <c r="T62" s="337">
        <f>SUM(T59:W61)</f>
        <v>10589.699999999999</v>
      </c>
      <c r="U62" s="338"/>
      <c r="V62" s="338"/>
      <c r="W62" s="339"/>
      <c r="X62" s="46"/>
    </row>
    <row r="63" spans="1:24">
      <c r="A63" s="33"/>
      <c r="B63" s="52"/>
      <c r="C63" s="52"/>
      <c r="D63" s="52"/>
      <c r="E63" s="52"/>
      <c r="F63" s="52"/>
      <c r="G63" s="52"/>
      <c r="H63" s="52"/>
      <c r="I63" s="52"/>
      <c r="J63" s="52"/>
      <c r="K63" s="52"/>
      <c r="L63" s="52"/>
      <c r="M63" s="52"/>
      <c r="N63" s="52"/>
      <c r="O63" s="52"/>
      <c r="P63" s="52"/>
      <c r="Q63" s="52"/>
      <c r="R63" s="52"/>
      <c r="S63" s="52"/>
      <c r="T63" s="53"/>
      <c r="U63" s="53"/>
      <c r="V63" s="53"/>
      <c r="W63" s="53"/>
      <c r="X63" s="46"/>
    </row>
    <row r="64" spans="1:24">
      <c r="A64" s="169"/>
      <c r="B64" s="171"/>
      <c r="C64" s="171"/>
      <c r="D64" s="171"/>
      <c r="E64" s="171"/>
      <c r="F64" s="171"/>
      <c r="G64" s="171"/>
      <c r="H64" s="171"/>
      <c r="I64" s="171"/>
      <c r="J64" s="171"/>
      <c r="K64" s="171"/>
      <c r="L64" s="171"/>
      <c r="M64" s="171"/>
      <c r="N64" s="171"/>
      <c r="O64" s="171"/>
      <c r="P64" s="171"/>
      <c r="Q64" s="432" t="s">
        <v>39</v>
      </c>
      <c r="R64" s="432"/>
      <c r="S64" s="432"/>
      <c r="T64" s="433">
        <f>ROUND((T62+T54+T46+T35),0)</f>
        <v>651594</v>
      </c>
      <c r="U64" s="433"/>
      <c r="V64" s="433"/>
      <c r="W64" s="433"/>
      <c r="X64" s="170"/>
    </row>
    <row r="65" spans="1:24">
      <c r="A65" s="169"/>
      <c r="B65" s="171"/>
      <c r="C65" s="171"/>
      <c r="D65" s="171"/>
      <c r="E65" s="171"/>
      <c r="F65" s="171"/>
      <c r="G65" s="171"/>
      <c r="H65" s="171"/>
      <c r="I65" s="171"/>
      <c r="J65" s="171"/>
      <c r="K65" s="171"/>
      <c r="L65" s="171"/>
      <c r="M65" s="171"/>
      <c r="N65" s="171"/>
      <c r="O65" s="171"/>
      <c r="P65" s="171"/>
      <c r="Q65" s="172" t="s">
        <v>40</v>
      </c>
      <c r="R65" s="437" t="e">
        <f>'[6]DESGLOSE DEL AIU'!D1593</f>
        <v>#REF!</v>
      </c>
      <c r="S65" s="438"/>
      <c r="T65" s="433">
        <v>0</v>
      </c>
      <c r="U65" s="433"/>
      <c r="V65" s="433"/>
      <c r="W65" s="433"/>
      <c r="X65" s="170"/>
    </row>
    <row r="66" spans="1:24">
      <c r="A66" s="169"/>
      <c r="B66" s="171"/>
      <c r="C66" s="171"/>
      <c r="D66" s="171"/>
      <c r="E66" s="171"/>
      <c r="F66" s="171"/>
      <c r="G66" s="171"/>
      <c r="H66" s="171"/>
      <c r="I66" s="171"/>
      <c r="J66" s="171"/>
      <c r="K66" s="171"/>
      <c r="L66" s="171"/>
      <c r="M66" s="171"/>
      <c r="N66" s="171"/>
      <c r="O66" s="171"/>
      <c r="P66" s="171"/>
      <c r="Q66" s="432" t="s">
        <v>42</v>
      </c>
      <c r="R66" s="432"/>
      <c r="S66" s="432"/>
      <c r="T66" s="433">
        <f>+T65+T64</f>
        <v>651594</v>
      </c>
      <c r="U66" s="433"/>
      <c r="V66" s="433"/>
      <c r="W66" s="433"/>
      <c r="X66" s="170"/>
    </row>
    <row r="67" spans="1:24">
      <c r="A67" s="33"/>
      <c r="B67" s="52"/>
      <c r="C67" s="52"/>
      <c r="D67" s="52"/>
      <c r="E67" s="52"/>
      <c r="F67" s="52"/>
      <c r="G67" s="52"/>
      <c r="H67" s="52"/>
      <c r="I67" s="52"/>
      <c r="J67" s="52"/>
      <c r="K67" s="52"/>
      <c r="L67" s="52"/>
      <c r="M67" s="52"/>
      <c r="N67" s="52"/>
      <c r="O67" s="52"/>
      <c r="P67" s="52"/>
      <c r="Q67" s="52"/>
      <c r="R67" s="52"/>
      <c r="S67" s="52"/>
      <c r="T67" s="53"/>
      <c r="U67" s="53"/>
      <c r="V67" s="53"/>
      <c r="W67" s="53"/>
      <c r="X67" s="46"/>
    </row>
    <row r="68" spans="1:24">
      <c r="A68" s="33"/>
      <c r="B68" s="52"/>
      <c r="C68" s="52"/>
      <c r="D68" s="52"/>
      <c r="E68" s="52"/>
      <c r="F68" s="52"/>
      <c r="G68" s="52"/>
      <c r="H68" s="52"/>
      <c r="I68" s="52"/>
      <c r="J68" s="52"/>
      <c r="K68" s="52"/>
      <c r="L68" s="52"/>
      <c r="M68" s="52"/>
      <c r="N68" s="52"/>
      <c r="O68" s="52"/>
      <c r="P68" s="52"/>
      <c r="Q68" s="52"/>
      <c r="R68" s="52"/>
      <c r="S68" s="52"/>
      <c r="T68" s="53"/>
      <c r="U68" s="53"/>
      <c r="V68" s="53"/>
      <c r="W68" s="53"/>
      <c r="X68" s="46"/>
    </row>
    <row r="69" spans="1:24">
      <c r="A69" s="33"/>
      <c r="B69" s="52"/>
      <c r="C69" s="346"/>
      <c r="D69" s="641"/>
      <c r="E69" s="641"/>
      <c r="F69" s="641"/>
      <c r="G69" s="641"/>
      <c r="H69" s="641"/>
      <c r="I69" s="641"/>
      <c r="J69" s="641"/>
      <c r="K69" s="642"/>
      <c r="L69" s="642"/>
      <c r="M69" s="642"/>
      <c r="N69" s="347"/>
      <c r="O69" s="347"/>
      <c r="P69" s="347"/>
      <c r="Q69" s="347"/>
      <c r="R69" s="347"/>
      <c r="S69" s="347"/>
      <c r="T69" s="347"/>
      <c r="U69" s="347"/>
      <c r="V69" s="347"/>
      <c r="W69" s="67"/>
      <c r="X69" s="46"/>
    </row>
    <row r="70" spans="1:24" ht="16.5">
      <c r="A70" s="33"/>
      <c r="B70" s="52"/>
      <c r="C70" s="343" t="s">
        <v>43</v>
      </c>
      <c r="D70" s="343"/>
      <c r="E70" s="343"/>
      <c r="F70" s="343"/>
      <c r="G70" s="343"/>
      <c r="H70" s="343"/>
      <c r="I70" s="343"/>
      <c r="J70" s="343"/>
      <c r="K70" s="642"/>
      <c r="L70" s="642"/>
      <c r="M70" s="642"/>
      <c r="N70" s="343" t="s">
        <v>44</v>
      </c>
      <c r="O70" s="343"/>
      <c r="P70" s="343"/>
      <c r="Q70" s="343"/>
      <c r="R70" s="343"/>
      <c r="S70" s="343"/>
      <c r="T70" s="343"/>
      <c r="U70" s="343"/>
      <c r="V70" s="343"/>
      <c r="W70" s="343"/>
      <c r="X70" s="46"/>
    </row>
    <row r="71" spans="1:24">
      <c r="A71" s="33"/>
      <c r="B71" s="52"/>
      <c r="C71" s="57"/>
      <c r="D71" s="58"/>
      <c r="E71" s="58"/>
      <c r="F71" s="58"/>
      <c r="G71" s="58"/>
      <c r="H71" s="58"/>
      <c r="I71" s="58"/>
      <c r="J71" s="58"/>
      <c r="K71" s="58"/>
      <c r="L71" s="58"/>
      <c r="M71" s="58"/>
      <c r="N71" s="57"/>
      <c r="O71" s="57"/>
      <c r="P71" s="57"/>
      <c r="Q71" s="57"/>
      <c r="R71" s="57"/>
      <c r="S71" s="57"/>
      <c r="T71" s="57"/>
      <c r="U71" s="57"/>
      <c r="V71" s="57"/>
      <c r="W71" s="57"/>
      <c r="X71" s="46"/>
    </row>
    <row r="72" spans="1:24">
      <c r="A72" s="33"/>
      <c r="B72" s="52"/>
      <c r="C72" s="57"/>
      <c r="D72" s="58"/>
      <c r="E72" s="58"/>
      <c r="F72" s="58"/>
      <c r="G72" s="58"/>
      <c r="H72" s="58"/>
      <c r="I72" s="58"/>
      <c r="J72" s="58"/>
      <c r="K72" s="58"/>
      <c r="L72" s="58"/>
      <c r="M72" s="58"/>
      <c r="N72" s="57"/>
      <c r="O72" s="57"/>
      <c r="P72" s="57"/>
      <c r="Q72" s="57"/>
      <c r="R72" s="57"/>
      <c r="S72" s="57"/>
      <c r="T72" s="57"/>
      <c r="U72" s="57"/>
      <c r="V72" s="57"/>
      <c r="W72" s="57"/>
      <c r="X72" s="46"/>
    </row>
    <row r="73" spans="1:24">
      <c r="A73" s="33"/>
      <c r="B73" s="52"/>
      <c r="C73" s="57"/>
      <c r="D73" s="58"/>
      <c r="E73" s="58"/>
      <c r="F73" s="58"/>
      <c r="G73" s="58"/>
      <c r="H73" s="58"/>
      <c r="I73" s="346"/>
      <c r="J73" s="641"/>
      <c r="K73" s="641"/>
      <c r="L73" s="641"/>
      <c r="M73" s="641"/>
      <c r="N73" s="641"/>
      <c r="O73" s="641"/>
      <c r="P73" s="641"/>
      <c r="Q73" s="57"/>
      <c r="R73" s="57"/>
      <c r="S73" s="57"/>
      <c r="T73" s="57"/>
      <c r="U73" s="57"/>
      <c r="V73" s="57"/>
      <c r="W73" s="57"/>
      <c r="X73" s="46"/>
    </row>
    <row r="74" spans="1:24" ht="16.5">
      <c r="A74" s="33"/>
      <c r="B74" s="52"/>
      <c r="C74" s="57"/>
      <c r="D74" s="58"/>
      <c r="E74" s="58"/>
      <c r="F74" s="58"/>
      <c r="G74" s="58"/>
      <c r="H74" s="58"/>
      <c r="I74" s="343" t="s">
        <v>45</v>
      </c>
      <c r="J74" s="643"/>
      <c r="K74" s="643"/>
      <c r="L74" s="643"/>
      <c r="M74" s="643"/>
      <c r="N74" s="643"/>
      <c r="O74" s="643"/>
      <c r="P74" s="643"/>
      <c r="Q74" s="57"/>
      <c r="R74" s="57"/>
      <c r="S74" s="57"/>
      <c r="T74" s="57"/>
      <c r="U74" s="57"/>
      <c r="V74" s="57"/>
      <c r="W74" s="57"/>
      <c r="X74" s="46"/>
    </row>
    <row r="75" spans="1:24">
      <c r="A75" s="33"/>
      <c r="B75" s="52"/>
      <c r="C75" s="52"/>
      <c r="D75" s="52"/>
      <c r="E75" s="52"/>
      <c r="F75" s="59"/>
      <c r="G75" s="59"/>
      <c r="H75" s="59"/>
      <c r="I75" s="59"/>
      <c r="J75" s="59"/>
      <c r="K75" s="59"/>
      <c r="L75" s="59"/>
      <c r="M75" s="59"/>
      <c r="N75" s="59"/>
      <c r="O75" s="59"/>
      <c r="P75" s="60"/>
      <c r="Q75" s="52"/>
      <c r="R75" s="52"/>
      <c r="S75" s="52"/>
      <c r="T75" s="53"/>
      <c r="U75" s="53"/>
      <c r="V75" s="53"/>
      <c r="W75" s="53"/>
      <c r="X75" s="46"/>
    </row>
    <row r="76" spans="1:24">
      <c r="A76" s="33"/>
      <c r="B76" s="344" t="s">
        <v>46</v>
      </c>
      <c r="C76" s="344"/>
      <c r="D76" s="344"/>
      <c r="E76" s="344"/>
      <c r="F76" s="344"/>
      <c r="G76" s="344"/>
      <c r="H76" s="344"/>
      <c r="I76" s="344"/>
      <c r="J76" s="344"/>
      <c r="K76" s="344"/>
      <c r="L76" s="344"/>
      <c r="M76" s="344"/>
      <c r="N76" s="344"/>
      <c r="O76" s="61"/>
      <c r="P76" s="31"/>
      <c r="Q76" s="31" t="s">
        <v>47</v>
      </c>
      <c r="R76" s="31" t="s">
        <v>48</v>
      </c>
      <c r="S76" s="31"/>
      <c r="T76" s="31"/>
      <c r="U76" s="31"/>
      <c r="V76" s="31"/>
      <c r="W76" s="31"/>
      <c r="X76" s="32"/>
    </row>
    <row r="77" spans="1:24">
      <c r="A77" s="62"/>
      <c r="B77" s="63" t="s">
        <v>49</v>
      </c>
      <c r="C77" s="64"/>
      <c r="D77" s="64"/>
      <c r="E77" s="64"/>
      <c r="F77" s="63" t="s">
        <v>50</v>
      </c>
      <c r="G77" s="65"/>
      <c r="H77" s="345"/>
      <c r="I77" s="345"/>
      <c r="J77" s="345"/>
      <c r="K77" s="345"/>
      <c r="L77" s="345"/>
      <c r="M77" s="345"/>
      <c r="N77" s="345"/>
      <c r="O77" s="345"/>
      <c r="P77" s="63"/>
      <c r="Q77" s="63"/>
      <c r="R77" s="63" t="s">
        <v>51</v>
      </c>
      <c r="S77" s="63"/>
      <c r="T77" s="63"/>
      <c r="U77" s="63"/>
      <c r="V77" s="63"/>
      <c r="W77" s="63"/>
      <c r="X77" s="66"/>
    </row>
  </sheetData>
  <mergeCells count="161">
    <mergeCell ref="I73:P73"/>
    <mergeCell ref="I74:P74"/>
    <mergeCell ref="B76:N76"/>
    <mergeCell ref="H77:O77"/>
    <mergeCell ref="Q66:S66"/>
    <mergeCell ref="T66:W66"/>
    <mergeCell ref="C69:J69"/>
    <mergeCell ref="K69:M70"/>
    <mergeCell ref="N69:V69"/>
    <mergeCell ref="C70:J70"/>
    <mergeCell ref="N70:W70"/>
    <mergeCell ref="Q62:S62"/>
    <mergeCell ref="T62:W62"/>
    <mergeCell ref="Q64:S64"/>
    <mergeCell ref="T64:W64"/>
    <mergeCell ref="R65:S65"/>
    <mergeCell ref="T65:W65"/>
    <mergeCell ref="B61:G61"/>
    <mergeCell ref="H61:I61"/>
    <mergeCell ref="J61:K61"/>
    <mergeCell ref="L61:P61"/>
    <mergeCell ref="Q61:S61"/>
    <mergeCell ref="T61:W61"/>
    <mergeCell ref="B60:G60"/>
    <mergeCell ref="H60:I60"/>
    <mergeCell ref="J60:K60"/>
    <mergeCell ref="L60:P60"/>
    <mergeCell ref="Q60:S60"/>
    <mergeCell ref="T60:W60"/>
    <mergeCell ref="B59:G59"/>
    <mergeCell ref="H59:I59"/>
    <mergeCell ref="J59:K59"/>
    <mergeCell ref="L59:P59"/>
    <mergeCell ref="Q59:S59"/>
    <mergeCell ref="T59:W59"/>
    <mergeCell ref="Q54:S54"/>
    <mergeCell ref="T54:W54"/>
    <mergeCell ref="B56:W56"/>
    <mergeCell ref="B58:G58"/>
    <mergeCell ref="H58:I58"/>
    <mergeCell ref="J58:K58"/>
    <mergeCell ref="L58:P58"/>
    <mergeCell ref="Q58:S58"/>
    <mergeCell ref="T58:W58"/>
    <mergeCell ref="B53:G53"/>
    <mergeCell ref="H53:I53"/>
    <mergeCell ref="J53:K53"/>
    <mergeCell ref="L53:P53"/>
    <mergeCell ref="Q53:S53"/>
    <mergeCell ref="T53:W53"/>
    <mergeCell ref="B52:G52"/>
    <mergeCell ref="H52:I52"/>
    <mergeCell ref="J52:K52"/>
    <mergeCell ref="L52:P52"/>
    <mergeCell ref="Q52:S52"/>
    <mergeCell ref="T52:W52"/>
    <mergeCell ref="B51:G51"/>
    <mergeCell ref="H51:I51"/>
    <mergeCell ref="J51:K51"/>
    <mergeCell ref="L51:P51"/>
    <mergeCell ref="Q51:S51"/>
    <mergeCell ref="T51:W51"/>
    <mergeCell ref="Q46:S46"/>
    <mergeCell ref="T46:W46"/>
    <mergeCell ref="B48:W48"/>
    <mergeCell ref="B50:G50"/>
    <mergeCell ref="H50:I50"/>
    <mergeCell ref="J50:K50"/>
    <mergeCell ref="L50:P50"/>
    <mergeCell ref="Q50:S50"/>
    <mergeCell ref="T50:W50"/>
    <mergeCell ref="B44:I44"/>
    <mergeCell ref="J44:K44"/>
    <mergeCell ref="L44:P44"/>
    <mergeCell ref="Q44:S44"/>
    <mergeCell ref="T44:W44"/>
    <mergeCell ref="B45:I45"/>
    <mergeCell ref="J45:K45"/>
    <mergeCell ref="L45:P45"/>
    <mergeCell ref="Q45:S45"/>
    <mergeCell ref="T45:W45"/>
    <mergeCell ref="B42:I42"/>
    <mergeCell ref="J42:K42"/>
    <mergeCell ref="L42:P42"/>
    <mergeCell ref="Q42:S42"/>
    <mergeCell ref="T42:W42"/>
    <mergeCell ref="B43:I43"/>
    <mergeCell ref="J43:K43"/>
    <mergeCell ref="L43:P43"/>
    <mergeCell ref="Q43:S43"/>
    <mergeCell ref="T43:W43"/>
    <mergeCell ref="B40:I40"/>
    <mergeCell ref="J40:K40"/>
    <mergeCell ref="L40:P40"/>
    <mergeCell ref="Q40:S40"/>
    <mergeCell ref="T40:W40"/>
    <mergeCell ref="B41:I41"/>
    <mergeCell ref="J41:K41"/>
    <mergeCell ref="L41:P41"/>
    <mergeCell ref="Q41:S41"/>
    <mergeCell ref="T41:W41"/>
    <mergeCell ref="Q35:S35"/>
    <mergeCell ref="T35:W35"/>
    <mergeCell ref="B37:W37"/>
    <mergeCell ref="B39:I39"/>
    <mergeCell ref="J39:K39"/>
    <mergeCell ref="L39:P39"/>
    <mergeCell ref="Q39:S39"/>
    <mergeCell ref="T39:W39"/>
    <mergeCell ref="B33:I33"/>
    <mergeCell ref="J33:K33"/>
    <mergeCell ref="L33:P33"/>
    <mergeCell ref="Q33:S33"/>
    <mergeCell ref="T33:W33"/>
    <mergeCell ref="B34:I34"/>
    <mergeCell ref="J34:K34"/>
    <mergeCell ref="L34:P34"/>
    <mergeCell ref="Q34:S34"/>
    <mergeCell ref="T34:W34"/>
    <mergeCell ref="B29:C29"/>
    <mergeCell ref="D29:P29"/>
    <mergeCell ref="Q29:S29"/>
    <mergeCell ref="T29:W29"/>
    <mergeCell ref="B30:W30"/>
    <mergeCell ref="B32:I32"/>
    <mergeCell ref="J32:K32"/>
    <mergeCell ref="L32:P32"/>
    <mergeCell ref="Q32:S32"/>
    <mergeCell ref="T32:W32"/>
    <mergeCell ref="B25:C25"/>
    <mergeCell ref="D25:P25"/>
    <mergeCell ref="Q25:S25"/>
    <mergeCell ref="T25:W25"/>
    <mergeCell ref="B26:C28"/>
    <mergeCell ref="D26:P28"/>
    <mergeCell ref="Q26:S28"/>
    <mergeCell ref="T26:W28"/>
    <mergeCell ref="B21:E21"/>
    <mergeCell ref="F21:W21"/>
    <mergeCell ref="F22:W22"/>
    <mergeCell ref="B23:E23"/>
    <mergeCell ref="F23:W23"/>
    <mergeCell ref="F24:W24"/>
    <mergeCell ref="B19:E19"/>
    <mergeCell ref="F19:W19"/>
    <mergeCell ref="F20:W20"/>
    <mergeCell ref="B7:W7"/>
    <mergeCell ref="H8:L8"/>
    <mergeCell ref="O8:Q8"/>
    <mergeCell ref="R8:W8"/>
    <mergeCell ref="F9:I9"/>
    <mergeCell ref="K9:L9"/>
    <mergeCell ref="A1:E5"/>
    <mergeCell ref="F1:S5"/>
    <mergeCell ref="T1:X1"/>
    <mergeCell ref="T2:X2"/>
    <mergeCell ref="T3:X3"/>
    <mergeCell ref="T4:X5"/>
    <mergeCell ref="B11:W11"/>
    <mergeCell ref="B12:W17"/>
    <mergeCell ref="B18:W18"/>
  </mergeCells>
  <conditionalFormatting sqref="B12:W17">
    <cfRule type="expression" dxfId="0" priority="1" stopIfTrue="1">
      <formula>#REF!=0</formula>
    </cfRule>
  </conditionalFormatting>
  <dataValidations count="32">
    <dataValidation allowBlank="1" showInputMessage="1" showErrorMessage="1" prompt="Escriba el precio unitario del material  que se analiza" sqref="Q40:S45" xr:uid="{00000000-0002-0000-4300-000000000000}"/>
    <dataValidation allowBlank="1" showInputMessage="1" showErrorMessage="1" prompt="Escriba la cantidad de material que se analiza" sqref="L40:L45 M41:P45" xr:uid="{00000000-0002-0000-4300-000001000000}"/>
    <dataValidation allowBlank="1" showInputMessage="1" showErrorMessage="1" prompt="Escriba la unidad de medida en que se mide el material" sqref="J40:K45" xr:uid="{00000000-0002-0000-4300-000002000000}"/>
    <dataValidation allowBlank="1" showInputMessage="1" showErrorMessage="1" prompt="Escriba una breve descripción de los materiales que analiza" sqref="B40:B45 C41:I45" xr:uid="{00000000-0002-0000-4300-000003000000}"/>
    <dataValidation allowBlank="1" showInputMessage="1" showErrorMessage="1" prompt="Escriba el rendimiento del equipo que analiza" sqref="Q33:S34" xr:uid="{00000000-0002-0000-4300-000004000000}"/>
    <dataValidation allowBlank="1" showInputMessage="1" showErrorMessage="1" prompt="Escriba la Tarifa por hora del equipo que analiza" sqref="L33:P34" xr:uid="{00000000-0002-0000-4300-000005000000}"/>
    <dataValidation allowBlank="1" showInputMessage="1" showErrorMessage="1" prompt="Escriba una breve descripción del equipo que analiza" sqref="B33:B34" xr:uid="{00000000-0002-0000-4300-000006000000}"/>
    <dataValidation allowBlank="1" showInputMessage="1" showErrorMessage="1" prompt="Escriba el nombre completo  del interventor" sqref="H77:O77" xr:uid="{00000000-0002-0000-4300-000007000000}"/>
    <dataValidation allowBlank="1" showInputMessage="1" showErrorMessage="1" prompt="Escriba el valor Unitario de cada trabajador relacionado" sqref="T59:W61" xr:uid="{00000000-0002-0000-4300-000008000000}"/>
    <dataValidation allowBlank="1" showInputMessage="1" showErrorMessage="1" prompt="Escriba el rendimiento de cada trabajador relacionado" sqref="Q59:S61" xr:uid="{00000000-0002-0000-4300-000009000000}"/>
    <dataValidation allowBlank="1" showInputMessage="1" showErrorMessage="1" prompt="Escriba el valor del jornal total de cada trabajador relacionado" sqref="L59:P61" xr:uid="{00000000-0002-0000-4300-00000A000000}"/>
    <dataValidation allowBlank="1" showInputMessage="1" showErrorMessage="1" prompt="Escriba el valor de las prestaciones por cada trabajador" sqref="J59:K61" xr:uid="{00000000-0002-0000-4300-00000B000000}"/>
    <dataValidation allowBlank="1" showInputMessage="1" showErrorMessage="1" prompt="Escriba el valor del jornal por cada trabajador" sqref="H59:I61" xr:uid="{00000000-0002-0000-4300-00000C000000}"/>
    <dataValidation allowBlank="1" showInputMessage="1" showErrorMessage="1" prompt="Escriba el valor unitario del transporte relacionado" sqref="T51:W53" xr:uid="{00000000-0002-0000-4300-00000D000000}"/>
    <dataValidation allowBlank="1" showInputMessage="1" showErrorMessage="1" prompt="Escriba la tarifa del transporte relacionado" sqref="Q51:S53" xr:uid="{00000000-0002-0000-4300-00000E000000}"/>
    <dataValidation allowBlank="1" showInputMessage="1" showErrorMessage="1" prompt="Esciba los m2 o Toneladas por Km equivalentes para el transporte relacionado" sqref="L51:P53" xr:uid="{00000000-0002-0000-4300-00000F000000}"/>
    <dataValidation allowBlank="1" showInputMessage="1" showErrorMessage="1" prompt="Escriba la distancia que recorre el transporte relacionado" sqref="J51:K53" xr:uid="{00000000-0002-0000-4300-000010000000}"/>
    <dataValidation allowBlank="1" showInputMessage="1" showErrorMessage="1" prompt="Escriba el peso o la cantidad de volument que transporta" sqref="H51:I53" xr:uid="{00000000-0002-0000-4300-000011000000}"/>
    <dataValidation allowBlank="1" showInputMessage="1" showErrorMessage="1" prompt="Escriba el precio unitario del material que se analiza" sqref="T34:W34 T40:W45" xr:uid="{00000000-0002-0000-4300-000012000000}"/>
    <dataValidation allowBlank="1" showInputMessage="1" showErrorMessage="1" prompt="Escriba el valor unitario del equipo que analiza" sqref="T33:W33" xr:uid="{00000000-0002-0000-4300-000013000000}"/>
    <dataValidation allowBlank="1" showInputMessage="1" showErrorMessage="1" prompt="Escriba los trabajadores cuyo precio va a analizarce" sqref="B59:G61" xr:uid="{00000000-0002-0000-4300-000014000000}"/>
    <dataValidation allowBlank="1" showInputMessage="1" showErrorMessage="1" prompt="Escriba la clase de material que transporta el material que se analiza" sqref="B51:G53" xr:uid="{00000000-0002-0000-4300-000015000000}"/>
    <dataValidation allowBlank="1" showInputMessage="1" showErrorMessage="1" prompt="Escriba la Cantidad de cada item relacionado" sqref="T26 T29:W29" xr:uid="{00000000-0002-0000-4300-000016000000}"/>
    <dataValidation allowBlank="1" showInputMessage="1" showErrorMessage="1" prompt="Escriba la unidad de medida en que se encuentra el item relacionado" sqref="Q26 Q29:S29" xr:uid="{00000000-0002-0000-4300-000017000000}"/>
    <dataValidation allowBlank="1" showInputMessage="1" showErrorMessage="1" prompt="Escriba una breve descripción del item relacionado" sqref="D26 D29:P29" xr:uid="{00000000-0002-0000-4300-000018000000}"/>
    <dataValidation allowBlank="1" showInputMessage="1" showErrorMessage="1" prompt="Escriba el item relacionado en la propuesta" sqref="B26 B29:C29" xr:uid="{00000000-0002-0000-4300-000019000000}"/>
    <dataValidation allowBlank="1" showInputMessage="1" showErrorMessage="1" promptTitle="Coordinador        " prompt="Escriba el nombre _x000a_o razón social del _x000a_funcionario designado_x000a_para ser el Coordinador_x000a_del Contrato" sqref="F23:W23" xr:uid="{00000000-0002-0000-4300-00001A000000}"/>
    <dataValidation allowBlank="1" showInputMessage="1" showErrorMessage="1" promptTitle="Interventor               " prompt="Escriba el nombre _x000a_o razón social del _x000a_Interventor" sqref="F21:W21" xr:uid="{00000000-0002-0000-4300-00001B000000}"/>
    <dataValidation allowBlank="1" showInputMessage="1" showErrorMessage="1" promptTitle="Contratista" prompt="Escriba el nombre o _x000a_razón social del _x000a_Contratista" sqref="F19:W19" xr:uid="{00000000-0002-0000-4300-00001C000000}"/>
    <dataValidation allowBlank="1" showInputMessage="1" showErrorMessage="1" promptTitle="Contrato No." prompt="Escriba en este espacio el número de contrato suscrito" sqref="H8:L8" xr:uid="{00000000-0002-0000-4300-00001D000000}"/>
    <dataValidation allowBlank="1" showInputMessage="1" showErrorMessage="1" prompt="Escriba el año de suscripción del contrato." sqref="O8:Q8" xr:uid="{00000000-0002-0000-4300-00001E000000}"/>
    <dataValidation allowBlank="1" showInputMessage="1" showErrorMessage="1" promptTitle="Objeto del Contrato" prompt="Escriba claramente el objeto del contrato de ejecución suscrito" sqref="B12:W17" xr:uid="{00000000-0002-0000-4300-00001F000000}"/>
  </dataValidation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A1:U45"/>
  <sheetViews>
    <sheetView topLeftCell="A7" workbookViewId="0">
      <selection activeCell="K16" sqref="K16"/>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5.75">
      <c r="A3" s="547"/>
      <c r="B3" s="560" t="str">
        <f>'[7]FORMULARIO DE CANTIDADES'!B4</f>
        <v>Suministro, transporte e instalación de poste de concreto octagonal de 12m x 1050kgf, de acuerdo a la norma RA7-035. Incluye: ahoyada, hincada, aplomada, todos los elementos necesarios para su correcta instalación.</v>
      </c>
      <c r="C3" s="560"/>
      <c r="D3" s="560"/>
      <c r="E3" s="560"/>
      <c r="F3" s="560"/>
      <c r="G3" s="560"/>
    </row>
    <row r="4" spans="1:7" ht="15.75">
      <c r="A4" s="561"/>
      <c r="B4" s="561"/>
      <c r="C4" s="561"/>
      <c r="D4" s="173" t="s">
        <v>315</v>
      </c>
      <c r="E4" s="174" t="s">
        <v>316</v>
      </c>
      <c r="F4" s="174" t="s">
        <v>317</v>
      </c>
      <c r="G4" s="174" t="str">
        <f>'[7]FORMULARIO DE CANTIDADES'!C4</f>
        <v>un</v>
      </c>
    </row>
    <row r="5" spans="1:7" ht="15.75">
      <c r="A5" s="555" t="s">
        <v>318</v>
      </c>
      <c r="B5" s="556"/>
      <c r="C5" s="556"/>
      <c r="D5" s="556"/>
      <c r="E5" s="556"/>
      <c r="F5" s="556"/>
      <c r="G5" s="556"/>
    </row>
    <row r="6" spans="1:7" ht="15.75">
      <c r="A6" s="547" t="s">
        <v>319</v>
      </c>
      <c r="B6" s="547"/>
      <c r="C6" s="174" t="s">
        <v>320</v>
      </c>
      <c r="D6" s="174" t="s">
        <v>321</v>
      </c>
      <c r="E6" s="174" t="s">
        <v>322</v>
      </c>
      <c r="F6" s="174" t="s">
        <v>323</v>
      </c>
      <c r="G6" s="174" t="s">
        <v>324</v>
      </c>
    </row>
    <row r="7" spans="1:7" ht="15.75">
      <c r="A7" s="558" t="s">
        <v>325</v>
      </c>
      <c r="B7" s="558"/>
      <c r="C7" s="175" t="s">
        <v>126</v>
      </c>
      <c r="D7" s="176">
        <v>1</v>
      </c>
      <c r="E7" s="177"/>
      <c r="F7" s="178">
        <v>1786000</v>
      </c>
      <c r="G7" s="178">
        <f>+F7*D7</f>
        <v>1786000</v>
      </c>
    </row>
    <row r="8" spans="1:7" ht="15.75">
      <c r="A8" s="558" t="s">
        <v>326</v>
      </c>
      <c r="B8" s="558"/>
      <c r="C8" s="175" t="s">
        <v>120</v>
      </c>
      <c r="D8" s="176">
        <f>1/15</f>
        <v>6.6666666666666666E-2</v>
      </c>
      <c r="E8" s="177"/>
      <c r="F8" s="177">
        <v>169440</v>
      </c>
      <c r="G8" s="177">
        <f t="shared" ref="G8:G18" si="0">+F8*D8</f>
        <v>11296</v>
      </c>
    </row>
    <row r="9" spans="1:7" ht="15.75">
      <c r="A9" s="558" t="s">
        <v>327</v>
      </c>
      <c r="B9" s="558"/>
      <c r="C9" s="175" t="s">
        <v>120</v>
      </c>
      <c r="D9" s="176">
        <f>1/15</f>
        <v>6.6666666666666666E-2</v>
      </c>
      <c r="E9" s="177"/>
      <c r="F9" s="177">
        <v>169440</v>
      </c>
      <c r="G9" s="177">
        <f t="shared" si="0"/>
        <v>11296</v>
      </c>
    </row>
    <row r="10" spans="1:7" ht="15.75">
      <c r="A10" s="558"/>
      <c r="B10" s="558"/>
      <c r="C10" s="175"/>
      <c r="D10" s="176"/>
      <c r="E10" s="177"/>
      <c r="F10" s="178">
        <f t="shared" ref="F10:F16" si="1">D10*E10</f>
        <v>0</v>
      </c>
      <c r="G10" s="178">
        <f t="shared" si="0"/>
        <v>0</v>
      </c>
    </row>
    <row r="11" spans="1:7" ht="15.75">
      <c r="A11" s="558"/>
      <c r="B11" s="558"/>
      <c r="C11" s="175"/>
      <c r="D11" s="176"/>
      <c r="E11" s="177"/>
      <c r="F11" s="178">
        <f t="shared" si="1"/>
        <v>0</v>
      </c>
      <c r="G11" s="178">
        <f t="shared" si="0"/>
        <v>0</v>
      </c>
    </row>
    <row r="12" spans="1:7" ht="15.75">
      <c r="A12" s="558"/>
      <c r="B12" s="558"/>
      <c r="C12" s="175"/>
      <c r="D12" s="176"/>
      <c r="E12" s="177"/>
      <c r="F12" s="178">
        <f t="shared" si="1"/>
        <v>0</v>
      </c>
      <c r="G12" s="178">
        <f t="shared" si="0"/>
        <v>0</v>
      </c>
    </row>
    <row r="13" spans="1:7" ht="15.75">
      <c r="A13" s="558"/>
      <c r="B13" s="558"/>
      <c r="C13" s="175"/>
      <c r="D13" s="176"/>
      <c r="E13" s="177"/>
      <c r="F13" s="178">
        <f t="shared" si="1"/>
        <v>0</v>
      </c>
      <c r="G13" s="178">
        <f t="shared" si="0"/>
        <v>0</v>
      </c>
    </row>
    <row r="14" spans="1:7" ht="15.75">
      <c r="A14" s="558"/>
      <c r="B14" s="558"/>
      <c r="C14" s="175"/>
      <c r="D14" s="176"/>
      <c r="E14" s="177"/>
      <c r="F14" s="178">
        <f t="shared" si="1"/>
        <v>0</v>
      </c>
      <c r="G14" s="178">
        <f t="shared" si="0"/>
        <v>0</v>
      </c>
    </row>
    <row r="15" spans="1:7" ht="15.75">
      <c r="A15" s="558"/>
      <c r="B15" s="558"/>
      <c r="C15" s="175"/>
      <c r="D15" s="176"/>
      <c r="E15" s="177"/>
      <c r="F15" s="178">
        <f t="shared" si="1"/>
        <v>0</v>
      </c>
      <c r="G15" s="178">
        <f t="shared" si="0"/>
        <v>0</v>
      </c>
    </row>
    <row r="16" spans="1:7" ht="15.75">
      <c r="A16" s="558"/>
      <c r="B16" s="558"/>
      <c r="C16" s="175"/>
      <c r="D16" s="176"/>
      <c r="E16" s="177"/>
      <c r="F16" s="178">
        <f t="shared" si="1"/>
        <v>0</v>
      </c>
      <c r="G16" s="178">
        <f t="shared" si="0"/>
        <v>0</v>
      </c>
    </row>
    <row r="17" spans="1:7" ht="15.75">
      <c r="A17" s="558"/>
      <c r="B17" s="558"/>
      <c r="C17" s="175"/>
      <c r="D17" s="176"/>
      <c r="E17" s="177"/>
      <c r="F17" s="178">
        <f>D17*E17</f>
        <v>0</v>
      </c>
      <c r="G17" s="178">
        <f t="shared" si="0"/>
        <v>0</v>
      </c>
    </row>
    <row r="18" spans="1:7" ht="15.75">
      <c r="A18" s="558"/>
      <c r="B18" s="558"/>
      <c r="C18" s="175"/>
      <c r="D18" s="176"/>
      <c r="E18" s="177"/>
      <c r="F18" s="178">
        <f t="shared" ref="F18" si="2">D18*E18</f>
        <v>0</v>
      </c>
      <c r="G18" s="178">
        <f t="shared" si="0"/>
        <v>0</v>
      </c>
    </row>
    <row r="19" spans="1:7" ht="15.75">
      <c r="A19" s="549"/>
      <c r="B19" s="549"/>
      <c r="C19" s="549"/>
      <c r="D19" s="549"/>
      <c r="E19" s="549"/>
      <c r="F19" s="174" t="s">
        <v>20</v>
      </c>
      <c r="G19" s="179">
        <f>SUM(G7:G18)</f>
        <v>1808592</v>
      </c>
    </row>
    <row r="20" spans="1:7" ht="15.75">
      <c r="A20" s="555" t="s">
        <v>328</v>
      </c>
      <c r="B20" s="556"/>
      <c r="C20" s="556"/>
      <c r="D20" s="556"/>
      <c r="E20" s="556"/>
      <c r="F20" s="556"/>
      <c r="G20" s="557"/>
    </row>
    <row r="21" spans="1:7" ht="15.75">
      <c r="A21" s="180" t="s">
        <v>319</v>
      </c>
      <c r="B21" s="174" t="s">
        <v>329</v>
      </c>
      <c r="C21" s="174" t="s">
        <v>330</v>
      </c>
      <c r="D21" s="174" t="s">
        <v>331</v>
      </c>
      <c r="E21" s="174" t="s">
        <v>332</v>
      </c>
      <c r="F21" s="174" t="s">
        <v>323</v>
      </c>
      <c r="G21" s="174" t="s">
        <v>324</v>
      </c>
    </row>
    <row r="22" spans="1:7" ht="15.75">
      <c r="A22" s="181" t="s">
        <v>333</v>
      </c>
      <c r="B22" s="175" t="s">
        <v>334</v>
      </c>
      <c r="C22" s="175"/>
      <c r="D22" s="182">
        <v>4</v>
      </c>
      <c r="E22" s="183"/>
      <c r="F22" s="184">
        <v>232050</v>
      </c>
      <c r="G22" s="185">
        <f>+F22*D22</f>
        <v>928200</v>
      </c>
    </row>
    <row r="23" spans="1:7" ht="15.75">
      <c r="A23" s="186"/>
      <c r="B23" s="186"/>
      <c r="C23" s="186"/>
      <c r="D23" s="186"/>
      <c r="E23" s="187"/>
      <c r="F23" s="186"/>
      <c r="G23" s="186"/>
    </row>
    <row r="24" spans="1:7" ht="15.75">
      <c r="A24" s="549"/>
      <c r="B24" s="549"/>
      <c r="C24" s="549"/>
      <c r="D24" s="549"/>
      <c r="E24" s="549"/>
      <c r="F24" s="174" t="s">
        <v>20</v>
      </c>
      <c r="G24" s="188">
        <f>SUM(G22:G23)</f>
        <v>928200</v>
      </c>
    </row>
    <row r="25" spans="1:7" ht="15.75">
      <c r="A25" s="555" t="s">
        <v>335</v>
      </c>
      <c r="B25" s="556"/>
      <c r="C25" s="556"/>
      <c r="D25" s="556"/>
      <c r="E25" s="556"/>
      <c r="F25" s="556"/>
      <c r="G25" s="557"/>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194"/>
      <c r="G27" s="195">
        <f>+E27*D27</f>
        <v>1463.6349</v>
      </c>
    </row>
    <row r="28" spans="1:7" ht="15.75">
      <c r="A28" s="190" t="s">
        <v>341</v>
      </c>
      <c r="B28" s="191">
        <v>70707</v>
      </c>
      <c r="C28" s="192">
        <v>0.61</v>
      </c>
      <c r="D28" s="193">
        <f t="shared" ref="D28:D29" si="3">+B28*(1+C28)</f>
        <v>113838.26999999999</v>
      </c>
      <c r="E28" s="194">
        <v>1.5</v>
      </c>
      <c r="F28" s="194"/>
      <c r="G28" s="195">
        <f>+E28*D28</f>
        <v>170757.40499999997</v>
      </c>
    </row>
    <row r="29" spans="1:7" ht="15.75">
      <c r="A29" s="190" t="s">
        <v>342</v>
      </c>
      <c r="B29" s="191">
        <v>45454</v>
      </c>
      <c r="C29" s="192">
        <v>0.61</v>
      </c>
      <c r="D29" s="193">
        <f t="shared" si="3"/>
        <v>73180.939999999988</v>
      </c>
      <c r="E29" s="196">
        <f>+E28</f>
        <v>1.5</v>
      </c>
      <c r="F29" s="196"/>
      <c r="G29" s="195">
        <f>+E29*D29</f>
        <v>109771.40999999997</v>
      </c>
    </row>
    <row r="30" spans="1:7" ht="15.75">
      <c r="A30" s="549"/>
      <c r="B30" s="549"/>
      <c r="C30" s="549"/>
      <c r="D30" s="549"/>
      <c r="E30" s="549"/>
      <c r="F30" s="174" t="s">
        <v>20</v>
      </c>
      <c r="G30" s="188">
        <f>SUM(G27:G29)</f>
        <v>281992.44989999995</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21" ht="15.75">
      <c r="A33" s="551" t="s">
        <v>155</v>
      </c>
      <c r="B33" s="551"/>
      <c r="C33" s="186"/>
      <c r="D33" s="183"/>
      <c r="E33" s="197">
        <v>0.05</v>
      </c>
      <c r="F33" s="184">
        <f>+G30</f>
        <v>281992.44989999995</v>
      </c>
      <c r="G33" s="198">
        <f>+F33*E33</f>
        <v>14099.622494999998</v>
      </c>
    </row>
    <row r="34" spans="1:21" ht="15.75">
      <c r="A34" s="552"/>
      <c r="B34" s="552"/>
      <c r="C34" s="552"/>
      <c r="D34" s="552"/>
      <c r="E34" s="552"/>
      <c r="F34" s="174" t="s">
        <v>20</v>
      </c>
      <c r="G34" s="188">
        <f>SUM(G33)</f>
        <v>14099.622494999998</v>
      </c>
    </row>
    <row r="35" spans="1:21" ht="15.75">
      <c r="A35" s="553"/>
      <c r="B35" s="554"/>
      <c r="C35" s="199"/>
      <c r="D35" s="199"/>
      <c r="E35" s="199"/>
      <c r="F35" s="199"/>
      <c r="G35" s="200"/>
    </row>
    <row r="36" spans="1:21" ht="16.5" thickBot="1">
      <c r="A36" s="545"/>
      <c r="B36" s="546"/>
      <c r="C36" s="201"/>
      <c r="D36" s="547" t="s">
        <v>347</v>
      </c>
      <c r="E36" s="547"/>
      <c r="F36" s="547"/>
      <c r="G36" s="202">
        <f>ROUND(G19+G24+G30+G34,0)</f>
        <v>3032884</v>
      </c>
    </row>
    <row r="40" spans="1:21">
      <c r="A40" s="346"/>
      <c r="B40" s="641"/>
      <c r="C40" s="641"/>
      <c r="D40" s="641"/>
      <c r="E40" s="641"/>
      <c r="F40" s="641"/>
      <c r="G40" s="641"/>
      <c r="H40" s="641"/>
      <c r="I40" s="642"/>
      <c r="J40" s="642"/>
      <c r="K40" s="642"/>
      <c r="L40" s="347"/>
      <c r="M40" s="347"/>
      <c r="N40" s="347"/>
      <c r="O40" s="347"/>
      <c r="P40" s="347"/>
      <c r="Q40" s="347"/>
      <c r="R40" s="347"/>
      <c r="S40" s="347"/>
      <c r="T40" s="347"/>
      <c r="U40" s="67"/>
    </row>
    <row r="41" spans="1:21" ht="16.5">
      <c r="A41" s="548" t="s">
        <v>348</v>
      </c>
      <c r="B41" s="548"/>
      <c r="C41" s="548"/>
      <c r="D41" s="205"/>
      <c r="E41" s="548" t="s">
        <v>349</v>
      </c>
      <c r="F41" s="548"/>
      <c r="G41" s="548"/>
      <c r="H41" s="205"/>
      <c r="I41" s="642"/>
      <c r="J41" s="642"/>
      <c r="K41" s="642"/>
      <c r="L41" s="343" t="s">
        <v>44</v>
      </c>
      <c r="M41" s="343"/>
      <c r="N41" s="343"/>
      <c r="O41" s="343"/>
      <c r="P41" s="343"/>
      <c r="Q41" s="343"/>
      <c r="R41" s="343"/>
      <c r="S41" s="343"/>
      <c r="T41" s="343"/>
      <c r="U41" s="343"/>
    </row>
    <row r="42" spans="1:21">
      <c r="A42" s="57"/>
      <c r="B42" s="58"/>
      <c r="C42" s="58"/>
      <c r="D42" s="58"/>
      <c r="E42" s="58"/>
      <c r="F42" s="58"/>
      <c r="G42" s="58"/>
      <c r="H42" s="58"/>
      <c r="I42" s="58"/>
      <c r="J42" s="58"/>
      <c r="K42" s="58"/>
      <c r="L42" s="57"/>
      <c r="M42" s="57"/>
      <c r="N42" s="57"/>
      <c r="O42" s="57"/>
      <c r="P42" s="57"/>
      <c r="Q42" s="57"/>
      <c r="R42" s="57"/>
      <c r="S42" s="57"/>
      <c r="T42" s="57"/>
      <c r="U42" s="57"/>
    </row>
    <row r="43" spans="1:21">
      <c r="A43" s="57"/>
      <c r="B43" s="58"/>
      <c r="C43" s="58"/>
      <c r="D43" s="58"/>
      <c r="E43" s="58"/>
      <c r="F43" s="58"/>
      <c r="G43" s="58"/>
      <c r="H43" s="58"/>
      <c r="I43" s="58"/>
      <c r="J43" s="58"/>
      <c r="K43" s="58"/>
      <c r="L43" s="57"/>
      <c r="M43" s="57"/>
      <c r="N43" s="57"/>
      <c r="O43" s="57"/>
      <c r="P43" s="57"/>
      <c r="Q43" s="57"/>
      <c r="R43" s="57"/>
      <c r="S43" s="57"/>
      <c r="T43" s="57"/>
      <c r="U43" s="57"/>
    </row>
    <row r="44" spans="1:21">
      <c r="A44" s="57"/>
      <c r="B44" s="58"/>
      <c r="C44" s="58"/>
      <c r="D44" s="58"/>
      <c r="E44" s="58"/>
      <c r="F44" s="58"/>
      <c r="G44" s="213"/>
      <c r="H44" s="213"/>
      <c r="I44" s="213"/>
      <c r="J44" s="213"/>
      <c r="K44" s="213"/>
      <c r="L44" s="213"/>
      <c r="M44" s="213"/>
      <c r="N44" s="213"/>
      <c r="O44" s="57"/>
      <c r="P44" s="57"/>
      <c r="Q44" s="57"/>
      <c r="R44" s="57"/>
      <c r="S44" s="57"/>
      <c r="T44" s="57"/>
      <c r="U44" s="57"/>
    </row>
    <row r="45" spans="1:21" ht="18">
      <c r="A45" s="57"/>
      <c r="B45" s="58"/>
      <c r="C45" s="544" t="s">
        <v>350</v>
      </c>
      <c r="D45" s="544"/>
      <c r="E45" s="544"/>
      <c r="F45" s="544"/>
      <c r="G45" s="205"/>
      <c r="H45" s="205"/>
      <c r="I45" s="205"/>
      <c r="J45" s="205"/>
      <c r="K45" s="205"/>
      <c r="L45" s="205"/>
      <c r="M45" s="205"/>
      <c r="N45" s="205"/>
      <c r="O45" s="57"/>
      <c r="P45" s="57"/>
      <c r="Q45" s="57"/>
      <c r="R45" s="57"/>
      <c r="S45" s="57"/>
      <c r="T45" s="57"/>
      <c r="U45" s="57"/>
    </row>
  </sheetData>
  <mergeCells count="38">
    <mergeCell ref="A25:G25"/>
    <mergeCell ref="A11:B11"/>
    <mergeCell ref="A1:A3"/>
    <mergeCell ref="B1:G1"/>
    <mergeCell ref="B2:G2"/>
    <mergeCell ref="B3:G3"/>
    <mergeCell ref="A4:C4"/>
    <mergeCell ref="A5:G5"/>
    <mergeCell ref="A6:B6"/>
    <mergeCell ref="A7:B7"/>
    <mergeCell ref="A8:B8"/>
    <mergeCell ref="A9:B9"/>
    <mergeCell ref="A10:B10"/>
    <mergeCell ref="A17:B17"/>
    <mergeCell ref="A18:B18"/>
    <mergeCell ref="A19:E19"/>
    <mergeCell ref="A20:G20"/>
    <mergeCell ref="A24:E24"/>
    <mergeCell ref="A12:B12"/>
    <mergeCell ref="A13:B13"/>
    <mergeCell ref="A14:B14"/>
    <mergeCell ref="A15:B15"/>
    <mergeCell ref="A16:B16"/>
    <mergeCell ref="A36:B36"/>
    <mergeCell ref="D36:F36"/>
    <mergeCell ref="A41:C41"/>
    <mergeCell ref="E41:G41"/>
    <mergeCell ref="A30:E30"/>
    <mergeCell ref="A31:G31"/>
    <mergeCell ref="A32:B32"/>
    <mergeCell ref="A33:B33"/>
    <mergeCell ref="A34:E34"/>
    <mergeCell ref="A35:B35"/>
    <mergeCell ref="C45:F45"/>
    <mergeCell ref="A40:H40"/>
    <mergeCell ref="I40:K41"/>
    <mergeCell ref="L40:T40"/>
    <mergeCell ref="L41:U41"/>
  </mergeCells>
  <pageMargins left="0.7" right="0.7" top="0.75" bottom="0.75" header="0.3" footer="0.3"/>
  <pageSetup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A1:H48"/>
  <sheetViews>
    <sheetView topLeftCell="A31" workbookViewId="0">
      <selection activeCell="A44" sqref="A44:G48"/>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5.75">
      <c r="A3" s="547"/>
      <c r="B3" s="560" t="str">
        <f>'[7]FORMULARIO DE CANTIDADES'!B5</f>
        <v>Suministro, transporte e instalación de subestación trifásica en poste según norma EPM RA2-026. Incluye: herrajes, protecciones, fusibles, conectores, barraje primario y demás elementos requeridos para su correcta operación. No incluye puesta a tierra.</v>
      </c>
      <c r="C3" s="560"/>
      <c r="D3" s="560"/>
      <c r="E3" s="560"/>
      <c r="F3" s="560"/>
      <c r="G3" s="560"/>
    </row>
    <row r="4" spans="1:7" ht="15.75">
      <c r="A4" s="561"/>
      <c r="B4" s="561"/>
      <c r="C4" s="561"/>
      <c r="D4" s="173" t="s">
        <v>315</v>
      </c>
      <c r="E4" s="206" t="s">
        <v>351</v>
      </c>
      <c r="F4" s="206" t="s">
        <v>317</v>
      </c>
      <c r="G4" s="174" t="str">
        <f>'[7]FORMULARIO DE CANTIDADES'!C5</f>
        <v>un</v>
      </c>
    </row>
    <row r="5" spans="1:7" ht="15.75">
      <c r="A5" s="555" t="s">
        <v>318</v>
      </c>
      <c r="B5" s="556"/>
      <c r="C5" s="556"/>
      <c r="D5" s="556"/>
      <c r="E5" s="556"/>
      <c r="F5" s="556"/>
      <c r="G5" s="556"/>
    </row>
    <row r="6" spans="1:7" ht="15.75">
      <c r="A6" s="547" t="s">
        <v>319</v>
      </c>
      <c r="B6" s="547"/>
      <c r="C6" s="174" t="s">
        <v>320</v>
      </c>
      <c r="D6" s="174" t="s">
        <v>321</v>
      </c>
      <c r="E6" s="206" t="s">
        <v>322</v>
      </c>
      <c r="F6" s="206" t="s">
        <v>323</v>
      </c>
      <c r="G6" s="174" t="s">
        <v>324</v>
      </c>
    </row>
    <row r="7" spans="1:7" ht="15.75">
      <c r="A7" s="558" t="s">
        <v>352</v>
      </c>
      <c r="B7" s="558"/>
      <c r="C7" s="175" t="s">
        <v>126</v>
      </c>
      <c r="D7" s="175">
        <v>2</v>
      </c>
      <c r="E7" s="175"/>
      <c r="F7" s="207">
        <v>216662</v>
      </c>
      <c r="G7" s="198">
        <f>D7*F7</f>
        <v>433324</v>
      </c>
    </row>
    <row r="8" spans="1:7" ht="15.75">
      <c r="A8" s="558" t="s">
        <v>353</v>
      </c>
      <c r="B8" s="558"/>
      <c r="C8" s="175" t="s">
        <v>126</v>
      </c>
      <c r="D8" s="175">
        <v>2</v>
      </c>
      <c r="E8" s="175"/>
      <c r="F8" s="207">
        <v>68045</v>
      </c>
      <c r="G8" s="198">
        <f>D8*F8</f>
        <v>136090</v>
      </c>
    </row>
    <row r="9" spans="1:7" ht="15.75">
      <c r="A9" s="558" t="s">
        <v>354</v>
      </c>
      <c r="B9" s="558"/>
      <c r="C9" s="175" t="s">
        <v>126</v>
      </c>
      <c r="D9" s="175">
        <v>5</v>
      </c>
      <c r="E9" s="175"/>
      <c r="F9" s="207">
        <v>10969</v>
      </c>
      <c r="G9" s="198">
        <f t="shared" ref="G9:G21" si="0">D9*F9</f>
        <v>54845</v>
      </c>
    </row>
    <row r="10" spans="1:7" ht="15.75">
      <c r="A10" s="558" t="s">
        <v>355</v>
      </c>
      <c r="B10" s="558"/>
      <c r="C10" s="175" t="s">
        <v>126</v>
      </c>
      <c r="D10" s="175">
        <v>3</v>
      </c>
      <c r="E10" s="175"/>
      <c r="F10" s="207">
        <v>2561</v>
      </c>
      <c r="G10" s="198">
        <f t="shared" si="0"/>
        <v>7683</v>
      </c>
    </row>
    <row r="11" spans="1:7" ht="15.75">
      <c r="A11" s="558" t="s">
        <v>356</v>
      </c>
      <c r="B11" s="558"/>
      <c r="C11" s="175" t="s">
        <v>126</v>
      </c>
      <c r="D11" s="175">
        <v>3</v>
      </c>
      <c r="E11" s="175"/>
      <c r="F11" s="207">
        <v>373555</v>
      </c>
      <c r="G11" s="198">
        <f t="shared" si="0"/>
        <v>1120665</v>
      </c>
    </row>
    <row r="12" spans="1:7" ht="15.75">
      <c r="A12" s="558" t="s">
        <v>357</v>
      </c>
      <c r="B12" s="558"/>
      <c r="C12" s="175" t="s">
        <v>126</v>
      </c>
      <c r="D12" s="175">
        <v>3</v>
      </c>
      <c r="E12" s="175"/>
      <c r="F12" s="207">
        <v>7944</v>
      </c>
      <c r="G12" s="198">
        <f t="shared" si="0"/>
        <v>23832</v>
      </c>
    </row>
    <row r="13" spans="1:7" ht="15.75">
      <c r="A13" s="558" t="s">
        <v>358</v>
      </c>
      <c r="B13" s="558"/>
      <c r="C13" s="175" t="s">
        <v>126</v>
      </c>
      <c r="D13" s="175">
        <v>3</v>
      </c>
      <c r="E13" s="175"/>
      <c r="F13" s="207">
        <v>39885</v>
      </c>
      <c r="G13" s="198">
        <f t="shared" si="0"/>
        <v>119655</v>
      </c>
    </row>
    <row r="14" spans="1:7" ht="15.75">
      <c r="A14" s="558" t="s">
        <v>359</v>
      </c>
      <c r="B14" s="558"/>
      <c r="C14" s="175" t="s">
        <v>112</v>
      </c>
      <c r="D14" s="175">
        <v>27</v>
      </c>
      <c r="E14" s="175"/>
      <c r="F14" s="207">
        <v>18007</v>
      </c>
      <c r="G14" s="198">
        <f t="shared" si="0"/>
        <v>486189</v>
      </c>
    </row>
    <row r="15" spans="1:7" ht="15.75">
      <c r="A15" s="558" t="s">
        <v>360</v>
      </c>
      <c r="B15" s="558"/>
      <c r="C15" s="175" t="s">
        <v>126</v>
      </c>
      <c r="D15" s="175">
        <v>4</v>
      </c>
      <c r="E15" s="175"/>
      <c r="F15" s="207">
        <v>10834</v>
      </c>
      <c r="G15" s="198">
        <f t="shared" si="0"/>
        <v>43336</v>
      </c>
    </row>
    <row r="16" spans="1:7" ht="15.75">
      <c r="A16" s="558" t="s">
        <v>361</v>
      </c>
      <c r="B16" s="558"/>
      <c r="C16" s="175" t="s">
        <v>112</v>
      </c>
      <c r="D16" s="175">
        <v>9</v>
      </c>
      <c r="E16" s="175"/>
      <c r="F16" s="207">
        <v>4083</v>
      </c>
      <c r="G16" s="198">
        <f t="shared" si="0"/>
        <v>36747</v>
      </c>
    </row>
    <row r="17" spans="1:7" ht="15.75">
      <c r="A17" s="558" t="s">
        <v>362</v>
      </c>
      <c r="B17" s="558"/>
      <c r="C17" s="175" t="s">
        <v>126</v>
      </c>
      <c r="D17" s="175">
        <v>1</v>
      </c>
      <c r="E17" s="175"/>
      <c r="F17" s="207">
        <v>34792</v>
      </c>
      <c r="G17" s="198">
        <f t="shared" si="0"/>
        <v>34792</v>
      </c>
    </row>
    <row r="18" spans="1:7" ht="15.75">
      <c r="A18" s="558"/>
      <c r="B18" s="558"/>
      <c r="C18" s="175"/>
      <c r="D18" s="175"/>
      <c r="E18" s="175"/>
      <c r="F18" s="207"/>
      <c r="G18" s="198">
        <f t="shared" si="0"/>
        <v>0</v>
      </c>
    </row>
    <row r="19" spans="1:7" ht="15.75">
      <c r="A19" s="558"/>
      <c r="B19" s="558"/>
      <c r="C19" s="175"/>
      <c r="D19" s="186"/>
      <c r="E19" s="187"/>
      <c r="F19" s="198"/>
      <c r="G19" s="198">
        <f t="shared" si="0"/>
        <v>0</v>
      </c>
    </row>
    <row r="20" spans="1:7" ht="15.75">
      <c r="A20" s="558"/>
      <c r="B20" s="558"/>
      <c r="C20" s="175"/>
      <c r="D20" s="186"/>
      <c r="E20" s="187"/>
      <c r="F20" s="198"/>
      <c r="G20" s="198">
        <f t="shared" si="0"/>
        <v>0</v>
      </c>
    </row>
    <row r="21" spans="1:7" ht="15.75">
      <c r="A21" s="558"/>
      <c r="B21" s="558"/>
      <c r="C21" s="175"/>
      <c r="D21" s="175"/>
      <c r="E21" s="175"/>
      <c r="F21" s="186"/>
      <c r="G21" s="198">
        <f t="shared" si="0"/>
        <v>0</v>
      </c>
    </row>
    <row r="22" spans="1:7" ht="15.75">
      <c r="A22" s="549"/>
      <c r="B22" s="549"/>
      <c r="C22" s="549"/>
      <c r="D22" s="549"/>
      <c r="E22" s="549"/>
      <c r="F22" s="206" t="s">
        <v>20</v>
      </c>
      <c r="G22" s="179">
        <f>SUM(G7:G21)</f>
        <v>2497158</v>
      </c>
    </row>
    <row r="23" spans="1:7" ht="15.75">
      <c r="A23" s="555" t="s">
        <v>328</v>
      </c>
      <c r="B23" s="556"/>
      <c r="C23" s="556"/>
      <c r="D23" s="556"/>
      <c r="E23" s="556"/>
      <c r="F23" s="556"/>
      <c r="G23" s="557"/>
    </row>
    <row r="24" spans="1:7" ht="15.75">
      <c r="A24" s="180" t="s">
        <v>319</v>
      </c>
      <c r="B24" s="174" t="s">
        <v>329</v>
      </c>
      <c r="C24" s="174" t="s">
        <v>330</v>
      </c>
      <c r="D24" s="174" t="s">
        <v>331</v>
      </c>
      <c r="E24" s="206" t="s">
        <v>332</v>
      </c>
      <c r="F24" s="206" t="s">
        <v>323</v>
      </c>
      <c r="G24" s="174" t="s">
        <v>324</v>
      </c>
    </row>
    <row r="25" spans="1:7" ht="15.75">
      <c r="A25" s="181" t="s">
        <v>363</v>
      </c>
      <c r="B25" s="175" t="s">
        <v>364</v>
      </c>
      <c r="C25" s="175"/>
      <c r="D25" s="208">
        <v>0.01</v>
      </c>
      <c r="E25" s="209"/>
      <c r="F25" s="184">
        <f>+G22</f>
        <v>2497158</v>
      </c>
      <c r="G25" s="183">
        <f>D25*F25</f>
        <v>24971.58</v>
      </c>
    </row>
    <row r="26" spans="1:7" ht="15.75">
      <c r="A26" s="186"/>
      <c r="B26" s="186"/>
      <c r="C26" s="186"/>
      <c r="D26" s="186"/>
      <c r="E26" s="187"/>
      <c r="F26" s="186"/>
      <c r="G26" s="186"/>
    </row>
    <row r="27" spans="1:7" ht="15.75">
      <c r="A27" s="549"/>
      <c r="B27" s="549"/>
      <c r="C27" s="549"/>
      <c r="D27" s="549"/>
      <c r="E27" s="549"/>
      <c r="F27" s="206" t="s">
        <v>20</v>
      </c>
      <c r="G27" s="188">
        <f>SUM(G25:G26)</f>
        <v>24971.58</v>
      </c>
    </row>
    <row r="28" spans="1:7" ht="15.75">
      <c r="A28" s="555" t="s">
        <v>335</v>
      </c>
      <c r="B28" s="556"/>
      <c r="C28" s="556"/>
      <c r="D28" s="556"/>
      <c r="E28" s="556"/>
      <c r="F28" s="556"/>
      <c r="G28" s="557"/>
    </row>
    <row r="29" spans="1:7" ht="31.5">
      <c r="A29" s="189" t="s">
        <v>319</v>
      </c>
      <c r="B29" s="189" t="s">
        <v>336</v>
      </c>
      <c r="C29" s="180" t="s">
        <v>337</v>
      </c>
      <c r="D29" s="180" t="s">
        <v>338</v>
      </c>
      <c r="E29" s="210" t="s">
        <v>339</v>
      </c>
      <c r="F29" s="210" t="s">
        <v>323</v>
      </c>
      <c r="G29" s="180" t="s">
        <v>324</v>
      </c>
    </row>
    <row r="30" spans="1:7" ht="15.75">
      <c r="A30" s="190" t="s">
        <v>340</v>
      </c>
      <c r="B30" s="191">
        <v>90909</v>
      </c>
      <c r="C30" s="192">
        <v>0.61</v>
      </c>
      <c r="D30" s="193">
        <f>+B30*(1+C30)</f>
        <v>146363.49</v>
      </c>
      <c r="E30" s="194">
        <v>0.01</v>
      </c>
      <c r="F30" s="193"/>
      <c r="G30" s="211">
        <f>+E30*D30</f>
        <v>1463.6349</v>
      </c>
    </row>
    <row r="31" spans="1:7" ht="15.75">
      <c r="A31" s="190" t="s">
        <v>341</v>
      </c>
      <c r="B31" s="191">
        <v>70707</v>
      </c>
      <c r="C31" s="192">
        <v>0.61</v>
      </c>
      <c r="D31" s="193">
        <f t="shared" ref="D31:D32" si="1">+B31*(1+C31)</f>
        <v>113838.26999999999</v>
      </c>
      <c r="E31" s="194">
        <v>1</v>
      </c>
      <c r="F31" s="193"/>
      <c r="G31" s="211">
        <f>+E31*D31</f>
        <v>113838.26999999999</v>
      </c>
    </row>
    <row r="32" spans="1:7" ht="15.75">
      <c r="A32" s="190" t="s">
        <v>342</v>
      </c>
      <c r="B32" s="191">
        <v>45454</v>
      </c>
      <c r="C32" s="192">
        <v>0.61</v>
      </c>
      <c r="D32" s="193">
        <f t="shared" si="1"/>
        <v>73180.939999999988</v>
      </c>
      <c r="E32" s="196">
        <f>+E31</f>
        <v>1</v>
      </c>
      <c r="F32" s="193"/>
      <c r="G32" s="211">
        <f>+E32*D32</f>
        <v>73180.939999999988</v>
      </c>
    </row>
    <row r="33" spans="1:8" ht="15.75">
      <c r="A33" s="549"/>
      <c r="B33" s="549"/>
      <c r="C33" s="549"/>
      <c r="D33" s="549"/>
      <c r="E33" s="549"/>
      <c r="F33" s="206" t="s">
        <v>20</v>
      </c>
      <c r="G33" s="188">
        <f>SUM(G30:G32)</f>
        <v>188482.84489999997</v>
      </c>
    </row>
    <row r="34" spans="1:8" ht="15.75">
      <c r="A34" s="555" t="s">
        <v>343</v>
      </c>
      <c r="B34" s="556"/>
      <c r="C34" s="556"/>
      <c r="D34" s="556"/>
      <c r="E34" s="556"/>
      <c r="F34" s="556"/>
      <c r="G34" s="556"/>
    </row>
    <row r="35" spans="1:8" ht="15.75">
      <c r="A35" s="547" t="s">
        <v>319</v>
      </c>
      <c r="B35" s="547"/>
      <c r="C35" s="174" t="s">
        <v>344</v>
      </c>
      <c r="D35" s="174" t="s">
        <v>345</v>
      </c>
      <c r="E35" s="206" t="s">
        <v>346</v>
      </c>
      <c r="F35" s="206" t="s">
        <v>323</v>
      </c>
      <c r="G35" s="174" t="s">
        <v>324</v>
      </c>
    </row>
    <row r="36" spans="1:8" ht="15.75">
      <c r="A36" s="551" t="s">
        <v>155</v>
      </c>
      <c r="B36" s="551"/>
      <c r="C36" s="186"/>
      <c r="D36" s="183"/>
      <c r="E36" s="197">
        <v>0.05</v>
      </c>
      <c r="F36" s="184">
        <f>G33*E36</f>
        <v>9424.1422449999991</v>
      </c>
      <c r="G36" s="184">
        <f>+F36*E36</f>
        <v>471.20711224999997</v>
      </c>
    </row>
    <row r="37" spans="1:8" ht="15.75">
      <c r="A37" s="552"/>
      <c r="B37" s="552"/>
      <c r="C37" s="552"/>
      <c r="D37" s="552"/>
      <c r="E37" s="552"/>
      <c r="F37" s="206" t="s">
        <v>20</v>
      </c>
      <c r="G37" s="188">
        <f>SUM(F36:F36)</f>
        <v>9424.1422449999991</v>
      </c>
    </row>
    <row r="38" spans="1:8" ht="15.75">
      <c r="A38" s="553"/>
      <c r="B38" s="554"/>
      <c r="C38" s="199"/>
      <c r="D38" s="199"/>
      <c r="E38" s="212"/>
      <c r="F38" s="212"/>
      <c r="G38" s="200"/>
    </row>
    <row r="39" spans="1:8" ht="16.5" thickBot="1">
      <c r="A39" s="545"/>
      <c r="B39" s="546"/>
      <c r="C39" s="201"/>
      <c r="D39" s="547" t="s">
        <v>347</v>
      </c>
      <c r="E39" s="547"/>
      <c r="F39" s="547"/>
      <c r="G39" s="202">
        <f>ROUND(G22+G27+G33+G37,0)</f>
        <v>2720037</v>
      </c>
    </row>
    <row r="43" spans="1:8">
      <c r="A43" s="346"/>
      <c r="B43" s="641"/>
      <c r="C43" s="641"/>
      <c r="D43" s="641"/>
      <c r="E43" s="641"/>
      <c r="F43" s="641"/>
      <c r="G43" s="641"/>
      <c r="H43" s="641"/>
    </row>
    <row r="44" spans="1:8" ht="16.5">
      <c r="A44" s="548" t="s">
        <v>348</v>
      </c>
      <c r="B44" s="548"/>
      <c r="C44" s="548"/>
      <c r="D44" s="205"/>
      <c r="E44" s="548" t="s">
        <v>349</v>
      </c>
      <c r="F44" s="548"/>
      <c r="G44" s="548"/>
      <c r="H44" s="205"/>
    </row>
    <row r="45" spans="1:8">
      <c r="A45" s="57"/>
      <c r="B45" s="58"/>
      <c r="C45" s="58"/>
      <c r="D45" s="58"/>
      <c r="E45" s="58"/>
      <c r="F45" s="58"/>
      <c r="G45" s="58"/>
      <c r="H45" s="58"/>
    </row>
    <row r="46" spans="1:8">
      <c r="A46" s="57"/>
      <c r="B46" s="58"/>
      <c r="C46" s="58"/>
      <c r="D46" s="58"/>
      <c r="E46" s="58"/>
      <c r="F46" s="58"/>
      <c r="G46" s="58"/>
      <c r="H46" s="58"/>
    </row>
    <row r="47" spans="1:8">
      <c r="A47" s="57"/>
      <c r="B47" s="58"/>
      <c r="C47" s="58"/>
      <c r="D47" s="58"/>
      <c r="E47" s="58"/>
      <c r="F47" s="58"/>
      <c r="G47" s="213"/>
      <c r="H47" s="213"/>
    </row>
    <row r="48" spans="1:8" ht="18">
      <c r="A48" s="57"/>
      <c r="B48" s="58"/>
      <c r="C48" s="544" t="s">
        <v>350</v>
      </c>
      <c r="D48" s="544"/>
      <c r="E48" s="544"/>
      <c r="F48" s="544"/>
      <c r="G48" s="205"/>
      <c r="H48" s="205"/>
    </row>
  </sheetData>
  <mergeCells count="38">
    <mergeCell ref="A5:G5"/>
    <mergeCell ref="A1:A3"/>
    <mergeCell ref="B1:G1"/>
    <mergeCell ref="B2:G2"/>
    <mergeCell ref="B3:G3"/>
    <mergeCell ref="A4:C4"/>
    <mergeCell ref="A17:B17"/>
    <mergeCell ref="A6:B6"/>
    <mergeCell ref="A7:B7"/>
    <mergeCell ref="A8:B8"/>
    <mergeCell ref="A9:B9"/>
    <mergeCell ref="A10:B10"/>
    <mergeCell ref="A11:B11"/>
    <mergeCell ref="A12:B12"/>
    <mergeCell ref="A13:B13"/>
    <mergeCell ref="A14:B14"/>
    <mergeCell ref="A15:B15"/>
    <mergeCell ref="A16:B16"/>
    <mergeCell ref="A36:B36"/>
    <mergeCell ref="A18:B18"/>
    <mergeCell ref="A19:B19"/>
    <mergeCell ref="A20:B20"/>
    <mergeCell ref="A21:B21"/>
    <mergeCell ref="A22:E22"/>
    <mergeCell ref="A23:G23"/>
    <mergeCell ref="A27:E27"/>
    <mergeCell ref="A28:G28"/>
    <mergeCell ref="A33:E33"/>
    <mergeCell ref="A34:G34"/>
    <mergeCell ref="A35:B35"/>
    <mergeCell ref="C48:F48"/>
    <mergeCell ref="A37:E37"/>
    <mergeCell ref="A38:B38"/>
    <mergeCell ref="A39:B39"/>
    <mergeCell ref="D39:F39"/>
    <mergeCell ref="A43:H43"/>
    <mergeCell ref="A44:C44"/>
    <mergeCell ref="E44:G44"/>
  </mergeCell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A1:G44"/>
  <sheetViews>
    <sheetView topLeftCell="A28" workbookViewId="0">
      <selection activeCell="A40" sqref="A40:G44"/>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57" customHeight="1">
      <c r="A3" s="547"/>
      <c r="B3" s="560" t="str">
        <f>+'[7]FORMULARIO DE CANTIDADES'!B6</f>
        <v>Suministro, transporte e instalación de transformador trifásico en poste 75kVA aislado en aceite 13200/220-127V. Incluye: elementos de fijación, DPS's primarios, bujes protectores de vida silvestre, numeración y chequeo por parte de EPM.</v>
      </c>
      <c r="C3" s="560"/>
      <c r="D3" s="560"/>
      <c r="E3" s="560"/>
      <c r="F3" s="560"/>
      <c r="G3" s="560"/>
    </row>
    <row r="4" spans="1:7" ht="15.75">
      <c r="A4" s="561"/>
      <c r="B4" s="561"/>
      <c r="C4" s="561"/>
      <c r="D4" s="173" t="s">
        <v>315</v>
      </c>
      <c r="E4" s="174" t="s">
        <v>365</v>
      </c>
      <c r="F4" s="174" t="s">
        <v>317</v>
      </c>
      <c r="G4" s="174" t="str">
        <f>'[7]FORMULARIO DE CANTIDADES'!C6</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366</v>
      </c>
      <c r="B7" s="558"/>
      <c r="C7" s="175" t="s">
        <v>126</v>
      </c>
      <c r="D7" s="175">
        <v>1</v>
      </c>
      <c r="F7" s="198">
        <v>13867000</v>
      </c>
      <c r="G7" s="198">
        <f>D7*F7</f>
        <v>13867000</v>
      </c>
    </row>
    <row r="8" spans="1:7" ht="15.75">
      <c r="A8" s="558" t="s">
        <v>367</v>
      </c>
      <c r="B8" s="558"/>
      <c r="C8" s="175" t="s">
        <v>126</v>
      </c>
      <c r="D8" s="175">
        <v>3</v>
      </c>
      <c r="E8" s="207"/>
      <c r="F8" s="198">
        <v>194273</v>
      </c>
      <c r="G8" s="198">
        <f t="shared" ref="G8:G18" si="0">D8*F8</f>
        <v>582819</v>
      </c>
    </row>
    <row r="9" spans="1:7" ht="15.75">
      <c r="A9" s="558" t="s">
        <v>368</v>
      </c>
      <c r="B9" s="558"/>
      <c r="C9" s="175" t="s">
        <v>126</v>
      </c>
      <c r="D9" s="175">
        <v>3</v>
      </c>
      <c r="E9" s="207"/>
      <c r="F9" s="198">
        <v>8803</v>
      </c>
      <c r="G9" s="198">
        <f t="shared" si="0"/>
        <v>26409</v>
      </c>
    </row>
    <row r="10" spans="1:7" ht="15.75">
      <c r="A10" s="558" t="s">
        <v>362</v>
      </c>
      <c r="B10" s="558"/>
      <c r="C10" s="175" t="s">
        <v>126</v>
      </c>
      <c r="D10" s="175">
        <v>1</v>
      </c>
      <c r="E10" s="175"/>
      <c r="F10" s="207">
        <v>34792</v>
      </c>
      <c r="G10" s="198">
        <f t="shared" si="0"/>
        <v>34792</v>
      </c>
    </row>
    <row r="11" spans="1:7" ht="15.75">
      <c r="A11" s="558" t="s">
        <v>354</v>
      </c>
      <c r="B11" s="558"/>
      <c r="C11" s="175" t="s">
        <v>126</v>
      </c>
      <c r="D11" s="175">
        <v>5</v>
      </c>
      <c r="E11" s="175"/>
      <c r="F11" s="207">
        <v>10969</v>
      </c>
      <c r="G11" s="198">
        <f t="shared" si="0"/>
        <v>54845</v>
      </c>
    </row>
    <row r="12" spans="1:7" ht="15.75">
      <c r="A12" s="558"/>
      <c r="B12" s="558"/>
      <c r="C12" s="175"/>
      <c r="D12" s="175"/>
      <c r="E12" s="207"/>
      <c r="F12" s="198"/>
      <c r="G12" s="198">
        <f t="shared" si="0"/>
        <v>0</v>
      </c>
    </row>
    <row r="13" spans="1:7" ht="15.75">
      <c r="A13" s="558"/>
      <c r="B13" s="558"/>
      <c r="C13" s="175"/>
      <c r="D13" s="175"/>
      <c r="E13" s="207"/>
      <c r="F13" s="198"/>
      <c r="G13" s="198">
        <f t="shared" si="0"/>
        <v>0</v>
      </c>
    </row>
    <row r="14" spans="1:7" ht="15.75">
      <c r="A14" s="558"/>
      <c r="B14" s="558"/>
      <c r="C14" s="175"/>
      <c r="D14" s="175"/>
      <c r="E14" s="207"/>
      <c r="F14" s="198"/>
      <c r="G14" s="198">
        <f t="shared" si="0"/>
        <v>0</v>
      </c>
    </row>
    <row r="15" spans="1:7" ht="15.75">
      <c r="A15" s="558"/>
      <c r="B15" s="558"/>
      <c r="C15" s="175"/>
      <c r="D15" s="175"/>
      <c r="E15" s="207"/>
      <c r="F15" s="198"/>
      <c r="G15" s="198">
        <f t="shared" si="0"/>
        <v>0</v>
      </c>
    </row>
    <row r="16" spans="1:7" ht="15.75">
      <c r="A16" s="558"/>
      <c r="B16" s="558"/>
      <c r="C16" s="175"/>
      <c r="D16" s="175"/>
      <c r="E16" s="207"/>
      <c r="F16" s="198"/>
      <c r="G16" s="198">
        <f t="shared" si="0"/>
        <v>0</v>
      </c>
    </row>
    <row r="17" spans="1:7" ht="15.75">
      <c r="A17" s="558"/>
      <c r="B17" s="558"/>
      <c r="C17" s="175"/>
      <c r="D17" s="186"/>
      <c r="E17" s="198"/>
      <c r="F17" s="198"/>
      <c r="G17" s="198">
        <f t="shared" si="0"/>
        <v>0</v>
      </c>
    </row>
    <row r="18" spans="1:7" ht="15.75">
      <c r="A18" s="558"/>
      <c r="B18" s="558"/>
      <c r="C18" s="186"/>
      <c r="D18" s="186"/>
      <c r="E18" s="198"/>
      <c r="F18" s="198"/>
      <c r="G18" s="198">
        <f t="shared" si="0"/>
        <v>0</v>
      </c>
    </row>
    <row r="19" spans="1:7" ht="15.75">
      <c r="A19" s="549"/>
      <c r="B19" s="549"/>
      <c r="C19" s="549"/>
      <c r="D19" s="549"/>
      <c r="E19" s="549"/>
      <c r="F19" s="174" t="s">
        <v>20</v>
      </c>
      <c r="G19" s="179">
        <f>SUM(F7:F18)</f>
        <v>14115837</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214">
        <v>0.01</v>
      </c>
      <c r="F22" s="184">
        <f>+G19</f>
        <v>14115837</v>
      </c>
      <c r="G22" s="184">
        <f>D22*F22</f>
        <v>141158.37</v>
      </c>
    </row>
    <row r="23" spans="1:7" ht="15.75">
      <c r="A23" s="186"/>
      <c r="B23" s="186"/>
      <c r="C23" s="186"/>
      <c r="D23" s="186"/>
      <c r="E23" s="187"/>
      <c r="F23" s="186"/>
      <c r="G23" s="186"/>
    </row>
    <row r="24" spans="1:7" ht="15.75">
      <c r="A24" s="549"/>
      <c r="B24" s="549"/>
      <c r="C24" s="549"/>
      <c r="D24" s="549"/>
      <c r="E24" s="549"/>
      <c r="F24" s="174" t="s">
        <v>20</v>
      </c>
      <c r="G24" s="188">
        <f>SUM(G22:G23)</f>
        <v>141158.37</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195">
        <f>+E27*D27</f>
        <v>1463.6349</v>
      </c>
    </row>
    <row r="28" spans="1:7" ht="15.75">
      <c r="A28" s="190" t="s">
        <v>341</v>
      </c>
      <c r="B28" s="191">
        <v>70707</v>
      </c>
      <c r="C28" s="192">
        <v>0.61</v>
      </c>
      <c r="D28" s="193">
        <f t="shared" ref="D28:D29" si="1">+B28*(1+C28)</f>
        <v>113838.26999999999</v>
      </c>
      <c r="E28" s="194">
        <v>6</v>
      </c>
      <c r="F28" s="215"/>
      <c r="G28" s="195">
        <f>+E28*D28</f>
        <v>683029.61999999988</v>
      </c>
    </row>
    <row r="29" spans="1:7" ht="15.75">
      <c r="A29" s="190" t="s">
        <v>342</v>
      </c>
      <c r="B29" s="191">
        <v>45454</v>
      </c>
      <c r="C29" s="192">
        <v>0.61</v>
      </c>
      <c r="D29" s="193">
        <f t="shared" si="1"/>
        <v>73180.939999999988</v>
      </c>
      <c r="E29" s="196">
        <f>+E28</f>
        <v>6</v>
      </c>
      <c r="F29" s="215"/>
      <c r="G29" s="195">
        <f>+E29*D29</f>
        <v>439085.6399999999</v>
      </c>
    </row>
    <row r="30" spans="1:7" ht="15.75">
      <c r="A30" s="549"/>
      <c r="B30" s="549"/>
      <c r="C30" s="549"/>
      <c r="D30" s="549"/>
      <c r="E30" s="549"/>
      <c r="F30" s="174" t="s">
        <v>20</v>
      </c>
      <c r="G30" s="216">
        <f>SUM(G27:G29)</f>
        <v>1123578.8948999997</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184">
        <f>G30*E33</f>
        <v>56178.944744999986</v>
      </c>
    </row>
    <row r="34" spans="1:7" ht="15.75">
      <c r="A34" s="552"/>
      <c r="B34" s="552"/>
      <c r="C34" s="552"/>
      <c r="D34" s="552"/>
      <c r="E34" s="552"/>
      <c r="F34" s="174" t="s">
        <v>20</v>
      </c>
      <c r="G34" s="188">
        <f>SUM(G33:G33)</f>
        <v>56178.944744999986</v>
      </c>
    </row>
    <row r="35" spans="1:7" ht="15.75">
      <c r="A35" s="553"/>
      <c r="B35" s="554"/>
      <c r="C35" s="199"/>
      <c r="D35" s="199"/>
      <c r="E35" s="199"/>
      <c r="F35" s="199"/>
      <c r="G35" s="200"/>
    </row>
    <row r="36" spans="1:7" ht="16.5" thickBot="1">
      <c r="A36" s="545"/>
      <c r="B36" s="546"/>
      <c r="C36" s="201"/>
      <c r="D36" s="547" t="s">
        <v>347</v>
      </c>
      <c r="E36" s="547"/>
      <c r="F36" s="547"/>
      <c r="G36" s="202">
        <f>ROUND(G19+G24+G30+G34,0)</f>
        <v>15436753</v>
      </c>
    </row>
    <row r="40" spans="1:7" ht="16.5">
      <c r="A40" s="548" t="s">
        <v>348</v>
      </c>
      <c r="B40" s="548"/>
      <c r="C40" s="548"/>
      <c r="D40" s="205"/>
      <c r="E40" s="548" t="s">
        <v>349</v>
      </c>
      <c r="F40" s="548"/>
      <c r="G40" s="548"/>
    </row>
    <row r="41" spans="1:7">
      <c r="A41" s="57"/>
      <c r="B41" s="58"/>
      <c r="C41" s="58"/>
      <c r="D41" s="58"/>
      <c r="E41" s="58"/>
      <c r="F41" s="58"/>
      <c r="G41" s="58"/>
    </row>
    <row r="42" spans="1:7">
      <c r="A42" s="57"/>
      <c r="B42" s="58"/>
      <c r="C42" s="58"/>
      <c r="D42" s="58"/>
      <c r="E42" s="58"/>
      <c r="F42" s="58"/>
      <c r="G42" s="58"/>
    </row>
    <row r="43" spans="1:7">
      <c r="A43" s="57"/>
      <c r="B43" s="58"/>
      <c r="C43" s="58"/>
      <c r="D43" s="58"/>
      <c r="E43" s="58"/>
      <c r="F43" s="58"/>
      <c r="G43" s="213"/>
    </row>
    <row r="44" spans="1:7" ht="18">
      <c r="A44" s="57"/>
      <c r="B44" s="58"/>
      <c r="C44" s="544" t="s">
        <v>350</v>
      </c>
      <c r="D44" s="544"/>
      <c r="E44" s="544"/>
      <c r="F44" s="544"/>
      <c r="G44"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40:C40"/>
    <mergeCell ref="E40:G40"/>
    <mergeCell ref="C44:F44"/>
    <mergeCell ref="A31:G31"/>
    <mergeCell ref="A32:B32"/>
    <mergeCell ref="A33:B33"/>
    <mergeCell ref="A34:E34"/>
    <mergeCell ref="A35:B35"/>
    <mergeCell ref="A36:B36"/>
    <mergeCell ref="D36:F36"/>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dimension ref="A1:G42"/>
  <sheetViews>
    <sheetView topLeftCell="A25" workbookViewId="0">
      <selection activeCell="D53" sqref="D53"/>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62.45" customHeight="1">
      <c r="A3" s="547"/>
      <c r="B3" s="560" t="str">
        <f>'[7]FORMULARIO DE CANTIDADES'!B7</f>
        <v>Suministro, transporte e instalación de bajante en TMG ⌀4"x6m. Incluye: capacete con grapa de puesta a tierra, elementos de fijación y marcación.</v>
      </c>
      <c r="C3" s="560"/>
      <c r="D3" s="560"/>
      <c r="E3" s="560"/>
      <c r="F3" s="560"/>
      <c r="G3" s="560"/>
    </row>
    <row r="4" spans="1:7" ht="15.75">
      <c r="A4" s="561"/>
      <c r="B4" s="561"/>
      <c r="C4" s="561"/>
      <c r="D4" s="173" t="s">
        <v>315</v>
      </c>
      <c r="E4" s="174" t="s">
        <v>369</v>
      </c>
      <c r="F4" s="174" t="s">
        <v>317</v>
      </c>
      <c r="G4" s="174" t="s">
        <v>370</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64" t="s">
        <v>371</v>
      </c>
      <c r="B7" s="564"/>
      <c r="C7" s="217" t="s">
        <v>126</v>
      </c>
      <c r="D7" s="218">
        <v>2</v>
      </c>
      <c r="E7" s="215"/>
      <c r="F7" s="219">
        <v>562708</v>
      </c>
      <c r="G7" s="198">
        <f t="shared" ref="G7:G12" si="0">D7*F7</f>
        <v>1125416</v>
      </c>
    </row>
    <row r="8" spans="1:7" ht="15.75">
      <c r="A8" s="562" t="s">
        <v>372</v>
      </c>
      <c r="B8" s="562"/>
      <c r="C8" s="217" t="s">
        <v>112</v>
      </c>
      <c r="D8" s="220">
        <v>6</v>
      </c>
      <c r="E8" s="215"/>
      <c r="F8" s="221">
        <v>5153</v>
      </c>
      <c r="G8" s="198">
        <f t="shared" si="0"/>
        <v>30918</v>
      </c>
    </row>
    <row r="9" spans="1:7" ht="15.75">
      <c r="A9" s="562" t="s">
        <v>373</v>
      </c>
      <c r="B9" s="562"/>
      <c r="C9" s="217" t="s">
        <v>126</v>
      </c>
      <c r="D9" s="220">
        <v>3</v>
      </c>
      <c r="E9" s="215"/>
      <c r="F9" s="221">
        <v>989</v>
      </c>
      <c r="G9" s="198">
        <f t="shared" si="0"/>
        <v>2967</v>
      </c>
    </row>
    <row r="10" spans="1:7" ht="15.75">
      <c r="A10" s="562" t="s">
        <v>374</v>
      </c>
      <c r="B10" s="562"/>
      <c r="C10" s="217" t="s">
        <v>126</v>
      </c>
      <c r="D10" s="220">
        <f>1/4</f>
        <v>0.25</v>
      </c>
      <c r="E10" s="215"/>
      <c r="F10" s="221">
        <v>47840</v>
      </c>
      <c r="G10" s="198">
        <f t="shared" si="0"/>
        <v>11960</v>
      </c>
    </row>
    <row r="11" spans="1:7" ht="15.75">
      <c r="A11" s="563" t="s">
        <v>375</v>
      </c>
      <c r="B11" s="563"/>
      <c r="C11" s="217" t="s">
        <v>126</v>
      </c>
      <c r="D11" s="220">
        <f>1/4</f>
        <v>0.25</v>
      </c>
      <c r="E11" s="215"/>
      <c r="F11" s="221">
        <v>183840</v>
      </c>
      <c r="G11" s="198">
        <f t="shared" si="0"/>
        <v>45960</v>
      </c>
    </row>
    <row r="12" spans="1:7" ht="15.75">
      <c r="A12" s="562" t="s">
        <v>376</v>
      </c>
      <c r="B12" s="562"/>
      <c r="C12" s="217" t="s">
        <v>126</v>
      </c>
      <c r="D12" s="220">
        <v>1</v>
      </c>
      <c r="E12" s="215"/>
      <c r="F12" s="221">
        <v>52094</v>
      </c>
      <c r="G12" s="198">
        <f t="shared" si="0"/>
        <v>52094</v>
      </c>
    </row>
    <row r="13" spans="1:7" ht="15.75">
      <c r="A13" s="549"/>
      <c r="B13" s="549"/>
      <c r="C13" s="174"/>
      <c r="D13" s="174"/>
      <c r="E13" s="174"/>
      <c r="F13" s="186"/>
      <c r="G13" s="174"/>
    </row>
    <row r="14" spans="1:7" ht="15.75">
      <c r="A14" s="549"/>
      <c r="B14" s="549"/>
      <c r="C14" s="174"/>
      <c r="D14" s="174"/>
      <c r="E14" s="174"/>
      <c r="F14" s="186"/>
      <c r="G14" s="174"/>
    </row>
    <row r="15" spans="1:7" ht="15.75">
      <c r="A15" s="549"/>
      <c r="B15" s="549"/>
      <c r="C15" s="175"/>
      <c r="D15" s="186"/>
      <c r="E15" s="187"/>
      <c r="F15" s="186"/>
      <c r="G15" s="186"/>
    </row>
    <row r="16" spans="1:7" ht="15.75">
      <c r="A16" s="549"/>
      <c r="B16" s="549"/>
      <c r="C16" s="186"/>
      <c r="D16" s="186"/>
      <c r="E16" s="187"/>
      <c r="F16" s="186"/>
      <c r="G16" s="186"/>
    </row>
    <row r="17" spans="1:7" ht="15.75">
      <c r="A17" s="549"/>
      <c r="B17" s="549"/>
      <c r="C17" s="549"/>
      <c r="D17" s="549"/>
      <c r="E17" s="549"/>
      <c r="F17" s="174" t="s">
        <v>20</v>
      </c>
      <c r="G17" s="188">
        <f>SUM(F7:F16)</f>
        <v>852624</v>
      </c>
    </row>
    <row r="18" spans="1:7" ht="15.75">
      <c r="A18" s="550" t="s">
        <v>328</v>
      </c>
      <c r="B18" s="550"/>
      <c r="C18" s="550"/>
      <c r="D18" s="550"/>
      <c r="E18" s="550"/>
      <c r="F18" s="550"/>
      <c r="G18" s="550"/>
    </row>
    <row r="19" spans="1:7" ht="15.75">
      <c r="A19" s="180" t="s">
        <v>319</v>
      </c>
      <c r="B19" s="174" t="s">
        <v>329</v>
      </c>
      <c r="C19" s="174" t="s">
        <v>330</v>
      </c>
      <c r="D19" s="174" t="s">
        <v>331</v>
      </c>
      <c r="E19" s="174" t="s">
        <v>332</v>
      </c>
      <c r="F19" s="174" t="s">
        <v>323</v>
      </c>
      <c r="G19" s="174" t="s">
        <v>324</v>
      </c>
    </row>
    <row r="20" spans="1:7" ht="15.75">
      <c r="A20" s="181" t="s">
        <v>363</v>
      </c>
      <c r="B20" s="175" t="s">
        <v>364</v>
      </c>
      <c r="C20" s="175">
        <v>0</v>
      </c>
      <c r="D20" s="214">
        <v>0.01</v>
      </c>
      <c r="F20" s="183">
        <f>+G17</f>
        <v>852624</v>
      </c>
      <c r="G20" s="183">
        <f>D20*F20</f>
        <v>8526.24</v>
      </c>
    </row>
    <row r="21" spans="1:7" ht="15.75">
      <c r="A21" s="186"/>
      <c r="B21" s="186"/>
      <c r="C21" s="186"/>
      <c r="D21" s="186"/>
      <c r="E21" s="187"/>
      <c r="F21" s="186"/>
      <c r="G21" s="186"/>
    </row>
    <row r="22" spans="1:7" ht="15.75">
      <c r="A22" s="549"/>
      <c r="B22" s="549"/>
      <c r="C22" s="549"/>
      <c r="D22" s="549"/>
      <c r="E22" s="549"/>
      <c r="F22" s="174" t="s">
        <v>20</v>
      </c>
      <c r="G22" s="188">
        <f>SUM(G20:G21)</f>
        <v>8526.24</v>
      </c>
    </row>
    <row r="23" spans="1:7" ht="15.75">
      <c r="A23" s="550" t="s">
        <v>335</v>
      </c>
      <c r="B23" s="550"/>
      <c r="C23" s="550"/>
      <c r="D23" s="550"/>
      <c r="E23" s="550"/>
      <c r="F23" s="550"/>
      <c r="G23" s="550"/>
    </row>
    <row r="24" spans="1:7" ht="31.5">
      <c r="A24" s="189" t="s">
        <v>319</v>
      </c>
      <c r="B24" s="189" t="s">
        <v>336</v>
      </c>
      <c r="C24" s="180" t="s">
        <v>337</v>
      </c>
      <c r="D24" s="180" t="s">
        <v>338</v>
      </c>
      <c r="E24" s="180" t="s">
        <v>339</v>
      </c>
      <c r="F24" s="180" t="s">
        <v>323</v>
      </c>
      <c r="G24" s="180" t="s">
        <v>324</v>
      </c>
    </row>
    <row r="25" spans="1:7" ht="15.75">
      <c r="A25" s="190" t="s">
        <v>340</v>
      </c>
      <c r="B25" s="191">
        <v>90909</v>
      </c>
      <c r="C25" s="192">
        <v>0.61</v>
      </c>
      <c r="D25" s="193">
        <f>+B25*(1+C25)</f>
        <v>146363.49</v>
      </c>
      <c r="E25" s="194">
        <v>0.01</v>
      </c>
      <c r="F25" s="215"/>
      <c r="G25" s="195">
        <f>+E25*D25</f>
        <v>1463.6349</v>
      </c>
    </row>
    <row r="26" spans="1:7" ht="15.75">
      <c r="A26" s="190" t="s">
        <v>341</v>
      </c>
      <c r="B26" s="191">
        <v>70707</v>
      </c>
      <c r="C26" s="192">
        <v>0.61</v>
      </c>
      <c r="D26" s="193">
        <f t="shared" ref="D26:D27" si="1">+B26*(1+C26)</f>
        <v>113838.26999999999</v>
      </c>
      <c r="E26" s="194">
        <v>0.8</v>
      </c>
      <c r="F26" s="215"/>
      <c r="G26" s="195">
        <f>+E26*D26</f>
        <v>91070.615999999995</v>
      </c>
    </row>
    <row r="27" spans="1:7" ht="15.75">
      <c r="A27" s="190" t="s">
        <v>342</v>
      </c>
      <c r="B27" s="191">
        <v>45454</v>
      </c>
      <c r="C27" s="192">
        <v>0.61</v>
      </c>
      <c r="D27" s="193">
        <f t="shared" si="1"/>
        <v>73180.939999999988</v>
      </c>
      <c r="E27" s="196">
        <f>+E26</f>
        <v>0.8</v>
      </c>
      <c r="F27" s="215"/>
      <c r="G27" s="195">
        <f>+E27*D27</f>
        <v>58544.751999999993</v>
      </c>
    </row>
    <row r="28" spans="1:7" ht="15.75">
      <c r="A28" s="549"/>
      <c r="B28" s="549"/>
      <c r="C28" s="549"/>
      <c r="D28" s="549"/>
      <c r="E28" s="549"/>
      <c r="F28" s="174" t="s">
        <v>20</v>
      </c>
      <c r="G28" s="188">
        <f>+SUM(G25:G27)</f>
        <v>151079.00289999999</v>
      </c>
    </row>
    <row r="29" spans="1:7" ht="15.75">
      <c r="A29" s="550" t="s">
        <v>343</v>
      </c>
      <c r="B29" s="550"/>
      <c r="C29" s="550"/>
      <c r="D29" s="550"/>
      <c r="E29" s="550"/>
      <c r="F29" s="550"/>
      <c r="G29" s="550"/>
    </row>
    <row r="30" spans="1:7" ht="15.75">
      <c r="A30" s="547" t="s">
        <v>319</v>
      </c>
      <c r="B30" s="547"/>
      <c r="C30" s="174" t="s">
        <v>344</v>
      </c>
      <c r="D30" s="174" t="s">
        <v>345</v>
      </c>
      <c r="E30" s="174" t="s">
        <v>346</v>
      </c>
      <c r="F30" s="174" t="s">
        <v>323</v>
      </c>
      <c r="G30" s="174" t="s">
        <v>324</v>
      </c>
    </row>
    <row r="31" spans="1:7" ht="15.75">
      <c r="A31" s="551" t="s">
        <v>155</v>
      </c>
      <c r="B31" s="551"/>
      <c r="C31" s="186"/>
      <c r="D31" s="183"/>
      <c r="E31" s="197">
        <v>0.05</v>
      </c>
      <c r="G31" s="184">
        <f>G28*E31</f>
        <v>7553.9501449999998</v>
      </c>
    </row>
    <row r="32" spans="1:7" ht="15.75">
      <c r="A32" s="552"/>
      <c r="B32" s="552"/>
      <c r="C32" s="552"/>
      <c r="D32" s="552"/>
      <c r="E32" s="552"/>
      <c r="F32" s="174" t="s">
        <v>20</v>
      </c>
      <c r="G32" s="188">
        <f>SUM(G31:G31)</f>
        <v>7553.9501449999998</v>
      </c>
    </row>
    <row r="33" spans="1:7" ht="15.75">
      <c r="A33" s="553"/>
      <c r="B33" s="554"/>
      <c r="C33" s="199"/>
      <c r="D33" s="199"/>
      <c r="E33" s="199"/>
      <c r="F33" s="199"/>
      <c r="G33" s="200"/>
    </row>
    <row r="34" spans="1:7" ht="16.5" thickBot="1">
      <c r="A34" s="545"/>
      <c r="B34" s="546"/>
      <c r="C34" s="201"/>
      <c r="D34" s="547" t="s">
        <v>347</v>
      </c>
      <c r="E34" s="547"/>
      <c r="F34" s="547"/>
      <c r="G34" s="202">
        <f>ROUND(G17+G22+G28+G32,0)</f>
        <v>1019783</v>
      </c>
    </row>
    <row r="38" spans="1:7" ht="16.5">
      <c r="A38" s="548" t="s">
        <v>348</v>
      </c>
      <c r="B38" s="548"/>
      <c r="C38" s="548"/>
      <c r="D38" s="205"/>
      <c r="E38" s="548" t="s">
        <v>349</v>
      </c>
      <c r="F38" s="548"/>
      <c r="G38" s="548"/>
    </row>
    <row r="39" spans="1:7">
      <c r="A39" s="57"/>
      <c r="B39" s="58"/>
      <c r="C39" s="58"/>
      <c r="D39" s="58"/>
      <c r="E39" s="58"/>
      <c r="F39" s="58"/>
      <c r="G39" s="58"/>
    </row>
    <row r="40" spans="1:7">
      <c r="A40" s="57"/>
      <c r="B40" s="58"/>
      <c r="C40" s="58"/>
      <c r="D40" s="58"/>
      <c r="E40" s="58"/>
      <c r="F40" s="58"/>
      <c r="G40" s="58"/>
    </row>
    <row r="41" spans="1:7">
      <c r="A41" s="57"/>
      <c r="B41" s="58"/>
      <c r="C41" s="58"/>
      <c r="D41" s="58"/>
      <c r="E41" s="58"/>
      <c r="F41" s="58"/>
      <c r="G41" s="213"/>
    </row>
    <row r="42" spans="1:7" ht="18">
      <c r="A42" s="57"/>
      <c r="B42" s="58"/>
      <c r="C42" s="544" t="s">
        <v>350</v>
      </c>
      <c r="D42" s="544"/>
      <c r="E42" s="544"/>
      <c r="F42" s="544"/>
      <c r="G42" s="205"/>
    </row>
  </sheetData>
  <mergeCells count="32">
    <mergeCell ref="A11:B11"/>
    <mergeCell ref="A1:A3"/>
    <mergeCell ref="B1:G1"/>
    <mergeCell ref="B2:G2"/>
    <mergeCell ref="B3:G3"/>
    <mergeCell ref="A4:C4"/>
    <mergeCell ref="A5:G5"/>
    <mergeCell ref="A6:B6"/>
    <mergeCell ref="A7:B7"/>
    <mergeCell ref="A8:B8"/>
    <mergeCell ref="A9:B9"/>
    <mergeCell ref="A10:B10"/>
    <mergeCell ref="A30:B30"/>
    <mergeCell ref="A12:B12"/>
    <mergeCell ref="A13:B13"/>
    <mergeCell ref="A14:B14"/>
    <mergeCell ref="A15:B15"/>
    <mergeCell ref="A16:B16"/>
    <mergeCell ref="A17:E17"/>
    <mergeCell ref="A18:G18"/>
    <mergeCell ref="A22:E22"/>
    <mergeCell ref="A23:G23"/>
    <mergeCell ref="A28:E28"/>
    <mergeCell ref="A29:G29"/>
    <mergeCell ref="C42:F42"/>
    <mergeCell ref="A31:B31"/>
    <mergeCell ref="A32:E32"/>
    <mergeCell ref="A33:B33"/>
    <mergeCell ref="A34:B34"/>
    <mergeCell ref="D34:F34"/>
    <mergeCell ref="A38:C38"/>
    <mergeCell ref="E38:G38"/>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G48"/>
  <sheetViews>
    <sheetView topLeftCell="A34" workbookViewId="0">
      <selection activeCell="A44" sqref="A44:G48"/>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55.9" customHeight="1">
      <c r="A3" s="547"/>
      <c r="B3" s="560" t="str">
        <f>'[7]FORMULARIO DE CANTIDADES'!B8</f>
        <v>Suministro, transporte e instalación de caja según norma RS3-003, con tapa según norma RS4-001. Incluye: marcación externa e interna.</v>
      </c>
      <c r="C3" s="560"/>
      <c r="D3" s="560"/>
      <c r="E3" s="560"/>
      <c r="F3" s="560"/>
      <c r="G3" s="560"/>
    </row>
    <row r="4" spans="1:7" ht="15.75">
      <c r="A4" s="561"/>
      <c r="B4" s="561"/>
      <c r="C4" s="561"/>
      <c r="D4" s="173" t="s">
        <v>315</v>
      </c>
      <c r="E4" s="174" t="s">
        <v>377</v>
      </c>
      <c r="F4" s="174" t="s">
        <v>317</v>
      </c>
      <c r="G4" s="174" t="str">
        <f>'[7]FORMULARIO DE CANTIDADES'!C8</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c r="A7" s="565" t="s">
        <v>378</v>
      </c>
      <c r="B7" s="565"/>
      <c r="C7" s="217" t="s">
        <v>126</v>
      </c>
      <c r="D7" s="218">
        <v>21</v>
      </c>
      <c r="E7" s="215"/>
      <c r="F7" s="219">
        <v>5600</v>
      </c>
      <c r="G7" s="219">
        <f t="shared" ref="G7:G18" si="0">D7*F7</f>
        <v>117600</v>
      </c>
    </row>
    <row r="8" spans="1:7">
      <c r="A8" s="565" t="s">
        <v>379</v>
      </c>
      <c r="B8" s="565"/>
      <c r="C8" s="217" t="s">
        <v>56</v>
      </c>
      <c r="D8" s="218">
        <v>7.0000000000000007E-2</v>
      </c>
      <c r="E8" s="215"/>
      <c r="F8" s="219">
        <v>549949</v>
      </c>
      <c r="G8" s="219">
        <f t="shared" si="0"/>
        <v>38496.43</v>
      </c>
    </row>
    <row r="9" spans="1:7">
      <c r="A9" s="565" t="s">
        <v>380</v>
      </c>
      <c r="B9" s="565"/>
      <c r="C9" s="217" t="s">
        <v>56</v>
      </c>
      <c r="D9" s="218">
        <v>0.81</v>
      </c>
      <c r="E9" s="215"/>
      <c r="F9" s="219">
        <v>18000</v>
      </c>
      <c r="G9" s="219">
        <f t="shared" si="0"/>
        <v>14580.000000000002</v>
      </c>
    </row>
    <row r="10" spans="1:7">
      <c r="A10" s="565" t="s">
        <v>381</v>
      </c>
      <c r="B10" s="565"/>
      <c r="C10" s="217" t="s">
        <v>56</v>
      </c>
      <c r="D10" s="218">
        <v>0.13</v>
      </c>
      <c r="E10" s="215"/>
      <c r="F10" s="221">
        <v>79850</v>
      </c>
      <c r="G10" s="221">
        <f t="shared" si="0"/>
        <v>10380.5</v>
      </c>
    </row>
    <row r="11" spans="1:7">
      <c r="A11" s="565" t="s">
        <v>382</v>
      </c>
      <c r="B11" s="565"/>
      <c r="C11" s="217" t="s">
        <v>56</v>
      </c>
      <c r="D11" s="218">
        <v>0.3</v>
      </c>
      <c r="E11" s="215"/>
      <c r="F11" s="221">
        <v>63000</v>
      </c>
      <c r="G11" s="221">
        <f t="shared" si="0"/>
        <v>18900</v>
      </c>
    </row>
    <row r="12" spans="1:7">
      <c r="A12" s="565" t="s">
        <v>383</v>
      </c>
      <c r="B12" s="565"/>
      <c r="C12" s="217" t="s">
        <v>56</v>
      </c>
      <c r="D12" s="218">
        <v>0.02</v>
      </c>
      <c r="E12" s="215"/>
      <c r="F12" s="221">
        <v>211760</v>
      </c>
      <c r="G12" s="221">
        <f t="shared" si="0"/>
        <v>4235.2</v>
      </c>
    </row>
    <row r="13" spans="1:7">
      <c r="A13" s="565" t="s">
        <v>384</v>
      </c>
      <c r="B13" s="565"/>
      <c r="C13" s="217" t="s">
        <v>126</v>
      </c>
      <c r="D13" s="218">
        <v>1</v>
      </c>
      <c r="E13" s="215"/>
      <c r="F13" s="221">
        <v>252470</v>
      </c>
      <c r="G13" s="221">
        <f t="shared" si="0"/>
        <v>252470</v>
      </c>
    </row>
    <row r="14" spans="1:7">
      <c r="A14" s="565" t="s">
        <v>385</v>
      </c>
      <c r="B14" s="565"/>
      <c r="C14" s="217" t="s">
        <v>126</v>
      </c>
      <c r="D14" s="218">
        <v>1</v>
      </c>
      <c r="E14" s="215"/>
      <c r="F14" s="221">
        <v>17000</v>
      </c>
      <c r="G14" s="221">
        <f t="shared" si="0"/>
        <v>17000</v>
      </c>
    </row>
    <row r="15" spans="1:7">
      <c r="A15" s="565" t="s">
        <v>385</v>
      </c>
      <c r="B15" s="565"/>
      <c r="C15" s="217" t="s">
        <v>126</v>
      </c>
      <c r="D15" s="218">
        <v>1</v>
      </c>
      <c r="E15" s="215"/>
      <c r="F15" s="221">
        <v>35700</v>
      </c>
      <c r="G15" s="221">
        <f t="shared" si="0"/>
        <v>35700</v>
      </c>
    </row>
    <row r="16" spans="1:7">
      <c r="A16" s="565" t="s">
        <v>386</v>
      </c>
      <c r="B16" s="565"/>
      <c r="C16" s="217" t="s">
        <v>126</v>
      </c>
      <c r="D16" s="218">
        <v>8</v>
      </c>
      <c r="E16" s="215"/>
      <c r="F16" s="221">
        <v>314</v>
      </c>
      <c r="G16" s="221">
        <f t="shared" si="0"/>
        <v>2512</v>
      </c>
    </row>
    <row r="17" spans="1:7">
      <c r="A17" s="565" t="s">
        <v>387</v>
      </c>
      <c r="B17" s="565"/>
      <c r="C17" s="217" t="s">
        <v>126</v>
      </c>
      <c r="D17" s="218">
        <v>2</v>
      </c>
      <c r="E17" s="215"/>
      <c r="F17" s="221">
        <v>194</v>
      </c>
      <c r="G17" s="221">
        <f t="shared" si="0"/>
        <v>388</v>
      </c>
    </row>
    <row r="18" spans="1:7">
      <c r="A18" s="565" t="s">
        <v>388</v>
      </c>
      <c r="B18" s="565"/>
      <c r="C18" s="217" t="s">
        <v>79</v>
      </c>
      <c r="D18" s="218">
        <v>0.5</v>
      </c>
      <c r="E18" s="215"/>
      <c r="F18" s="221">
        <v>7505</v>
      </c>
      <c r="G18" s="221">
        <f t="shared" si="0"/>
        <v>3752.5</v>
      </c>
    </row>
    <row r="19" spans="1:7" ht="15.75">
      <c r="A19" s="565"/>
      <c r="B19" s="565"/>
      <c r="C19" s="174"/>
      <c r="D19" s="174"/>
      <c r="E19" s="215"/>
      <c r="F19" s="174"/>
      <c r="G19" s="186"/>
    </row>
    <row r="20" spans="1:7" ht="15.75">
      <c r="A20" s="565"/>
      <c r="B20" s="565"/>
      <c r="C20" s="175"/>
      <c r="D20" s="186"/>
      <c r="E20" s="215"/>
      <c r="F20" s="187"/>
      <c r="G20" s="186"/>
    </row>
    <row r="21" spans="1:7" ht="15.75">
      <c r="A21" s="549"/>
      <c r="B21" s="549"/>
      <c r="C21" s="186"/>
      <c r="D21" s="186"/>
      <c r="E21" s="215"/>
      <c r="F21" s="187"/>
      <c r="G21" s="186"/>
    </row>
    <row r="22" spans="1:7" ht="15.75">
      <c r="A22" s="549"/>
      <c r="B22" s="549"/>
      <c r="C22" s="549"/>
      <c r="D22" s="549"/>
      <c r="E22" s="549"/>
      <c r="F22" s="174" t="s">
        <v>20</v>
      </c>
      <c r="G22" s="179">
        <f>SUM(G7:G21)</f>
        <v>516014.63</v>
      </c>
    </row>
    <row r="23" spans="1:7" ht="15.75">
      <c r="A23" s="550" t="s">
        <v>328</v>
      </c>
      <c r="B23" s="550"/>
      <c r="C23" s="550"/>
      <c r="D23" s="550"/>
      <c r="E23" s="550"/>
      <c r="F23" s="550"/>
      <c r="G23" s="550"/>
    </row>
    <row r="24" spans="1:7" ht="15.75">
      <c r="A24" s="180" t="s">
        <v>319</v>
      </c>
      <c r="B24" s="174" t="s">
        <v>329</v>
      </c>
      <c r="C24" s="174" t="s">
        <v>330</v>
      </c>
      <c r="D24" s="174" t="s">
        <v>331</v>
      </c>
      <c r="E24" s="174" t="s">
        <v>332</v>
      </c>
      <c r="F24" s="174" t="s">
        <v>323</v>
      </c>
      <c r="G24" s="174" t="s">
        <v>324</v>
      </c>
    </row>
    <row r="25" spans="1:7" ht="15.75">
      <c r="A25" s="181" t="s">
        <v>363</v>
      </c>
      <c r="B25" s="175" t="s">
        <v>364</v>
      </c>
      <c r="C25" s="175">
        <v>0</v>
      </c>
      <c r="D25" s="222">
        <v>0.01</v>
      </c>
      <c r="E25" s="215"/>
      <c r="F25" s="183">
        <f>+G22</f>
        <v>516014.63</v>
      </c>
      <c r="G25" s="184">
        <f>D25*F25</f>
        <v>5160.1463000000003</v>
      </c>
    </row>
    <row r="26" spans="1:7" ht="15.75">
      <c r="A26" s="186"/>
      <c r="B26" s="186"/>
      <c r="C26" s="186"/>
      <c r="D26" s="186"/>
      <c r="E26" s="215"/>
      <c r="F26" s="187"/>
      <c r="G26" s="186"/>
    </row>
    <row r="27" spans="1:7" ht="15.75">
      <c r="A27" s="549"/>
      <c r="B27" s="549"/>
      <c r="C27" s="549"/>
      <c r="D27" s="549"/>
      <c r="E27" s="549"/>
      <c r="F27" s="174" t="s">
        <v>20</v>
      </c>
      <c r="G27" s="188">
        <f>SUM(G25:G26)</f>
        <v>5160.1463000000003</v>
      </c>
    </row>
    <row r="28" spans="1:7" ht="15.75">
      <c r="A28" s="550" t="s">
        <v>335</v>
      </c>
      <c r="B28" s="550"/>
      <c r="C28" s="550"/>
      <c r="D28" s="550"/>
      <c r="E28" s="550"/>
      <c r="F28" s="550"/>
      <c r="G28" s="550"/>
    </row>
    <row r="29" spans="1:7" ht="31.5">
      <c r="A29" s="189" t="s">
        <v>319</v>
      </c>
      <c r="B29" s="189" t="s">
        <v>336</v>
      </c>
      <c r="C29" s="180" t="s">
        <v>337</v>
      </c>
      <c r="D29" s="180" t="s">
        <v>338</v>
      </c>
      <c r="E29" s="180" t="s">
        <v>339</v>
      </c>
      <c r="F29" s="180" t="s">
        <v>323</v>
      </c>
      <c r="G29" s="180" t="s">
        <v>324</v>
      </c>
    </row>
    <row r="30" spans="1:7" ht="15.75">
      <c r="A30" s="190" t="s">
        <v>340</v>
      </c>
      <c r="B30" s="191">
        <v>90909</v>
      </c>
      <c r="C30" s="192">
        <v>0.61</v>
      </c>
      <c r="D30" s="193">
        <f>+B30*(1+C30)</f>
        <v>146363.49</v>
      </c>
      <c r="E30" s="194">
        <v>0.01</v>
      </c>
      <c r="F30" s="215"/>
      <c r="G30" s="195">
        <f>+E30*D30</f>
        <v>1463.6349</v>
      </c>
    </row>
    <row r="31" spans="1:7" ht="15.75">
      <c r="A31" s="190" t="s">
        <v>341</v>
      </c>
      <c r="B31" s="191">
        <v>70707</v>
      </c>
      <c r="C31" s="192">
        <v>0.61</v>
      </c>
      <c r="D31" s="193">
        <f t="shared" ref="D31:D32" si="1">+B31*(1+C31)</f>
        <v>113838.26999999999</v>
      </c>
      <c r="E31" s="194">
        <v>2</v>
      </c>
      <c r="F31" s="215"/>
      <c r="G31" s="195">
        <f>+E31*D31</f>
        <v>227676.53999999998</v>
      </c>
    </row>
    <row r="32" spans="1:7" ht="15.75">
      <c r="A32" s="190" t="s">
        <v>342</v>
      </c>
      <c r="B32" s="191">
        <v>45454</v>
      </c>
      <c r="C32" s="192">
        <v>0.61</v>
      </c>
      <c r="D32" s="193">
        <f t="shared" si="1"/>
        <v>73180.939999999988</v>
      </c>
      <c r="E32" s="196">
        <f>+E31</f>
        <v>2</v>
      </c>
      <c r="F32" s="215"/>
      <c r="G32" s="195">
        <f>+E32*D32</f>
        <v>146361.87999999998</v>
      </c>
    </row>
    <row r="33" spans="1:7" ht="15.75">
      <c r="A33" s="549"/>
      <c r="B33" s="549"/>
      <c r="C33" s="549"/>
      <c r="D33" s="549"/>
      <c r="E33" s="549"/>
      <c r="F33" s="174" t="s">
        <v>20</v>
      </c>
      <c r="G33" s="188">
        <f>SUM(G30:G32)</f>
        <v>375502.05489999999</v>
      </c>
    </row>
    <row r="34" spans="1:7" ht="15.75">
      <c r="A34" s="550" t="s">
        <v>343</v>
      </c>
      <c r="B34" s="550"/>
      <c r="C34" s="550"/>
      <c r="D34" s="550"/>
      <c r="E34" s="550"/>
      <c r="F34" s="550"/>
      <c r="G34" s="550"/>
    </row>
    <row r="35" spans="1:7" ht="15.75">
      <c r="A35" s="547" t="s">
        <v>319</v>
      </c>
      <c r="B35" s="547"/>
      <c r="C35" s="174" t="s">
        <v>344</v>
      </c>
      <c r="D35" s="174" t="s">
        <v>345</v>
      </c>
      <c r="E35" s="174" t="s">
        <v>346</v>
      </c>
      <c r="F35" s="174" t="s">
        <v>323</v>
      </c>
      <c r="G35" s="174" t="s">
        <v>324</v>
      </c>
    </row>
    <row r="36" spans="1:7" ht="15.75">
      <c r="A36" s="551" t="s">
        <v>155</v>
      </c>
      <c r="B36" s="551"/>
      <c r="C36" s="186"/>
      <c r="D36" s="183"/>
      <c r="E36" s="197">
        <v>0.05</v>
      </c>
      <c r="G36" s="184">
        <f>G33*E36</f>
        <v>18775.102745</v>
      </c>
    </row>
    <row r="37" spans="1:7" ht="15.75">
      <c r="A37" s="552"/>
      <c r="B37" s="552"/>
      <c r="C37" s="552"/>
      <c r="D37" s="552"/>
      <c r="E37" s="552"/>
      <c r="F37" s="174" t="s">
        <v>20</v>
      </c>
      <c r="G37" s="188">
        <f>SUM(G36:G36)</f>
        <v>18775.102745</v>
      </c>
    </row>
    <row r="38" spans="1:7" ht="15.75">
      <c r="A38" s="553"/>
      <c r="B38" s="554"/>
      <c r="C38" s="199"/>
      <c r="D38" s="199"/>
      <c r="E38" s="199"/>
      <c r="F38" s="199"/>
      <c r="G38" s="200"/>
    </row>
    <row r="39" spans="1:7" ht="16.5" thickBot="1">
      <c r="A39" s="545"/>
      <c r="B39" s="546"/>
      <c r="C39" s="201"/>
      <c r="D39" s="547" t="s">
        <v>347</v>
      </c>
      <c r="E39" s="547"/>
      <c r="F39" s="547"/>
      <c r="G39" s="202">
        <f>ROUND(G22+G27+G33+G37,0)</f>
        <v>915452</v>
      </c>
    </row>
    <row r="44" spans="1:7" ht="16.5">
      <c r="A44" s="548" t="s">
        <v>348</v>
      </c>
      <c r="B44" s="548"/>
      <c r="C44" s="548"/>
      <c r="D44" s="205"/>
      <c r="E44" s="548" t="s">
        <v>349</v>
      </c>
      <c r="F44" s="548"/>
      <c r="G44" s="548"/>
    </row>
    <row r="45" spans="1:7">
      <c r="A45" s="57"/>
      <c r="B45" s="58"/>
      <c r="C45" s="58"/>
      <c r="D45" s="58"/>
      <c r="E45" s="58"/>
      <c r="F45" s="58"/>
      <c r="G45" s="58"/>
    </row>
    <row r="46" spans="1:7">
      <c r="A46" s="57"/>
      <c r="B46" s="58"/>
      <c r="C46" s="58"/>
      <c r="D46" s="58"/>
      <c r="E46" s="58"/>
      <c r="F46" s="58"/>
      <c r="G46" s="58"/>
    </row>
    <row r="47" spans="1:7">
      <c r="A47" s="57"/>
      <c r="B47" s="58"/>
      <c r="C47" s="58"/>
      <c r="D47" s="58"/>
      <c r="E47" s="58"/>
      <c r="F47" s="58"/>
      <c r="G47" s="213"/>
    </row>
    <row r="48" spans="1:7" ht="18">
      <c r="A48" s="57"/>
      <c r="B48" s="58"/>
      <c r="C48" s="544" t="s">
        <v>350</v>
      </c>
      <c r="D48" s="544"/>
      <c r="E48" s="544"/>
      <c r="F48" s="544"/>
      <c r="G48" s="205"/>
    </row>
  </sheetData>
  <mergeCells count="37">
    <mergeCell ref="A5:G5"/>
    <mergeCell ref="A1:A3"/>
    <mergeCell ref="B1:G1"/>
    <mergeCell ref="B2:G2"/>
    <mergeCell ref="B3:G3"/>
    <mergeCell ref="A4:C4"/>
    <mergeCell ref="A17:B17"/>
    <mergeCell ref="A6:B6"/>
    <mergeCell ref="A7:B7"/>
    <mergeCell ref="A8:B8"/>
    <mergeCell ref="A9:B9"/>
    <mergeCell ref="A10:B10"/>
    <mergeCell ref="A11:B11"/>
    <mergeCell ref="A12:B12"/>
    <mergeCell ref="A13:B13"/>
    <mergeCell ref="A14:B14"/>
    <mergeCell ref="A15:B15"/>
    <mergeCell ref="A16:B16"/>
    <mergeCell ref="A36:B36"/>
    <mergeCell ref="A18:B18"/>
    <mergeCell ref="A19:B19"/>
    <mergeCell ref="A20:B20"/>
    <mergeCell ref="A21:B21"/>
    <mergeCell ref="A22:E22"/>
    <mergeCell ref="A23:G23"/>
    <mergeCell ref="A27:E27"/>
    <mergeCell ref="A28:G28"/>
    <mergeCell ref="A33:E33"/>
    <mergeCell ref="A34:G34"/>
    <mergeCell ref="A35:B35"/>
    <mergeCell ref="C48:F48"/>
    <mergeCell ref="A37:E37"/>
    <mergeCell ref="A38:B38"/>
    <mergeCell ref="A39:B39"/>
    <mergeCell ref="D39:F39"/>
    <mergeCell ref="A44:C44"/>
    <mergeCell ref="E44:G44"/>
  </mergeCell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A1:G43"/>
  <sheetViews>
    <sheetView topLeftCell="A19" workbookViewId="0">
      <selection activeCell="A39" sqref="A39:G45"/>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46.9" customHeight="1">
      <c r="A3" s="547"/>
      <c r="B3" s="560" t="str">
        <f>'[7]FORMULARIO DE CANTIDADES'!B9</f>
        <v>Suministro, transporte e instalación de tubería de 3x∅4" PVC-DB zona dura. Incluye: accesorios PVC (terminales, curvas, uniones), soldadura PVC, banda plástica riesgo eléctrico y demás requeridos para su correcta operación.</v>
      </c>
      <c r="C3" s="560"/>
      <c r="D3" s="560"/>
      <c r="E3" s="560"/>
      <c r="F3" s="560"/>
      <c r="G3" s="560"/>
    </row>
    <row r="4" spans="1:7" ht="15.75">
      <c r="A4" s="561"/>
      <c r="B4" s="561"/>
      <c r="C4" s="561"/>
      <c r="D4" s="173" t="s">
        <v>315</v>
      </c>
      <c r="E4" s="174" t="s">
        <v>389</v>
      </c>
      <c r="F4" s="174" t="s">
        <v>317</v>
      </c>
      <c r="G4" s="174" t="str">
        <f>'[7]FORMULARIO DE CANTIDADES'!C9</f>
        <v>m</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c r="A7" s="565" t="s">
        <v>390</v>
      </c>
      <c r="B7" s="565"/>
      <c r="C7" s="217" t="s">
        <v>126</v>
      </c>
      <c r="D7" s="218">
        <v>1</v>
      </c>
      <c r="E7" s="215"/>
      <c r="F7" s="224">
        <v>121814</v>
      </c>
      <c r="G7" s="224">
        <f>D7*F7</f>
        <v>121814</v>
      </c>
    </row>
    <row r="8" spans="1:7">
      <c r="A8" s="565" t="s">
        <v>391</v>
      </c>
      <c r="B8" s="565"/>
      <c r="C8" s="217" t="s">
        <v>56</v>
      </c>
      <c r="D8" s="218">
        <f>0.6*0.7*1</f>
        <v>0.42</v>
      </c>
      <c r="E8" s="215"/>
      <c r="F8" s="225">
        <v>62461</v>
      </c>
      <c r="G8" s="225">
        <f>D8*F8</f>
        <v>26233.62</v>
      </c>
    </row>
    <row r="9" spans="1:7">
      <c r="A9" s="565" t="s">
        <v>392</v>
      </c>
      <c r="B9" s="565"/>
      <c r="C9" s="217" t="s">
        <v>56</v>
      </c>
      <c r="D9" s="218">
        <f>0.6*0.7*1</f>
        <v>0.42</v>
      </c>
      <c r="E9" s="215"/>
      <c r="F9" s="225">
        <v>62461</v>
      </c>
      <c r="G9" s="225">
        <f>D9*F9</f>
        <v>26233.62</v>
      </c>
    </row>
    <row r="10" spans="1:7">
      <c r="A10" s="562" t="s">
        <v>393</v>
      </c>
      <c r="B10" s="562"/>
      <c r="C10" s="217" t="s">
        <v>112</v>
      </c>
      <c r="D10" s="220">
        <f>1/80</f>
        <v>1.2500000000000001E-2</v>
      </c>
      <c r="E10" s="215"/>
      <c r="F10" s="226">
        <v>69491</v>
      </c>
      <c r="G10" s="224">
        <f>D10*F10</f>
        <v>868.63750000000005</v>
      </c>
    </row>
    <row r="11" spans="1:7">
      <c r="A11" s="565" t="s">
        <v>394</v>
      </c>
      <c r="B11" s="565"/>
      <c r="C11" s="217" t="s">
        <v>126</v>
      </c>
      <c r="D11" s="218">
        <f>6/50</f>
        <v>0.12</v>
      </c>
      <c r="E11" s="215"/>
      <c r="F11" s="225">
        <v>37930</v>
      </c>
      <c r="G11" s="224">
        <f t="shared" ref="G11:G13" si="0">D11*F11</f>
        <v>4551.5999999999995</v>
      </c>
    </row>
    <row r="12" spans="1:7">
      <c r="A12" s="565" t="s">
        <v>395</v>
      </c>
      <c r="B12" s="565"/>
      <c r="C12" s="217" t="s">
        <v>126</v>
      </c>
      <c r="D12" s="218">
        <f>18/50</f>
        <v>0.36</v>
      </c>
      <c r="E12" s="215"/>
      <c r="F12" s="225">
        <v>10505</v>
      </c>
      <c r="G12" s="224">
        <f t="shared" si="0"/>
        <v>3781.7999999999997</v>
      </c>
    </row>
    <row r="13" spans="1:7">
      <c r="A13" s="565" t="s">
        <v>396</v>
      </c>
      <c r="B13" s="565"/>
      <c r="C13" s="217" t="s">
        <v>126</v>
      </c>
      <c r="D13" s="218">
        <f>3/100</f>
        <v>0.03</v>
      </c>
      <c r="E13" s="215"/>
      <c r="F13" s="225">
        <v>32827</v>
      </c>
      <c r="G13" s="224">
        <f t="shared" si="0"/>
        <v>984.81</v>
      </c>
    </row>
    <row r="14" spans="1:7">
      <c r="A14" s="565"/>
      <c r="B14" s="565"/>
      <c r="C14" s="217"/>
      <c r="D14" s="218"/>
      <c r="E14" s="215"/>
      <c r="F14" s="225">
        <f t="shared" ref="F14:F16" si="1">D14*E14</f>
        <v>0</v>
      </c>
      <c r="G14" s="225"/>
    </row>
    <row r="15" spans="1:7">
      <c r="A15" s="565"/>
      <c r="B15" s="565"/>
      <c r="C15" s="217"/>
      <c r="D15" s="218"/>
      <c r="E15" s="215"/>
      <c r="F15" s="225">
        <f t="shared" si="1"/>
        <v>0</v>
      </c>
      <c r="G15" s="225"/>
    </row>
    <row r="16" spans="1:7">
      <c r="A16" s="565"/>
      <c r="B16" s="565"/>
      <c r="C16" s="217"/>
      <c r="D16" s="218"/>
      <c r="E16" s="215"/>
      <c r="F16" s="225">
        <f t="shared" si="1"/>
        <v>0</v>
      </c>
      <c r="G16" s="225"/>
    </row>
    <row r="17" spans="1:7">
      <c r="A17" s="565"/>
      <c r="B17" s="565"/>
      <c r="C17" s="217"/>
      <c r="D17" s="218"/>
      <c r="E17" s="215"/>
      <c r="F17" s="225">
        <f>D17*E17</f>
        <v>0</v>
      </c>
      <c r="G17" s="225"/>
    </row>
    <row r="18" spans="1:7">
      <c r="A18" s="565"/>
      <c r="B18" s="565"/>
      <c r="C18" s="217"/>
      <c r="D18" s="218"/>
      <c r="E18" s="215"/>
      <c r="F18" s="225">
        <f t="shared" ref="F18" si="2">D18*E18</f>
        <v>0</v>
      </c>
      <c r="G18" s="225"/>
    </row>
    <row r="19" spans="1:7" ht="15.75">
      <c r="A19" s="549"/>
      <c r="B19" s="549"/>
      <c r="C19" s="549"/>
      <c r="D19" s="549"/>
      <c r="E19" s="549"/>
      <c r="F19" s="174" t="s">
        <v>20</v>
      </c>
      <c r="G19" s="227">
        <f>SUM(G7:G18)</f>
        <v>184468.08749999999</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222">
        <v>0.01</v>
      </c>
      <c r="F22" s="184">
        <f>+G19</f>
        <v>184468.08749999999</v>
      </c>
      <c r="G22" s="184">
        <f>D22*F22</f>
        <v>1844.680875</v>
      </c>
    </row>
    <row r="23" spans="1:7" ht="15.75">
      <c r="A23" s="186"/>
      <c r="B23" s="186"/>
      <c r="C23" s="186"/>
      <c r="D23" s="186"/>
      <c r="E23" s="187"/>
      <c r="F23" s="186"/>
      <c r="G23" s="186"/>
    </row>
    <row r="24" spans="1:7" ht="15.75">
      <c r="A24" s="549"/>
      <c r="B24" s="549"/>
      <c r="C24" s="549"/>
      <c r="D24" s="549"/>
      <c r="E24" s="549"/>
      <c r="F24" s="174" t="s">
        <v>20</v>
      </c>
      <c r="G24" s="188">
        <f>SUM(G22:G23)</f>
        <v>1844.680875</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f>+E28/5</f>
        <v>1.6644173299354328E-2</v>
      </c>
      <c r="F27" s="215"/>
      <c r="G27" s="195">
        <f>+E27*D27</f>
        <v>2436.0992922583141</v>
      </c>
    </row>
    <row r="28" spans="1:7" ht="15.75">
      <c r="A28" s="190" t="s">
        <v>341</v>
      </c>
      <c r="B28" s="191">
        <v>70707</v>
      </c>
      <c r="C28" s="192">
        <v>0.61</v>
      </c>
      <c r="D28" s="193">
        <f t="shared" ref="D28:D29" si="3">+B28*(1+C28)</f>
        <v>113838.26999999999</v>
      </c>
      <c r="E28" s="194">
        <v>8.3220866496771642E-2</v>
      </c>
      <c r="F28" s="215"/>
      <c r="G28" s="195">
        <f>+E28*D28</f>
        <v>9473.7194698934436</v>
      </c>
    </row>
    <row r="29" spans="1:7" ht="15.75">
      <c r="A29" s="190" t="s">
        <v>342</v>
      </c>
      <c r="B29" s="191">
        <v>45454</v>
      </c>
      <c r="C29" s="192">
        <v>0.61</v>
      </c>
      <c r="D29" s="193">
        <f t="shared" si="3"/>
        <v>73180.939999999988</v>
      </c>
      <c r="E29" s="196">
        <f>+E28</f>
        <v>8.3220866496771642E-2</v>
      </c>
      <c r="F29" s="215"/>
      <c r="G29" s="195">
        <f>+E29*D29</f>
        <v>6090.1812378482546</v>
      </c>
    </row>
    <row r="30" spans="1:7" ht="15.75">
      <c r="A30" s="549"/>
      <c r="B30" s="549"/>
      <c r="C30" s="549"/>
      <c r="D30" s="549"/>
      <c r="E30" s="549"/>
      <c r="F30" s="174" t="s">
        <v>20</v>
      </c>
      <c r="G30" s="216">
        <f>SUM(G27:G29)</f>
        <v>18000.000000000011</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183">
        <f>G30*E33</f>
        <v>900.00000000000057</v>
      </c>
    </row>
    <row r="34" spans="1:7" ht="15.75">
      <c r="A34" s="552"/>
      <c r="B34" s="552"/>
      <c r="C34" s="552"/>
      <c r="D34" s="552"/>
      <c r="E34" s="552"/>
      <c r="F34" s="174" t="s">
        <v>20</v>
      </c>
      <c r="G34" s="216">
        <f>SUM(G33:G33)</f>
        <v>900.00000000000057</v>
      </c>
    </row>
    <row r="35" spans="1:7" ht="15.75">
      <c r="A35" s="553"/>
      <c r="B35" s="554"/>
      <c r="C35" s="199"/>
      <c r="D35" s="199"/>
      <c r="E35" s="199"/>
      <c r="F35" s="199"/>
      <c r="G35" s="200"/>
    </row>
    <row r="36" spans="1:7" ht="16.5" thickBot="1">
      <c r="A36" s="545"/>
      <c r="B36" s="546"/>
      <c r="C36" s="201"/>
      <c r="D36" s="547" t="s">
        <v>347</v>
      </c>
      <c r="E36" s="547"/>
      <c r="F36" s="547"/>
      <c r="G36" s="228">
        <f>ROUND(G19+G24+G30+G34,0)</f>
        <v>205213</v>
      </c>
    </row>
    <row r="39" spans="1:7" ht="16.5">
      <c r="A39" s="548" t="s">
        <v>348</v>
      </c>
      <c r="B39" s="548"/>
      <c r="C39" s="548"/>
      <c r="D39" s="205"/>
      <c r="E39" s="548" t="s">
        <v>349</v>
      </c>
      <c r="F39" s="548"/>
      <c r="G39" s="548"/>
    </row>
    <row r="40" spans="1:7">
      <c r="A40" s="57"/>
      <c r="B40" s="58"/>
      <c r="C40" s="58"/>
      <c r="D40" s="58"/>
      <c r="E40" s="58"/>
      <c r="F40" s="58"/>
      <c r="G40" s="58"/>
    </row>
    <row r="41" spans="1:7">
      <c r="A41" s="57"/>
      <c r="B41" s="58"/>
      <c r="C41" s="58"/>
      <c r="D41" s="58"/>
      <c r="E41" s="58"/>
      <c r="F41" s="58"/>
      <c r="G41" s="58"/>
    </row>
    <row r="42" spans="1:7">
      <c r="A42" s="57"/>
      <c r="B42" s="58"/>
      <c r="C42" s="58"/>
      <c r="D42" s="58"/>
      <c r="E42" s="58"/>
      <c r="F42" s="58"/>
      <c r="G42" s="213"/>
    </row>
    <row r="43" spans="1:7" ht="18">
      <c r="A43" s="57"/>
      <c r="B43" s="58"/>
      <c r="C43" s="544" t="s">
        <v>350</v>
      </c>
      <c r="D43" s="544"/>
      <c r="E43" s="544"/>
      <c r="F43" s="544"/>
      <c r="G43" s="205"/>
    </row>
  </sheetData>
  <mergeCells count="34">
    <mergeCell ref="A11:B11"/>
    <mergeCell ref="A1:A3"/>
    <mergeCell ref="B1:G1"/>
    <mergeCell ref="B2:G2"/>
    <mergeCell ref="B3:G3"/>
    <mergeCell ref="A4:C4"/>
    <mergeCell ref="A5:G5"/>
    <mergeCell ref="A6:B6"/>
    <mergeCell ref="A7:B7"/>
    <mergeCell ref="A8:B8"/>
    <mergeCell ref="A9:B9"/>
    <mergeCell ref="A10:B10"/>
    <mergeCell ref="A12:B12"/>
    <mergeCell ref="A13:B13"/>
    <mergeCell ref="A14:B14"/>
    <mergeCell ref="A15:B15"/>
    <mergeCell ref="A16:B16"/>
    <mergeCell ref="A17:B17"/>
    <mergeCell ref="A18:B18"/>
    <mergeCell ref="A19:E19"/>
    <mergeCell ref="A20:G20"/>
    <mergeCell ref="A24:E24"/>
    <mergeCell ref="A25:G25"/>
    <mergeCell ref="C43:F43"/>
    <mergeCell ref="A34:E34"/>
    <mergeCell ref="A35:B35"/>
    <mergeCell ref="A36:B36"/>
    <mergeCell ref="D36:F36"/>
    <mergeCell ref="A39:C39"/>
    <mergeCell ref="E39:G39"/>
    <mergeCell ref="A31:G31"/>
    <mergeCell ref="A32:B32"/>
    <mergeCell ref="A33:B33"/>
    <mergeCell ref="A30:E30"/>
  </mergeCell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G43"/>
  <sheetViews>
    <sheetView topLeftCell="A28" workbookViewId="0">
      <selection activeCell="A39" sqref="A39:G45"/>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54" customHeight="1">
      <c r="A3" s="547"/>
      <c r="B3" s="560" t="str">
        <f>+'[7]FORMULARIO DE CANTIDADES'!B10</f>
        <v>Suministro, transporte e instalación  de acometida trifásica en cable de aluminio serie AA8000 6#4/0AWG-LSZH (Fases) + 2#2/0AWG-LSZH (Neutro). Incluye: terminales de ojo, cintas, marcación y de mas elementos para su correcta instalación</v>
      </c>
      <c r="C3" s="560"/>
      <c r="D3" s="560"/>
      <c r="E3" s="560"/>
      <c r="F3" s="560"/>
      <c r="G3" s="560"/>
    </row>
    <row r="4" spans="1:7" ht="15.75">
      <c r="A4" s="561"/>
      <c r="B4" s="561"/>
      <c r="C4" s="561"/>
      <c r="D4" s="173" t="s">
        <v>315</v>
      </c>
      <c r="E4" s="174" t="s">
        <v>397</v>
      </c>
      <c r="F4" s="174" t="s">
        <v>317</v>
      </c>
      <c r="G4" s="174" t="str">
        <f>'[7]FORMULARIO DE CANTIDADES'!C10</f>
        <v>m</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398</v>
      </c>
      <c r="B7" s="558"/>
      <c r="C7" s="175" t="s">
        <v>112</v>
      </c>
      <c r="D7" s="175">
        <v>6</v>
      </c>
      <c r="E7" s="215"/>
      <c r="F7" s="229">
        <v>14537</v>
      </c>
      <c r="G7" s="230">
        <f t="shared" ref="G7:G18" si="0">D7*F7</f>
        <v>87222</v>
      </c>
    </row>
    <row r="8" spans="1:7" ht="15.75">
      <c r="A8" s="558" t="s">
        <v>399</v>
      </c>
      <c r="B8" s="558"/>
      <c r="C8" s="175" t="s">
        <v>126</v>
      </c>
      <c r="D8" s="231">
        <v>2</v>
      </c>
      <c r="E8" s="215"/>
      <c r="F8" s="229">
        <v>12289</v>
      </c>
      <c r="G8" s="230">
        <f t="shared" si="0"/>
        <v>24578</v>
      </c>
    </row>
    <row r="9" spans="1:7" ht="15.75">
      <c r="A9" s="558" t="s">
        <v>400</v>
      </c>
      <c r="B9" s="558"/>
      <c r="C9" s="175" t="s">
        <v>126</v>
      </c>
      <c r="D9" s="231">
        <f>12/40</f>
        <v>0.3</v>
      </c>
      <c r="E9" s="215"/>
      <c r="F9" s="229">
        <v>7862</v>
      </c>
      <c r="G9" s="230">
        <f t="shared" si="0"/>
        <v>2358.6</v>
      </c>
    </row>
    <row r="10" spans="1:7" ht="15.75">
      <c r="A10" s="558" t="s">
        <v>401</v>
      </c>
      <c r="B10" s="558"/>
      <c r="C10" s="175" t="s">
        <v>112</v>
      </c>
      <c r="D10" s="175">
        <f>4/40</f>
        <v>0.1</v>
      </c>
      <c r="E10" s="215"/>
      <c r="F10" s="229">
        <v>4660</v>
      </c>
      <c r="G10" s="230">
        <f t="shared" si="0"/>
        <v>466</v>
      </c>
    </row>
    <row r="11" spans="1:7" ht="15.75">
      <c r="A11" s="558" t="s">
        <v>402</v>
      </c>
      <c r="B11" s="558"/>
      <c r="C11" s="175" t="s">
        <v>126</v>
      </c>
      <c r="D11" s="231">
        <f>(0.2*5)/3/20</f>
        <v>1.6666666666666666E-2</v>
      </c>
      <c r="E11" s="215"/>
      <c r="F11" s="229">
        <v>26607</v>
      </c>
      <c r="G11" s="230">
        <f t="shared" si="0"/>
        <v>443.45</v>
      </c>
    </row>
    <row r="12" spans="1:7" ht="15.75">
      <c r="A12" s="558"/>
      <c r="B12" s="558"/>
      <c r="C12" s="175"/>
      <c r="D12" s="175"/>
      <c r="E12" s="215"/>
      <c r="F12" s="229"/>
      <c r="G12" s="230">
        <f t="shared" si="0"/>
        <v>0</v>
      </c>
    </row>
    <row r="13" spans="1:7" ht="15.75">
      <c r="A13" s="558"/>
      <c r="B13" s="558"/>
      <c r="C13" s="175"/>
      <c r="D13" s="175"/>
      <c r="E13" s="215"/>
      <c r="F13" s="229"/>
      <c r="G13" s="230">
        <f t="shared" si="0"/>
        <v>0</v>
      </c>
    </row>
    <row r="14" spans="1:7" ht="15.75">
      <c r="A14" s="558"/>
      <c r="B14" s="558"/>
      <c r="C14" s="175"/>
      <c r="D14" s="175"/>
      <c r="E14" s="215"/>
      <c r="F14" s="229"/>
      <c r="G14" s="230">
        <f t="shared" si="0"/>
        <v>0</v>
      </c>
    </row>
    <row r="15" spans="1:7" ht="15.75">
      <c r="A15" s="558"/>
      <c r="B15" s="558"/>
      <c r="C15" s="175"/>
      <c r="D15" s="175"/>
      <c r="E15" s="215"/>
      <c r="F15" s="229"/>
      <c r="G15" s="230">
        <f t="shared" si="0"/>
        <v>0</v>
      </c>
    </row>
    <row r="16" spans="1:7" ht="15.75">
      <c r="A16" s="558"/>
      <c r="B16" s="558"/>
      <c r="C16" s="175"/>
      <c r="D16" s="175"/>
      <c r="E16" s="215"/>
      <c r="F16" s="229"/>
      <c r="G16" s="230">
        <f t="shared" si="0"/>
        <v>0</v>
      </c>
    </row>
    <row r="17" spans="1:7" ht="15.75">
      <c r="A17" s="558"/>
      <c r="B17" s="558"/>
      <c r="C17" s="175"/>
      <c r="D17" s="186"/>
      <c r="E17" s="215"/>
      <c r="F17" s="230"/>
      <c r="G17" s="230">
        <f t="shared" si="0"/>
        <v>0</v>
      </c>
    </row>
    <row r="18" spans="1:7" ht="15.75">
      <c r="A18" s="558"/>
      <c r="B18" s="558"/>
      <c r="C18" s="186"/>
      <c r="D18" s="186"/>
      <c r="E18" s="215"/>
      <c r="F18" s="230"/>
      <c r="G18" s="230">
        <f t="shared" si="0"/>
        <v>0</v>
      </c>
    </row>
    <row r="19" spans="1:7" ht="15.75">
      <c r="A19" s="549"/>
      <c r="B19" s="549"/>
      <c r="C19" s="549"/>
      <c r="D19" s="549"/>
      <c r="E19" s="549"/>
      <c r="F19" s="174" t="s">
        <v>20</v>
      </c>
      <c r="G19" s="232">
        <f>SUM(G7:G18)</f>
        <v>115068.05</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222">
        <v>0.01</v>
      </c>
      <c r="F22" s="183">
        <f>+G19</f>
        <v>115068.05</v>
      </c>
      <c r="G22" s="183">
        <f>D22*F22</f>
        <v>1150.6805000000002</v>
      </c>
    </row>
    <row r="23" spans="1:7" ht="15.75">
      <c r="A23" s="186"/>
      <c r="B23" s="186"/>
      <c r="C23" s="186"/>
      <c r="D23" s="186"/>
      <c r="E23" s="187"/>
      <c r="F23" s="186"/>
      <c r="G23" s="186"/>
    </row>
    <row r="24" spans="1:7" ht="15.75">
      <c r="A24" s="549"/>
      <c r="B24" s="549"/>
      <c r="C24" s="549"/>
      <c r="D24" s="549"/>
      <c r="E24" s="549"/>
      <c r="F24" s="174" t="s">
        <v>20</v>
      </c>
      <c r="G24" s="232">
        <f>SUM(G22:G23)</f>
        <v>1150.6805000000002</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195">
        <f>+E27*D27</f>
        <v>1463.6349</v>
      </c>
    </row>
    <row r="28" spans="1:7" ht="15.75">
      <c r="A28" s="190" t="s">
        <v>341</v>
      </c>
      <c r="B28" s="191">
        <v>70707</v>
      </c>
      <c r="C28" s="192">
        <v>0.61</v>
      </c>
      <c r="D28" s="193">
        <f t="shared" ref="D28:D29" si="1">+B28*(1+C28)</f>
        <v>113838.26999999999</v>
      </c>
      <c r="E28" s="194">
        <v>0.13654407533857083</v>
      </c>
      <c r="F28" s="215"/>
      <c r="G28" s="195">
        <f>+E28*D28</f>
        <v>15543.941315292566</v>
      </c>
    </row>
    <row r="29" spans="1:7" ht="15.75">
      <c r="A29" s="190" t="s">
        <v>342</v>
      </c>
      <c r="B29" s="191">
        <v>45454</v>
      </c>
      <c r="C29" s="192">
        <v>0.61</v>
      </c>
      <c r="D29" s="193">
        <f t="shared" si="1"/>
        <v>73180.939999999988</v>
      </c>
      <c r="E29" s="196">
        <f>+E28</f>
        <v>0.13654407533857083</v>
      </c>
      <c r="F29" s="215"/>
      <c r="G29" s="195">
        <f>+E29*D29</f>
        <v>9992.4237847074291</v>
      </c>
    </row>
    <row r="30" spans="1:7" ht="15.75">
      <c r="A30" s="549"/>
      <c r="B30" s="549"/>
      <c r="C30" s="549"/>
      <c r="D30" s="549"/>
      <c r="E30" s="549"/>
      <c r="F30" s="174" t="s">
        <v>20</v>
      </c>
      <c r="G30" s="232">
        <f>SUM(G27:G29)</f>
        <v>26999.999999999996</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183">
        <f>G30*E33</f>
        <v>1350</v>
      </c>
    </row>
    <row r="34" spans="1:7" ht="15.75">
      <c r="A34" s="552"/>
      <c r="B34" s="552"/>
      <c r="C34" s="552"/>
      <c r="D34" s="552"/>
      <c r="E34" s="552"/>
      <c r="F34" s="174" t="s">
        <v>20</v>
      </c>
      <c r="G34" s="232">
        <f>SUM(G33:G33)</f>
        <v>1350</v>
      </c>
    </row>
    <row r="35" spans="1:7" ht="15.75">
      <c r="A35" s="566"/>
      <c r="B35" s="554"/>
      <c r="C35" s="199"/>
      <c r="D35" s="199"/>
      <c r="E35" s="199"/>
      <c r="F35" s="199"/>
      <c r="G35" s="233"/>
    </row>
    <row r="36" spans="1:7" ht="15.75">
      <c r="A36" s="567"/>
      <c r="B36" s="568"/>
      <c r="C36" s="234"/>
      <c r="D36" s="547" t="s">
        <v>347</v>
      </c>
      <c r="E36" s="547"/>
      <c r="F36" s="547"/>
      <c r="G36" s="202">
        <f>ROUND(G19+G24+G30+G34,0)</f>
        <v>144569</v>
      </c>
    </row>
    <row r="39" spans="1:7" ht="16.5">
      <c r="A39" s="548" t="s">
        <v>348</v>
      </c>
      <c r="B39" s="548"/>
      <c r="C39" s="548"/>
      <c r="D39" s="205"/>
      <c r="E39" s="548" t="s">
        <v>349</v>
      </c>
      <c r="F39" s="548"/>
      <c r="G39" s="548"/>
    </row>
    <row r="40" spans="1:7">
      <c r="A40" s="57"/>
      <c r="B40" s="58"/>
      <c r="C40" s="58"/>
      <c r="D40" s="58"/>
      <c r="E40" s="58"/>
      <c r="F40" s="58"/>
      <c r="G40" s="58"/>
    </row>
    <row r="41" spans="1:7">
      <c r="A41" s="57"/>
      <c r="B41" s="58"/>
      <c r="C41" s="58"/>
      <c r="D41" s="58"/>
      <c r="E41" s="58"/>
      <c r="F41" s="58"/>
      <c r="G41" s="58"/>
    </row>
    <row r="42" spans="1:7">
      <c r="A42" s="57"/>
      <c r="B42" s="58"/>
      <c r="C42" s="58"/>
      <c r="D42" s="58"/>
      <c r="E42" s="58"/>
      <c r="F42" s="58"/>
      <c r="G42" s="213"/>
    </row>
    <row r="43" spans="1:7" ht="18">
      <c r="A43" s="57"/>
      <c r="B43" s="58"/>
      <c r="C43" s="544" t="s">
        <v>350</v>
      </c>
      <c r="D43" s="544"/>
      <c r="E43" s="544"/>
      <c r="F43" s="544"/>
      <c r="G43"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39:C39"/>
    <mergeCell ref="E39:G39"/>
    <mergeCell ref="C43:F43"/>
    <mergeCell ref="A31:G31"/>
    <mergeCell ref="A32:B32"/>
    <mergeCell ref="A33:B33"/>
    <mergeCell ref="A34:E34"/>
    <mergeCell ref="A35:B35"/>
    <mergeCell ref="A36:B36"/>
    <mergeCell ref="D36:F36"/>
  </mergeCell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dimension ref="A1:G44"/>
  <sheetViews>
    <sheetView topLeftCell="A19" workbookViewId="0">
      <selection activeCell="A40" sqref="A40:G46"/>
    </sheetView>
  </sheetViews>
  <sheetFormatPr defaultColWidth="11.42578125" defaultRowHeight="15"/>
  <cols>
    <col min="1" max="1" width="18.7109375" customWidth="1"/>
    <col min="2" max="2" width="28" customWidth="1"/>
    <col min="3"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94.15" customHeight="1">
      <c r="A3" s="547"/>
      <c r="B3" s="560" t="str">
        <f>'[7]FORMULARIO DE CANTIDADES'!B11</f>
        <v>Suministro, transporte e instalación de armario de medidores fabricado en lamina Cold Rolled Cal. 18, pintura electrostática con espacio para alojar breaker industrial 3x250A, 3 medidores 3F-4H 5/100 Activa Cl. 1 Reactiva Cl. 2, 2 breaker industriales 3x60A, 1 breaker industrial 3x100A, 3 reservas no equipadas, construido cumpliendo norma EPM RA8-012. Incluye: elementos de fijación, marcación y demás requeridos para su correcta operación.</v>
      </c>
      <c r="C3" s="560"/>
      <c r="D3" s="560"/>
      <c r="E3" s="560"/>
      <c r="F3" s="560"/>
      <c r="G3" s="560"/>
    </row>
    <row r="4" spans="1:7" ht="15.75">
      <c r="A4" s="561"/>
      <c r="B4" s="561"/>
      <c r="C4" s="561"/>
      <c r="D4" s="173" t="s">
        <v>315</v>
      </c>
      <c r="E4" s="174" t="s">
        <v>403</v>
      </c>
      <c r="F4" s="174" t="s">
        <v>317</v>
      </c>
      <c r="G4" s="174" t="str">
        <f>'[7]FORMULARIO DE CANTIDADES'!C11</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404</v>
      </c>
      <c r="B7" s="558"/>
      <c r="C7" s="175" t="s">
        <v>126</v>
      </c>
      <c r="D7" s="204">
        <v>1</v>
      </c>
      <c r="E7" s="215"/>
      <c r="F7" s="229">
        <v>1293945</v>
      </c>
      <c r="G7" s="230">
        <f t="shared" ref="G7:G19" si="0">D7*F7</f>
        <v>1293945</v>
      </c>
    </row>
    <row r="8" spans="1:7" ht="15.75">
      <c r="A8" s="558" t="s">
        <v>405</v>
      </c>
      <c r="B8" s="558"/>
      <c r="C8" s="175" t="s">
        <v>126</v>
      </c>
      <c r="D8" s="204">
        <v>0</v>
      </c>
      <c r="E8" s="215"/>
      <c r="F8" s="229">
        <v>2409322</v>
      </c>
      <c r="G8" s="230">
        <f t="shared" si="0"/>
        <v>0</v>
      </c>
    </row>
    <row r="9" spans="1:7" ht="15.75">
      <c r="A9" s="558" t="s">
        <v>406</v>
      </c>
      <c r="B9" s="558"/>
      <c r="C9" s="175" t="s">
        <v>126</v>
      </c>
      <c r="D9" s="204">
        <v>0</v>
      </c>
      <c r="E9" s="215"/>
      <c r="F9" s="229">
        <v>709322</v>
      </c>
      <c r="G9" s="230">
        <f t="shared" si="0"/>
        <v>0</v>
      </c>
    </row>
    <row r="10" spans="1:7" ht="15.75">
      <c r="A10" s="558" t="s">
        <v>407</v>
      </c>
      <c r="B10" s="558"/>
      <c r="C10" s="175" t="s">
        <v>126</v>
      </c>
      <c r="D10" s="204">
        <v>0</v>
      </c>
      <c r="E10" s="215"/>
      <c r="F10" s="229">
        <v>574437</v>
      </c>
      <c r="G10" s="230">
        <f t="shared" si="0"/>
        <v>0</v>
      </c>
    </row>
    <row r="11" spans="1:7" ht="15.75">
      <c r="A11" s="558" t="s">
        <v>408</v>
      </c>
      <c r="B11" s="558"/>
      <c r="C11" s="175" t="s">
        <v>126</v>
      </c>
      <c r="D11" s="204">
        <v>0</v>
      </c>
      <c r="E11" s="215"/>
      <c r="F11" s="229">
        <v>2231254</v>
      </c>
      <c r="G11" s="230">
        <f t="shared" si="0"/>
        <v>0</v>
      </c>
    </row>
    <row r="12" spans="1:7" ht="15.75">
      <c r="A12" s="558" t="s">
        <v>409</v>
      </c>
      <c r="B12" s="558"/>
      <c r="C12" s="175" t="s">
        <v>126</v>
      </c>
      <c r="D12" s="204">
        <v>0</v>
      </c>
      <c r="E12" s="215"/>
      <c r="F12" s="229">
        <v>189000</v>
      </c>
      <c r="G12" s="230">
        <f t="shared" si="0"/>
        <v>0</v>
      </c>
    </row>
    <row r="13" spans="1:7" ht="15.75">
      <c r="A13" s="558" t="s">
        <v>410</v>
      </c>
      <c r="B13" s="558"/>
      <c r="C13" s="175" t="s">
        <v>126</v>
      </c>
      <c r="D13" s="204">
        <v>0</v>
      </c>
      <c r="E13" s="215"/>
      <c r="F13" s="229">
        <v>276554</v>
      </c>
      <c r="G13" s="230">
        <f t="shared" si="0"/>
        <v>0</v>
      </c>
    </row>
    <row r="14" spans="1:7" ht="15.75">
      <c r="A14" s="558" t="s">
        <v>411</v>
      </c>
      <c r="B14" s="558"/>
      <c r="C14" s="175" t="s">
        <v>126</v>
      </c>
      <c r="D14" s="204">
        <v>0</v>
      </c>
      <c r="E14" s="215"/>
      <c r="F14" s="229">
        <v>220483</v>
      </c>
      <c r="G14" s="230">
        <f t="shared" si="0"/>
        <v>0</v>
      </c>
    </row>
    <row r="15" spans="1:7" ht="15.75">
      <c r="A15" s="558" t="s">
        <v>412</v>
      </c>
      <c r="B15" s="558"/>
      <c r="C15" s="175" t="s">
        <v>126</v>
      </c>
      <c r="D15" s="204">
        <v>5</v>
      </c>
      <c r="E15" s="215"/>
      <c r="F15" s="229">
        <v>243712</v>
      </c>
      <c r="G15" s="230">
        <f t="shared" si="0"/>
        <v>1218560</v>
      </c>
    </row>
    <row r="16" spans="1:7" ht="15.75">
      <c r="A16" s="558" t="s">
        <v>413</v>
      </c>
      <c r="B16" s="558"/>
      <c r="C16" s="175" t="s">
        <v>126</v>
      </c>
      <c r="D16" s="204">
        <v>1</v>
      </c>
      <c r="E16" s="215"/>
      <c r="F16" s="229">
        <v>2245200</v>
      </c>
      <c r="G16" s="230">
        <f t="shared" si="0"/>
        <v>2245200</v>
      </c>
    </row>
    <row r="17" spans="1:7" ht="15.75">
      <c r="A17" s="549"/>
      <c r="B17" s="549"/>
      <c r="C17" s="175"/>
      <c r="D17" s="175"/>
      <c r="E17" s="215"/>
      <c r="F17" s="229"/>
      <c r="G17" s="230">
        <f t="shared" si="0"/>
        <v>0</v>
      </c>
    </row>
    <row r="18" spans="1:7" ht="15.75">
      <c r="A18" s="549"/>
      <c r="B18" s="549"/>
      <c r="C18" s="175"/>
      <c r="D18" s="186"/>
      <c r="E18" s="215"/>
      <c r="F18" s="230"/>
      <c r="G18" s="230">
        <f t="shared" si="0"/>
        <v>0</v>
      </c>
    </row>
    <row r="19" spans="1:7" ht="15.75">
      <c r="A19" s="549"/>
      <c r="B19" s="549"/>
      <c r="C19" s="186"/>
      <c r="D19" s="186"/>
      <c r="E19" s="215"/>
      <c r="F19" s="230"/>
      <c r="G19" s="230">
        <f t="shared" si="0"/>
        <v>0</v>
      </c>
    </row>
    <row r="20" spans="1:7" ht="15.75">
      <c r="A20" s="549"/>
      <c r="B20" s="549"/>
      <c r="C20" s="549"/>
      <c r="D20" s="549"/>
      <c r="E20" s="549"/>
      <c r="F20" s="174" t="s">
        <v>20</v>
      </c>
      <c r="G20" s="227">
        <f>SUM(G7:G19)</f>
        <v>4757705</v>
      </c>
    </row>
    <row r="21" spans="1:7" ht="15.75">
      <c r="A21" s="550" t="s">
        <v>328</v>
      </c>
      <c r="B21" s="550"/>
      <c r="C21" s="550"/>
      <c r="D21" s="550"/>
      <c r="E21" s="550"/>
      <c r="F21" s="550"/>
      <c r="G21" s="550"/>
    </row>
    <row r="22" spans="1:7" ht="15.75">
      <c r="A22" s="180" t="s">
        <v>319</v>
      </c>
      <c r="B22" s="174" t="s">
        <v>329</v>
      </c>
      <c r="C22" s="174" t="s">
        <v>330</v>
      </c>
      <c r="D22" s="174" t="s">
        <v>331</v>
      </c>
      <c r="E22" s="174" t="s">
        <v>332</v>
      </c>
      <c r="F22" s="174" t="s">
        <v>323</v>
      </c>
      <c r="G22" s="174" t="s">
        <v>324</v>
      </c>
    </row>
    <row r="23" spans="1:7" ht="15.75">
      <c r="A23" s="181" t="s">
        <v>363</v>
      </c>
      <c r="B23" s="175" t="s">
        <v>364</v>
      </c>
      <c r="C23" s="175">
        <v>0</v>
      </c>
      <c r="D23" s="175">
        <v>0.01</v>
      </c>
      <c r="F23" s="184">
        <f>+G20</f>
        <v>4757705</v>
      </c>
      <c r="G23" s="184">
        <f>D23*F23</f>
        <v>47577.05</v>
      </c>
    </row>
    <row r="24" spans="1:7" ht="15.75">
      <c r="A24" s="186"/>
      <c r="B24" s="186"/>
      <c r="C24" s="186"/>
      <c r="D24" s="186"/>
      <c r="E24" s="187"/>
      <c r="F24" s="235">
        <f>D24*E24</f>
        <v>0</v>
      </c>
      <c r="G24" s="235"/>
    </row>
    <row r="25" spans="1:7" ht="15.75">
      <c r="A25" s="549"/>
      <c r="B25" s="549"/>
      <c r="C25" s="549"/>
      <c r="D25" s="549"/>
      <c r="E25" s="549"/>
      <c r="F25" s="174" t="s">
        <v>20</v>
      </c>
      <c r="G25" s="188">
        <f>SUM(G23:G24)</f>
        <v>47577.05</v>
      </c>
    </row>
    <row r="26" spans="1:7" ht="15.75">
      <c r="A26" s="550" t="s">
        <v>335</v>
      </c>
      <c r="B26" s="550"/>
      <c r="C26" s="550"/>
      <c r="D26" s="550"/>
      <c r="E26" s="550"/>
      <c r="F26" s="550"/>
      <c r="G26" s="550"/>
    </row>
    <row r="27" spans="1:7" ht="31.5">
      <c r="A27" s="189" t="s">
        <v>319</v>
      </c>
      <c r="B27" s="189" t="s">
        <v>336</v>
      </c>
      <c r="C27" s="180" t="s">
        <v>337</v>
      </c>
      <c r="D27" s="180" t="s">
        <v>338</v>
      </c>
      <c r="E27" s="180" t="s">
        <v>339</v>
      </c>
      <c r="F27" s="180" t="s">
        <v>323</v>
      </c>
      <c r="G27" s="180" t="s">
        <v>324</v>
      </c>
    </row>
    <row r="28" spans="1:7" ht="15.75">
      <c r="A28" s="190" t="s">
        <v>340</v>
      </c>
      <c r="B28" s="191">
        <v>90909</v>
      </c>
      <c r="C28" s="192">
        <v>0.61</v>
      </c>
      <c r="D28" s="193">
        <f>+B28*(1+C28)</f>
        <v>146363.49</v>
      </c>
      <c r="E28" s="194">
        <v>0.01</v>
      </c>
      <c r="F28" s="215"/>
      <c r="G28" s="195">
        <f>+E28*D28</f>
        <v>1463.6349</v>
      </c>
    </row>
    <row r="29" spans="1:7" ht="15.75">
      <c r="A29" s="190" t="s">
        <v>341</v>
      </c>
      <c r="B29" s="191">
        <v>70707</v>
      </c>
      <c r="C29" s="192">
        <v>0.61</v>
      </c>
      <c r="D29" s="193">
        <f t="shared" ref="D29:D30" si="1">+B29*(1+C29)</f>
        <v>113838.26999999999</v>
      </c>
      <c r="E29" s="194">
        <v>5</v>
      </c>
      <c r="F29" s="215"/>
      <c r="G29" s="195">
        <f>+E29*D29</f>
        <v>569191.35</v>
      </c>
    </row>
    <row r="30" spans="1:7" ht="15.75">
      <c r="A30" s="190" t="s">
        <v>342</v>
      </c>
      <c r="B30" s="191">
        <v>45454</v>
      </c>
      <c r="C30" s="192">
        <v>0.61</v>
      </c>
      <c r="D30" s="193">
        <f t="shared" si="1"/>
        <v>73180.939999999988</v>
      </c>
      <c r="E30" s="196">
        <f>+E29</f>
        <v>5</v>
      </c>
      <c r="F30" s="215"/>
      <c r="G30" s="195">
        <f>+E30*D30</f>
        <v>365904.69999999995</v>
      </c>
    </row>
    <row r="31" spans="1:7" ht="15.75">
      <c r="A31" s="549"/>
      <c r="B31" s="549"/>
      <c r="C31" s="549"/>
      <c r="D31" s="549"/>
      <c r="E31" s="549"/>
      <c r="F31" s="174" t="s">
        <v>20</v>
      </c>
      <c r="G31" s="188">
        <f>SUM(G28:G30)</f>
        <v>936559.68489999988</v>
      </c>
    </row>
    <row r="32" spans="1:7" ht="15.75">
      <c r="A32" s="550" t="s">
        <v>343</v>
      </c>
      <c r="B32" s="550"/>
      <c r="C32" s="550"/>
      <c r="D32" s="550"/>
      <c r="E32" s="550"/>
      <c r="F32" s="550"/>
      <c r="G32" s="550"/>
    </row>
    <row r="33" spans="1:7" ht="15.75">
      <c r="A33" s="547" t="s">
        <v>319</v>
      </c>
      <c r="B33" s="547"/>
      <c r="C33" s="174" t="s">
        <v>344</v>
      </c>
      <c r="D33" s="174" t="s">
        <v>345</v>
      </c>
      <c r="E33" s="174" t="s">
        <v>346</v>
      </c>
      <c r="F33" s="174" t="s">
        <v>323</v>
      </c>
      <c r="G33" s="174" t="s">
        <v>324</v>
      </c>
    </row>
    <row r="34" spans="1:7" ht="15.75">
      <c r="A34" s="551" t="s">
        <v>155</v>
      </c>
      <c r="B34" s="551"/>
      <c r="C34" s="186"/>
      <c r="D34" s="183"/>
      <c r="E34" s="197">
        <v>0.05</v>
      </c>
      <c r="G34" s="184">
        <f>G31*E34</f>
        <v>46827.984245</v>
      </c>
    </row>
    <row r="35" spans="1:7" ht="15.75">
      <c r="A35" s="552"/>
      <c r="B35" s="552"/>
      <c r="C35" s="552"/>
      <c r="D35" s="552"/>
      <c r="E35" s="552"/>
      <c r="F35" s="174" t="s">
        <v>20</v>
      </c>
      <c r="G35" s="188">
        <f>SUM(G34:G34)</f>
        <v>46827.984245</v>
      </c>
    </row>
    <row r="36" spans="1:7" ht="15.75">
      <c r="A36" s="566"/>
      <c r="B36" s="554"/>
      <c r="C36" s="199"/>
      <c r="D36" s="199"/>
      <c r="E36" s="199"/>
      <c r="F36" s="199"/>
      <c r="G36" s="233"/>
    </row>
    <row r="37" spans="1:7" ht="15.75">
      <c r="A37" s="567"/>
      <c r="B37" s="568"/>
      <c r="C37" s="234"/>
      <c r="D37" s="547" t="s">
        <v>347</v>
      </c>
      <c r="E37" s="547"/>
      <c r="F37" s="547"/>
      <c r="G37" s="202">
        <f>ROUND(G20+G25+G31+G35,0)-1</f>
        <v>5788669</v>
      </c>
    </row>
    <row r="40" spans="1:7" ht="16.5">
      <c r="A40" s="548" t="s">
        <v>348</v>
      </c>
      <c r="B40" s="548"/>
      <c r="C40" s="548"/>
      <c r="D40" s="205"/>
      <c r="E40" s="548" t="s">
        <v>349</v>
      </c>
      <c r="F40" s="548"/>
      <c r="G40" s="548"/>
    </row>
    <row r="41" spans="1:7">
      <c r="A41" s="57"/>
      <c r="B41" s="58"/>
      <c r="C41" s="58"/>
      <c r="D41" s="58"/>
      <c r="E41" s="58"/>
      <c r="F41" s="58"/>
      <c r="G41" s="58"/>
    </row>
    <row r="42" spans="1:7">
      <c r="A42" s="57"/>
      <c r="B42" s="58"/>
      <c r="C42" s="58"/>
      <c r="D42" s="58"/>
      <c r="E42" s="58"/>
      <c r="F42" s="58"/>
      <c r="G42" s="58"/>
    </row>
    <row r="43" spans="1:7">
      <c r="A43" s="57"/>
      <c r="B43" s="58"/>
      <c r="C43" s="58"/>
      <c r="D43" s="58"/>
      <c r="E43" s="58"/>
      <c r="F43" s="58"/>
      <c r="G43" s="213"/>
    </row>
    <row r="44" spans="1:7" ht="18">
      <c r="A44" s="57"/>
      <c r="B44" s="58"/>
      <c r="C44" s="544" t="s">
        <v>350</v>
      </c>
      <c r="D44" s="544"/>
      <c r="E44" s="544"/>
      <c r="F44" s="544"/>
      <c r="G44" s="205"/>
    </row>
  </sheetData>
  <mergeCells count="35">
    <mergeCell ref="A1:A3"/>
    <mergeCell ref="B1:G1"/>
    <mergeCell ref="B2:G2"/>
    <mergeCell ref="B3:G3"/>
    <mergeCell ref="A15:B15"/>
    <mergeCell ref="A4:C4"/>
    <mergeCell ref="A5:G5"/>
    <mergeCell ref="A6:B6"/>
    <mergeCell ref="A7:B7"/>
    <mergeCell ref="A8:B8"/>
    <mergeCell ref="A9:B9"/>
    <mergeCell ref="A10:B10"/>
    <mergeCell ref="A11:B11"/>
    <mergeCell ref="A12:B12"/>
    <mergeCell ref="A13:B13"/>
    <mergeCell ref="A14:B14"/>
    <mergeCell ref="A34:B34"/>
    <mergeCell ref="A16:B16"/>
    <mergeCell ref="A17:B17"/>
    <mergeCell ref="A18:B18"/>
    <mergeCell ref="A19:B19"/>
    <mergeCell ref="A20:E20"/>
    <mergeCell ref="A21:G21"/>
    <mergeCell ref="A25:E25"/>
    <mergeCell ref="A26:G26"/>
    <mergeCell ref="A31:E31"/>
    <mergeCell ref="A32:G32"/>
    <mergeCell ref="A33:B33"/>
    <mergeCell ref="C44:F44"/>
    <mergeCell ref="A35:E35"/>
    <mergeCell ref="A36:B36"/>
    <mergeCell ref="A37:B37"/>
    <mergeCell ref="D37:F37"/>
    <mergeCell ref="A40:C40"/>
    <mergeCell ref="E40:G40"/>
  </mergeCell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A1:G44"/>
  <sheetViews>
    <sheetView topLeftCell="A25" workbookViewId="0">
      <selection activeCell="A40" sqref="A40:G46"/>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5.75">
      <c r="A3" s="547"/>
      <c r="B3" s="560" t="s">
        <v>414</v>
      </c>
      <c r="C3" s="560"/>
      <c r="D3" s="560"/>
      <c r="E3" s="560"/>
      <c r="F3" s="560"/>
      <c r="G3" s="560"/>
    </row>
    <row r="4" spans="1:7" ht="15.75">
      <c r="A4" s="561"/>
      <c r="B4" s="561"/>
      <c r="C4" s="561"/>
      <c r="D4" s="173" t="s">
        <v>315</v>
      </c>
      <c r="E4" s="174" t="s">
        <v>415</v>
      </c>
      <c r="F4" s="174" t="s">
        <v>317</v>
      </c>
      <c r="G4" s="174" t="str">
        <f>'[7]FORMULARIO DE CANTIDADES'!C19</f>
        <v>m</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416</v>
      </c>
      <c r="B7" s="558"/>
      <c r="C7" s="175" t="s">
        <v>112</v>
      </c>
      <c r="D7" s="175">
        <v>1</v>
      </c>
      <c r="E7" s="174"/>
      <c r="F7" s="229">
        <v>57959</v>
      </c>
      <c r="G7" s="230">
        <f t="shared" ref="G7:G20" si="0">D7*F7</f>
        <v>57959</v>
      </c>
    </row>
    <row r="8" spans="1:7" ht="15.75">
      <c r="A8" s="558" t="s">
        <v>417</v>
      </c>
      <c r="B8" s="558"/>
      <c r="C8" s="175" t="s">
        <v>112</v>
      </c>
      <c r="D8" s="175">
        <v>1</v>
      </c>
      <c r="E8" s="174"/>
      <c r="F8" s="229">
        <v>40914</v>
      </c>
      <c r="G8" s="230">
        <f t="shared" si="0"/>
        <v>40914</v>
      </c>
    </row>
    <row r="9" spans="1:7" ht="15.75">
      <c r="A9" s="558" t="s">
        <v>418</v>
      </c>
      <c r="B9" s="558"/>
      <c r="C9" s="175" t="s">
        <v>112</v>
      </c>
      <c r="D9" s="175">
        <v>1</v>
      </c>
      <c r="E9" s="215"/>
      <c r="F9" s="229">
        <v>31032</v>
      </c>
      <c r="G9" s="230">
        <f t="shared" si="0"/>
        <v>31032</v>
      </c>
    </row>
    <row r="10" spans="1:7" ht="15.75">
      <c r="A10" s="558" t="s">
        <v>419</v>
      </c>
      <c r="B10" s="558"/>
      <c r="C10" s="175" t="s">
        <v>126</v>
      </c>
      <c r="D10" s="231">
        <f>49*9/5000</f>
        <v>8.8200000000000001E-2</v>
      </c>
      <c r="E10" s="215"/>
      <c r="F10" s="229">
        <v>8865</v>
      </c>
      <c r="G10" s="230">
        <f t="shared" si="0"/>
        <v>781.89300000000003</v>
      </c>
    </row>
    <row r="11" spans="1:7" ht="15.75">
      <c r="A11" s="558" t="s">
        <v>420</v>
      </c>
      <c r="B11" s="558"/>
      <c r="C11" s="175" t="s">
        <v>126</v>
      </c>
      <c r="D11" s="231">
        <f>49*9/5000</f>
        <v>8.8200000000000001E-2</v>
      </c>
      <c r="E11" s="215"/>
      <c r="F11" s="229">
        <v>5658</v>
      </c>
      <c r="G11" s="230">
        <f t="shared" si="0"/>
        <v>499.03559999999999</v>
      </c>
    </row>
    <row r="12" spans="1:7" ht="15.75">
      <c r="A12" s="558" t="s">
        <v>421</v>
      </c>
      <c r="B12" s="558"/>
      <c r="C12" s="175" t="s">
        <v>126</v>
      </c>
      <c r="D12" s="231">
        <f>49/2500</f>
        <v>1.9599999999999999E-2</v>
      </c>
      <c r="E12" s="215"/>
      <c r="F12" s="229">
        <v>3300</v>
      </c>
      <c r="G12" s="230">
        <f t="shared" si="0"/>
        <v>64.679999999999993</v>
      </c>
    </row>
    <row r="13" spans="1:7" ht="15.75">
      <c r="A13" s="558" t="s">
        <v>402</v>
      </c>
      <c r="B13" s="558"/>
      <c r="C13" s="175" t="s">
        <v>126</v>
      </c>
      <c r="D13" s="231">
        <v>0.03</v>
      </c>
      <c r="E13" s="215"/>
      <c r="F13" s="229">
        <v>26607</v>
      </c>
      <c r="G13" s="230">
        <f t="shared" si="0"/>
        <v>798.20999999999992</v>
      </c>
    </row>
    <row r="14" spans="1:7" ht="15.75">
      <c r="A14" s="558" t="s">
        <v>422</v>
      </c>
      <c r="B14" s="558"/>
      <c r="C14" s="175" t="s">
        <v>126</v>
      </c>
      <c r="D14" s="231">
        <f>1/1.2</f>
        <v>0.83333333333333337</v>
      </c>
      <c r="E14" s="215"/>
      <c r="F14" s="229">
        <v>93</v>
      </c>
      <c r="G14" s="230">
        <f t="shared" si="0"/>
        <v>77.5</v>
      </c>
    </row>
    <row r="15" spans="1:7" ht="15.75">
      <c r="A15" s="558"/>
      <c r="B15" s="558"/>
      <c r="C15" s="175"/>
      <c r="D15" s="175"/>
      <c r="E15" s="215"/>
      <c r="F15" s="229"/>
      <c r="G15" s="230">
        <f t="shared" si="0"/>
        <v>0</v>
      </c>
    </row>
    <row r="16" spans="1:7" ht="15.75">
      <c r="A16" s="558"/>
      <c r="B16" s="558"/>
      <c r="C16" s="175"/>
      <c r="D16" s="175"/>
      <c r="E16" s="215"/>
      <c r="F16" s="229"/>
      <c r="G16" s="230">
        <f t="shared" si="0"/>
        <v>0</v>
      </c>
    </row>
    <row r="17" spans="1:7" ht="15.75">
      <c r="A17" s="558"/>
      <c r="B17" s="558"/>
      <c r="C17" s="175"/>
      <c r="D17" s="175"/>
      <c r="E17" s="215"/>
      <c r="F17" s="229"/>
      <c r="G17" s="230">
        <f t="shared" si="0"/>
        <v>0</v>
      </c>
    </row>
    <row r="18" spans="1:7" ht="15.75">
      <c r="A18" s="558"/>
      <c r="B18" s="558"/>
      <c r="C18" s="175"/>
      <c r="D18" s="175"/>
      <c r="E18" s="215"/>
      <c r="F18" s="229"/>
      <c r="G18" s="230">
        <f t="shared" si="0"/>
        <v>0</v>
      </c>
    </row>
    <row r="19" spans="1:7" ht="15.75">
      <c r="A19" s="558"/>
      <c r="B19" s="558"/>
      <c r="C19" s="175"/>
      <c r="D19" s="186"/>
      <c r="E19" s="215"/>
      <c r="F19" s="230"/>
      <c r="G19" s="230">
        <f t="shared" si="0"/>
        <v>0</v>
      </c>
    </row>
    <row r="20" spans="1:7" ht="15.75">
      <c r="A20" s="558"/>
      <c r="B20" s="558"/>
      <c r="C20" s="186"/>
      <c r="D20" s="186"/>
      <c r="E20" s="215"/>
      <c r="F20" s="230"/>
      <c r="G20" s="230">
        <f t="shared" si="0"/>
        <v>0</v>
      </c>
    </row>
    <row r="21" spans="1:7" ht="15.75">
      <c r="A21" s="549"/>
      <c r="B21" s="549"/>
      <c r="C21" s="549"/>
      <c r="D21" s="549"/>
      <c r="E21" s="549"/>
      <c r="F21" s="174" t="s">
        <v>20</v>
      </c>
      <c r="G21" s="236">
        <f>SUM(G7:G20)</f>
        <v>132126.31859999997</v>
      </c>
    </row>
    <row r="22" spans="1:7" ht="15.75">
      <c r="A22" s="550" t="s">
        <v>328</v>
      </c>
      <c r="B22" s="550"/>
      <c r="C22" s="550"/>
      <c r="D22" s="550"/>
      <c r="E22" s="550"/>
      <c r="F22" s="550"/>
      <c r="G22" s="550"/>
    </row>
    <row r="23" spans="1:7" ht="15.75">
      <c r="A23" s="180" t="s">
        <v>319</v>
      </c>
      <c r="B23" s="174" t="s">
        <v>329</v>
      </c>
      <c r="C23" s="174" t="s">
        <v>330</v>
      </c>
      <c r="D23" s="174" t="s">
        <v>331</v>
      </c>
      <c r="E23" s="174" t="s">
        <v>332</v>
      </c>
      <c r="F23" s="174" t="s">
        <v>323</v>
      </c>
      <c r="G23" s="174" t="s">
        <v>324</v>
      </c>
    </row>
    <row r="24" spans="1:7" ht="15.75">
      <c r="A24" s="181" t="s">
        <v>363</v>
      </c>
      <c r="B24" s="175" t="s">
        <v>364</v>
      </c>
      <c r="C24" s="175">
        <v>0</v>
      </c>
      <c r="D24" s="175">
        <v>0.01</v>
      </c>
      <c r="F24" s="183">
        <f>+G21</f>
        <v>132126.31859999997</v>
      </c>
      <c r="G24" s="183">
        <f>D24*F24</f>
        <v>1321.2631859999997</v>
      </c>
    </row>
    <row r="25" spans="1:7" ht="15.75">
      <c r="A25" s="186"/>
      <c r="B25" s="186"/>
      <c r="C25" s="186"/>
      <c r="D25" s="186"/>
      <c r="E25" s="187"/>
      <c r="F25" s="186">
        <f>D25*E25</f>
        <v>0</v>
      </c>
      <c r="G25" s="186"/>
    </row>
    <row r="26" spans="1:7" ht="15.75">
      <c r="A26" s="549"/>
      <c r="B26" s="549"/>
      <c r="C26" s="549"/>
      <c r="D26" s="549"/>
      <c r="E26" s="549"/>
      <c r="F26" s="174" t="s">
        <v>20</v>
      </c>
      <c r="G26" s="216">
        <f>SUM(G24:G25)</f>
        <v>1321.2631859999997</v>
      </c>
    </row>
    <row r="27" spans="1:7" ht="15.75">
      <c r="A27" s="550" t="s">
        <v>335</v>
      </c>
      <c r="B27" s="550"/>
      <c r="C27" s="550"/>
      <c r="D27" s="550"/>
      <c r="E27" s="550"/>
      <c r="F27" s="550"/>
      <c r="G27" s="550"/>
    </row>
    <row r="28" spans="1:7" ht="31.5">
      <c r="A28" s="189" t="s">
        <v>319</v>
      </c>
      <c r="B28" s="189" t="s">
        <v>336</v>
      </c>
      <c r="C28" s="180" t="s">
        <v>337</v>
      </c>
      <c r="D28" s="180" t="s">
        <v>338</v>
      </c>
      <c r="E28" s="180" t="s">
        <v>339</v>
      </c>
      <c r="F28" s="180" t="s">
        <v>323</v>
      </c>
      <c r="G28" s="180" t="s">
        <v>324</v>
      </c>
    </row>
    <row r="29" spans="1:7" ht="15.75">
      <c r="A29" s="190" t="s">
        <v>340</v>
      </c>
      <c r="B29" s="191">
        <v>90909</v>
      </c>
      <c r="C29" s="192">
        <v>0.61</v>
      </c>
      <c r="D29" s="193">
        <f>+B29*(1+C29)</f>
        <v>146363.49</v>
      </c>
      <c r="E29" s="194">
        <v>0.01</v>
      </c>
      <c r="F29" s="215"/>
      <c r="G29" s="195">
        <f>+E29*D29</f>
        <v>1463.6349</v>
      </c>
    </row>
    <row r="30" spans="1:7" ht="15.75">
      <c r="A30" s="190" t="s">
        <v>341</v>
      </c>
      <c r="B30" s="191">
        <v>70707</v>
      </c>
      <c r="C30" s="192">
        <v>0.61</v>
      </c>
      <c r="D30" s="193">
        <f t="shared" ref="D30:D31" si="1">+B30*(1+C30)</f>
        <v>113838.26999999999</v>
      </c>
      <c r="E30" s="194">
        <v>0.05</v>
      </c>
      <c r="F30" s="215"/>
      <c r="G30" s="195">
        <f>+E30*D30</f>
        <v>5691.9134999999997</v>
      </c>
    </row>
    <row r="31" spans="1:7" ht="15.75">
      <c r="A31" s="190" t="s">
        <v>342</v>
      </c>
      <c r="B31" s="191">
        <v>45454</v>
      </c>
      <c r="C31" s="192">
        <v>0.61</v>
      </c>
      <c r="D31" s="193">
        <f t="shared" si="1"/>
        <v>73180.939999999988</v>
      </c>
      <c r="E31" s="196">
        <f>+E30</f>
        <v>0.05</v>
      </c>
      <c r="F31" s="215"/>
      <c r="G31" s="195">
        <f>+E31*D31</f>
        <v>3659.0469999999996</v>
      </c>
    </row>
    <row r="32" spans="1:7" ht="15.75">
      <c r="A32" s="549"/>
      <c r="B32" s="549"/>
      <c r="C32" s="549"/>
      <c r="D32" s="549"/>
      <c r="E32" s="549"/>
      <c r="F32" s="174" t="s">
        <v>20</v>
      </c>
      <c r="G32" s="216">
        <f>SUM(G29:G31)</f>
        <v>10814.595399999998</v>
      </c>
    </row>
    <row r="33" spans="1:7" ht="15.75">
      <c r="A33" s="550" t="s">
        <v>343</v>
      </c>
      <c r="B33" s="550"/>
      <c r="C33" s="550"/>
      <c r="D33" s="550"/>
      <c r="E33" s="550"/>
      <c r="F33" s="550"/>
      <c r="G33" s="550"/>
    </row>
    <row r="34" spans="1:7" ht="15.75">
      <c r="A34" s="547" t="s">
        <v>319</v>
      </c>
      <c r="B34" s="547"/>
      <c r="C34" s="174" t="s">
        <v>344</v>
      </c>
      <c r="D34" s="174" t="s">
        <v>345</v>
      </c>
      <c r="E34" s="174" t="s">
        <v>346</v>
      </c>
      <c r="F34" s="174" t="s">
        <v>323</v>
      </c>
      <c r="G34" s="174" t="s">
        <v>324</v>
      </c>
    </row>
    <row r="35" spans="1:7" ht="15.75">
      <c r="A35" s="551" t="s">
        <v>155</v>
      </c>
      <c r="B35" s="551"/>
      <c r="C35" s="186"/>
      <c r="D35" s="183"/>
      <c r="E35" s="197">
        <v>0.05</v>
      </c>
      <c r="G35" s="183">
        <f>G32*E35</f>
        <v>540.72976999999992</v>
      </c>
    </row>
    <row r="36" spans="1:7" ht="15.75">
      <c r="A36" s="552"/>
      <c r="B36" s="552"/>
      <c r="C36" s="552"/>
      <c r="D36" s="552"/>
      <c r="E36" s="552"/>
      <c r="F36" s="174" t="s">
        <v>20</v>
      </c>
      <c r="G36" s="216">
        <f>SUM(G35:G35)</f>
        <v>540.72976999999992</v>
      </c>
    </row>
    <row r="37" spans="1:7" ht="15.75">
      <c r="A37" s="566"/>
      <c r="B37" s="554"/>
      <c r="C37" s="199"/>
      <c r="D37" s="199"/>
      <c r="E37" s="199"/>
      <c r="F37" s="199"/>
      <c r="G37" s="233"/>
    </row>
    <row r="38" spans="1:7" ht="15.75">
      <c r="A38" s="567"/>
      <c r="B38" s="568"/>
      <c r="C38" s="234"/>
      <c r="D38" s="547" t="s">
        <v>347</v>
      </c>
      <c r="E38" s="547"/>
      <c r="F38" s="547"/>
      <c r="G38" s="228">
        <f>ROUND(G21+G26+G32+G36,0)</f>
        <v>144803</v>
      </c>
    </row>
    <row r="40" spans="1:7" ht="16.5">
      <c r="A40" s="548" t="s">
        <v>348</v>
      </c>
      <c r="B40" s="548"/>
      <c r="C40" s="548"/>
      <c r="D40" s="205"/>
      <c r="E40" s="548" t="s">
        <v>349</v>
      </c>
      <c r="F40" s="548"/>
      <c r="G40" s="548"/>
    </row>
    <row r="41" spans="1:7">
      <c r="A41" s="57"/>
      <c r="B41" s="58"/>
      <c r="C41" s="58"/>
      <c r="D41" s="58"/>
      <c r="E41" s="58"/>
      <c r="F41" s="58"/>
      <c r="G41" s="58"/>
    </row>
    <row r="42" spans="1:7">
      <c r="A42" s="57"/>
      <c r="B42" s="58"/>
      <c r="C42" s="58"/>
      <c r="D42" s="58"/>
      <c r="E42" s="58"/>
      <c r="F42" s="58"/>
      <c r="G42" s="58"/>
    </row>
    <row r="43" spans="1:7">
      <c r="A43" s="57"/>
      <c r="B43" s="58"/>
      <c r="C43" s="58"/>
      <c r="D43" s="58"/>
      <c r="E43" s="58"/>
      <c r="F43" s="58"/>
      <c r="G43" s="213"/>
    </row>
    <row r="44" spans="1:7" ht="18">
      <c r="A44" s="57"/>
      <c r="B44" s="58"/>
      <c r="C44" s="544" t="s">
        <v>350</v>
      </c>
      <c r="D44" s="544"/>
      <c r="E44" s="544"/>
      <c r="F44" s="544"/>
      <c r="G44" s="205"/>
    </row>
  </sheetData>
  <mergeCells count="36">
    <mergeCell ref="A11:B11"/>
    <mergeCell ref="A1:A3"/>
    <mergeCell ref="B1:G1"/>
    <mergeCell ref="B2:G2"/>
    <mergeCell ref="B3:G3"/>
    <mergeCell ref="A4:C4"/>
    <mergeCell ref="A5:G5"/>
    <mergeCell ref="A6:B6"/>
    <mergeCell ref="A7:B7"/>
    <mergeCell ref="A8:B8"/>
    <mergeCell ref="A9:B9"/>
    <mergeCell ref="A10:B10"/>
    <mergeCell ref="A26:E26"/>
    <mergeCell ref="A12:B12"/>
    <mergeCell ref="A13:B13"/>
    <mergeCell ref="A14:B14"/>
    <mergeCell ref="A15:B15"/>
    <mergeCell ref="A16:B16"/>
    <mergeCell ref="A17:B17"/>
    <mergeCell ref="A18:B18"/>
    <mergeCell ref="A19:B19"/>
    <mergeCell ref="A20:B20"/>
    <mergeCell ref="A21:E21"/>
    <mergeCell ref="A22:G22"/>
    <mergeCell ref="C44:F44"/>
    <mergeCell ref="A27:G27"/>
    <mergeCell ref="A32:E32"/>
    <mergeCell ref="A33:G33"/>
    <mergeCell ref="A34:B34"/>
    <mergeCell ref="A35:B35"/>
    <mergeCell ref="A36:E36"/>
    <mergeCell ref="A37:B37"/>
    <mergeCell ref="A38:B38"/>
    <mergeCell ref="D38:F38"/>
    <mergeCell ref="A40:C40"/>
    <mergeCell ref="E40:G40"/>
  </mergeCell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A1:G44"/>
  <sheetViews>
    <sheetView topLeftCell="A25" workbookViewId="0">
      <selection activeCell="A40" sqref="A40:G46"/>
    </sheetView>
  </sheetViews>
  <sheetFormatPr defaultColWidth="11.42578125" defaultRowHeight="15"/>
  <cols>
    <col min="1" max="1" width="18.7109375" customWidth="1"/>
    <col min="2" max="2" width="23.28515625" customWidth="1"/>
    <col min="3"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84" customHeight="1">
      <c r="A3" s="547"/>
      <c r="B3" s="560" t="s">
        <v>423</v>
      </c>
      <c r="C3" s="560"/>
      <c r="D3" s="560"/>
      <c r="E3" s="560"/>
      <c r="F3" s="560"/>
      <c r="G3" s="560"/>
    </row>
    <row r="4" spans="1:7" ht="15.75">
      <c r="A4" s="561"/>
      <c r="B4" s="561"/>
      <c r="C4" s="561"/>
      <c r="D4" s="173" t="s">
        <v>315</v>
      </c>
      <c r="E4" s="174" t="s">
        <v>424</v>
      </c>
      <c r="F4" s="174" t="s">
        <v>317</v>
      </c>
      <c r="G4" s="174" t="str">
        <f>'[7]FORMULARIO DE CANTIDADES'!C78</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71" t="s">
        <v>425</v>
      </c>
      <c r="B7" s="572"/>
      <c r="C7" s="175" t="s">
        <v>126</v>
      </c>
      <c r="D7" s="237">
        <v>1</v>
      </c>
      <c r="E7" s="215"/>
      <c r="F7" s="238">
        <v>4239336</v>
      </c>
      <c r="G7" s="229">
        <f>D7*F7</f>
        <v>4239336</v>
      </c>
    </row>
    <row r="8" spans="1:7" ht="15.75">
      <c r="A8" s="569" t="s">
        <v>426</v>
      </c>
      <c r="B8" s="570"/>
      <c r="C8" s="175" t="s">
        <v>126</v>
      </c>
      <c r="D8" s="237">
        <v>4</v>
      </c>
      <c r="E8" s="215"/>
      <c r="F8" s="238">
        <v>434</v>
      </c>
      <c r="G8" s="229">
        <f t="shared" ref="G8:G19" si="0">D8*F8</f>
        <v>1736</v>
      </c>
    </row>
    <row r="9" spans="1:7" ht="15.75">
      <c r="A9" s="558" t="s">
        <v>427</v>
      </c>
      <c r="B9" s="558"/>
      <c r="C9" s="175" t="s">
        <v>126</v>
      </c>
      <c r="D9" s="204">
        <v>1</v>
      </c>
      <c r="E9" s="215"/>
      <c r="F9" s="229">
        <v>269226</v>
      </c>
      <c r="G9" s="230">
        <f t="shared" si="0"/>
        <v>269226</v>
      </c>
    </row>
    <row r="10" spans="1:7" ht="15.75">
      <c r="A10" s="558" t="s">
        <v>428</v>
      </c>
      <c r="B10" s="558"/>
      <c r="C10" s="175" t="s">
        <v>126</v>
      </c>
      <c r="D10" s="204">
        <v>1</v>
      </c>
      <c r="E10" s="215"/>
      <c r="F10" s="229">
        <v>269226</v>
      </c>
      <c r="G10" s="230">
        <f t="shared" si="0"/>
        <v>269226</v>
      </c>
    </row>
    <row r="11" spans="1:7" ht="15.75">
      <c r="A11" s="558" t="s">
        <v>412</v>
      </c>
      <c r="B11" s="558"/>
      <c r="C11" s="175" t="s">
        <v>126</v>
      </c>
      <c r="D11" s="204">
        <v>2</v>
      </c>
      <c r="E11" s="215"/>
      <c r="F11" s="229">
        <v>220483</v>
      </c>
      <c r="G11" s="230">
        <f t="shared" si="0"/>
        <v>440966</v>
      </c>
    </row>
    <row r="12" spans="1:7" ht="15.75">
      <c r="A12" s="569" t="s">
        <v>429</v>
      </c>
      <c r="B12" s="570"/>
      <c r="C12" s="175" t="s">
        <v>126</v>
      </c>
      <c r="D12" s="204">
        <v>1</v>
      </c>
      <c r="E12" s="215"/>
      <c r="F12" s="229">
        <v>850000</v>
      </c>
      <c r="G12" s="229">
        <f t="shared" si="0"/>
        <v>850000</v>
      </c>
    </row>
    <row r="13" spans="1:7" ht="15.75">
      <c r="A13" s="569"/>
      <c r="B13" s="570"/>
      <c r="C13" s="175"/>
      <c r="D13" s="237"/>
      <c r="E13" s="215"/>
      <c r="F13" s="238"/>
      <c r="G13" s="229">
        <f t="shared" si="0"/>
        <v>0</v>
      </c>
    </row>
    <row r="14" spans="1:7" ht="15.75">
      <c r="A14" s="569"/>
      <c r="B14" s="570"/>
      <c r="C14" s="175"/>
      <c r="D14" s="237"/>
      <c r="E14" s="215"/>
      <c r="F14" s="238"/>
      <c r="G14" s="229">
        <f t="shared" si="0"/>
        <v>0</v>
      </c>
    </row>
    <row r="15" spans="1:7" ht="15.75">
      <c r="A15" s="569"/>
      <c r="B15" s="570"/>
      <c r="C15" s="175"/>
      <c r="D15" s="237"/>
      <c r="E15" s="215"/>
      <c r="F15" s="238"/>
      <c r="G15" s="229">
        <f t="shared" si="0"/>
        <v>0</v>
      </c>
    </row>
    <row r="16" spans="1:7" ht="15.75">
      <c r="A16" s="569"/>
      <c r="B16" s="570"/>
      <c r="C16" s="175"/>
      <c r="D16" s="237"/>
      <c r="E16" s="215"/>
      <c r="F16" s="238"/>
      <c r="G16" s="229">
        <f t="shared" si="0"/>
        <v>0</v>
      </c>
    </row>
    <row r="17" spans="1:7" ht="15.75">
      <c r="A17" s="569"/>
      <c r="B17" s="570"/>
      <c r="C17" s="175"/>
      <c r="D17" s="237"/>
      <c r="E17" s="215"/>
      <c r="F17" s="238"/>
      <c r="G17" s="229">
        <f t="shared" si="0"/>
        <v>0</v>
      </c>
    </row>
    <row r="18" spans="1:7" ht="15.75">
      <c r="A18" s="569"/>
      <c r="B18" s="570"/>
      <c r="C18" s="175"/>
      <c r="D18" s="237"/>
      <c r="E18" s="215"/>
      <c r="F18" s="238"/>
      <c r="G18" s="229">
        <f t="shared" si="0"/>
        <v>0</v>
      </c>
    </row>
    <row r="19" spans="1:7" ht="15.75">
      <c r="A19" s="569"/>
      <c r="B19" s="570"/>
      <c r="C19" s="175"/>
      <c r="D19" s="237"/>
      <c r="E19" s="215"/>
      <c r="F19" s="238"/>
      <c r="G19" s="229">
        <f t="shared" si="0"/>
        <v>0</v>
      </c>
    </row>
    <row r="20" spans="1:7" ht="15.75">
      <c r="A20" s="549"/>
      <c r="B20" s="549"/>
      <c r="C20" s="549"/>
      <c r="D20" s="549"/>
      <c r="E20" s="549"/>
      <c r="F20" s="174" t="s">
        <v>20</v>
      </c>
      <c r="G20" s="227">
        <f>SUM(G7:G19)</f>
        <v>6070490</v>
      </c>
    </row>
    <row r="21" spans="1:7" ht="15.75">
      <c r="A21" s="550" t="s">
        <v>328</v>
      </c>
      <c r="B21" s="550"/>
      <c r="C21" s="550"/>
      <c r="D21" s="550"/>
      <c r="E21" s="550"/>
      <c r="F21" s="550"/>
      <c r="G21" s="550"/>
    </row>
    <row r="22" spans="1:7" ht="15.75">
      <c r="A22" s="180" t="s">
        <v>319</v>
      </c>
      <c r="B22" s="174" t="s">
        <v>329</v>
      </c>
      <c r="C22" s="174" t="s">
        <v>330</v>
      </c>
      <c r="D22" s="174" t="s">
        <v>331</v>
      </c>
      <c r="E22" s="174" t="s">
        <v>332</v>
      </c>
      <c r="F22" s="174" t="s">
        <v>323</v>
      </c>
      <c r="G22" s="174" t="s">
        <v>324</v>
      </c>
    </row>
    <row r="23" spans="1:7" ht="15.75">
      <c r="A23" s="181" t="s">
        <v>363</v>
      </c>
      <c r="B23" s="175" t="s">
        <v>364</v>
      </c>
      <c r="C23" s="175">
        <v>0</v>
      </c>
      <c r="D23" s="175">
        <v>0.05</v>
      </c>
      <c r="E23" s="215"/>
      <c r="F23" s="238">
        <f>+G20</f>
        <v>6070490</v>
      </c>
      <c r="G23" s="238">
        <f>D23*F23</f>
        <v>303524.5</v>
      </c>
    </row>
    <row r="24" spans="1:7" ht="15.75">
      <c r="A24" s="186"/>
      <c r="B24" s="186"/>
      <c r="C24" s="186"/>
      <c r="D24" s="186"/>
      <c r="E24" s="215"/>
      <c r="F24" s="215"/>
      <c r="G24" s="238">
        <f>D24*F24</f>
        <v>0</v>
      </c>
    </row>
    <row r="25" spans="1:7" ht="15.75">
      <c r="A25" s="549"/>
      <c r="B25" s="549"/>
      <c r="C25" s="549"/>
      <c r="D25" s="549"/>
      <c r="E25" s="549"/>
      <c r="F25" s="174" t="s">
        <v>20</v>
      </c>
      <c r="G25" s="188">
        <f>SUM(G23:G24)</f>
        <v>303524.5</v>
      </c>
    </row>
    <row r="26" spans="1:7" ht="15.75">
      <c r="A26" s="550" t="s">
        <v>335</v>
      </c>
      <c r="B26" s="550"/>
      <c r="C26" s="550"/>
      <c r="D26" s="550"/>
      <c r="E26" s="550"/>
      <c r="F26" s="550"/>
      <c r="G26" s="550"/>
    </row>
    <row r="27" spans="1:7" ht="31.5">
      <c r="A27" s="189" t="s">
        <v>319</v>
      </c>
      <c r="B27" s="189" t="s">
        <v>336</v>
      </c>
      <c r="C27" s="180" t="s">
        <v>337</v>
      </c>
      <c r="D27" s="180" t="s">
        <v>338</v>
      </c>
      <c r="E27" s="180" t="s">
        <v>339</v>
      </c>
      <c r="F27" s="180" t="s">
        <v>323</v>
      </c>
      <c r="G27" s="180" t="s">
        <v>324</v>
      </c>
    </row>
    <row r="28" spans="1:7" ht="15.75">
      <c r="A28" s="190" t="s">
        <v>340</v>
      </c>
      <c r="B28" s="191">
        <v>90909</v>
      </c>
      <c r="C28" s="192">
        <v>0.61</v>
      </c>
      <c r="D28" s="193">
        <f>+B28*(1+C28)</f>
        <v>146363.49</v>
      </c>
      <c r="E28" s="194">
        <v>0.01</v>
      </c>
      <c r="F28" s="215"/>
      <c r="G28" s="238">
        <f>+E28*D28</f>
        <v>1463.6349</v>
      </c>
    </row>
    <row r="29" spans="1:7" ht="15.75">
      <c r="A29" s="190" t="s">
        <v>341</v>
      </c>
      <c r="B29" s="191">
        <v>70707</v>
      </c>
      <c r="C29" s="192">
        <v>0.61</v>
      </c>
      <c r="D29" s="193">
        <f t="shared" ref="D29:D30" si="1">+B29*(1+C29)</f>
        <v>113838.26999999999</v>
      </c>
      <c r="E29" s="194">
        <v>1.5</v>
      </c>
      <c r="F29" s="215"/>
      <c r="G29" s="238">
        <f>+E29*D29</f>
        <v>170757.40499999997</v>
      </c>
    </row>
    <row r="30" spans="1:7" ht="15.75">
      <c r="A30" s="190" t="s">
        <v>342</v>
      </c>
      <c r="B30" s="191">
        <v>45454</v>
      </c>
      <c r="C30" s="192">
        <v>0.61</v>
      </c>
      <c r="D30" s="193">
        <f t="shared" si="1"/>
        <v>73180.939999999988</v>
      </c>
      <c r="E30" s="196">
        <f>+E29</f>
        <v>1.5</v>
      </c>
      <c r="F30" s="215"/>
      <c r="G30" s="238">
        <f>+E30*D30</f>
        <v>109771.40999999997</v>
      </c>
    </row>
    <row r="31" spans="1:7" ht="15.75">
      <c r="A31" s="549"/>
      <c r="B31" s="549"/>
      <c r="C31" s="549"/>
      <c r="D31" s="549"/>
      <c r="E31" s="549"/>
      <c r="F31" s="174" t="s">
        <v>20</v>
      </c>
      <c r="G31" s="188">
        <f>SUM(G28:G30)</f>
        <v>281992.44989999995</v>
      </c>
    </row>
    <row r="32" spans="1:7" ht="15.75">
      <c r="A32" s="550" t="s">
        <v>343</v>
      </c>
      <c r="B32" s="550"/>
      <c r="C32" s="550"/>
      <c r="D32" s="550"/>
      <c r="E32" s="550"/>
      <c r="F32" s="550"/>
      <c r="G32" s="550"/>
    </row>
    <row r="33" spans="1:7" ht="15.75">
      <c r="A33" s="547" t="s">
        <v>319</v>
      </c>
      <c r="B33" s="547"/>
      <c r="C33" s="174" t="s">
        <v>344</v>
      </c>
      <c r="D33" s="174" t="s">
        <v>345</v>
      </c>
      <c r="E33" s="174" t="s">
        <v>346</v>
      </c>
      <c r="F33" s="174" t="s">
        <v>323</v>
      </c>
      <c r="G33" s="174" t="s">
        <v>324</v>
      </c>
    </row>
    <row r="34" spans="1:7" ht="15.75">
      <c r="A34" s="551" t="s">
        <v>155</v>
      </c>
      <c r="B34" s="551"/>
      <c r="C34" s="186"/>
      <c r="D34" s="183"/>
      <c r="E34" s="197">
        <v>0.05</v>
      </c>
      <c r="G34" s="239">
        <f>G31*E34</f>
        <v>14099.622494999998</v>
      </c>
    </row>
    <row r="35" spans="1:7" ht="15.75">
      <c r="A35" s="552"/>
      <c r="B35" s="552"/>
      <c r="C35" s="552"/>
      <c r="D35" s="552"/>
      <c r="E35" s="552"/>
      <c r="F35" s="174" t="s">
        <v>20</v>
      </c>
      <c r="G35" s="188">
        <f>SUM(G34:G34)</f>
        <v>14099.622494999998</v>
      </c>
    </row>
    <row r="36" spans="1:7" ht="15.75">
      <c r="A36" s="566"/>
      <c r="B36" s="554"/>
      <c r="C36" s="199"/>
      <c r="D36" s="199"/>
      <c r="E36" s="199"/>
      <c r="F36" s="199"/>
      <c r="G36" s="233"/>
    </row>
    <row r="37" spans="1:7" ht="15.75">
      <c r="A37" s="567"/>
      <c r="B37" s="568"/>
      <c r="C37" s="234"/>
      <c r="D37" s="547" t="s">
        <v>347</v>
      </c>
      <c r="E37" s="547"/>
      <c r="F37" s="547"/>
      <c r="G37" s="228">
        <f>ROUND(G20+G25+G31+G35,0)</f>
        <v>6670107</v>
      </c>
    </row>
    <row r="40" spans="1:7" ht="16.5">
      <c r="A40" s="548" t="s">
        <v>348</v>
      </c>
      <c r="B40" s="548"/>
      <c r="C40" s="548"/>
      <c r="D40" s="205"/>
      <c r="E40" s="548" t="s">
        <v>349</v>
      </c>
      <c r="F40" s="548"/>
      <c r="G40" s="548"/>
    </row>
    <row r="41" spans="1:7">
      <c r="A41" s="57"/>
      <c r="B41" s="58"/>
      <c r="C41" s="58"/>
      <c r="D41" s="58"/>
      <c r="E41" s="58"/>
      <c r="F41" s="58"/>
      <c r="G41" s="58"/>
    </row>
    <row r="42" spans="1:7">
      <c r="A42" s="57"/>
      <c r="B42" s="58"/>
      <c r="C42" s="58"/>
      <c r="D42" s="58"/>
      <c r="E42" s="58"/>
      <c r="F42" s="58"/>
      <c r="G42" s="58"/>
    </row>
    <row r="43" spans="1:7">
      <c r="A43" s="57"/>
      <c r="B43" s="58"/>
      <c r="C43" s="58"/>
      <c r="D43" s="58"/>
      <c r="E43" s="58"/>
      <c r="F43" s="58"/>
      <c r="G43" s="213"/>
    </row>
    <row r="44" spans="1:7" ht="18">
      <c r="A44" s="57"/>
      <c r="B44" s="58"/>
      <c r="C44" s="544" t="s">
        <v>350</v>
      </c>
      <c r="D44" s="544"/>
      <c r="E44" s="544"/>
      <c r="F44" s="544"/>
      <c r="G44" s="205"/>
    </row>
  </sheetData>
  <mergeCells count="35">
    <mergeCell ref="A5:G5"/>
    <mergeCell ref="A1:A3"/>
    <mergeCell ref="B1:G1"/>
    <mergeCell ref="B2:G2"/>
    <mergeCell ref="B3:G3"/>
    <mergeCell ref="A4:C4"/>
    <mergeCell ref="A17:B17"/>
    <mergeCell ref="A6:B6"/>
    <mergeCell ref="A7:B7"/>
    <mergeCell ref="A8:B8"/>
    <mergeCell ref="A9:B9"/>
    <mergeCell ref="A10:B10"/>
    <mergeCell ref="A11:B11"/>
    <mergeCell ref="A12:B12"/>
    <mergeCell ref="A13:B13"/>
    <mergeCell ref="A14:B14"/>
    <mergeCell ref="A15:B15"/>
    <mergeCell ref="A16:B16"/>
    <mergeCell ref="A36:B36"/>
    <mergeCell ref="A18:B18"/>
    <mergeCell ref="A19:B19"/>
    <mergeCell ref="A20:E20"/>
    <mergeCell ref="A21:G21"/>
    <mergeCell ref="A25:E25"/>
    <mergeCell ref="A26:G26"/>
    <mergeCell ref="A31:E31"/>
    <mergeCell ref="A32:G32"/>
    <mergeCell ref="A33:B33"/>
    <mergeCell ref="A34:B34"/>
    <mergeCell ref="A35:E35"/>
    <mergeCell ref="A37:B37"/>
    <mergeCell ref="D37:F37"/>
    <mergeCell ref="A40:C40"/>
    <mergeCell ref="E40:G40"/>
    <mergeCell ref="C44:F44"/>
  </mergeCells>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A1:G43"/>
  <sheetViews>
    <sheetView topLeftCell="A19" workbookViewId="0">
      <selection activeCell="A39" sqref="A39:G44"/>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54.6" customHeight="1">
      <c r="A3" s="547"/>
      <c r="B3" s="560" t="str">
        <f>'[7]FORMULARIO DE CANTIDADES'!B14</f>
        <v>Suministro, transporte e instalación de canaleta metálica cerrada de 30cmx8cm con tapa. Incluye: curvas, tees, elementos de fijación, cable de cobre desnudo #4 AWG a lo largo de todo el recorrido, marcación y demás requeridos para su correcta operación.</v>
      </c>
      <c r="C3" s="560"/>
      <c r="D3" s="560"/>
      <c r="E3" s="560"/>
      <c r="F3" s="560"/>
      <c r="G3" s="560"/>
    </row>
    <row r="4" spans="1:7" ht="15.75">
      <c r="A4" s="561"/>
      <c r="B4" s="561"/>
      <c r="C4" s="561"/>
      <c r="D4" s="173" t="s">
        <v>315</v>
      </c>
      <c r="E4" s="174" t="s">
        <v>430</v>
      </c>
      <c r="F4" s="174" t="s">
        <v>317</v>
      </c>
      <c r="G4" s="174" t="str">
        <f>'[7]FORMULARIO DE CANTIDADES'!C14</f>
        <v>m</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73" t="s">
        <v>431</v>
      </c>
      <c r="B7" s="573"/>
      <c r="C7" s="175" t="s">
        <v>126</v>
      </c>
      <c r="D7" s="231">
        <f>1/2.4</f>
        <v>0.41666666666666669</v>
      </c>
      <c r="E7" s="215"/>
      <c r="F7" s="229">
        <v>289774</v>
      </c>
      <c r="G7" s="230">
        <f t="shared" ref="G7:G18" si="0">D7*F7</f>
        <v>120739.16666666667</v>
      </c>
    </row>
    <row r="8" spans="1:7" ht="15.75">
      <c r="A8" s="573" t="s">
        <v>432</v>
      </c>
      <c r="B8" s="573"/>
      <c r="C8" s="175" t="s">
        <v>112</v>
      </c>
      <c r="D8" s="175">
        <v>1</v>
      </c>
      <c r="E8" s="215"/>
      <c r="F8" s="229">
        <v>17216</v>
      </c>
      <c r="G8" s="230">
        <f t="shared" si="0"/>
        <v>17216</v>
      </c>
    </row>
    <row r="9" spans="1:7" ht="15.75">
      <c r="A9" s="573" t="s">
        <v>433</v>
      </c>
      <c r="B9" s="573"/>
      <c r="C9" s="175" t="s">
        <v>126</v>
      </c>
      <c r="D9" s="231">
        <f>1/1.2</f>
        <v>0.83333333333333337</v>
      </c>
      <c r="E9" s="215"/>
      <c r="F9" s="229">
        <v>17157</v>
      </c>
      <c r="G9" s="230">
        <f t="shared" si="0"/>
        <v>14297.5</v>
      </c>
    </row>
    <row r="10" spans="1:7" ht="15.75">
      <c r="A10" s="573" t="s">
        <v>434</v>
      </c>
      <c r="B10" s="573"/>
      <c r="C10" s="175" t="s">
        <v>126</v>
      </c>
      <c r="D10" s="237">
        <f>+D9*2</f>
        <v>1.6666666666666667</v>
      </c>
      <c r="E10" s="215"/>
      <c r="F10" s="229">
        <v>815</v>
      </c>
      <c r="G10" s="230">
        <f t="shared" si="0"/>
        <v>1358.3333333333335</v>
      </c>
    </row>
    <row r="11" spans="1:7" ht="15.75">
      <c r="A11" s="573" t="s">
        <v>435</v>
      </c>
      <c r="B11" s="573"/>
      <c r="C11" s="175" t="s">
        <v>126</v>
      </c>
      <c r="D11" s="237">
        <f>+D10*2</f>
        <v>3.3333333333333335</v>
      </c>
      <c r="E11" s="215"/>
      <c r="F11" s="229">
        <v>238</v>
      </c>
      <c r="G11" s="230">
        <f t="shared" si="0"/>
        <v>793.33333333333337</v>
      </c>
    </row>
    <row r="12" spans="1:7" ht="15.75">
      <c r="A12" s="573" t="s">
        <v>436</v>
      </c>
      <c r="B12" s="573"/>
      <c r="C12" s="175" t="s">
        <v>126</v>
      </c>
      <c r="D12" s="237">
        <f>+D11</f>
        <v>3.3333333333333335</v>
      </c>
      <c r="E12" s="215"/>
      <c r="F12" s="229">
        <v>238</v>
      </c>
      <c r="G12" s="230">
        <f t="shared" si="0"/>
        <v>793.33333333333337</v>
      </c>
    </row>
    <row r="13" spans="1:7" ht="15.75">
      <c r="A13" s="573" t="s">
        <v>437</v>
      </c>
      <c r="B13" s="573"/>
      <c r="C13" s="175" t="s">
        <v>126</v>
      </c>
      <c r="D13" s="237">
        <f>2/1.2*1/20</f>
        <v>8.3333333333333343E-2</v>
      </c>
      <c r="E13" s="215"/>
      <c r="F13" s="229">
        <v>600</v>
      </c>
      <c r="G13" s="230">
        <f t="shared" si="0"/>
        <v>50.000000000000007</v>
      </c>
    </row>
    <row r="14" spans="1:7" ht="15.75">
      <c r="A14" s="573" t="s">
        <v>438</v>
      </c>
      <c r="B14" s="573"/>
      <c r="C14" s="175" t="s">
        <v>126</v>
      </c>
      <c r="D14" s="175">
        <f>1/20</f>
        <v>0.05</v>
      </c>
      <c r="E14" s="215"/>
      <c r="F14" s="229">
        <v>127507</v>
      </c>
      <c r="G14" s="230">
        <f t="shared" si="0"/>
        <v>6375.35</v>
      </c>
    </row>
    <row r="15" spans="1:7" ht="15.75">
      <c r="A15" s="549"/>
      <c r="B15" s="549"/>
      <c r="C15" s="175"/>
      <c r="D15" s="175"/>
      <c r="E15" s="215"/>
      <c r="F15" s="229"/>
      <c r="G15" s="230">
        <f t="shared" si="0"/>
        <v>0</v>
      </c>
    </row>
    <row r="16" spans="1:7" ht="15.75">
      <c r="A16" s="549"/>
      <c r="B16" s="549"/>
      <c r="C16" s="175"/>
      <c r="D16" s="175"/>
      <c r="E16" s="215"/>
      <c r="F16" s="229"/>
      <c r="G16" s="230">
        <f t="shared" si="0"/>
        <v>0</v>
      </c>
    </row>
    <row r="17" spans="1:7" ht="15.75">
      <c r="A17" s="549"/>
      <c r="B17" s="549"/>
      <c r="C17" s="175"/>
      <c r="D17" s="186"/>
      <c r="E17" s="215"/>
      <c r="F17" s="230"/>
      <c r="G17" s="230">
        <f t="shared" si="0"/>
        <v>0</v>
      </c>
    </row>
    <row r="18" spans="1:7" ht="15.75">
      <c r="A18" s="549"/>
      <c r="B18" s="549"/>
      <c r="C18" s="186"/>
      <c r="D18" s="186"/>
      <c r="E18" s="215"/>
      <c r="F18" s="230"/>
      <c r="G18" s="230">
        <f t="shared" si="0"/>
        <v>0</v>
      </c>
    </row>
    <row r="19" spans="1:7" ht="15.75">
      <c r="A19" s="549"/>
      <c r="B19" s="549"/>
      <c r="C19" s="549"/>
      <c r="D19" s="549"/>
      <c r="E19" s="549"/>
      <c r="F19" s="174" t="s">
        <v>20</v>
      </c>
      <c r="G19" s="227">
        <f>SUM(G7:G18)</f>
        <v>161623.01666666672</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F22" s="183">
        <f>+G19</f>
        <v>161623.01666666672</v>
      </c>
      <c r="G22" s="183">
        <f>D22*F22</f>
        <v>1616.2301666666672</v>
      </c>
    </row>
    <row r="23" spans="1:7" ht="15.75">
      <c r="A23" s="186"/>
      <c r="B23" s="186"/>
      <c r="C23" s="186"/>
      <c r="D23" s="186"/>
      <c r="E23" s="187"/>
      <c r="F23" s="186">
        <f>D23*E23</f>
        <v>0</v>
      </c>
      <c r="G23" s="186"/>
    </row>
    <row r="24" spans="1:7" ht="15.75">
      <c r="A24" s="549"/>
      <c r="B24" s="549"/>
      <c r="C24" s="549"/>
      <c r="D24" s="549"/>
      <c r="E24" s="549"/>
      <c r="F24" s="174" t="s">
        <v>20</v>
      </c>
      <c r="G24" s="216">
        <f>SUM(G22:G23)</f>
        <v>1616.2301666666672</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195">
        <f>+E27*D27</f>
        <v>1463.6349</v>
      </c>
    </row>
    <row r="28" spans="1:7" ht="15.75">
      <c r="A28" s="190" t="s">
        <v>341</v>
      </c>
      <c r="B28" s="191">
        <v>70707</v>
      </c>
      <c r="C28" s="192">
        <v>0.61</v>
      </c>
      <c r="D28" s="193">
        <f t="shared" ref="D28:D29" si="1">+B28*(1+C28)</f>
        <v>113838.26999999999</v>
      </c>
      <c r="E28" s="194">
        <v>9.9114765269300451E-2</v>
      </c>
      <c r="F28" s="215"/>
      <c r="G28" s="195">
        <f>+E28*D28</f>
        <v>11283.053409713246</v>
      </c>
    </row>
    <row r="29" spans="1:7" ht="15.75">
      <c r="A29" s="190" t="s">
        <v>342</v>
      </c>
      <c r="B29" s="191">
        <v>45454</v>
      </c>
      <c r="C29" s="192">
        <v>0.61</v>
      </c>
      <c r="D29" s="193">
        <f t="shared" si="1"/>
        <v>73180.939999999988</v>
      </c>
      <c r="E29" s="196">
        <f>+E28</f>
        <v>9.9114765269300451E-2</v>
      </c>
      <c r="F29" s="215"/>
      <c r="G29" s="195">
        <f>+E29*D29</f>
        <v>7253.3116902867587</v>
      </c>
    </row>
    <row r="30" spans="1:7" ht="15.75">
      <c r="A30" s="549"/>
      <c r="B30" s="549"/>
      <c r="C30" s="549"/>
      <c r="D30" s="549"/>
      <c r="E30" s="549"/>
      <c r="F30" s="174" t="s">
        <v>20</v>
      </c>
      <c r="G30" s="216">
        <f>SUM(G27:G29)</f>
        <v>20000.000000000004</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183">
        <f>G30*E33</f>
        <v>1000.0000000000002</v>
      </c>
    </row>
    <row r="34" spans="1:7" ht="15.75">
      <c r="A34" s="552"/>
      <c r="B34" s="552"/>
      <c r="C34" s="552"/>
      <c r="D34" s="552"/>
      <c r="E34" s="552"/>
      <c r="F34" s="174" t="s">
        <v>20</v>
      </c>
      <c r="G34" s="216">
        <f>SUM(G33:G33)</f>
        <v>1000.0000000000002</v>
      </c>
    </row>
    <row r="35" spans="1:7" ht="15.75">
      <c r="A35" s="566"/>
      <c r="B35" s="554"/>
      <c r="C35" s="199"/>
      <c r="D35" s="199"/>
      <c r="E35" s="199"/>
      <c r="F35" s="199"/>
      <c r="G35" s="233"/>
    </row>
    <row r="36" spans="1:7" ht="15.75">
      <c r="A36" s="567"/>
      <c r="B36" s="568"/>
      <c r="C36" s="234"/>
      <c r="D36" s="547" t="s">
        <v>347</v>
      </c>
      <c r="E36" s="547"/>
      <c r="F36" s="547"/>
      <c r="G36" s="228">
        <f>ROUND(G19+G24+G30+G34,0)</f>
        <v>184239</v>
      </c>
    </row>
    <row r="39" spans="1:7" ht="16.5">
      <c r="A39" s="548" t="s">
        <v>348</v>
      </c>
      <c r="B39" s="548"/>
      <c r="C39" s="548"/>
      <c r="D39" s="205"/>
      <c r="E39" s="548" t="s">
        <v>349</v>
      </c>
      <c r="F39" s="548"/>
      <c r="G39" s="548"/>
    </row>
    <row r="40" spans="1:7">
      <c r="A40" s="57"/>
      <c r="B40" s="58"/>
      <c r="C40" s="58"/>
      <c r="D40" s="58"/>
      <c r="E40" s="58"/>
      <c r="F40" s="58"/>
      <c r="G40" s="58"/>
    </row>
    <row r="41" spans="1:7">
      <c r="A41" s="57"/>
      <c r="B41" s="58"/>
      <c r="C41" s="58"/>
      <c r="D41" s="58"/>
      <c r="E41" s="58"/>
      <c r="F41" s="58"/>
      <c r="G41" s="58"/>
    </row>
    <row r="42" spans="1:7">
      <c r="A42" s="57"/>
      <c r="B42" s="58"/>
      <c r="C42" s="58"/>
      <c r="D42" s="58"/>
      <c r="E42" s="58"/>
      <c r="F42" s="58"/>
      <c r="G42" s="213"/>
    </row>
    <row r="43" spans="1:7" ht="18">
      <c r="A43" s="57"/>
      <c r="B43" s="58"/>
      <c r="C43" s="544" t="s">
        <v>350</v>
      </c>
      <c r="D43" s="544"/>
      <c r="E43" s="544"/>
      <c r="F43" s="544"/>
      <c r="G43"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39:C39"/>
    <mergeCell ref="E39:G39"/>
    <mergeCell ref="C43:F43"/>
    <mergeCell ref="A31:G31"/>
    <mergeCell ref="A32:B32"/>
    <mergeCell ref="A33:B33"/>
    <mergeCell ref="A34:E34"/>
    <mergeCell ref="A35:B35"/>
    <mergeCell ref="A36:B36"/>
    <mergeCell ref="D36:F36"/>
  </mergeCells>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dimension ref="A1:G42"/>
  <sheetViews>
    <sheetView topLeftCell="A16" workbookViewId="0">
      <selection activeCell="A38" sqref="A38:G43"/>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5.75">
      <c r="A3" s="547"/>
      <c r="B3" s="560" t="str">
        <f>'[7]FORMULARIO DE CANTIDADES'!B15</f>
        <v>Suministro, transporte e instalación de tubería EMT Ø2''. Incluye: uniones, entradas a caja, curvas, elementos de fijación y marcación.</v>
      </c>
      <c r="C3" s="560"/>
      <c r="D3" s="560"/>
      <c r="E3" s="560"/>
      <c r="F3" s="560"/>
      <c r="G3" s="560"/>
    </row>
    <row r="4" spans="1:7" ht="15.75">
      <c r="A4" s="561"/>
      <c r="B4" s="561"/>
      <c r="C4" s="561"/>
      <c r="D4" s="173" t="s">
        <v>315</v>
      </c>
      <c r="E4" s="174" t="s">
        <v>439</v>
      </c>
      <c r="F4" s="174" t="s">
        <v>317</v>
      </c>
      <c r="G4" s="174" t="str">
        <f>'[7]FORMULARIO DE CANTIDADES'!C15</f>
        <v>m</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69" t="s">
        <v>440</v>
      </c>
      <c r="B7" s="570"/>
      <c r="C7" s="175" t="s">
        <v>126</v>
      </c>
      <c r="D7" s="231">
        <f>1/3</f>
        <v>0.33333333333333331</v>
      </c>
      <c r="E7" s="215"/>
      <c r="F7" s="238">
        <v>77691</v>
      </c>
      <c r="G7" s="229">
        <f t="shared" ref="G7:G18" si="0">D7*F7</f>
        <v>25897</v>
      </c>
    </row>
    <row r="8" spans="1:7" ht="15.75">
      <c r="A8" s="569" t="s">
        <v>441</v>
      </c>
      <c r="B8" s="570"/>
      <c r="C8" s="175" t="s">
        <v>126</v>
      </c>
      <c r="D8" s="231">
        <v>6</v>
      </c>
      <c r="E8" s="215"/>
      <c r="F8" s="238">
        <v>5315</v>
      </c>
      <c r="G8" s="229">
        <f t="shared" si="0"/>
        <v>31890</v>
      </c>
    </row>
    <row r="9" spans="1:7" ht="15.75">
      <c r="A9" s="569" t="s">
        <v>442</v>
      </c>
      <c r="B9" s="570"/>
      <c r="C9" s="175" t="s">
        <v>126</v>
      </c>
      <c r="D9" s="231">
        <v>1</v>
      </c>
      <c r="E9" s="215"/>
      <c r="F9" s="238"/>
      <c r="G9" s="229">
        <f t="shared" si="0"/>
        <v>0</v>
      </c>
    </row>
    <row r="10" spans="1:7" ht="15.75">
      <c r="A10" s="569" t="s">
        <v>443</v>
      </c>
      <c r="B10" s="570"/>
      <c r="C10" s="175" t="s">
        <v>126</v>
      </c>
      <c r="D10" s="231"/>
      <c r="E10" s="215"/>
      <c r="F10" s="238"/>
      <c r="G10" s="229">
        <f t="shared" si="0"/>
        <v>0</v>
      </c>
    </row>
    <row r="11" spans="1:7" ht="15.75">
      <c r="A11" s="569"/>
      <c r="B11" s="570"/>
      <c r="C11" s="175"/>
      <c r="D11" s="231"/>
      <c r="E11" s="215"/>
      <c r="F11" s="238"/>
      <c r="G11" s="229">
        <f t="shared" si="0"/>
        <v>0</v>
      </c>
    </row>
    <row r="12" spans="1:7" ht="15.75">
      <c r="A12" s="569"/>
      <c r="B12" s="570"/>
      <c r="C12" s="175"/>
      <c r="D12" s="231"/>
      <c r="E12" s="215"/>
      <c r="F12" s="238"/>
      <c r="G12" s="229">
        <f t="shared" si="0"/>
        <v>0</v>
      </c>
    </row>
    <row r="13" spans="1:7" ht="15.75">
      <c r="A13" s="569" t="s">
        <v>437</v>
      </c>
      <c r="B13" s="570"/>
      <c r="C13" s="175" t="s">
        <v>126</v>
      </c>
      <c r="D13" s="231">
        <f>1/3</f>
        <v>0.33333333333333331</v>
      </c>
      <c r="E13" s="215"/>
      <c r="F13" s="238">
        <v>1143</v>
      </c>
      <c r="G13" s="229">
        <f t="shared" si="0"/>
        <v>381</v>
      </c>
    </row>
    <row r="14" spans="1:7" ht="15.75">
      <c r="A14" s="569"/>
      <c r="B14" s="570"/>
      <c r="C14" s="175"/>
      <c r="D14" s="231"/>
      <c r="E14" s="215"/>
      <c r="F14" s="238"/>
      <c r="G14" s="229">
        <f t="shared" si="0"/>
        <v>0</v>
      </c>
    </row>
    <row r="15" spans="1:7" ht="15.75">
      <c r="A15" s="569"/>
      <c r="B15" s="570"/>
      <c r="C15" s="175"/>
      <c r="D15" s="231"/>
      <c r="E15" s="215"/>
      <c r="F15" s="238"/>
      <c r="G15" s="229">
        <f t="shared" si="0"/>
        <v>0</v>
      </c>
    </row>
    <row r="16" spans="1:7" ht="15.75">
      <c r="A16" s="569"/>
      <c r="B16" s="570"/>
      <c r="C16" s="175"/>
      <c r="D16" s="231"/>
      <c r="E16" s="215"/>
      <c r="F16" s="238"/>
      <c r="G16" s="229">
        <f t="shared" si="0"/>
        <v>0</v>
      </c>
    </row>
    <row r="17" spans="1:7" ht="15.75">
      <c r="A17" s="569"/>
      <c r="B17" s="570"/>
      <c r="C17" s="175"/>
      <c r="D17" s="231"/>
      <c r="E17" s="215"/>
      <c r="F17" s="238"/>
      <c r="G17" s="229">
        <f t="shared" si="0"/>
        <v>0</v>
      </c>
    </row>
    <row r="18" spans="1:7" ht="15.75">
      <c r="A18" s="569"/>
      <c r="B18" s="570"/>
      <c r="C18" s="175"/>
      <c r="D18" s="231"/>
      <c r="E18" s="215"/>
      <c r="F18" s="238"/>
      <c r="G18" s="229">
        <f t="shared" si="0"/>
        <v>0</v>
      </c>
    </row>
    <row r="19" spans="1:7" ht="15.75">
      <c r="A19" s="549"/>
      <c r="B19" s="549"/>
      <c r="C19" s="549"/>
      <c r="D19" s="549"/>
      <c r="E19" s="549"/>
      <c r="F19" s="174" t="s">
        <v>20</v>
      </c>
      <c r="G19" s="227">
        <f>SUM(G7:G18)</f>
        <v>58168</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E22" s="215"/>
      <c r="F22" s="238">
        <f>+G19</f>
        <v>58168</v>
      </c>
      <c r="G22" s="239">
        <f>D22*F22</f>
        <v>581.68000000000006</v>
      </c>
    </row>
    <row r="23" spans="1:7" ht="15.75">
      <c r="A23" s="186"/>
      <c r="B23" s="186"/>
      <c r="C23" s="186"/>
      <c r="D23" s="186"/>
      <c r="E23" s="215"/>
      <c r="F23" s="238"/>
      <c r="G23" s="240">
        <f>D23*F23</f>
        <v>0</v>
      </c>
    </row>
    <row r="24" spans="1:7" ht="15.75">
      <c r="A24" s="549"/>
      <c r="B24" s="549"/>
      <c r="C24" s="549"/>
      <c r="D24" s="549"/>
      <c r="E24" s="549"/>
      <c r="F24" s="174" t="s">
        <v>20</v>
      </c>
      <c r="G24" s="188">
        <f>SUM(G22:G23)</f>
        <v>581.68000000000006</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238">
        <f>+E27*D27</f>
        <v>1463.6349</v>
      </c>
    </row>
    <row r="28" spans="1:7" ht="15.75">
      <c r="A28" s="190" t="s">
        <v>341</v>
      </c>
      <c r="B28" s="191">
        <v>70707</v>
      </c>
      <c r="C28" s="192">
        <v>0.61</v>
      </c>
      <c r="D28" s="193">
        <f t="shared" ref="D28:D29" si="1">+B28*(1+C28)</f>
        <v>113838.26999999999</v>
      </c>
      <c r="E28" s="194">
        <v>7.2379543791250112E-2</v>
      </c>
      <c r="F28" s="215"/>
      <c r="G28" s="238">
        <f>+E28*D28</f>
        <v>8239.5620485851523</v>
      </c>
    </row>
    <row r="29" spans="1:7" ht="15.75">
      <c r="A29" s="190" t="s">
        <v>342</v>
      </c>
      <c r="B29" s="191">
        <v>45454</v>
      </c>
      <c r="C29" s="192">
        <v>0.61</v>
      </c>
      <c r="D29" s="193">
        <f t="shared" si="1"/>
        <v>73180.939999999988</v>
      </c>
      <c r="E29" s="196">
        <f>+E28</f>
        <v>7.2379543791250112E-2</v>
      </c>
      <c r="F29" s="215"/>
      <c r="G29" s="238">
        <f>+E29*D29</f>
        <v>5296.8030514148459</v>
      </c>
    </row>
    <row r="30" spans="1:7" ht="15.75">
      <c r="A30" s="549"/>
      <c r="B30" s="549"/>
      <c r="C30" s="549"/>
      <c r="D30" s="549"/>
      <c r="E30" s="549"/>
      <c r="F30" s="174" t="s">
        <v>20</v>
      </c>
      <c r="G30" s="188">
        <f>SUM(G27:G29)</f>
        <v>14999.999999999996</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238">
        <f>G30*E33</f>
        <v>749.99999999999989</v>
      </c>
    </row>
    <row r="34" spans="1:7" ht="15.75">
      <c r="A34" s="552"/>
      <c r="B34" s="552"/>
      <c r="C34" s="552"/>
      <c r="D34" s="552"/>
      <c r="E34" s="552"/>
      <c r="F34" s="174" t="s">
        <v>20</v>
      </c>
      <c r="G34" s="216">
        <f>SUM(G33:G33)</f>
        <v>749.99999999999989</v>
      </c>
    </row>
    <row r="35" spans="1:7" ht="15.75">
      <c r="A35" s="566"/>
      <c r="B35" s="554"/>
      <c r="C35" s="199"/>
      <c r="D35" s="199"/>
      <c r="E35" s="199"/>
      <c r="F35" s="199"/>
      <c r="G35" s="233"/>
    </row>
    <row r="36" spans="1:7" ht="15.75">
      <c r="A36" s="567"/>
      <c r="B36" s="568"/>
      <c r="C36" s="234"/>
      <c r="D36" s="547" t="s">
        <v>347</v>
      </c>
      <c r="E36" s="547"/>
      <c r="F36" s="547"/>
      <c r="G36" s="228">
        <f>ROUND(G19+G24+G30+G34,0)</f>
        <v>74500</v>
      </c>
    </row>
    <row r="38" spans="1:7" ht="16.5">
      <c r="A38" s="548" t="s">
        <v>348</v>
      </c>
      <c r="B38" s="548"/>
      <c r="C38" s="548"/>
      <c r="D38" s="205"/>
      <c r="E38" s="548" t="s">
        <v>349</v>
      </c>
      <c r="F38" s="548"/>
      <c r="G38" s="548"/>
    </row>
    <row r="39" spans="1:7">
      <c r="A39" s="57"/>
      <c r="B39" s="58"/>
      <c r="C39" s="58"/>
      <c r="D39" s="58"/>
      <c r="E39" s="58"/>
      <c r="F39" s="58"/>
      <c r="G39" s="58"/>
    </row>
    <row r="40" spans="1:7">
      <c r="A40" s="57"/>
      <c r="B40" s="58"/>
      <c r="C40" s="58"/>
      <c r="D40" s="58"/>
      <c r="E40" s="58"/>
      <c r="F40" s="58"/>
      <c r="G40" s="58"/>
    </row>
    <row r="41" spans="1:7">
      <c r="A41" s="57"/>
      <c r="B41" s="58"/>
      <c r="C41" s="58"/>
      <c r="D41" s="58"/>
      <c r="E41" s="58"/>
      <c r="F41" s="58"/>
      <c r="G41" s="213"/>
    </row>
    <row r="42" spans="1:7" ht="18">
      <c r="A42" s="57"/>
      <c r="B42" s="58"/>
      <c r="C42" s="544" t="s">
        <v>350</v>
      </c>
      <c r="D42" s="544"/>
      <c r="E42" s="544"/>
      <c r="F42" s="544"/>
      <c r="G42"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38:C38"/>
    <mergeCell ref="E38:G38"/>
    <mergeCell ref="C42:F42"/>
    <mergeCell ref="A31:G31"/>
    <mergeCell ref="A32:B32"/>
    <mergeCell ref="A33:B33"/>
    <mergeCell ref="A34:E34"/>
    <mergeCell ref="A35:B35"/>
    <mergeCell ref="A36:B36"/>
    <mergeCell ref="D36:F36"/>
  </mergeCells>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dimension ref="A1:G42"/>
  <sheetViews>
    <sheetView topLeftCell="A19" workbookViewId="0">
      <selection activeCell="E45" sqref="E45"/>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5.75">
      <c r="A3" s="547"/>
      <c r="B3" s="560" t="str">
        <f>'[7]FORMULARIO DE CANTIDADES'!B16</f>
        <v>Suministro, transporte e instalación de tablero de 42 circuitos trifásico 5H, 225 Amperios, 208/120 voltios, con espacio para totalizador, barraje en cobre electrolítico 99% de pureza, barras de neutro y tierra, para interruptores tipo QUICK-LAG. Incluye: puerta bisagrada, chapa con llave, elementos de fijación, tapa breaker, marcación, diagrama unifilar y demás accesorios necesarios para su correcta instalación.</v>
      </c>
      <c r="C3" s="560"/>
      <c r="D3" s="560"/>
      <c r="E3" s="560"/>
      <c r="F3" s="560"/>
      <c r="G3" s="560"/>
    </row>
    <row r="4" spans="1:7" ht="15.75">
      <c r="A4" s="561"/>
      <c r="B4" s="561"/>
      <c r="C4" s="561"/>
      <c r="D4" s="173" t="s">
        <v>315</v>
      </c>
      <c r="E4" s="174" t="s">
        <v>444</v>
      </c>
      <c r="F4" s="174" t="s">
        <v>317</v>
      </c>
      <c r="G4" s="174" t="str">
        <f>'[7]FORMULARIO DE CANTIDADES'!C16</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69" t="s">
        <v>440</v>
      </c>
      <c r="B7" s="570"/>
      <c r="C7" s="175" t="s">
        <v>126</v>
      </c>
      <c r="D7" s="237">
        <v>1</v>
      </c>
      <c r="E7" s="215"/>
      <c r="F7" s="238">
        <v>728474</v>
      </c>
      <c r="G7" s="229">
        <f t="shared" ref="G7:G18" si="0">D7*F7</f>
        <v>728474</v>
      </c>
    </row>
    <row r="8" spans="1:7" ht="15.75">
      <c r="A8" s="569" t="s">
        <v>426</v>
      </c>
      <c r="B8" s="570"/>
      <c r="C8" s="175" t="s">
        <v>126</v>
      </c>
      <c r="D8" s="237">
        <v>6</v>
      </c>
      <c r="E8" s="215"/>
      <c r="F8" s="238">
        <v>358</v>
      </c>
      <c r="G8" s="229">
        <f t="shared" si="0"/>
        <v>2148</v>
      </c>
    </row>
    <row r="9" spans="1:7" ht="15.75">
      <c r="A9" s="569" t="s">
        <v>442</v>
      </c>
      <c r="B9" s="570"/>
      <c r="C9" s="175" t="s">
        <v>126</v>
      </c>
      <c r="D9" s="237">
        <v>1</v>
      </c>
      <c r="E9" s="215"/>
      <c r="F9" s="238">
        <v>18821</v>
      </c>
      <c r="G9" s="229">
        <f t="shared" si="0"/>
        <v>18821</v>
      </c>
    </row>
    <row r="10" spans="1:7" ht="15.75">
      <c r="A10" s="569" t="s">
        <v>443</v>
      </c>
      <c r="B10" s="570"/>
      <c r="C10" s="175" t="s">
        <v>126</v>
      </c>
      <c r="D10" s="237">
        <v>4</v>
      </c>
      <c r="E10" s="215"/>
      <c r="F10" s="238">
        <v>810</v>
      </c>
      <c r="G10" s="229">
        <f t="shared" si="0"/>
        <v>3240</v>
      </c>
    </row>
    <row r="11" spans="1:7" ht="15.75">
      <c r="A11" s="569" t="s">
        <v>437</v>
      </c>
      <c r="B11" s="570"/>
      <c r="C11" s="175" t="s">
        <v>126</v>
      </c>
      <c r="D11" s="237">
        <v>38</v>
      </c>
      <c r="E11" s="215"/>
      <c r="F11" s="238">
        <v>1143</v>
      </c>
      <c r="G11" s="229">
        <f t="shared" si="0"/>
        <v>43434</v>
      </c>
    </row>
    <row r="12" spans="1:7" ht="15.75">
      <c r="A12" s="569"/>
      <c r="B12" s="570"/>
      <c r="C12" s="175"/>
      <c r="D12" s="237"/>
      <c r="E12" s="215"/>
      <c r="F12" s="238"/>
      <c r="G12" s="229">
        <f t="shared" si="0"/>
        <v>0</v>
      </c>
    </row>
    <row r="13" spans="1:7" ht="15.75">
      <c r="A13" s="569"/>
      <c r="B13" s="570"/>
      <c r="C13" s="175"/>
      <c r="D13" s="237"/>
      <c r="E13" s="215"/>
      <c r="F13" s="238"/>
      <c r="G13" s="229">
        <f t="shared" si="0"/>
        <v>0</v>
      </c>
    </row>
    <row r="14" spans="1:7" ht="15.75">
      <c r="A14" s="569"/>
      <c r="B14" s="570"/>
      <c r="C14" s="175"/>
      <c r="D14" s="237"/>
      <c r="E14" s="215"/>
      <c r="F14" s="238"/>
      <c r="G14" s="229">
        <f t="shared" si="0"/>
        <v>0</v>
      </c>
    </row>
    <row r="15" spans="1:7" ht="15.75">
      <c r="A15" s="569"/>
      <c r="B15" s="570"/>
      <c r="C15" s="175"/>
      <c r="D15" s="237"/>
      <c r="E15" s="215"/>
      <c r="F15" s="238"/>
      <c r="G15" s="229">
        <f t="shared" si="0"/>
        <v>0</v>
      </c>
    </row>
    <row r="16" spans="1:7" ht="15.75">
      <c r="A16" s="569"/>
      <c r="B16" s="570"/>
      <c r="C16" s="175"/>
      <c r="D16" s="237"/>
      <c r="E16" s="215"/>
      <c r="F16" s="238"/>
      <c r="G16" s="229">
        <f t="shared" si="0"/>
        <v>0</v>
      </c>
    </row>
    <row r="17" spans="1:7" ht="15.75">
      <c r="A17" s="569"/>
      <c r="B17" s="570"/>
      <c r="C17" s="175"/>
      <c r="D17" s="237"/>
      <c r="E17" s="215"/>
      <c r="F17" s="238"/>
      <c r="G17" s="229">
        <f t="shared" si="0"/>
        <v>0</v>
      </c>
    </row>
    <row r="18" spans="1:7" ht="15.75">
      <c r="A18" s="569"/>
      <c r="B18" s="570"/>
      <c r="C18" s="175"/>
      <c r="D18" s="237"/>
      <c r="E18" s="215"/>
      <c r="F18" s="238"/>
      <c r="G18" s="229">
        <f t="shared" si="0"/>
        <v>0</v>
      </c>
    </row>
    <row r="19" spans="1:7" ht="15.75">
      <c r="A19" s="549"/>
      <c r="B19" s="549"/>
      <c r="C19" s="549"/>
      <c r="D19" s="549"/>
      <c r="E19" s="549"/>
      <c r="F19" s="174" t="s">
        <v>20</v>
      </c>
      <c r="G19" s="227">
        <f>SUM(G7:G18)</f>
        <v>796117</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E22" s="215"/>
      <c r="F22" s="238">
        <f>+G19</f>
        <v>796117</v>
      </c>
      <c r="G22" s="238">
        <f>D22*F22</f>
        <v>7961.17</v>
      </c>
    </row>
    <row r="23" spans="1:7" ht="15.75">
      <c r="A23" s="186"/>
      <c r="B23" s="186"/>
      <c r="C23" s="186"/>
      <c r="D23" s="186"/>
      <c r="E23" s="215"/>
      <c r="F23" s="215"/>
      <c r="G23" s="238">
        <f>D23*F23</f>
        <v>0</v>
      </c>
    </row>
    <row r="24" spans="1:7" ht="15.75">
      <c r="A24" s="549"/>
      <c r="B24" s="549"/>
      <c r="C24" s="549"/>
      <c r="D24" s="549"/>
      <c r="E24" s="549"/>
      <c r="F24" s="174" t="s">
        <v>20</v>
      </c>
      <c r="G24" s="188">
        <f>SUM(G22:G23)</f>
        <v>7961.17</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238">
        <f>+E27*D27</f>
        <v>1463.6349</v>
      </c>
    </row>
    <row r="28" spans="1:7" ht="15.75">
      <c r="A28" s="190" t="s">
        <v>341</v>
      </c>
      <c r="B28" s="191">
        <v>70707</v>
      </c>
      <c r="C28" s="192">
        <v>0.61</v>
      </c>
      <c r="D28" s="193">
        <f t="shared" ref="D28:D29" si="1">+B28*(1+C28)</f>
        <v>113838.26999999999</v>
      </c>
      <c r="E28" s="194">
        <v>0.68728963778640728</v>
      </c>
      <c r="F28" s="215"/>
      <c r="G28" s="238">
        <f>+E28*D28</f>
        <v>78239.863354531233</v>
      </c>
    </row>
    <row r="29" spans="1:7" ht="15.75">
      <c r="A29" s="190" t="s">
        <v>342</v>
      </c>
      <c r="B29" s="191">
        <v>45454</v>
      </c>
      <c r="C29" s="192">
        <v>0.61</v>
      </c>
      <c r="D29" s="193">
        <f t="shared" si="1"/>
        <v>73180.939999999988</v>
      </c>
      <c r="E29" s="196">
        <f>+E28</f>
        <v>0.68728963778640728</v>
      </c>
      <c r="F29" s="215"/>
      <c r="G29" s="238">
        <f>+E29*D29</f>
        <v>50296.501745468799</v>
      </c>
    </row>
    <row r="30" spans="1:7" ht="15.75">
      <c r="A30" s="549"/>
      <c r="B30" s="549"/>
      <c r="C30" s="549"/>
      <c r="D30" s="549"/>
      <c r="E30" s="549"/>
      <c r="F30" s="174" t="s">
        <v>20</v>
      </c>
      <c r="G30" s="188">
        <f>SUM(G27:G29)</f>
        <v>130000.00000000003</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239">
        <f>G30*E33</f>
        <v>6500.0000000000018</v>
      </c>
    </row>
    <row r="34" spans="1:7" ht="15.75">
      <c r="A34" s="552"/>
      <c r="B34" s="552"/>
      <c r="C34" s="552"/>
      <c r="D34" s="552"/>
      <c r="E34" s="552"/>
      <c r="F34" s="174" t="s">
        <v>20</v>
      </c>
      <c r="G34" s="188">
        <f>SUM(G33:G33)</f>
        <v>6500.0000000000018</v>
      </c>
    </row>
    <row r="35" spans="1:7" ht="15.75">
      <c r="A35" s="566"/>
      <c r="B35" s="554"/>
      <c r="C35" s="199"/>
      <c r="D35" s="199"/>
      <c r="E35" s="199"/>
      <c r="F35" s="199"/>
      <c r="G35" s="233"/>
    </row>
    <row r="36" spans="1:7" ht="15.75">
      <c r="A36" s="567"/>
      <c r="B36" s="568"/>
      <c r="C36" s="234"/>
      <c r="D36" s="547" t="s">
        <v>347</v>
      </c>
      <c r="E36" s="547"/>
      <c r="F36" s="547"/>
      <c r="G36" s="228">
        <f>ROUND(G19+G24+G30+G34,0)</f>
        <v>940578</v>
      </c>
    </row>
    <row r="38" spans="1:7" ht="16.5">
      <c r="A38" s="548" t="s">
        <v>348</v>
      </c>
      <c r="B38" s="548"/>
      <c r="C38" s="548"/>
      <c r="D38" s="205"/>
      <c r="E38" s="548" t="s">
        <v>349</v>
      </c>
      <c r="F38" s="548"/>
      <c r="G38" s="548"/>
    </row>
    <row r="39" spans="1:7">
      <c r="A39" s="57"/>
      <c r="B39" s="58"/>
      <c r="C39" s="58"/>
      <c r="D39" s="58"/>
      <c r="E39" s="58"/>
      <c r="F39" s="58"/>
      <c r="G39" s="58"/>
    </row>
    <row r="40" spans="1:7">
      <c r="A40" s="57"/>
      <c r="B40" s="58"/>
      <c r="C40" s="58"/>
      <c r="D40" s="58"/>
      <c r="E40" s="58"/>
      <c r="F40" s="58"/>
      <c r="G40" s="58"/>
    </row>
    <row r="41" spans="1:7">
      <c r="A41" s="57"/>
      <c r="B41" s="58"/>
      <c r="C41" s="58"/>
      <c r="D41" s="58"/>
      <c r="E41" s="58"/>
      <c r="F41" s="58"/>
      <c r="G41" s="213"/>
    </row>
    <row r="42" spans="1:7" ht="18">
      <c r="A42" s="57"/>
      <c r="B42" s="58"/>
      <c r="C42" s="544" t="s">
        <v>350</v>
      </c>
      <c r="D42" s="544"/>
      <c r="E42" s="544"/>
      <c r="F42" s="544"/>
      <c r="G42"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38:C38"/>
    <mergeCell ref="E38:G38"/>
    <mergeCell ref="C42:F42"/>
    <mergeCell ref="A31:G31"/>
    <mergeCell ref="A32:B32"/>
    <mergeCell ref="A33:B33"/>
    <mergeCell ref="A34:E34"/>
    <mergeCell ref="A35:B35"/>
    <mergeCell ref="A36:B36"/>
    <mergeCell ref="D36:F36"/>
  </mergeCells>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dimension ref="A1:G43"/>
  <sheetViews>
    <sheetView topLeftCell="A19" workbookViewId="0">
      <selection activeCell="A39" sqref="A39:G44"/>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5.75">
      <c r="A3" s="547"/>
      <c r="B3" s="560" t="str">
        <f>'[7]FORMULARIO DE CANTIDADES'!B18</f>
        <v>Suministro, transporte e instalación de tablero de 12 circuitos trifásico 5H, 225 Amperios, 208/120 voltios, con espacio para totalizador, barraje en cobre electrolítico 99% de pureza, barras de neutro y tierra, para interruptores tipo QUICK-LAG. Incluye: puerta bisagrada, chapa con llave, elementos de fijación, tapa breaker, marcación, diagrama unifilar y demás accesorios necesarios para su correcta instalación.</v>
      </c>
      <c r="C3" s="560"/>
      <c r="D3" s="560"/>
      <c r="E3" s="560"/>
      <c r="F3" s="560"/>
      <c r="G3" s="560"/>
    </row>
    <row r="4" spans="1:7" ht="15.75">
      <c r="A4" s="561"/>
      <c r="B4" s="561"/>
      <c r="C4" s="561"/>
      <c r="D4" s="173" t="s">
        <v>315</v>
      </c>
      <c r="E4" s="174" t="s">
        <v>445</v>
      </c>
      <c r="F4" s="174" t="s">
        <v>317</v>
      </c>
      <c r="G4" s="174" t="str">
        <f>'[7]FORMULARIO DE CANTIDADES'!C18</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69" t="s">
        <v>446</v>
      </c>
      <c r="B7" s="570"/>
      <c r="C7" s="175" t="s">
        <v>126</v>
      </c>
      <c r="D7" s="237">
        <v>1</v>
      </c>
      <c r="E7" s="215"/>
      <c r="F7" s="238">
        <v>407033</v>
      </c>
      <c r="G7" s="229">
        <f t="shared" ref="G7:G18" si="0">D7*F7</f>
        <v>407033</v>
      </c>
    </row>
    <row r="8" spans="1:7" ht="15.75">
      <c r="A8" s="569" t="s">
        <v>426</v>
      </c>
      <c r="B8" s="570"/>
      <c r="C8" s="175" t="s">
        <v>126</v>
      </c>
      <c r="D8" s="237">
        <v>4</v>
      </c>
      <c r="E8" s="215"/>
      <c r="F8" s="238">
        <v>358</v>
      </c>
      <c r="G8" s="229">
        <f t="shared" si="0"/>
        <v>1432</v>
      </c>
    </row>
    <row r="9" spans="1:7" ht="15.75">
      <c r="A9" s="569" t="s">
        <v>442</v>
      </c>
      <c r="B9" s="570"/>
      <c r="C9" s="175" t="s">
        <v>126</v>
      </c>
      <c r="D9" s="237">
        <v>1</v>
      </c>
      <c r="E9" s="215"/>
      <c r="F9" s="238">
        <v>18821</v>
      </c>
      <c r="G9" s="229">
        <f t="shared" si="0"/>
        <v>18821</v>
      </c>
    </row>
    <row r="10" spans="1:7" ht="15.75">
      <c r="A10" s="569" t="s">
        <v>443</v>
      </c>
      <c r="B10" s="570"/>
      <c r="C10" s="175" t="s">
        <v>126</v>
      </c>
      <c r="D10" s="237">
        <v>10</v>
      </c>
      <c r="E10" s="215"/>
      <c r="F10" s="238">
        <v>810</v>
      </c>
      <c r="G10" s="229">
        <f t="shared" si="0"/>
        <v>8100</v>
      </c>
    </row>
    <row r="11" spans="1:7" ht="15.75">
      <c r="A11" s="569" t="s">
        <v>437</v>
      </c>
      <c r="B11" s="570"/>
      <c r="C11" s="175" t="s">
        <v>126</v>
      </c>
      <c r="D11" s="237">
        <v>26</v>
      </c>
      <c r="E11" s="215"/>
      <c r="F11" s="238">
        <v>1143</v>
      </c>
      <c r="G11" s="229">
        <f t="shared" si="0"/>
        <v>29718</v>
      </c>
    </row>
    <row r="12" spans="1:7" ht="15.75">
      <c r="A12" s="569"/>
      <c r="B12" s="570"/>
      <c r="C12" s="175"/>
      <c r="D12" s="237"/>
      <c r="E12" s="215"/>
      <c r="F12" s="238"/>
      <c r="G12" s="229">
        <f t="shared" si="0"/>
        <v>0</v>
      </c>
    </row>
    <row r="13" spans="1:7" ht="15.75">
      <c r="A13" s="569"/>
      <c r="B13" s="570"/>
      <c r="C13" s="175"/>
      <c r="D13" s="237"/>
      <c r="E13" s="215"/>
      <c r="F13" s="238"/>
      <c r="G13" s="229">
        <f t="shared" si="0"/>
        <v>0</v>
      </c>
    </row>
    <row r="14" spans="1:7" ht="15.75">
      <c r="A14" s="569"/>
      <c r="B14" s="570"/>
      <c r="C14" s="175"/>
      <c r="D14" s="237"/>
      <c r="E14" s="215"/>
      <c r="F14" s="238"/>
      <c r="G14" s="229">
        <f t="shared" si="0"/>
        <v>0</v>
      </c>
    </row>
    <row r="15" spans="1:7" ht="15.75">
      <c r="A15" s="569"/>
      <c r="B15" s="570"/>
      <c r="C15" s="175"/>
      <c r="D15" s="237"/>
      <c r="E15" s="215"/>
      <c r="F15" s="238"/>
      <c r="G15" s="229">
        <f t="shared" si="0"/>
        <v>0</v>
      </c>
    </row>
    <row r="16" spans="1:7" ht="15.75">
      <c r="A16" s="569"/>
      <c r="B16" s="570"/>
      <c r="C16" s="175"/>
      <c r="D16" s="237"/>
      <c r="E16" s="215"/>
      <c r="F16" s="238"/>
      <c r="G16" s="229">
        <f t="shared" si="0"/>
        <v>0</v>
      </c>
    </row>
    <row r="17" spans="1:7" ht="15.75">
      <c r="A17" s="569"/>
      <c r="B17" s="570"/>
      <c r="C17" s="175"/>
      <c r="D17" s="237"/>
      <c r="E17" s="215"/>
      <c r="F17" s="238"/>
      <c r="G17" s="229">
        <f t="shared" si="0"/>
        <v>0</v>
      </c>
    </row>
    <row r="18" spans="1:7" ht="15.75">
      <c r="A18" s="569"/>
      <c r="B18" s="570"/>
      <c r="C18" s="175"/>
      <c r="D18" s="237"/>
      <c r="E18" s="215"/>
      <c r="F18" s="238"/>
      <c r="G18" s="229">
        <f t="shared" si="0"/>
        <v>0</v>
      </c>
    </row>
    <row r="19" spans="1:7" ht="15.75">
      <c r="A19" s="549"/>
      <c r="B19" s="549"/>
      <c r="C19" s="549"/>
      <c r="D19" s="549"/>
      <c r="E19" s="549"/>
      <c r="F19" s="174" t="s">
        <v>20</v>
      </c>
      <c r="G19" s="227">
        <f>SUM(G7:G18)</f>
        <v>465104</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E22" s="238"/>
      <c r="F22" s="238">
        <f>+G19</f>
        <v>465104</v>
      </c>
      <c r="G22" s="238">
        <f>D22*F22</f>
        <v>4651.04</v>
      </c>
    </row>
    <row r="23" spans="1:7" ht="15.75">
      <c r="A23" s="186"/>
      <c r="B23" s="186"/>
      <c r="C23" s="186"/>
      <c r="D23" s="186"/>
      <c r="E23" s="238"/>
      <c r="F23" s="238"/>
      <c r="G23" s="238">
        <f>D23*F23</f>
        <v>0</v>
      </c>
    </row>
    <row r="24" spans="1:7" ht="15.75">
      <c r="A24" s="549"/>
      <c r="B24" s="549"/>
      <c r="C24" s="549"/>
      <c r="D24" s="549"/>
      <c r="E24" s="549"/>
      <c r="F24" s="174" t="s">
        <v>20</v>
      </c>
      <c r="G24" s="188">
        <f>SUM(G22:G23)</f>
        <v>4651.04</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238">
        <f>+E27*D27</f>
        <v>1463.6349</v>
      </c>
    </row>
    <row r="28" spans="1:7" ht="15.75">
      <c r="A28" s="190" t="s">
        <v>341</v>
      </c>
      <c r="B28" s="191">
        <v>70707</v>
      </c>
      <c r="C28" s="192">
        <v>0.61</v>
      </c>
      <c r="D28" s="193">
        <f t="shared" ref="D28:D29" si="1">+B28*(1+C28)</f>
        <v>113838.26999999999</v>
      </c>
      <c r="E28" s="194">
        <v>0.68728963778640728</v>
      </c>
      <c r="F28" s="215"/>
      <c r="G28" s="238">
        <f>+E28*D28</f>
        <v>78239.863354531233</v>
      </c>
    </row>
    <row r="29" spans="1:7" ht="15.75">
      <c r="A29" s="190" t="s">
        <v>342</v>
      </c>
      <c r="B29" s="191">
        <v>45454</v>
      </c>
      <c r="C29" s="192">
        <v>0.61</v>
      </c>
      <c r="D29" s="193">
        <f t="shared" si="1"/>
        <v>73180.939999999988</v>
      </c>
      <c r="E29" s="196">
        <f>+E28</f>
        <v>0.68728963778640728</v>
      </c>
      <c r="F29" s="215"/>
      <c r="G29" s="238">
        <f>+E29*D29</f>
        <v>50296.501745468799</v>
      </c>
    </row>
    <row r="30" spans="1:7" ht="15.75">
      <c r="A30" s="549"/>
      <c r="B30" s="549"/>
      <c r="C30" s="549"/>
      <c r="D30" s="549"/>
      <c r="E30" s="549"/>
      <c r="F30" s="174" t="s">
        <v>20</v>
      </c>
      <c r="G30" s="188">
        <f>SUM(G27:G29)</f>
        <v>130000.00000000003</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239">
        <f>G30*E33</f>
        <v>6500.0000000000018</v>
      </c>
    </row>
    <row r="34" spans="1:7" ht="15.75">
      <c r="A34" s="552"/>
      <c r="B34" s="552"/>
      <c r="C34" s="552"/>
      <c r="D34" s="552"/>
      <c r="E34" s="552"/>
      <c r="F34" s="174" t="s">
        <v>20</v>
      </c>
      <c r="G34" s="188">
        <f>SUM(G33:G33)</f>
        <v>6500.0000000000018</v>
      </c>
    </row>
    <row r="35" spans="1:7" ht="15.75">
      <c r="A35" s="566"/>
      <c r="B35" s="554"/>
      <c r="C35" s="199"/>
      <c r="D35" s="199"/>
      <c r="E35" s="199"/>
      <c r="F35" s="199"/>
      <c r="G35" s="233"/>
    </row>
    <row r="36" spans="1:7" ht="15.75">
      <c r="A36" s="567"/>
      <c r="B36" s="568"/>
      <c r="C36" s="234"/>
      <c r="D36" s="547" t="s">
        <v>347</v>
      </c>
      <c r="E36" s="547"/>
      <c r="F36" s="547"/>
      <c r="G36" s="202">
        <f>ROUND(G19+G24+G30+G34,0)</f>
        <v>606255</v>
      </c>
    </row>
    <row r="39" spans="1:7" ht="16.5">
      <c r="A39" s="548" t="s">
        <v>348</v>
      </c>
      <c r="B39" s="548"/>
      <c r="C39" s="548"/>
      <c r="D39" s="205"/>
      <c r="E39" s="548" t="s">
        <v>349</v>
      </c>
      <c r="F39" s="548"/>
      <c r="G39" s="548"/>
    </row>
    <row r="40" spans="1:7">
      <c r="A40" s="57"/>
      <c r="B40" s="58"/>
      <c r="C40" s="58"/>
      <c r="D40" s="58"/>
      <c r="E40" s="58"/>
      <c r="F40" s="58"/>
      <c r="G40" s="58"/>
    </row>
    <row r="41" spans="1:7">
      <c r="A41" s="57"/>
      <c r="B41" s="58"/>
      <c r="C41" s="58"/>
      <c r="D41" s="58"/>
      <c r="E41" s="58"/>
      <c r="F41" s="58"/>
      <c r="G41" s="58"/>
    </row>
    <row r="42" spans="1:7">
      <c r="A42" s="57"/>
      <c r="B42" s="58"/>
      <c r="C42" s="58"/>
      <c r="D42" s="58"/>
      <c r="E42" s="58"/>
      <c r="F42" s="58"/>
      <c r="G42" s="213"/>
    </row>
    <row r="43" spans="1:7" ht="18">
      <c r="A43" s="57"/>
      <c r="B43" s="58"/>
      <c r="C43" s="544" t="s">
        <v>350</v>
      </c>
      <c r="D43" s="544"/>
      <c r="E43" s="544"/>
      <c r="F43" s="544"/>
      <c r="G43"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39:C39"/>
    <mergeCell ref="E39:G39"/>
    <mergeCell ref="C43:F43"/>
    <mergeCell ref="A31:G31"/>
    <mergeCell ref="A32:B32"/>
    <mergeCell ref="A33:B33"/>
    <mergeCell ref="A34:E34"/>
    <mergeCell ref="A35:B35"/>
    <mergeCell ref="A36:B36"/>
    <mergeCell ref="D36:F36"/>
  </mergeCells>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dimension ref="A1:G43"/>
  <sheetViews>
    <sheetView topLeftCell="A19" workbookViewId="0">
      <selection activeCell="A39" sqref="A39:G44"/>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63" customHeight="1">
      <c r="A3" s="547"/>
      <c r="B3" s="560" t="str">
        <f>'[7]FORMULARIO DE CANTIDADES'!B19</f>
        <v>Suministro, transporte e instalación de alimentador trifásico en cables de cobre 3No6(F) + 1No8(T) + 1No8(T) AWG-LSZH. Incluye: conectores, cintas, marcación, elementos de fijación y demás accesorios funcionamiento.</v>
      </c>
      <c r="C3" s="560"/>
      <c r="D3" s="560"/>
      <c r="E3" s="560"/>
      <c r="F3" s="560"/>
      <c r="G3" s="560"/>
    </row>
    <row r="4" spans="1:7" ht="15.75">
      <c r="A4" s="561"/>
      <c r="B4" s="561"/>
      <c r="C4" s="561"/>
      <c r="D4" s="173" t="s">
        <v>315</v>
      </c>
      <c r="E4" s="174" t="s">
        <v>447</v>
      </c>
      <c r="F4" s="174" t="s">
        <v>317</v>
      </c>
      <c r="G4" s="174" t="str">
        <f>'[7]FORMULARIO DE CANTIDADES'!C19</f>
        <v>m</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418</v>
      </c>
      <c r="B7" s="558"/>
      <c r="C7" s="175" t="s">
        <v>112</v>
      </c>
      <c r="D7" s="175">
        <v>3</v>
      </c>
      <c r="E7" s="215"/>
      <c r="F7" s="229">
        <v>12706</v>
      </c>
      <c r="G7" s="230">
        <f t="shared" ref="G7:G18" si="0">D7*F7</f>
        <v>38118</v>
      </c>
    </row>
    <row r="8" spans="1:7" ht="15.75">
      <c r="A8" s="558" t="s">
        <v>448</v>
      </c>
      <c r="B8" s="558"/>
      <c r="C8" s="175" t="s">
        <v>112</v>
      </c>
      <c r="D8" s="175">
        <v>2</v>
      </c>
      <c r="E8" s="215"/>
      <c r="F8" s="229">
        <v>8223</v>
      </c>
      <c r="G8" s="230">
        <f t="shared" si="0"/>
        <v>16446</v>
      </c>
    </row>
    <row r="9" spans="1:7" ht="15.75">
      <c r="A9" s="558" t="s">
        <v>421</v>
      </c>
      <c r="B9" s="558"/>
      <c r="C9" s="175" t="s">
        <v>126</v>
      </c>
      <c r="D9" s="231">
        <f>49*9/5000</f>
        <v>8.8200000000000001E-2</v>
      </c>
      <c r="E9" s="215"/>
      <c r="F9" s="229">
        <v>1857</v>
      </c>
      <c r="G9" s="230">
        <f t="shared" si="0"/>
        <v>163.78739999999999</v>
      </c>
    </row>
    <row r="10" spans="1:7" ht="15.75">
      <c r="A10" s="558" t="s">
        <v>449</v>
      </c>
      <c r="B10" s="558"/>
      <c r="C10" s="175" t="s">
        <v>126</v>
      </c>
      <c r="D10" s="231">
        <f>49/2500</f>
        <v>1.9599999999999999E-2</v>
      </c>
      <c r="E10" s="215"/>
      <c r="F10" s="229">
        <v>1500</v>
      </c>
      <c r="G10" s="230">
        <f t="shared" si="0"/>
        <v>29.4</v>
      </c>
    </row>
    <row r="11" spans="1:7" ht="15.75">
      <c r="A11" s="558" t="s">
        <v>402</v>
      </c>
      <c r="B11" s="558"/>
      <c r="C11" s="175" t="s">
        <v>126</v>
      </c>
      <c r="D11" s="231">
        <f>(0.2*5)/3/20</f>
        <v>1.6666666666666666E-2</v>
      </c>
      <c r="E11" s="215"/>
      <c r="F11" s="229">
        <v>26607</v>
      </c>
      <c r="G11" s="230">
        <f t="shared" si="0"/>
        <v>443.45</v>
      </c>
    </row>
    <row r="12" spans="1:7" ht="15.75">
      <c r="A12" s="558" t="s">
        <v>422</v>
      </c>
      <c r="B12" s="558"/>
      <c r="C12" s="175" t="s">
        <v>126</v>
      </c>
      <c r="D12" s="231">
        <f>1/1.2</f>
        <v>0.83333333333333337</v>
      </c>
      <c r="E12" s="215"/>
      <c r="F12" s="229">
        <v>93</v>
      </c>
      <c r="G12" s="230">
        <f t="shared" si="0"/>
        <v>77.5</v>
      </c>
    </row>
    <row r="13" spans="1:7" ht="15.75">
      <c r="A13" s="558"/>
      <c r="B13" s="558"/>
      <c r="C13" s="175"/>
      <c r="D13" s="175"/>
      <c r="E13" s="215"/>
      <c r="F13" s="229"/>
      <c r="G13" s="230">
        <f t="shared" si="0"/>
        <v>0</v>
      </c>
    </row>
    <row r="14" spans="1:7" ht="15.75">
      <c r="A14" s="558"/>
      <c r="B14" s="558"/>
      <c r="C14" s="175"/>
      <c r="D14" s="175"/>
      <c r="E14" s="215"/>
      <c r="F14" s="229"/>
      <c r="G14" s="230">
        <f t="shared" si="0"/>
        <v>0</v>
      </c>
    </row>
    <row r="15" spans="1:7" ht="15.75">
      <c r="A15" s="558"/>
      <c r="B15" s="558"/>
      <c r="C15" s="175"/>
      <c r="D15" s="175"/>
      <c r="E15" s="215"/>
      <c r="F15" s="229"/>
      <c r="G15" s="230">
        <f t="shared" si="0"/>
        <v>0</v>
      </c>
    </row>
    <row r="16" spans="1:7" ht="15.75">
      <c r="A16" s="558"/>
      <c r="B16" s="558"/>
      <c r="C16" s="175"/>
      <c r="D16" s="175"/>
      <c r="E16" s="215"/>
      <c r="F16" s="229"/>
      <c r="G16" s="230">
        <f t="shared" si="0"/>
        <v>0</v>
      </c>
    </row>
    <row r="17" spans="1:7" ht="15.75">
      <c r="A17" s="558"/>
      <c r="B17" s="558"/>
      <c r="C17" s="175"/>
      <c r="D17" s="186"/>
      <c r="E17" s="215"/>
      <c r="F17" s="230"/>
      <c r="G17" s="230">
        <f t="shared" si="0"/>
        <v>0</v>
      </c>
    </row>
    <row r="18" spans="1:7" ht="15.75">
      <c r="A18" s="558"/>
      <c r="B18" s="558"/>
      <c r="C18" s="186"/>
      <c r="D18" s="186"/>
      <c r="E18" s="215"/>
      <c r="F18" s="230"/>
      <c r="G18" s="230">
        <f t="shared" si="0"/>
        <v>0</v>
      </c>
    </row>
    <row r="19" spans="1:7" ht="15.75">
      <c r="A19" s="549"/>
      <c r="B19" s="549"/>
      <c r="C19" s="549"/>
      <c r="D19" s="549"/>
      <c r="E19" s="549"/>
      <c r="F19" s="174" t="s">
        <v>20</v>
      </c>
      <c r="G19" s="241">
        <f>SUM(G7:G18)</f>
        <v>55278.1374</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F22" s="183">
        <f>+G19</f>
        <v>55278.1374</v>
      </c>
      <c r="G22" s="183">
        <f>D22*F22</f>
        <v>552.78137400000003</v>
      </c>
    </row>
    <row r="23" spans="1:7" ht="15.75">
      <c r="A23" s="186"/>
      <c r="B23" s="186"/>
      <c r="C23" s="186"/>
      <c r="D23" s="186"/>
      <c r="E23" s="187"/>
      <c r="F23" s="186">
        <f>D23*E23</f>
        <v>0</v>
      </c>
      <c r="G23" s="186"/>
    </row>
    <row r="24" spans="1:7" ht="15.75">
      <c r="A24" s="549"/>
      <c r="B24" s="549"/>
      <c r="C24" s="549"/>
      <c r="D24" s="549"/>
      <c r="E24" s="549"/>
      <c r="F24" s="174" t="s">
        <v>20</v>
      </c>
      <c r="G24" s="216">
        <f>SUM(G22:G23)</f>
        <v>552.78137400000003</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195">
        <f>+E27*D27</f>
        <v>1463.6349</v>
      </c>
    </row>
    <row r="28" spans="1:7" ht="15.75">
      <c r="A28" s="190" t="s">
        <v>341</v>
      </c>
      <c r="B28" s="191">
        <v>70707</v>
      </c>
      <c r="C28" s="192">
        <v>0.61</v>
      </c>
      <c r="D28" s="193">
        <f t="shared" ref="D28:D29" si="1">+B28*(1+C28)</f>
        <v>113838.26999999999</v>
      </c>
      <c r="E28" s="194">
        <v>3.2276711574174666E-2</v>
      </c>
      <c r="F28" s="215"/>
      <c r="G28" s="195">
        <f>+E28*D28</f>
        <v>3674.3250068930201</v>
      </c>
    </row>
    <row r="29" spans="1:7" ht="15.75">
      <c r="A29" s="190" t="s">
        <v>342</v>
      </c>
      <c r="B29" s="191">
        <v>45454</v>
      </c>
      <c r="C29" s="192">
        <v>0.61</v>
      </c>
      <c r="D29" s="193">
        <f t="shared" si="1"/>
        <v>73180.939999999988</v>
      </c>
      <c r="E29" s="196">
        <f>+E28</f>
        <v>3.2276711574174666E-2</v>
      </c>
      <c r="F29" s="215"/>
      <c r="G29" s="195">
        <f>+E29*D29</f>
        <v>2362.0400931069812</v>
      </c>
    </row>
    <row r="30" spans="1:7" ht="15.75">
      <c r="A30" s="549"/>
      <c r="B30" s="549"/>
      <c r="C30" s="549"/>
      <c r="D30" s="549"/>
      <c r="E30" s="549"/>
      <c r="F30" s="174" t="s">
        <v>20</v>
      </c>
      <c r="G30" s="216">
        <f>SUM(G27:G29)</f>
        <v>7500.0000000000018</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183">
        <f>G30*E33</f>
        <v>375.00000000000011</v>
      </c>
    </row>
    <row r="34" spans="1:7" ht="15.75">
      <c r="A34" s="552"/>
      <c r="B34" s="552"/>
      <c r="C34" s="552"/>
      <c r="D34" s="552"/>
      <c r="E34" s="552"/>
      <c r="F34" s="174" t="s">
        <v>20</v>
      </c>
      <c r="G34" s="216">
        <f>SUM(G33:G33)</f>
        <v>375.00000000000011</v>
      </c>
    </row>
    <row r="35" spans="1:7" ht="15.75">
      <c r="A35" s="566"/>
      <c r="B35" s="554"/>
      <c r="C35" s="199"/>
      <c r="D35" s="199"/>
      <c r="E35" s="199"/>
      <c r="F35" s="199"/>
      <c r="G35" s="233"/>
    </row>
    <row r="36" spans="1:7" ht="15.75">
      <c r="A36" s="567"/>
      <c r="B36" s="568"/>
      <c r="C36" s="234"/>
      <c r="D36" s="547" t="s">
        <v>347</v>
      </c>
      <c r="E36" s="547"/>
      <c r="F36" s="547"/>
      <c r="G36" s="228">
        <f>ROUND(G19+G24+G30+G34,0)</f>
        <v>63706</v>
      </c>
    </row>
    <row r="39" spans="1:7" ht="16.5">
      <c r="A39" s="548" t="s">
        <v>348</v>
      </c>
      <c r="B39" s="548"/>
      <c r="C39" s="548"/>
      <c r="D39" s="205"/>
      <c r="E39" s="548" t="s">
        <v>349</v>
      </c>
      <c r="F39" s="548"/>
      <c r="G39" s="548"/>
    </row>
    <row r="40" spans="1:7">
      <c r="A40" s="57"/>
      <c r="B40" s="58"/>
      <c r="C40" s="58"/>
      <c r="D40" s="58"/>
      <c r="E40" s="58"/>
      <c r="F40" s="58"/>
      <c r="G40" s="58"/>
    </row>
    <row r="41" spans="1:7">
      <c r="A41" s="57"/>
      <c r="B41" s="58"/>
      <c r="C41" s="58"/>
      <c r="D41" s="58"/>
      <c r="E41" s="58"/>
      <c r="F41" s="58"/>
      <c r="G41" s="58"/>
    </row>
    <row r="42" spans="1:7">
      <c r="A42" s="57"/>
      <c r="B42" s="58"/>
      <c r="C42" s="58"/>
      <c r="D42" s="58"/>
      <c r="E42" s="58"/>
      <c r="F42" s="58"/>
      <c r="G42" s="213"/>
    </row>
    <row r="43" spans="1:7" ht="18">
      <c r="A43" s="57"/>
      <c r="B43" s="58"/>
      <c r="C43" s="544" t="s">
        <v>350</v>
      </c>
      <c r="D43" s="544"/>
      <c r="E43" s="544"/>
      <c r="F43" s="544"/>
      <c r="G43"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39:C39"/>
    <mergeCell ref="E39:G39"/>
    <mergeCell ref="C43:F43"/>
    <mergeCell ref="A31:G31"/>
    <mergeCell ref="A32:B32"/>
    <mergeCell ref="A33:B33"/>
    <mergeCell ref="A34:E34"/>
    <mergeCell ref="A35:B35"/>
    <mergeCell ref="A36:B36"/>
    <mergeCell ref="D36:F36"/>
  </mergeCells>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dimension ref="A1:G43"/>
  <sheetViews>
    <sheetView topLeftCell="A31" workbookViewId="0">
      <selection activeCell="A39" sqref="A39:G44"/>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55.9" customHeight="1">
      <c r="A3" s="547"/>
      <c r="B3" s="560" t="str">
        <f>+'[7]FORMULARIO DE CANTIDADES'!B20</f>
        <v>Suministro, transporte e instalación de alimentador trifásico en cables de cobre 3No4(F) + 1No6(T) + 1No6(T) AWG-LSZH. Incluye: conectores, cintas, marcación, elementos de fijación y demás accesorios funcionamiento.</v>
      </c>
      <c r="C3" s="560"/>
      <c r="D3" s="560"/>
      <c r="E3" s="560"/>
      <c r="F3" s="560"/>
      <c r="G3" s="560"/>
    </row>
    <row r="4" spans="1:7" ht="15.75">
      <c r="A4" s="561"/>
      <c r="B4" s="561"/>
      <c r="C4" s="561"/>
      <c r="D4" s="173" t="s">
        <v>315</v>
      </c>
      <c r="E4" s="174" t="s">
        <v>450</v>
      </c>
      <c r="F4" s="174" t="s">
        <v>317</v>
      </c>
      <c r="G4" s="174" t="s">
        <v>370</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451</v>
      </c>
      <c r="B7" s="558"/>
      <c r="C7" s="175" t="s">
        <v>112</v>
      </c>
      <c r="D7" s="231">
        <v>3</v>
      </c>
      <c r="E7" s="215"/>
      <c r="F7" s="238">
        <v>19604</v>
      </c>
      <c r="G7" s="229">
        <f t="shared" ref="G7:G18" si="0">D7*F7</f>
        <v>58812</v>
      </c>
    </row>
    <row r="8" spans="1:7" ht="15.75">
      <c r="A8" s="558" t="s">
        <v>418</v>
      </c>
      <c r="B8" s="558"/>
      <c r="C8" s="175" t="s">
        <v>112</v>
      </c>
      <c r="D8" s="231">
        <v>2</v>
      </c>
      <c r="E8" s="215"/>
      <c r="F8" s="229">
        <v>12706</v>
      </c>
      <c r="G8" s="230">
        <f t="shared" si="0"/>
        <v>25412</v>
      </c>
    </row>
    <row r="9" spans="1:7" ht="15.75">
      <c r="A9" s="558" t="s">
        <v>452</v>
      </c>
      <c r="B9" s="558"/>
      <c r="C9" s="175" t="s">
        <v>126</v>
      </c>
      <c r="D9" s="231">
        <f>9/10</f>
        <v>0.9</v>
      </c>
      <c r="E9" s="215"/>
      <c r="F9" s="238">
        <v>1500</v>
      </c>
      <c r="G9" s="229">
        <f t="shared" si="0"/>
        <v>1350</v>
      </c>
    </row>
    <row r="10" spans="1:7" ht="15.75">
      <c r="A10" s="558" t="s">
        <v>421</v>
      </c>
      <c r="B10" s="558"/>
      <c r="C10" s="175" t="s">
        <v>126</v>
      </c>
      <c r="D10" s="231">
        <f>4/10</f>
        <v>0.4</v>
      </c>
      <c r="E10" s="215"/>
      <c r="F10" s="229">
        <v>1857</v>
      </c>
      <c r="G10" s="230">
        <f t="shared" si="0"/>
        <v>742.80000000000007</v>
      </c>
    </row>
    <row r="11" spans="1:7" ht="15.75">
      <c r="A11" s="558" t="s">
        <v>402</v>
      </c>
      <c r="B11" s="558"/>
      <c r="C11" s="175" t="s">
        <v>126</v>
      </c>
      <c r="D11" s="231">
        <f>(0.2*5)/3/20</f>
        <v>1.6666666666666666E-2</v>
      </c>
      <c r="E11" s="215"/>
      <c r="F11" s="229">
        <v>26607</v>
      </c>
      <c r="G11" s="230">
        <f t="shared" si="0"/>
        <v>443.45</v>
      </c>
    </row>
    <row r="12" spans="1:7" ht="15.75">
      <c r="A12" s="558" t="s">
        <v>422</v>
      </c>
      <c r="B12" s="558"/>
      <c r="C12" s="175" t="s">
        <v>126</v>
      </c>
      <c r="D12" s="231">
        <f>1/1.2</f>
        <v>0.83333333333333337</v>
      </c>
      <c r="E12" s="215"/>
      <c r="F12" s="229">
        <v>93</v>
      </c>
      <c r="G12" s="230">
        <f t="shared" si="0"/>
        <v>77.5</v>
      </c>
    </row>
    <row r="13" spans="1:7" ht="15.75">
      <c r="A13" s="558"/>
      <c r="B13" s="558"/>
      <c r="C13" s="175"/>
      <c r="D13" s="175"/>
      <c r="E13" s="215"/>
      <c r="F13" s="242"/>
      <c r="G13" s="229">
        <f t="shared" si="0"/>
        <v>0</v>
      </c>
    </row>
    <row r="14" spans="1:7" ht="15.75">
      <c r="A14" s="558"/>
      <c r="B14" s="558"/>
      <c r="C14" s="175"/>
      <c r="D14" s="175"/>
      <c r="E14" s="215"/>
      <c r="F14" s="242"/>
      <c r="G14" s="229">
        <f t="shared" si="0"/>
        <v>0</v>
      </c>
    </row>
    <row r="15" spans="1:7" ht="15.75">
      <c r="A15" s="558"/>
      <c r="B15" s="558"/>
      <c r="C15" s="175"/>
      <c r="D15" s="175"/>
      <c r="E15" s="215"/>
      <c r="F15" s="242"/>
      <c r="G15" s="229">
        <f t="shared" si="0"/>
        <v>0</v>
      </c>
    </row>
    <row r="16" spans="1:7" ht="15.75">
      <c r="A16" s="558"/>
      <c r="B16" s="558"/>
      <c r="C16" s="175"/>
      <c r="D16" s="175"/>
      <c r="E16" s="215"/>
      <c r="F16" s="242"/>
      <c r="G16" s="229">
        <f t="shared" si="0"/>
        <v>0</v>
      </c>
    </row>
    <row r="17" spans="1:7" ht="15.75">
      <c r="A17" s="558"/>
      <c r="B17" s="558"/>
      <c r="C17" s="175"/>
      <c r="D17" s="186"/>
      <c r="E17" s="215"/>
      <c r="F17" s="242"/>
      <c r="G17" s="230">
        <f t="shared" si="0"/>
        <v>0</v>
      </c>
    </row>
    <row r="18" spans="1:7" ht="15.75">
      <c r="A18" s="558"/>
      <c r="B18" s="558"/>
      <c r="C18" s="186"/>
      <c r="D18" s="186"/>
      <c r="E18" s="215"/>
      <c r="F18" s="242"/>
      <c r="G18" s="230">
        <f t="shared" si="0"/>
        <v>0</v>
      </c>
    </row>
    <row r="19" spans="1:7" ht="15.75">
      <c r="A19" s="549"/>
      <c r="B19" s="549"/>
      <c r="C19" s="549"/>
      <c r="D19" s="549"/>
      <c r="E19" s="549"/>
      <c r="F19" s="174" t="s">
        <v>20</v>
      </c>
      <c r="G19" s="227">
        <f>SUM(G7:G18)</f>
        <v>86837.75</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E22" s="215"/>
      <c r="F22" s="215">
        <f>+G19</f>
        <v>86837.75</v>
      </c>
      <c r="G22">
        <f>D22*F22</f>
        <v>868.37750000000005</v>
      </c>
    </row>
    <row r="23" spans="1:7" ht="15.75">
      <c r="A23" s="186"/>
      <c r="B23" s="186"/>
      <c r="C23" s="186"/>
      <c r="D23" s="186"/>
      <c r="E23" s="215"/>
      <c r="F23" s="215"/>
      <c r="G23" s="243">
        <f>D23*F23</f>
        <v>0</v>
      </c>
    </row>
    <row r="24" spans="1:7" ht="15.75">
      <c r="A24" s="549"/>
      <c r="B24" s="549"/>
      <c r="C24" s="549"/>
      <c r="D24" s="549"/>
      <c r="E24" s="549"/>
      <c r="F24" s="174" t="s">
        <v>20</v>
      </c>
      <c r="G24" s="188">
        <f>SUM(G22:G23)</f>
        <v>868.37750000000005</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238">
        <f>+E27*D27</f>
        <v>1463.6349</v>
      </c>
    </row>
    <row r="28" spans="1:7" ht="15.75">
      <c r="A28" s="190" t="s">
        <v>341</v>
      </c>
      <c r="B28" s="191">
        <v>70707</v>
      </c>
      <c r="C28" s="192">
        <v>0.61</v>
      </c>
      <c r="D28" s="193">
        <f t="shared" ref="D28:D29" si="1">+B28*(1+C28)</f>
        <v>113838.26999999999</v>
      </c>
      <c r="E28" s="194">
        <v>4.5644322313199787E-2</v>
      </c>
      <c r="F28" s="215"/>
      <c r="G28" s="238">
        <f>+E28*D28</f>
        <v>5196.0706874570615</v>
      </c>
    </row>
    <row r="29" spans="1:7" ht="15.75">
      <c r="A29" s="190" t="s">
        <v>342</v>
      </c>
      <c r="B29" s="191">
        <v>45454</v>
      </c>
      <c r="C29" s="192">
        <v>0.61</v>
      </c>
      <c r="D29" s="193">
        <f t="shared" si="1"/>
        <v>73180.939999999988</v>
      </c>
      <c r="E29" s="196">
        <f>+E28</f>
        <v>4.5644322313199787E-2</v>
      </c>
      <c r="F29" s="215"/>
      <c r="G29" s="238">
        <f>+E29*D29</f>
        <v>3340.2944125429344</v>
      </c>
    </row>
    <row r="30" spans="1:7" ht="15.75">
      <c r="A30" s="549"/>
      <c r="B30" s="549"/>
      <c r="C30" s="549"/>
      <c r="D30" s="549"/>
      <c r="E30" s="549"/>
      <c r="F30" s="174" t="s">
        <v>20</v>
      </c>
      <c r="G30" s="188">
        <f>SUM(G27:G29)</f>
        <v>9999.9999999999964</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f>G30*E33</f>
        <v>499.99999999999983</v>
      </c>
    </row>
    <row r="34" spans="1:7" ht="15.75">
      <c r="A34" s="552"/>
      <c r="B34" s="552"/>
      <c r="C34" s="552"/>
      <c r="D34" s="552"/>
      <c r="E34" s="552"/>
      <c r="F34" s="174" t="s">
        <v>20</v>
      </c>
      <c r="G34" s="188">
        <f>SUM(G33:G33)</f>
        <v>499.99999999999983</v>
      </c>
    </row>
    <row r="35" spans="1:7" ht="15.75">
      <c r="A35" s="566"/>
      <c r="B35" s="554"/>
      <c r="C35" s="199"/>
      <c r="D35" s="199"/>
      <c r="E35" s="199"/>
      <c r="F35" s="199"/>
      <c r="G35" s="233"/>
    </row>
    <row r="36" spans="1:7" ht="15.75">
      <c r="A36" s="567"/>
      <c r="B36" s="568"/>
      <c r="C36" s="234"/>
      <c r="D36" s="547" t="s">
        <v>347</v>
      </c>
      <c r="E36" s="547"/>
      <c r="F36" s="547"/>
      <c r="G36" s="202">
        <f>ROUND(G19+G24+G30+G34,0)</f>
        <v>98206</v>
      </c>
    </row>
    <row r="39" spans="1:7" ht="16.5">
      <c r="A39" s="548" t="s">
        <v>348</v>
      </c>
      <c r="B39" s="548"/>
      <c r="C39" s="548"/>
      <c r="D39" s="205"/>
      <c r="E39" s="548" t="s">
        <v>349</v>
      </c>
      <c r="F39" s="548"/>
      <c r="G39" s="548"/>
    </row>
    <row r="40" spans="1:7">
      <c r="A40" s="57"/>
      <c r="B40" s="58"/>
      <c r="C40" s="58"/>
      <c r="D40" s="58"/>
      <c r="E40" s="58"/>
      <c r="F40" s="58"/>
      <c r="G40" s="58"/>
    </row>
    <row r="41" spans="1:7">
      <c r="A41" s="57"/>
      <c r="B41" s="58"/>
      <c r="C41" s="58"/>
      <c r="D41" s="58"/>
      <c r="E41" s="58"/>
      <c r="F41" s="58"/>
      <c r="G41" s="58"/>
    </row>
    <row r="42" spans="1:7">
      <c r="A42" s="57"/>
      <c r="B42" s="58"/>
      <c r="C42" s="58"/>
      <c r="D42" s="58"/>
      <c r="E42" s="58"/>
      <c r="F42" s="58"/>
      <c r="G42" s="213"/>
    </row>
    <row r="43" spans="1:7" ht="18">
      <c r="A43" s="57"/>
      <c r="B43" s="58"/>
      <c r="C43" s="544" t="s">
        <v>350</v>
      </c>
      <c r="D43" s="544"/>
      <c r="E43" s="544"/>
      <c r="F43" s="544"/>
      <c r="G43"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39:C39"/>
    <mergeCell ref="E39:G39"/>
    <mergeCell ref="C43:F43"/>
    <mergeCell ref="A31:G31"/>
    <mergeCell ref="A32:B32"/>
    <mergeCell ref="A33:B33"/>
    <mergeCell ref="A34:E34"/>
    <mergeCell ref="A35:B35"/>
    <mergeCell ref="A36:B36"/>
    <mergeCell ref="D36:F36"/>
  </mergeCells>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dimension ref="A1:G45"/>
  <sheetViews>
    <sheetView topLeftCell="A22" workbookViewId="0">
      <selection activeCell="A41" sqref="A41:G46"/>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55.15" customHeight="1">
      <c r="A3" s="547"/>
      <c r="B3" s="560" t="str">
        <f>'[7]FORMULARIO DE CANTIDADES'!B21</f>
        <v>Suministro, transporte e instalación de breaker industrial de 3x80A - Icc=10kA: Incluye: elementos de fijación.</v>
      </c>
      <c r="C3" s="560"/>
      <c r="D3" s="560"/>
      <c r="E3" s="560"/>
      <c r="F3" s="560"/>
      <c r="G3" s="560"/>
    </row>
    <row r="4" spans="1:7" ht="15.75">
      <c r="A4" s="561"/>
      <c r="B4" s="561"/>
      <c r="C4" s="561"/>
      <c r="D4" s="173" t="s">
        <v>315</v>
      </c>
      <c r="E4" s="174" t="s">
        <v>453</v>
      </c>
      <c r="F4" s="174" t="s">
        <v>317</v>
      </c>
      <c r="G4" s="174" t="str">
        <f>'[7]FORMULARIO DE CANTIDADES'!C21</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428</v>
      </c>
      <c r="B7" s="558"/>
      <c r="C7" s="175" t="s">
        <v>126</v>
      </c>
      <c r="D7" s="204">
        <v>1</v>
      </c>
      <c r="E7" s="215"/>
      <c r="F7" s="229">
        <v>269226</v>
      </c>
      <c r="G7" s="230">
        <f t="shared" ref="G7:G18" si="0">D7*F7</f>
        <v>269226</v>
      </c>
    </row>
    <row r="8" spans="1:7" ht="15.75">
      <c r="A8" s="558"/>
      <c r="B8" s="558"/>
      <c r="C8" s="175"/>
      <c r="D8" s="204"/>
      <c r="E8" s="215"/>
      <c r="F8" s="229"/>
      <c r="G8" s="230">
        <f t="shared" si="0"/>
        <v>0</v>
      </c>
    </row>
    <row r="9" spans="1:7" ht="15.75">
      <c r="A9" s="558"/>
      <c r="B9" s="558"/>
      <c r="C9" s="175"/>
      <c r="D9" s="204"/>
      <c r="E9" s="215"/>
      <c r="F9" s="229"/>
      <c r="G9" s="230">
        <f t="shared" si="0"/>
        <v>0</v>
      </c>
    </row>
    <row r="10" spans="1:7" ht="15.75">
      <c r="A10" s="558"/>
      <c r="B10" s="558"/>
      <c r="C10" s="175"/>
      <c r="D10" s="204"/>
      <c r="E10" s="215"/>
      <c r="F10" s="229"/>
      <c r="G10" s="230">
        <f t="shared" si="0"/>
        <v>0</v>
      </c>
    </row>
    <row r="11" spans="1:7" ht="15.75">
      <c r="A11" s="558"/>
      <c r="B11" s="558"/>
      <c r="C11" s="175"/>
      <c r="D11" s="204"/>
      <c r="E11" s="215"/>
      <c r="F11" s="229"/>
      <c r="G11" s="230">
        <f t="shared" si="0"/>
        <v>0</v>
      </c>
    </row>
    <row r="12" spans="1:7" ht="15.75">
      <c r="A12" s="558"/>
      <c r="B12" s="558"/>
      <c r="C12" s="175"/>
      <c r="D12" s="204"/>
      <c r="E12" s="215"/>
      <c r="F12" s="229"/>
      <c r="G12" s="230">
        <f t="shared" si="0"/>
        <v>0</v>
      </c>
    </row>
    <row r="13" spans="1:7" ht="15.75">
      <c r="A13" s="558"/>
      <c r="B13" s="558"/>
      <c r="C13" s="175"/>
      <c r="D13" s="204"/>
      <c r="E13" s="215"/>
      <c r="F13" s="229"/>
      <c r="G13" s="230">
        <f t="shared" si="0"/>
        <v>0</v>
      </c>
    </row>
    <row r="14" spans="1:7" ht="15.75">
      <c r="A14" s="558"/>
      <c r="B14" s="558"/>
      <c r="C14" s="175"/>
      <c r="D14" s="204"/>
      <c r="E14" s="215"/>
      <c r="F14" s="229"/>
      <c r="G14" s="230">
        <f t="shared" si="0"/>
        <v>0</v>
      </c>
    </row>
    <row r="15" spans="1:7" ht="15.75">
      <c r="A15" s="558"/>
      <c r="B15" s="558"/>
      <c r="C15" s="175"/>
      <c r="D15" s="204"/>
      <c r="E15" s="215"/>
      <c r="F15" s="229"/>
      <c r="G15" s="230">
        <f t="shared" si="0"/>
        <v>0</v>
      </c>
    </row>
    <row r="16" spans="1:7" ht="15.75">
      <c r="A16" s="549"/>
      <c r="B16" s="549"/>
      <c r="C16" s="175"/>
      <c r="D16" s="175"/>
      <c r="E16" s="215"/>
      <c r="F16" s="229"/>
      <c r="G16" s="230">
        <f t="shared" si="0"/>
        <v>0</v>
      </c>
    </row>
    <row r="17" spans="1:7" ht="15.75">
      <c r="A17" s="549"/>
      <c r="B17" s="549"/>
      <c r="C17" s="175"/>
      <c r="D17" s="186"/>
      <c r="E17" s="215"/>
      <c r="F17" s="230"/>
      <c r="G17" s="230">
        <f t="shared" si="0"/>
        <v>0</v>
      </c>
    </row>
    <row r="18" spans="1:7" ht="15.75">
      <c r="A18" s="549"/>
      <c r="B18" s="549"/>
      <c r="C18" s="186"/>
      <c r="D18" s="186"/>
      <c r="E18" s="215"/>
      <c r="F18" s="230"/>
      <c r="G18" s="230">
        <f t="shared" si="0"/>
        <v>0</v>
      </c>
    </row>
    <row r="19" spans="1:7" ht="15.75">
      <c r="A19" s="549"/>
      <c r="B19" s="549"/>
      <c r="C19" s="549"/>
      <c r="D19" s="549"/>
      <c r="E19" s="549"/>
      <c r="F19" s="174" t="s">
        <v>20</v>
      </c>
      <c r="G19" s="227">
        <f>SUM(G7:G18)</f>
        <v>269226</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F22" s="184">
        <f>+G19</f>
        <v>269226</v>
      </c>
      <c r="G22" s="184">
        <f>D22*F22</f>
        <v>2692.26</v>
      </c>
    </row>
    <row r="23" spans="1:7" ht="15.75">
      <c r="A23" s="186"/>
      <c r="B23" s="186"/>
      <c r="C23" s="186"/>
      <c r="D23" s="186"/>
      <c r="E23" s="187"/>
      <c r="F23" s="235">
        <f>D23*E23</f>
        <v>0</v>
      </c>
      <c r="G23" s="235"/>
    </row>
    <row r="24" spans="1:7" ht="15.75">
      <c r="A24" s="549"/>
      <c r="B24" s="549"/>
      <c r="C24" s="549"/>
      <c r="D24" s="549"/>
      <c r="E24" s="549"/>
      <c r="F24" s="174" t="s">
        <v>20</v>
      </c>
      <c r="G24" s="188">
        <f>SUM(G22:G23)</f>
        <v>2692.26</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195">
        <f>+E27*D27</f>
        <v>1463.6349</v>
      </c>
    </row>
    <row r="28" spans="1:7" ht="15.75">
      <c r="A28" s="190" t="s">
        <v>341</v>
      </c>
      <c r="B28" s="191">
        <v>70707</v>
      </c>
      <c r="C28" s="192">
        <v>0.61</v>
      </c>
      <c r="D28" s="193">
        <f t="shared" ref="D28:D29" si="1">+B28*(1+C28)</f>
        <v>113838.26999999999</v>
      </c>
      <c r="E28" s="194">
        <v>0.15258520822540156</v>
      </c>
      <c r="F28" s="215"/>
      <c r="G28" s="195">
        <f>+E28*D28</f>
        <v>17370.036131969482</v>
      </c>
    </row>
    <row r="29" spans="1:7" ht="15.75">
      <c r="A29" s="190" t="s">
        <v>342</v>
      </c>
      <c r="B29" s="191">
        <v>45454</v>
      </c>
      <c r="C29" s="192">
        <v>0.61</v>
      </c>
      <c r="D29" s="193">
        <f t="shared" si="1"/>
        <v>73180.939999999988</v>
      </c>
      <c r="E29" s="196">
        <f>+E28</f>
        <v>0.15258520822540156</v>
      </c>
      <c r="F29" s="215"/>
      <c r="G29" s="195">
        <f>+E29*D29</f>
        <v>11166.328968030615</v>
      </c>
    </row>
    <row r="30" spans="1:7" ht="15.75">
      <c r="A30" s="549"/>
      <c r="B30" s="549"/>
      <c r="C30" s="549"/>
      <c r="D30" s="549"/>
      <c r="E30" s="549"/>
      <c r="F30" s="174" t="s">
        <v>20</v>
      </c>
      <c r="G30" s="188">
        <f>SUM(G27:G29)</f>
        <v>30000.000000000098</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184">
        <f>G30*E33</f>
        <v>1500.000000000005</v>
      </c>
    </row>
    <row r="34" spans="1:7" ht="15.75">
      <c r="A34" s="552"/>
      <c r="B34" s="552"/>
      <c r="C34" s="552"/>
      <c r="D34" s="552"/>
      <c r="E34" s="552"/>
      <c r="F34" s="174" t="s">
        <v>20</v>
      </c>
      <c r="G34" s="188">
        <f>SUM(G33:G33)</f>
        <v>1500.000000000005</v>
      </c>
    </row>
    <row r="35" spans="1:7" ht="15.75">
      <c r="A35" s="566"/>
      <c r="B35" s="554"/>
      <c r="C35" s="199"/>
      <c r="D35" s="199"/>
      <c r="E35" s="199"/>
      <c r="F35" s="199"/>
      <c r="G35" s="233"/>
    </row>
    <row r="36" spans="1:7" ht="15.75">
      <c r="A36" s="567"/>
      <c r="B36" s="568"/>
      <c r="C36" s="234"/>
      <c r="D36" s="547" t="s">
        <v>347</v>
      </c>
      <c r="E36" s="547"/>
      <c r="F36" s="547"/>
      <c r="G36" s="202">
        <f>ROUND(G19+G24+G30+G34,0)</f>
        <v>303418</v>
      </c>
    </row>
    <row r="41" spans="1:7" ht="16.5">
      <c r="A41" s="548" t="s">
        <v>348</v>
      </c>
      <c r="B41" s="548"/>
      <c r="C41" s="548"/>
      <c r="D41" s="205"/>
      <c r="E41" s="548" t="s">
        <v>349</v>
      </c>
      <c r="F41" s="548"/>
      <c r="G41" s="548"/>
    </row>
    <row r="42" spans="1:7">
      <c r="A42" s="57"/>
      <c r="B42" s="58"/>
      <c r="C42" s="58"/>
      <c r="D42" s="58"/>
      <c r="E42" s="58"/>
      <c r="F42" s="58"/>
      <c r="G42" s="58"/>
    </row>
    <row r="43" spans="1:7">
      <c r="A43" s="57"/>
      <c r="B43" s="58"/>
      <c r="C43" s="58"/>
      <c r="D43" s="58"/>
      <c r="E43" s="58"/>
      <c r="F43" s="58"/>
      <c r="G43" s="58"/>
    </row>
    <row r="44" spans="1:7">
      <c r="A44" s="57"/>
      <c r="B44" s="58"/>
      <c r="C44" s="58"/>
      <c r="D44" s="58"/>
      <c r="E44" s="58"/>
      <c r="F44" s="58"/>
      <c r="G44" s="213"/>
    </row>
    <row r="45" spans="1:7" ht="18">
      <c r="A45" s="57"/>
      <c r="B45" s="58"/>
      <c r="C45" s="544" t="s">
        <v>350</v>
      </c>
      <c r="D45" s="544"/>
      <c r="E45" s="544"/>
      <c r="F45" s="544"/>
      <c r="G45"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41:C41"/>
    <mergeCell ref="E41:G41"/>
    <mergeCell ref="C45:F45"/>
    <mergeCell ref="A31:G31"/>
    <mergeCell ref="A32:B32"/>
    <mergeCell ref="A33:B33"/>
    <mergeCell ref="A34:E34"/>
    <mergeCell ref="A35:B35"/>
    <mergeCell ref="A36:B36"/>
    <mergeCell ref="D36:F36"/>
  </mergeCells>
  <pageMargins left="0.7" right="0.7" top="0.75" bottom="0.75" header="0.3" footer="0.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dimension ref="A1:G44"/>
  <sheetViews>
    <sheetView topLeftCell="A19" workbookViewId="0">
      <selection activeCell="A40" sqref="A40:G45"/>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58.9" customHeight="1">
      <c r="A3" s="547"/>
      <c r="B3" s="560" t="str">
        <f>'[7]FORMULARIO DE CANTIDADES'!B22</f>
        <v>Suministro, transporte e instalación de breaker industrial de 3x60A - Icc=10kA: Incluye: elementos de fijación.</v>
      </c>
      <c r="C3" s="560"/>
      <c r="D3" s="560"/>
      <c r="E3" s="560"/>
      <c r="F3" s="560"/>
      <c r="G3" s="560"/>
    </row>
    <row r="4" spans="1:7" ht="15.75">
      <c r="A4" s="561"/>
      <c r="B4" s="561"/>
      <c r="C4" s="561"/>
      <c r="D4" s="173" t="s">
        <v>315</v>
      </c>
      <c r="E4" s="174" t="s">
        <v>454</v>
      </c>
      <c r="F4" s="174" t="s">
        <v>317</v>
      </c>
      <c r="G4" s="174" t="str">
        <f>'[7]FORMULARIO DE CANTIDADES'!C22</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412</v>
      </c>
      <c r="B7" s="558"/>
      <c r="C7" s="175" t="s">
        <v>126</v>
      </c>
      <c r="D7" s="204">
        <v>1</v>
      </c>
      <c r="E7" s="215"/>
      <c r="F7" s="229">
        <v>220483</v>
      </c>
      <c r="G7" s="230">
        <f t="shared" ref="G7:G18" si="0">D7*F7</f>
        <v>220483</v>
      </c>
    </row>
    <row r="8" spans="1:7" ht="15.75">
      <c r="A8" s="558"/>
      <c r="B8" s="558"/>
      <c r="C8" s="175"/>
      <c r="D8" s="204"/>
      <c r="E8" s="215"/>
      <c r="F8" s="229"/>
      <c r="G8" s="230">
        <f t="shared" si="0"/>
        <v>0</v>
      </c>
    </row>
    <row r="9" spans="1:7" ht="15.75">
      <c r="A9" s="558"/>
      <c r="B9" s="558"/>
      <c r="C9" s="175"/>
      <c r="D9" s="204"/>
      <c r="E9" s="215"/>
      <c r="F9" s="229"/>
      <c r="G9" s="230">
        <f t="shared" si="0"/>
        <v>0</v>
      </c>
    </row>
    <row r="10" spans="1:7" ht="15.75">
      <c r="A10" s="558"/>
      <c r="B10" s="558"/>
      <c r="C10" s="175"/>
      <c r="D10" s="204"/>
      <c r="E10" s="215"/>
      <c r="F10" s="229"/>
      <c r="G10" s="230">
        <f t="shared" si="0"/>
        <v>0</v>
      </c>
    </row>
    <row r="11" spans="1:7" ht="15.75">
      <c r="A11" s="558"/>
      <c r="B11" s="558"/>
      <c r="C11" s="175"/>
      <c r="D11" s="204"/>
      <c r="E11" s="215"/>
      <c r="F11" s="229"/>
      <c r="G11" s="230">
        <f t="shared" si="0"/>
        <v>0</v>
      </c>
    </row>
    <row r="12" spans="1:7" ht="15.75">
      <c r="A12" s="558"/>
      <c r="B12" s="558"/>
      <c r="C12" s="175"/>
      <c r="D12" s="204"/>
      <c r="E12" s="215"/>
      <c r="F12" s="229"/>
      <c r="G12" s="230">
        <f t="shared" si="0"/>
        <v>0</v>
      </c>
    </row>
    <row r="13" spans="1:7" ht="15.75">
      <c r="A13" s="558"/>
      <c r="B13" s="558"/>
      <c r="C13" s="175"/>
      <c r="D13" s="204"/>
      <c r="E13" s="215"/>
      <c r="F13" s="229"/>
      <c r="G13" s="230">
        <f t="shared" si="0"/>
        <v>0</v>
      </c>
    </row>
    <row r="14" spans="1:7" ht="15.75">
      <c r="A14" s="558"/>
      <c r="B14" s="558"/>
      <c r="C14" s="175"/>
      <c r="D14" s="204"/>
      <c r="E14" s="215"/>
      <c r="F14" s="229"/>
      <c r="G14" s="230">
        <f t="shared" si="0"/>
        <v>0</v>
      </c>
    </row>
    <row r="15" spans="1:7" ht="15.75">
      <c r="A15" s="558"/>
      <c r="B15" s="558"/>
      <c r="C15" s="175"/>
      <c r="D15" s="204"/>
      <c r="E15" s="215"/>
      <c r="F15" s="229"/>
      <c r="G15" s="230">
        <f t="shared" si="0"/>
        <v>0</v>
      </c>
    </row>
    <row r="16" spans="1:7" ht="15.75">
      <c r="A16" s="549"/>
      <c r="B16" s="549"/>
      <c r="C16" s="175"/>
      <c r="D16" s="175"/>
      <c r="E16" s="215"/>
      <c r="F16" s="229"/>
      <c r="G16" s="230">
        <f t="shared" si="0"/>
        <v>0</v>
      </c>
    </row>
    <row r="17" spans="1:7" ht="15.75">
      <c r="A17" s="549"/>
      <c r="B17" s="549"/>
      <c r="C17" s="175"/>
      <c r="D17" s="186"/>
      <c r="E17" s="215"/>
      <c r="F17" s="230"/>
      <c r="G17" s="230">
        <f t="shared" si="0"/>
        <v>0</v>
      </c>
    </row>
    <row r="18" spans="1:7" ht="15.75">
      <c r="A18" s="549"/>
      <c r="B18" s="549"/>
      <c r="C18" s="186"/>
      <c r="D18" s="186"/>
      <c r="E18" s="215"/>
      <c r="F18" s="230"/>
      <c r="G18" s="230">
        <f t="shared" si="0"/>
        <v>0</v>
      </c>
    </row>
    <row r="19" spans="1:7" ht="15.75">
      <c r="A19" s="549"/>
      <c r="B19" s="549"/>
      <c r="C19" s="549"/>
      <c r="D19" s="549"/>
      <c r="E19" s="549"/>
      <c r="F19" s="174" t="s">
        <v>20</v>
      </c>
      <c r="G19" s="227">
        <f>SUM(G7:G18)</f>
        <v>220483</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F22" s="184">
        <f>+G19</f>
        <v>220483</v>
      </c>
      <c r="G22" s="184">
        <f>D22*F22</f>
        <v>2204.83</v>
      </c>
    </row>
    <row r="23" spans="1:7" ht="15.75">
      <c r="A23" s="186"/>
      <c r="B23" s="186"/>
      <c r="C23" s="186"/>
      <c r="D23" s="186"/>
      <c r="E23" s="187"/>
      <c r="F23" s="235">
        <f>D23*E23</f>
        <v>0</v>
      </c>
      <c r="G23" s="235"/>
    </row>
    <row r="24" spans="1:7" ht="15.75">
      <c r="A24" s="549"/>
      <c r="B24" s="549"/>
      <c r="C24" s="549"/>
      <c r="D24" s="549"/>
      <c r="E24" s="549"/>
      <c r="F24" s="174" t="s">
        <v>20</v>
      </c>
      <c r="G24" s="188">
        <f>SUM(G22:G23)</f>
        <v>2204.83</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195">
        <f>+E27*D27</f>
        <v>1463.6349</v>
      </c>
    </row>
    <row r="28" spans="1:7" ht="15.75">
      <c r="A28" s="190" t="s">
        <v>341</v>
      </c>
      <c r="B28" s="191">
        <v>70707</v>
      </c>
      <c r="C28" s="192">
        <v>0.61</v>
      </c>
      <c r="D28" s="193">
        <f t="shared" ref="D28:D29" si="1">+B28*(1+C28)</f>
        <v>113838.26999999999</v>
      </c>
      <c r="E28" s="194">
        <v>0.15258520822540156</v>
      </c>
      <c r="F28" s="215"/>
      <c r="G28" s="195">
        <f>+E28*D28</f>
        <v>17370.036131969482</v>
      </c>
    </row>
    <row r="29" spans="1:7" ht="15.75">
      <c r="A29" s="190" t="s">
        <v>342</v>
      </c>
      <c r="B29" s="191">
        <v>45454</v>
      </c>
      <c r="C29" s="192">
        <v>0.61</v>
      </c>
      <c r="D29" s="193">
        <f t="shared" si="1"/>
        <v>73180.939999999988</v>
      </c>
      <c r="E29" s="196">
        <f>+E28</f>
        <v>0.15258520822540156</v>
      </c>
      <c r="F29" s="215"/>
      <c r="G29" s="195">
        <f>+E29*D29</f>
        <v>11166.328968030615</v>
      </c>
    </row>
    <row r="30" spans="1:7" ht="15.75">
      <c r="A30" s="549"/>
      <c r="B30" s="549"/>
      <c r="C30" s="549"/>
      <c r="D30" s="549"/>
      <c r="E30" s="549"/>
      <c r="F30" s="174" t="s">
        <v>20</v>
      </c>
      <c r="G30" s="188">
        <f>SUM(G27:G29)</f>
        <v>30000.000000000098</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184">
        <f>G30*E33</f>
        <v>1500.000000000005</v>
      </c>
    </row>
    <row r="34" spans="1:7" ht="15.75">
      <c r="A34" s="552"/>
      <c r="B34" s="552"/>
      <c r="C34" s="552"/>
      <c r="D34" s="552"/>
      <c r="E34" s="552"/>
      <c r="F34" s="174" t="s">
        <v>20</v>
      </c>
      <c r="G34" s="188">
        <f>SUM(G33:G33)</f>
        <v>1500.000000000005</v>
      </c>
    </row>
    <row r="35" spans="1:7" ht="15.75">
      <c r="A35" s="566"/>
      <c r="B35" s="554"/>
      <c r="C35" s="199"/>
      <c r="D35" s="199"/>
      <c r="E35" s="199"/>
      <c r="F35" s="199"/>
      <c r="G35" s="233"/>
    </row>
    <row r="36" spans="1:7" ht="15.75">
      <c r="A36" s="567"/>
      <c r="B36" s="568"/>
      <c r="C36" s="234"/>
      <c r="D36" s="547" t="s">
        <v>347</v>
      </c>
      <c r="E36" s="547"/>
      <c r="F36" s="547"/>
      <c r="G36" s="202">
        <f>ROUND(G19+G24+G30+G34,0)</f>
        <v>254188</v>
      </c>
    </row>
    <row r="40" spans="1:7" ht="16.5">
      <c r="A40" s="548" t="s">
        <v>348</v>
      </c>
      <c r="B40" s="548"/>
      <c r="C40" s="548"/>
      <c r="D40" s="205"/>
      <c r="E40" s="548" t="s">
        <v>349</v>
      </c>
      <c r="F40" s="548"/>
      <c r="G40" s="548"/>
    </row>
    <row r="41" spans="1:7">
      <c r="A41" s="57"/>
      <c r="B41" s="58"/>
      <c r="C41" s="58"/>
      <c r="D41" s="58"/>
      <c r="E41" s="58"/>
      <c r="F41" s="58"/>
      <c r="G41" s="58"/>
    </row>
    <row r="42" spans="1:7">
      <c r="A42" s="57"/>
      <c r="B42" s="58"/>
      <c r="C42" s="58"/>
      <c r="D42" s="58"/>
      <c r="E42" s="58"/>
      <c r="F42" s="58"/>
      <c r="G42" s="58"/>
    </row>
    <row r="43" spans="1:7">
      <c r="A43" s="57"/>
      <c r="B43" s="58"/>
      <c r="C43" s="58"/>
      <c r="D43" s="58"/>
      <c r="E43" s="58"/>
      <c r="F43" s="58"/>
      <c r="G43" s="213"/>
    </row>
    <row r="44" spans="1:7" ht="18">
      <c r="A44" s="57"/>
      <c r="B44" s="58"/>
      <c r="C44" s="544" t="s">
        <v>350</v>
      </c>
      <c r="D44" s="544"/>
      <c r="E44" s="544"/>
      <c r="F44" s="544"/>
      <c r="G44"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40:C40"/>
    <mergeCell ref="E40:G40"/>
    <mergeCell ref="C44:F44"/>
    <mergeCell ref="A31:G31"/>
    <mergeCell ref="A32:B32"/>
    <mergeCell ref="A33:B33"/>
    <mergeCell ref="A34:E34"/>
    <mergeCell ref="A35:B35"/>
    <mergeCell ref="A36:B36"/>
    <mergeCell ref="D36:F36"/>
  </mergeCells>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dimension ref="A1:G43"/>
  <sheetViews>
    <sheetView topLeftCell="A16" workbookViewId="0">
      <selection activeCell="A39" sqref="A39:G44"/>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5.75">
      <c r="A3" s="547"/>
      <c r="B3" s="560" t="str">
        <f>'[7]FORMULARIO DE CANTIDADES'!B23</f>
        <v>Suministro, transporte e instalación de breaker monopolar enchufable 1x15A, 1x20A o 1x30A - Icc=10kA.</v>
      </c>
      <c r="C3" s="560"/>
      <c r="D3" s="560"/>
      <c r="E3" s="560"/>
      <c r="F3" s="560"/>
      <c r="G3" s="560"/>
    </row>
    <row r="4" spans="1:7" ht="15.75">
      <c r="A4" s="561"/>
      <c r="B4" s="561"/>
      <c r="C4" s="561"/>
      <c r="D4" s="173" t="s">
        <v>315</v>
      </c>
      <c r="E4" s="174" t="s">
        <v>455</v>
      </c>
      <c r="F4" s="174" t="s">
        <v>317</v>
      </c>
      <c r="G4" s="174" t="str">
        <f>'[7]FORMULARIO DE CANTIDADES'!C23</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456</v>
      </c>
      <c r="B7" s="558"/>
      <c r="C7" s="175" t="s">
        <v>126</v>
      </c>
      <c r="D7" s="204">
        <v>1</v>
      </c>
      <c r="E7" s="215"/>
      <c r="F7" s="229">
        <v>16372</v>
      </c>
      <c r="G7" s="230">
        <f t="shared" ref="G7:G18" si="0">D7*F7</f>
        <v>16372</v>
      </c>
    </row>
    <row r="8" spans="1:7" ht="15.75">
      <c r="A8" s="558"/>
      <c r="B8" s="558"/>
      <c r="C8" s="175"/>
      <c r="D8" s="204"/>
      <c r="E8" s="215"/>
      <c r="F8" s="229"/>
      <c r="G8" s="230">
        <f t="shared" si="0"/>
        <v>0</v>
      </c>
    </row>
    <row r="9" spans="1:7" ht="15.75">
      <c r="A9" s="558"/>
      <c r="B9" s="558"/>
      <c r="C9" s="175"/>
      <c r="D9" s="204"/>
      <c r="E9" s="215"/>
      <c r="F9" s="229"/>
      <c r="G9" s="230">
        <f t="shared" si="0"/>
        <v>0</v>
      </c>
    </row>
    <row r="10" spans="1:7" ht="15.75">
      <c r="A10" s="558"/>
      <c r="B10" s="558"/>
      <c r="C10" s="175"/>
      <c r="D10" s="204"/>
      <c r="E10" s="215"/>
      <c r="F10" s="229"/>
      <c r="G10" s="230">
        <f t="shared" si="0"/>
        <v>0</v>
      </c>
    </row>
    <row r="11" spans="1:7" ht="15.75">
      <c r="A11" s="558"/>
      <c r="B11" s="558"/>
      <c r="C11" s="175"/>
      <c r="D11" s="204"/>
      <c r="E11" s="215"/>
      <c r="F11" s="229"/>
      <c r="G11" s="230">
        <f t="shared" si="0"/>
        <v>0</v>
      </c>
    </row>
    <row r="12" spans="1:7" ht="15.75">
      <c r="A12" s="558"/>
      <c r="B12" s="558"/>
      <c r="C12" s="175"/>
      <c r="D12" s="204"/>
      <c r="E12" s="215"/>
      <c r="F12" s="229"/>
      <c r="G12" s="230">
        <f t="shared" si="0"/>
        <v>0</v>
      </c>
    </row>
    <row r="13" spans="1:7" ht="15.75">
      <c r="A13" s="558"/>
      <c r="B13" s="558"/>
      <c r="C13" s="175"/>
      <c r="D13" s="204"/>
      <c r="E13" s="215"/>
      <c r="F13" s="229"/>
      <c r="G13" s="230">
        <f t="shared" si="0"/>
        <v>0</v>
      </c>
    </row>
    <row r="14" spans="1:7" ht="15.75">
      <c r="A14" s="558"/>
      <c r="B14" s="558"/>
      <c r="C14" s="175"/>
      <c r="D14" s="204"/>
      <c r="E14" s="215"/>
      <c r="F14" s="229"/>
      <c r="G14" s="230">
        <f t="shared" si="0"/>
        <v>0</v>
      </c>
    </row>
    <row r="15" spans="1:7" ht="15.75">
      <c r="A15" s="558"/>
      <c r="B15" s="558"/>
      <c r="C15" s="175"/>
      <c r="D15" s="204"/>
      <c r="E15" s="215"/>
      <c r="F15" s="229"/>
      <c r="G15" s="230">
        <f t="shared" si="0"/>
        <v>0</v>
      </c>
    </row>
    <row r="16" spans="1:7" ht="15.75">
      <c r="A16" s="549"/>
      <c r="B16" s="549"/>
      <c r="C16" s="175"/>
      <c r="D16" s="175"/>
      <c r="E16" s="215"/>
      <c r="F16" s="229"/>
      <c r="G16" s="230">
        <f t="shared" si="0"/>
        <v>0</v>
      </c>
    </row>
    <row r="17" spans="1:7" ht="15.75">
      <c r="A17" s="549"/>
      <c r="B17" s="549"/>
      <c r="C17" s="175"/>
      <c r="D17" s="186"/>
      <c r="E17" s="215"/>
      <c r="F17" s="230"/>
      <c r="G17" s="230">
        <f t="shared" si="0"/>
        <v>0</v>
      </c>
    </row>
    <row r="18" spans="1:7" ht="15.75">
      <c r="A18" s="549"/>
      <c r="B18" s="549"/>
      <c r="C18" s="186"/>
      <c r="D18" s="186"/>
      <c r="E18" s="215"/>
      <c r="F18" s="230"/>
      <c r="G18" s="230">
        <f t="shared" si="0"/>
        <v>0</v>
      </c>
    </row>
    <row r="19" spans="1:7" ht="15.75">
      <c r="A19" s="549"/>
      <c r="B19" s="549"/>
      <c r="C19" s="549"/>
      <c r="D19" s="549"/>
      <c r="E19" s="549"/>
      <c r="F19" s="174" t="s">
        <v>20</v>
      </c>
      <c r="G19" s="227">
        <f>SUM(G7:G18)</f>
        <v>16372</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F22" s="184">
        <f>+G19</f>
        <v>16372</v>
      </c>
      <c r="G22" s="184">
        <f>D22*F22</f>
        <v>163.72</v>
      </c>
    </row>
    <row r="23" spans="1:7" ht="15.75">
      <c r="A23" s="186"/>
      <c r="B23" s="186"/>
      <c r="C23" s="186"/>
      <c r="D23" s="186"/>
      <c r="E23" s="187"/>
      <c r="F23" s="235">
        <f>D23*E23</f>
        <v>0</v>
      </c>
      <c r="G23" s="235"/>
    </row>
    <row r="24" spans="1:7" ht="15.75">
      <c r="A24" s="549"/>
      <c r="B24" s="549"/>
      <c r="C24" s="549"/>
      <c r="D24" s="549"/>
      <c r="E24" s="549"/>
      <c r="F24" s="174" t="s">
        <v>20</v>
      </c>
      <c r="G24" s="188">
        <f>SUM(G22:G23)</f>
        <v>163.72</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195">
        <f>+E27*D27</f>
        <v>1463.6349</v>
      </c>
    </row>
    <row r="28" spans="1:7" ht="15.75">
      <c r="A28" s="190" t="s">
        <v>341</v>
      </c>
      <c r="B28" s="191">
        <v>70707</v>
      </c>
      <c r="C28" s="192">
        <v>0.61</v>
      </c>
      <c r="D28" s="193">
        <f t="shared" ref="D28:D29" si="1">+B28*(1+C28)</f>
        <v>113838.26999999999</v>
      </c>
      <c r="E28" s="194">
        <v>3.4950233721979689E-2</v>
      </c>
      <c r="F28" s="215"/>
      <c r="G28" s="195">
        <f>+E28*D28</f>
        <v>3978.6741430058282</v>
      </c>
    </row>
    <row r="29" spans="1:7" ht="15.75">
      <c r="A29" s="190" t="s">
        <v>342</v>
      </c>
      <c r="B29" s="191">
        <v>45454</v>
      </c>
      <c r="C29" s="192">
        <v>0.61</v>
      </c>
      <c r="D29" s="193">
        <f t="shared" si="1"/>
        <v>73180.939999999988</v>
      </c>
      <c r="E29" s="196">
        <f>+E28</f>
        <v>3.4950233721979689E-2</v>
      </c>
      <c r="F29" s="215"/>
      <c r="G29" s="195">
        <f>+E29*D29</f>
        <v>2557.6909569941718</v>
      </c>
    </row>
    <row r="30" spans="1:7" ht="15.75">
      <c r="A30" s="549"/>
      <c r="B30" s="549"/>
      <c r="C30" s="549"/>
      <c r="D30" s="549"/>
      <c r="E30" s="549"/>
      <c r="F30" s="174" t="s">
        <v>20</v>
      </c>
      <c r="G30" s="188">
        <f>SUM(G27:G29)</f>
        <v>8000</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184">
        <f>G30*E33</f>
        <v>400</v>
      </c>
    </row>
    <row r="34" spans="1:7" ht="15.75">
      <c r="A34" s="552"/>
      <c r="B34" s="552"/>
      <c r="C34" s="552"/>
      <c r="D34" s="552"/>
      <c r="E34" s="552"/>
      <c r="F34" s="174" t="s">
        <v>20</v>
      </c>
      <c r="G34" s="188">
        <f>SUM(G33:G33)</f>
        <v>400</v>
      </c>
    </row>
    <row r="35" spans="1:7" ht="15.75">
      <c r="A35" s="566"/>
      <c r="B35" s="554"/>
      <c r="C35" s="199"/>
      <c r="D35" s="199"/>
      <c r="E35" s="199"/>
      <c r="F35" s="199"/>
      <c r="G35" s="233"/>
    </row>
    <row r="36" spans="1:7" ht="15.75">
      <c r="A36" s="567"/>
      <c r="B36" s="568"/>
      <c r="C36" s="234"/>
      <c r="D36" s="547" t="s">
        <v>347</v>
      </c>
      <c r="E36" s="547"/>
      <c r="F36" s="547"/>
      <c r="G36" s="202">
        <f>ROUND(G19+G24+G30+G34,0)</f>
        <v>24936</v>
      </c>
    </row>
    <row r="39" spans="1:7" ht="16.5">
      <c r="A39" s="548" t="s">
        <v>348</v>
      </c>
      <c r="B39" s="548"/>
      <c r="C39" s="548"/>
      <c r="D39" s="205"/>
      <c r="E39" s="548" t="s">
        <v>349</v>
      </c>
      <c r="F39" s="548"/>
      <c r="G39" s="548"/>
    </row>
    <row r="40" spans="1:7">
      <c r="A40" s="57"/>
      <c r="B40" s="58"/>
      <c r="C40" s="58"/>
      <c r="D40" s="58"/>
      <c r="E40" s="58"/>
      <c r="F40" s="58"/>
      <c r="G40" s="58"/>
    </row>
    <row r="41" spans="1:7">
      <c r="A41" s="57"/>
      <c r="B41" s="58"/>
      <c r="C41" s="58"/>
      <c r="D41" s="58"/>
      <c r="E41" s="58"/>
      <c r="F41" s="58"/>
      <c r="G41" s="58"/>
    </row>
    <row r="42" spans="1:7">
      <c r="A42" s="57"/>
      <c r="B42" s="58"/>
      <c r="C42" s="58"/>
      <c r="D42" s="58"/>
      <c r="E42" s="58"/>
      <c r="F42" s="58"/>
      <c r="G42" s="213"/>
    </row>
    <row r="43" spans="1:7" ht="18">
      <c r="A43" s="57"/>
      <c r="B43" s="58"/>
      <c r="C43" s="544" t="s">
        <v>350</v>
      </c>
      <c r="D43" s="544"/>
      <c r="E43" s="544"/>
      <c r="F43" s="544"/>
      <c r="G43"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39:C39"/>
    <mergeCell ref="E39:G39"/>
    <mergeCell ref="C43:F43"/>
    <mergeCell ref="A31:G31"/>
    <mergeCell ref="A32:B32"/>
    <mergeCell ref="A33:B33"/>
    <mergeCell ref="A34:E34"/>
    <mergeCell ref="A35:B35"/>
    <mergeCell ref="A36:B36"/>
    <mergeCell ref="D36:F36"/>
  </mergeCells>
  <pageMargins left="0.7" right="0.7" top="0.75" bottom="0.75" header="0.3" footer="0.3"/>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dimension ref="A1:G43"/>
  <sheetViews>
    <sheetView topLeftCell="A16" workbookViewId="0">
      <selection activeCell="A39" sqref="A39:G44"/>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5.75">
      <c r="A3" s="547"/>
      <c r="B3" s="560" t="str">
        <f>'[7]FORMULARIO DE CANTIDADES'!B24</f>
        <v>Suministro, transporte e instalación de breaker bipolar enchufable de 2x15A, 2x20A o 2x30A - Icc=10kA.</v>
      </c>
      <c r="C3" s="560"/>
      <c r="D3" s="560"/>
      <c r="E3" s="560"/>
      <c r="F3" s="560"/>
      <c r="G3" s="560"/>
    </row>
    <row r="4" spans="1:7" ht="15.75">
      <c r="A4" s="561"/>
      <c r="B4" s="561"/>
      <c r="C4" s="561"/>
      <c r="D4" s="173" t="s">
        <v>315</v>
      </c>
      <c r="E4" s="174" t="s">
        <v>457</v>
      </c>
      <c r="F4" s="174" t="s">
        <v>317</v>
      </c>
      <c r="G4" s="174" t="str">
        <f>'[7]FORMULARIO DE CANTIDADES'!C24</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458</v>
      </c>
      <c r="B7" s="558"/>
      <c r="C7" s="175" t="s">
        <v>126</v>
      </c>
      <c r="D7" s="204">
        <v>1</v>
      </c>
      <c r="E7" s="215"/>
      <c r="F7" s="229">
        <v>40980</v>
      </c>
      <c r="G7" s="230">
        <f t="shared" ref="G7:G18" si="0">D7*F7</f>
        <v>40980</v>
      </c>
    </row>
    <row r="8" spans="1:7" ht="15.75">
      <c r="A8" s="558"/>
      <c r="B8" s="558"/>
      <c r="C8" s="175"/>
      <c r="D8" s="204"/>
      <c r="E8" s="215"/>
      <c r="F8" s="229"/>
      <c r="G8" s="230">
        <f t="shared" si="0"/>
        <v>0</v>
      </c>
    </row>
    <row r="9" spans="1:7" ht="15.75">
      <c r="A9" s="558"/>
      <c r="B9" s="558"/>
      <c r="C9" s="175"/>
      <c r="D9" s="204"/>
      <c r="E9" s="215"/>
      <c r="F9" s="229"/>
      <c r="G9" s="230">
        <f t="shared" si="0"/>
        <v>0</v>
      </c>
    </row>
    <row r="10" spans="1:7" ht="15.75">
      <c r="A10" s="558"/>
      <c r="B10" s="558"/>
      <c r="C10" s="175"/>
      <c r="D10" s="204"/>
      <c r="E10" s="215"/>
      <c r="F10" s="229"/>
      <c r="G10" s="230">
        <f t="shared" si="0"/>
        <v>0</v>
      </c>
    </row>
    <row r="11" spans="1:7" ht="15.75">
      <c r="A11" s="558"/>
      <c r="B11" s="558"/>
      <c r="C11" s="175"/>
      <c r="D11" s="204"/>
      <c r="E11" s="215"/>
      <c r="F11" s="229"/>
      <c r="G11" s="230">
        <f t="shared" si="0"/>
        <v>0</v>
      </c>
    </row>
    <row r="12" spans="1:7" ht="15.75">
      <c r="A12" s="558"/>
      <c r="B12" s="558"/>
      <c r="C12" s="175"/>
      <c r="D12" s="204"/>
      <c r="E12" s="215"/>
      <c r="F12" s="229"/>
      <c r="G12" s="230">
        <f t="shared" si="0"/>
        <v>0</v>
      </c>
    </row>
    <row r="13" spans="1:7" ht="15.75">
      <c r="A13" s="558"/>
      <c r="B13" s="558"/>
      <c r="C13" s="175"/>
      <c r="D13" s="204"/>
      <c r="E13" s="215"/>
      <c r="F13" s="229"/>
      <c r="G13" s="230">
        <f t="shared" si="0"/>
        <v>0</v>
      </c>
    </row>
    <row r="14" spans="1:7" ht="15.75">
      <c r="A14" s="558"/>
      <c r="B14" s="558"/>
      <c r="C14" s="175"/>
      <c r="D14" s="204"/>
      <c r="E14" s="215"/>
      <c r="F14" s="229"/>
      <c r="G14" s="230">
        <f t="shared" si="0"/>
        <v>0</v>
      </c>
    </row>
    <row r="15" spans="1:7" ht="15.75">
      <c r="A15" s="558"/>
      <c r="B15" s="558"/>
      <c r="C15" s="175"/>
      <c r="D15" s="204"/>
      <c r="E15" s="215"/>
      <c r="F15" s="229"/>
      <c r="G15" s="230">
        <f t="shared" si="0"/>
        <v>0</v>
      </c>
    </row>
    <row r="16" spans="1:7" ht="15.75">
      <c r="A16" s="549"/>
      <c r="B16" s="549"/>
      <c r="C16" s="175"/>
      <c r="D16" s="175"/>
      <c r="E16" s="215"/>
      <c r="F16" s="229"/>
      <c r="G16" s="230">
        <f t="shared" si="0"/>
        <v>0</v>
      </c>
    </row>
    <row r="17" spans="1:7" ht="15.75">
      <c r="A17" s="549"/>
      <c r="B17" s="549"/>
      <c r="C17" s="175"/>
      <c r="D17" s="186"/>
      <c r="E17" s="215"/>
      <c r="F17" s="230"/>
      <c r="G17" s="230">
        <f t="shared" si="0"/>
        <v>0</v>
      </c>
    </row>
    <row r="18" spans="1:7" ht="15.75">
      <c r="A18" s="549"/>
      <c r="B18" s="549"/>
      <c r="C18" s="186"/>
      <c r="D18" s="186"/>
      <c r="E18" s="215"/>
      <c r="F18" s="230"/>
      <c r="G18" s="230">
        <f t="shared" si="0"/>
        <v>0</v>
      </c>
    </row>
    <row r="19" spans="1:7" ht="15.75">
      <c r="A19" s="549"/>
      <c r="B19" s="549"/>
      <c r="C19" s="549"/>
      <c r="D19" s="549"/>
      <c r="E19" s="549"/>
      <c r="F19" s="174" t="s">
        <v>20</v>
      </c>
      <c r="G19" s="227">
        <f>SUM(G7:G18)</f>
        <v>40980</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F22" s="184">
        <f>+G19</f>
        <v>40980</v>
      </c>
      <c r="G22" s="184">
        <f>D22*F22</f>
        <v>409.8</v>
      </c>
    </row>
    <row r="23" spans="1:7" ht="15.75">
      <c r="A23" s="186"/>
      <c r="B23" s="186"/>
      <c r="C23" s="186"/>
      <c r="D23" s="186"/>
      <c r="E23" s="187"/>
      <c r="F23" s="235">
        <f>D23*E23</f>
        <v>0</v>
      </c>
      <c r="G23" s="235"/>
    </row>
    <row r="24" spans="1:7" ht="15.75">
      <c r="A24" s="549"/>
      <c r="B24" s="549"/>
      <c r="C24" s="549"/>
      <c r="D24" s="549"/>
      <c r="E24" s="549"/>
      <c r="F24" s="174" t="s">
        <v>20</v>
      </c>
      <c r="G24" s="188">
        <f>SUM(G22:G23)</f>
        <v>409.8</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195">
        <f>+E27*D27</f>
        <v>1463.6349</v>
      </c>
    </row>
    <row r="28" spans="1:7" ht="15.75">
      <c r="A28" s="190" t="s">
        <v>341</v>
      </c>
      <c r="B28" s="191">
        <v>70707</v>
      </c>
      <c r="C28" s="192">
        <v>0.61</v>
      </c>
      <c r="D28" s="193">
        <f t="shared" ref="D28:D29" si="1">+B28*(1+C28)</f>
        <v>113838.26999999999</v>
      </c>
      <c r="E28" s="194">
        <v>5.0991366608809867E-2</v>
      </c>
      <c r="F28" s="215"/>
      <c r="G28" s="195">
        <f>+E28*D28</f>
        <v>5804.7689596826813</v>
      </c>
    </row>
    <row r="29" spans="1:7" ht="15.75">
      <c r="A29" s="190" t="s">
        <v>342</v>
      </c>
      <c r="B29" s="191">
        <v>45454</v>
      </c>
      <c r="C29" s="192">
        <v>0.61</v>
      </c>
      <c r="D29" s="193">
        <f t="shared" si="1"/>
        <v>73180.939999999988</v>
      </c>
      <c r="E29" s="196">
        <f>+E28</f>
        <v>5.0991366608809867E-2</v>
      </c>
      <c r="F29" s="215"/>
      <c r="G29" s="195">
        <f>+E29*D29</f>
        <v>3731.5961403173178</v>
      </c>
    </row>
    <row r="30" spans="1:7" ht="15.75">
      <c r="A30" s="549"/>
      <c r="B30" s="549"/>
      <c r="C30" s="549"/>
      <c r="D30" s="549"/>
      <c r="E30" s="549"/>
      <c r="F30" s="174" t="s">
        <v>20</v>
      </c>
      <c r="G30" s="188">
        <f>SUM(G27:G29)</f>
        <v>11000</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184">
        <f>G30*E33</f>
        <v>550</v>
      </c>
    </row>
    <row r="34" spans="1:7" ht="15.75">
      <c r="A34" s="552"/>
      <c r="B34" s="552"/>
      <c r="C34" s="552"/>
      <c r="D34" s="552"/>
      <c r="E34" s="552"/>
      <c r="F34" s="174" t="s">
        <v>20</v>
      </c>
      <c r="G34" s="188">
        <f>SUM(G33:G33)</f>
        <v>550</v>
      </c>
    </row>
    <row r="35" spans="1:7" ht="15.75">
      <c r="A35" s="566"/>
      <c r="B35" s="554"/>
      <c r="C35" s="199"/>
      <c r="D35" s="199"/>
      <c r="E35" s="199"/>
      <c r="F35" s="199"/>
      <c r="G35" s="233"/>
    </row>
    <row r="36" spans="1:7" ht="15.75">
      <c r="A36" s="567"/>
      <c r="B36" s="568"/>
      <c r="C36" s="234"/>
      <c r="D36" s="547" t="s">
        <v>347</v>
      </c>
      <c r="E36" s="547"/>
      <c r="F36" s="547"/>
      <c r="G36" s="202">
        <f>ROUND(G19+G24+G30+G34,0)</f>
        <v>52940</v>
      </c>
    </row>
    <row r="39" spans="1:7" ht="16.5">
      <c r="A39" s="548" t="s">
        <v>348</v>
      </c>
      <c r="B39" s="548"/>
      <c r="C39" s="548"/>
      <c r="D39" s="205"/>
      <c r="E39" s="548" t="s">
        <v>349</v>
      </c>
      <c r="F39" s="548"/>
      <c r="G39" s="548"/>
    </row>
    <row r="40" spans="1:7">
      <c r="A40" s="57"/>
      <c r="B40" s="58"/>
      <c r="C40" s="58"/>
      <c r="D40" s="58"/>
      <c r="E40" s="58"/>
      <c r="F40" s="58"/>
      <c r="G40" s="58"/>
    </row>
    <row r="41" spans="1:7">
      <c r="A41" s="57"/>
      <c r="B41" s="58"/>
      <c r="C41" s="58"/>
      <c r="D41" s="58"/>
      <c r="E41" s="58"/>
      <c r="F41" s="58"/>
      <c r="G41" s="58"/>
    </row>
    <row r="42" spans="1:7">
      <c r="A42" s="57"/>
      <c r="B42" s="58"/>
      <c r="C42" s="58"/>
      <c r="D42" s="58"/>
      <c r="E42" s="58"/>
      <c r="F42" s="58"/>
      <c r="G42" s="213"/>
    </row>
    <row r="43" spans="1:7" ht="18">
      <c r="A43" s="57"/>
      <c r="B43" s="58"/>
      <c r="C43" s="544" t="s">
        <v>350</v>
      </c>
      <c r="D43" s="544"/>
      <c r="E43" s="544"/>
      <c r="F43" s="544"/>
      <c r="G43"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39:C39"/>
    <mergeCell ref="E39:G39"/>
    <mergeCell ref="C43:F43"/>
    <mergeCell ref="A31:G31"/>
    <mergeCell ref="A32:B32"/>
    <mergeCell ref="A33:B33"/>
    <mergeCell ref="A34:E34"/>
    <mergeCell ref="A35:B35"/>
    <mergeCell ref="A36:B36"/>
    <mergeCell ref="D36:F36"/>
  </mergeCells>
  <pageMargins left="0.7" right="0.7" top="0.75" bottom="0.75" header="0.3" footer="0.3"/>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dimension ref="A1:G43"/>
  <sheetViews>
    <sheetView topLeftCell="A28" workbookViewId="0">
      <selection activeCell="A39" sqref="A39:G44"/>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78.599999999999994" customHeight="1">
      <c r="A3" s="547"/>
      <c r="B3" s="560" t="s">
        <v>459</v>
      </c>
      <c r="C3" s="560"/>
      <c r="D3" s="560"/>
      <c r="E3" s="560"/>
      <c r="F3" s="560"/>
      <c r="G3" s="560"/>
    </row>
    <row r="4" spans="1:7" ht="15.75">
      <c r="A4" s="561"/>
      <c r="B4" s="561"/>
      <c r="C4" s="561"/>
      <c r="D4" s="173" t="s">
        <v>315</v>
      </c>
      <c r="E4" s="174" t="s">
        <v>460</v>
      </c>
      <c r="F4" s="174" t="s">
        <v>317</v>
      </c>
      <c r="G4" s="174" t="str">
        <f>'[7]FORMULARIO DE CANTIDADES'!C14</f>
        <v>m</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73" t="s">
        <v>461</v>
      </c>
      <c r="B7" s="573"/>
      <c r="C7" s="175" t="s">
        <v>126</v>
      </c>
      <c r="D7" s="231">
        <v>0.42</v>
      </c>
      <c r="E7" s="215"/>
      <c r="F7" s="229">
        <v>124000</v>
      </c>
      <c r="G7" s="230">
        <f t="shared" ref="G7:G18" si="0">D7*F7</f>
        <v>52080</v>
      </c>
    </row>
    <row r="8" spans="1:7" ht="15.75">
      <c r="A8" s="573" t="s">
        <v>462</v>
      </c>
      <c r="B8" s="573"/>
      <c r="C8" s="175" t="s">
        <v>112</v>
      </c>
      <c r="D8" s="175">
        <v>1</v>
      </c>
      <c r="E8" s="215"/>
      <c r="F8" s="229">
        <v>17096</v>
      </c>
      <c r="G8" s="230">
        <f t="shared" si="0"/>
        <v>17096</v>
      </c>
    </row>
    <row r="9" spans="1:7" ht="15.75">
      <c r="A9" s="573" t="s">
        <v>433</v>
      </c>
      <c r="B9" s="573"/>
      <c r="C9" s="175" t="s">
        <v>126</v>
      </c>
      <c r="D9" s="231">
        <f>1/1.2</f>
        <v>0.83333333333333337</v>
      </c>
      <c r="E9" s="215"/>
      <c r="F9" s="229">
        <v>17157</v>
      </c>
      <c r="G9" s="230">
        <f t="shared" si="0"/>
        <v>14297.5</v>
      </c>
    </row>
    <row r="10" spans="1:7" ht="15.75">
      <c r="A10" s="573" t="s">
        <v>434</v>
      </c>
      <c r="B10" s="573"/>
      <c r="C10" s="175" t="s">
        <v>126</v>
      </c>
      <c r="D10" s="237">
        <f>+D9*2</f>
        <v>1.6666666666666667</v>
      </c>
      <c r="E10" s="215"/>
      <c r="F10" s="229">
        <v>815</v>
      </c>
      <c r="G10" s="230">
        <f t="shared" si="0"/>
        <v>1358.3333333333335</v>
      </c>
    </row>
    <row r="11" spans="1:7" ht="15.75">
      <c r="A11" s="573" t="s">
        <v>435</v>
      </c>
      <c r="B11" s="573"/>
      <c r="C11" s="175" t="s">
        <v>126</v>
      </c>
      <c r="D11" s="237">
        <f>+D10*2</f>
        <v>3.3333333333333335</v>
      </c>
      <c r="E11" s="215"/>
      <c r="F11" s="229">
        <v>238</v>
      </c>
      <c r="G11" s="230">
        <f t="shared" si="0"/>
        <v>793.33333333333337</v>
      </c>
    </row>
    <row r="12" spans="1:7" ht="15.75">
      <c r="A12" s="573" t="s">
        <v>436</v>
      </c>
      <c r="B12" s="573"/>
      <c r="C12" s="175" t="s">
        <v>126</v>
      </c>
      <c r="D12" s="237">
        <f>+D11</f>
        <v>3.3333333333333335</v>
      </c>
      <c r="E12" s="215"/>
      <c r="F12" s="229">
        <v>238</v>
      </c>
      <c r="G12" s="230">
        <f t="shared" si="0"/>
        <v>793.33333333333337</v>
      </c>
    </row>
    <row r="13" spans="1:7" ht="15.75">
      <c r="A13" s="573" t="s">
        <v>437</v>
      </c>
      <c r="B13" s="573"/>
      <c r="C13" s="175" t="s">
        <v>126</v>
      </c>
      <c r="D13" s="237">
        <f>2/1.2*1/20</f>
        <v>8.3333333333333343E-2</v>
      </c>
      <c r="E13" s="215"/>
      <c r="F13" s="229">
        <v>600</v>
      </c>
      <c r="G13" s="230">
        <f t="shared" si="0"/>
        <v>50.000000000000007</v>
      </c>
    </row>
    <row r="14" spans="1:7" ht="15.75">
      <c r="A14" s="573" t="s">
        <v>438</v>
      </c>
      <c r="B14" s="573"/>
      <c r="C14" s="175" t="s">
        <v>126</v>
      </c>
      <c r="D14" s="175">
        <f>1/20</f>
        <v>0.05</v>
      </c>
      <c r="E14" s="215"/>
      <c r="F14" s="229">
        <v>127507</v>
      </c>
      <c r="G14" s="230">
        <f t="shared" si="0"/>
        <v>6375.35</v>
      </c>
    </row>
    <row r="15" spans="1:7" ht="15.75">
      <c r="A15" s="549"/>
      <c r="B15" s="549"/>
      <c r="C15" s="175"/>
      <c r="D15" s="175"/>
      <c r="E15" s="215"/>
      <c r="F15" s="229"/>
      <c r="G15" s="230">
        <f t="shared" si="0"/>
        <v>0</v>
      </c>
    </row>
    <row r="16" spans="1:7" ht="15.75">
      <c r="A16" s="549"/>
      <c r="B16" s="549"/>
      <c r="C16" s="175"/>
      <c r="D16" s="175"/>
      <c r="E16" s="215"/>
      <c r="F16" s="229"/>
      <c r="G16" s="230">
        <f t="shared" si="0"/>
        <v>0</v>
      </c>
    </row>
    <row r="17" spans="1:7" ht="15.75">
      <c r="A17" s="549"/>
      <c r="B17" s="549"/>
      <c r="C17" s="175"/>
      <c r="D17" s="186"/>
      <c r="E17" s="215"/>
      <c r="F17" s="230"/>
      <c r="G17" s="230">
        <f t="shared" si="0"/>
        <v>0</v>
      </c>
    </row>
    <row r="18" spans="1:7" ht="15.75">
      <c r="A18" s="549"/>
      <c r="B18" s="549"/>
      <c r="C18" s="186"/>
      <c r="D18" s="186"/>
      <c r="E18" s="215"/>
      <c r="F18" s="230"/>
      <c r="G18" s="230">
        <f t="shared" si="0"/>
        <v>0</v>
      </c>
    </row>
    <row r="19" spans="1:7" ht="15.75">
      <c r="A19" s="549"/>
      <c r="B19" s="549"/>
      <c r="C19" s="549"/>
      <c r="D19" s="549"/>
      <c r="E19" s="549"/>
      <c r="F19" s="174" t="s">
        <v>20</v>
      </c>
      <c r="G19" s="227">
        <f>SUM(G7:G18)</f>
        <v>92843.849999999991</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0.05</v>
      </c>
      <c r="F22" s="183">
        <f>+G19</f>
        <v>92843.849999999991</v>
      </c>
      <c r="G22" s="183">
        <f>D22*F22</f>
        <v>4642.1925000000001</v>
      </c>
    </row>
    <row r="23" spans="1:7" ht="15.75">
      <c r="A23" s="186"/>
      <c r="B23" s="186"/>
      <c r="C23" s="186"/>
      <c r="D23" s="186"/>
      <c r="E23" s="187"/>
      <c r="F23" s="186">
        <f>D23*E23</f>
        <v>0</v>
      </c>
      <c r="G23" s="186"/>
    </row>
    <row r="24" spans="1:7" ht="15.75">
      <c r="A24" s="549"/>
      <c r="B24" s="549"/>
      <c r="C24" s="549"/>
      <c r="D24" s="549"/>
      <c r="E24" s="549"/>
      <c r="F24" s="174" t="s">
        <v>20</v>
      </c>
      <c r="G24" s="216">
        <f>SUM(G22:G23)</f>
        <v>4642.1925000000001</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195">
        <f>+E27*D27</f>
        <v>1463.6349</v>
      </c>
    </row>
    <row r="28" spans="1:7" ht="15.75">
      <c r="A28" s="190" t="s">
        <v>341</v>
      </c>
      <c r="B28" s="191">
        <v>70707</v>
      </c>
      <c r="C28" s="192">
        <v>0.61</v>
      </c>
      <c r="D28" s="193">
        <f t="shared" ref="D28:D29" si="1">+B28*(1+C28)</f>
        <v>113838.26999999999</v>
      </c>
      <c r="E28" s="194">
        <v>9.9114765269300451E-2</v>
      </c>
      <c r="F28" s="215"/>
      <c r="G28" s="195">
        <f>+E28*D28</f>
        <v>11283.053409713246</v>
      </c>
    </row>
    <row r="29" spans="1:7" ht="15.75">
      <c r="A29" s="190" t="s">
        <v>342</v>
      </c>
      <c r="B29" s="191">
        <v>45454</v>
      </c>
      <c r="C29" s="192">
        <v>0.61</v>
      </c>
      <c r="D29" s="193">
        <f t="shared" si="1"/>
        <v>73180.939999999988</v>
      </c>
      <c r="E29" s="196">
        <f>+E28</f>
        <v>9.9114765269300451E-2</v>
      </c>
      <c r="F29" s="215"/>
      <c r="G29" s="195">
        <f>+E29*D29</f>
        <v>7253.3116902867587</v>
      </c>
    </row>
    <row r="30" spans="1:7" ht="15.75">
      <c r="A30" s="549"/>
      <c r="B30" s="549"/>
      <c r="C30" s="549"/>
      <c r="D30" s="549"/>
      <c r="E30" s="549"/>
      <c r="F30" s="174" t="s">
        <v>20</v>
      </c>
      <c r="G30" s="216">
        <f>SUM(G27:G29)</f>
        <v>20000.000000000004</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183">
        <f>G30*E33</f>
        <v>1000.0000000000002</v>
      </c>
    </row>
    <row r="34" spans="1:7" ht="15.75">
      <c r="A34" s="552"/>
      <c r="B34" s="552"/>
      <c r="C34" s="552"/>
      <c r="D34" s="552"/>
      <c r="E34" s="552"/>
      <c r="F34" s="174" t="s">
        <v>20</v>
      </c>
      <c r="G34" s="216">
        <f>SUM(G33:G33)</f>
        <v>1000.0000000000002</v>
      </c>
    </row>
    <row r="35" spans="1:7" ht="15.75">
      <c r="A35" s="566"/>
      <c r="B35" s="554"/>
      <c r="C35" s="199"/>
      <c r="D35" s="199"/>
      <c r="E35" s="199"/>
      <c r="F35" s="199"/>
      <c r="G35" s="233"/>
    </row>
    <row r="36" spans="1:7" ht="15.75">
      <c r="A36" s="567"/>
      <c r="B36" s="568"/>
      <c r="C36" s="234"/>
      <c r="D36" s="547" t="s">
        <v>347</v>
      </c>
      <c r="E36" s="547"/>
      <c r="F36" s="547"/>
      <c r="G36" s="228">
        <f>ROUND(G19+G24+G30+G34,0)</f>
        <v>118486</v>
      </c>
    </row>
    <row r="39" spans="1:7" ht="16.5">
      <c r="A39" s="548" t="s">
        <v>348</v>
      </c>
      <c r="B39" s="548"/>
      <c r="C39" s="548"/>
      <c r="D39" s="205"/>
      <c r="E39" s="548" t="s">
        <v>349</v>
      </c>
      <c r="F39" s="548"/>
      <c r="G39" s="548"/>
    </row>
    <row r="40" spans="1:7">
      <c r="A40" s="57"/>
      <c r="B40" s="58"/>
      <c r="C40" s="58"/>
      <c r="D40" s="58"/>
      <c r="E40" s="58"/>
      <c r="F40" s="58"/>
      <c r="G40" s="58"/>
    </row>
    <row r="41" spans="1:7">
      <c r="A41" s="57"/>
      <c r="B41" s="58"/>
      <c r="C41" s="58"/>
      <c r="D41" s="58"/>
      <c r="E41" s="58"/>
      <c r="F41" s="58"/>
      <c r="G41" s="58"/>
    </row>
    <row r="42" spans="1:7">
      <c r="A42" s="57"/>
      <c r="B42" s="58"/>
      <c r="C42" s="58"/>
      <c r="D42" s="58"/>
      <c r="E42" s="58"/>
      <c r="F42" s="58"/>
      <c r="G42" s="213"/>
    </row>
    <row r="43" spans="1:7" ht="18">
      <c r="A43" s="57"/>
      <c r="B43" s="58"/>
      <c r="C43" s="544" t="s">
        <v>350</v>
      </c>
      <c r="D43" s="544"/>
      <c r="E43" s="544"/>
      <c r="F43" s="544"/>
      <c r="G43" s="205"/>
    </row>
  </sheetData>
  <mergeCells count="34">
    <mergeCell ref="A12:B12"/>
    <mergeCell ref="A1:A3"/>
    <mergeCell ref="B1:G1"/>
    <mergeCell ref="B2:G2"/>
    <mergeCell ref="B3:G3"/>
    <mergeCell ref="A4:C4"/>
    <mergeCell ref="A5:G5"/>
    <mergeCell ref="A6:B6"/>
    <mergeCell ref="A7:B7"/>
    <mergeCell ref="A8:B8"/>
    <mergeCell ref="A9:B9"/>
    <mergeCell ref="A10:B10"/>
    <mergeCell ref="A11:B11"/>
    <mergeCell ref="A31:G31"/>
    <mergeCell ref="A13:B13"/>
    <mergeCell ref="A14:B14"/>
    <mergeCell ref="A15:B15"/>
    <mergeCell ref="A16:B16"/>
    <mergeCell ref="A17:B17"/>
    <mergeCell ref="A18:B18"/>
    <mergeCell ref="A19:E19"/>
    <mergeCell ref="A20:G20"/>
    <mergeCell ref="A24:E24"/>
    <mergeCell ref="A25:G25"/>
    <mergeCell ref="A30:E30"/>
    <mergeCell ref="A39:C39"/>
    <mergeCell ref="E39:G39"/>
    <mergeCell ref="C43:F43"/>
    <mergeCell ref="A32:B32"/>
    <mergeCell ref="A33:B33"/>
    <mergeCell ref="A34:E34"/>
    <mergeCell ref="A35:B35"/>
    <mergeCell ref="A36:B36"/>
    <mergeCell ref="D36:F36"/>
  </mergeCells>
  <pageMargins left="0.7" right="0.7" top="0.75" bottom="0.75" header="0.3" footer="0.3"/>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dimension ref="A1:G44"/>
  <sheetViews>
    <sheetView topLeftCell="A22" workbookViewId="0">
      <selection activeCell="A40" sqref="A40:G45"/>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47.45" customHeight="1">
      <c r="A3" s="547"/>
      <c r="B3" s="560" t="s">
        <v>463</v>
      </c>
      <c r="C3" s="560"/>
      <c r="D3" s="560"/>
      <c r="E3" s="560"/>
      <c r="F3" s="560"/>
      <c r="G3" s="560"/>
    </row>
    <row r="4" spans="1:7" ht="15.75">
      <c r="A4" s="561"/>
      <c r="B4" s="561"/>
      <c r="C4" s="561"/>
      <c r="D4" s="173" t="s">
        <v>315</v>
      </c>
      <c r="E4" s="174" t="s">
        <v>464</v>
      </c>
      <c r="F4" s="174" t="s">
        <v>317</v>
      </c>
      <c r="G4" s="174" t="str">
        <f>'[7]FORMULARIO DE CANTIDADES'!C33</f>
        <v>m</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73" t="s">
        <v>465</v>
      </c>
      <c r="B7" s="573"/>
      <c r="C7" s="175" t="s">
        <v>126</v>
      </c>
      <c r="D7" s="231">
        <v>1</v>
      </c>
      <c r="E7" s="215"/>
      <c r="F7" s="238">
        <v>198000</v>
      </c>
      <c r="G7" s="229">
        <f t="shared" ref="G7:G18" si="0">D7*F7</f>
        <v>198000</v>
      </c>
    </row>
    <row r="8" spans="1:7" ht="15.75">
      <c r="A8" s="573" t="s">
        <v>466</v>
      </c>
      <c r="B8" s="573"/>
      <c r="C8" s="175" t="s">
        <v>126</v>
      </c>
      <c r="D8" s="231">
        <v>1</v>
      </c>
      <c r="E8" s="215"/>
      <c r="F8" s="238">
        <v>4500</v>
      </c>
      <c r="G8" s="229">
        <f t="shared" si="0"/>
        <v>4500</v>
      </c>
    </row>
    <row r="9" spans="1:7" ht="15.75">
      <c r="A9" s="573" t="s">
        <v>467</v>
      </c>
      <c r="B9" s="573"/>
      <c r="C9" s="175" t="s">
        <v>126</v>
      </c>
      <c r="D9" s="231">
        <v>1</v>
      </c>
      <c r="E9" s="215"/>
      <c r="F9" s="238">
        <v>2054</v>
      </c>
      <c r="G9" s="229">
        <f t="shared" si="0"/>
        <v>2054</v>
      </c>
    </row>
    <row r="10" spans="1:7" ht="15.75">
      <c r="A10" s="573" t="s">
        <v>426</v>
      </c>
      <c r="B10" s="573"/>
      <c r="C10" s="175" t="s">
        <v>126</v>
      </c>
      <c r="D10" s="237">
        <f>2*D9</f>
        <v>2</v>
      </c>
      <c r="E10" s="215"/>
      <c r="F10" s="238">
        <v>1350</v>
      </c>
      <c r="G10" s="229">
        <f t="shared" si="0"/>
        <v>2700</v>
      </c>
    </row>
    <row r="11" spans="1:7" ht="15.75">
      <c r="A11" s="573" t="s">
        <v>468</v>
      </c>
      <c r="B11" s="573"/>
      <c r="C11" s="175" t="s">
        <v>126</v>
      </c>
      <c r="D11" s="237">
        <v>1</v>
      </c>
      <c r="E11" s="215"/>
      <c r="F11" s="238">
        <v>4400</v>
      </c>
      <c r="G11" s="229">
        <f t="shared" si="0"/>
        <v>4400</v>
      </c>
    </row>
    <row r="12" spans="1:7" ht="15.75">
      <c r="A12" s="573" t="s">
        <v>469</v>
      </c>
      <c r="B12" s="573"/>
      <c r="C12" s="175" t="s">
        <v>126</v>
      </c>
      <c r="D12" s="237">
        <v>1</v>
      </c>
      <c r="E12" s="215"/>
      <c r="F12" s="238">
        <v>5000</v>
      </c>
      <c r="G12" s="229">
        <f t="shared" si="0"/>
        <v>5000</v>
      </c>
    </row>
    <row r="13" spans="1:7" ht="15.75">
      <c r="A13" s="573" t="s">
        <v>437</v>
      </c>
      <c r="B13" s="573"/>
      <c r="C13" s="175" t="s">
        <v>126</v>
      </c>
      <c r="D13" s="237">
        <f>1/3</f>
        <v>0.33333333333333331</v>
      </c>
      <c r="E13" s="215"/>
      <c r="F13" s="238">
        <v>4300</v>
      </c>
      <c r="G13" s="229">
        <f t="shared" si="0"/>
        <v>1433.3333333333333</v>
      </c>
    </row>
    <row r="14" spans="1:7" ht="15.75">
      <c r="A14" s="573"/>
      <c r="B14" s="573"/>
      <c r="C14" s="175"/>
      <c r="D14" s="175"/>
      <c r="E14" s="215"/>
      <c r="F14" s="238"/>
      <c r="G14" s="229">
        <f t="shared" si="0"/>
        <v>0</v>
      </c>
    </row>
    <row r="15" spans="1:7" ht="15.75">
      <c r="A15" s="549"/>
      <c r="B15" s="549"/>
      <c r="C15" s="175"/>
      <c r="D15" s="175"/>
      <c r="E15" s="215"/>
      <c r="F15" s="238"/>
      <c r="G15" s="229">
        <f t="shared" si="0"/>
        <v>0</v>
      </c>
    </row>
    <row r="16" spans="1:7" ht="15.75">
      <c r="A16" s="549"/>
      <c r="B16" s="549"/>
      <c r="C16" s="175"/>
      <c r="D16" s="175"/>
      <c r="E16" s="215"/>
      <c r="F16" s="238"/>
      <c r="G16" s="229">
        <f t="shared" si="0"/>
        <v>0</v>
      </c>
    </row>
    <row r="17" spans="1:7" ht="15.75">
      <c r="A17" s="549"/>
      <c r="B17" s="549"/>
      <c r="C17" s="175"/>
      <c r="D17" s="186"/>
      <c r="E17" s="215"/>
      <c r="F17" s="238"/>
      <c r="G17" s="230">
        <f t="shared" si="0"/>
        <v>0</v>
      </c>
    </row>
    <row r="18" spans="1:7" ht="15.75">
      <c r="A18" s="549"/>
      <c r="B18" s="549"/>
      <c r="C18" s="186"/>
      <c r="D18" s="186"/>
      <c r="E18" s="215"/>
      <c r="F18" s="238"/>
      <c r="G18" s="230">
        <f t="shared" si="0"/>
        <v>0</v>
      </c>
    </row>
    <row r="19" spans="1:7" ht="15.75">
      <c r="A19" s="549"/>
      <c r="B19" s="549"/>
      <c r="C19" s="549"/>
      <c r="D19" s="549"/>
      <c r="E19" s="549"/>
      <c r="F19" s="174" t="s">
        <v>20</v>
      </c>
      <c r="G19" s="227">
        <f>SUM(G7:G18)</f>
        <v>218087.33333333334</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0.2</v>
      </c>
      <c r="E22" s="215"/>
      <c r="F22" s="244">
        <f>+G19</f>
        <v>218087.33333333334</v>
      </c>
      <c r="G22" s="183">
        <f>D22*F22</f>
        <v>43617.466666666674</v>
      </c>
    </row>
    <row r="23" spans="1:7" ht="15.75">
      <c r="A23" s="186"/>
      <c r="B23" s="186"/>
      <c r="C23" s="186"/>
      <c r="D23" s="186"/>
      <c r="E23" s="215"/>
      <c r="F23" s="243"/>
      <c r="G23" s="186">
        <f>D23*F23</f>
        <v>0</v>
      </c>
    </row>
    <row r="24" spans="1:7" ht="15.75">
      <c r="A24" s="549"/>
      <c r="B24" s="549"/>
      <c r="C24" s="549"/>
      <c r="D24" s="549"/>
      <c r="E24" s="549"/>
      <c r="F24" s="174" t="s">
        <v>20</v>
      </c>
      <c r="G24" s="216">
        <f>SUM(G22:G23)</f>
        <v>43617.466666666674</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215">
        <f>+E27*D27</f>
        <v>1463.6349</v>
      </c>
    </row>
    <row r="28" spans="1:7" ht="15.75">
      <c r="A28" s="190" t="s">
        <v>341</v>
      </c>
      <c r="B28" s="191">
        <v>70707</v>
      </c>
      <c r="C28" s="192">
        <v>0.61</v>
      </c>
      <c r="D28" s="193">
        <f t="shared" ref="D28:D29" si="1">+B28*(1+C28)</f>
        <v>113838.26999999999</v>
      </c>
      <c r="E28" s="194">
        <v>3.2276711574174659E-2</v>
      </c>
      <c r="F28" s="215"/>
      <c r="G28" s="215">
        <f>+E28*D28</f>
        <v>3674.3250068930197</v>
      </c>
    </row>
    <row r="29" spans="1:7" ht="15.75">
      <c r="A29" s="190" t="s">
        <v>342</v>
      </c>
      <c r="B29" s="191">
        <v>45454</v>
      </c>
      <c r="C29" s="192">
        <v>0.61</v>
      </c>
      <c r="D29" s="193">
        <f t="shared" si="1"/>
        <v>73180.939999999988</v>
      </c>
      <c r="E29" s="196">
        <f>+E28</f>
        <v>3.2276711574174659E-2</v>
      </c>
      <c r="F29" s="215"/>
      <c r="G29" s="215">
        <f>+E29*D29</f>
        <v>2362.0400931069807</v>
      </c>
    </row>
    <row r="30" spans="1:7" ht="15.75">
      <c r="A30" s="549"/>
      <c r="B30" s="549"/>
      <c r="C30" s="549"/>
      <c r="D30" s="549"/>
      <c r="E30" s="549"/>
      <c r="F30" s="174" t="s">
        <v>20</v>
      </c>
      <c r="G30" s="216">
        <f>SUM(G27:G29)</f>
        <v>7500.0000000000009</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f>G30*E33</f>
        <v>375.00000000000006</v>
      </c>
    </row>
    <row r="34" spans="1:7" ht="15.75">
      <c r="A34" s="552"/>
      <c r="B34" s="552"/>
      <c r="C34" s="552"/>
      <c r="D34" s="552"/>
      <c r="E34" s="552"/>
      <c r="F34" s="174" t="s">
        <v>20</v>
      </c>
      <c r="G34" s="216">
        <f>SUM(G33:G33)</f>
        <v>375.00000000000006</v>
      </c>
    </row>
    <row r="35" spans="1:7" ht="15.75">
      <c r="A35" s="566"/>
      <c r="B35" s="554"/>
      <c r="C35" s="199"/>
      <c r="D35" s="199"/>
      <c r="E35" s="199"/>
      <c r="F35" s="199"/>
      <c r="G35" s="233"/>
    </row>
    <row r="36" spans="1:7" ht="15.75">
      <c r="A36" s="567"/>
      <c r="B36" s="568"/>
      <c r="C36" s="234"/>
      <c r="D36" s="547" t="s">
        <v>347</v>
      </c>
      <c r="E36" s="547"/>
      <c r="F36" s="547"/>
      <c r="G36" s="202">
        <f>ROUND(G19+G24+G30+G34,0)+1</f>
        <v>269581</v>
      </c>
    </row>
    <row r="40" spans="1:7" ht="16.5">
      <c r="A40" s="548" t="s">
        <v>348</v>
      </c>
      <c r="B40" s="548"/>
      <c r="C40" s="548"/>
      <c r="D40" s="205"/>
      <c r="E40" s="548" t="s">
        <v>349</v>
      </c>
      <c r="F40" s="548"/>
      <c r="G40" s="548"/>
    </row>
    <row r="41" spans="1:7">
      <c r="A41" s="57"/>
      <c r="B41" s="58"/>
      <c r="C41" s="58"/>
      <c r="D41" s="58"/>
      <c r="E41" s="58"/>
      <c r="F41" s="58"/>
      <c r="G41" s="58"/>
    </row>
    <row r="42" spans="1:7">
      <c r="A42" s="57"/>
      <c r="B42" s="58"/>
      <c r="C42" s="58"/>
      <c r="D42" s="58"/>
      <c r="E42" s="58"/>
      <c r="F42" s="58"/>
      <c r="G42" s="58"/>
    </row>
    <row r="43" spans="1:7">
      <c r="A43" s="57"/>
      <c r="B43" s="58"/>
      <c r="C43" s="58"/>
      <c r="D43" s="58"/>
      <c r="E43" s="58"/>
      <c r="F43" s="58"/>
      <c r="G43" s="213"/>
    </row>
    <row r="44" spans="1:7" ht="18">
      <c r="A44" s="57"/>
      <c r="B44" s="58"/>
      <c r="C44" s="544" t="s">
        <v>350</v>
      </c>
      <c r="D44" s="544"/>
      <c r="E44" s="544"/>
      <c r="F44" s="544"/>
      <c r="G44"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40:C40"/>
    <mergeCell ref="E40:G40"/>
    <mergeCell ref="C44:F44"/>
    <mergeCell ref="A31:G31"/>
    <mergeCell ref="A32:B32"/>
    <mergeCell ref="A33:B33"/>
    <mergeCell ref="A34:E34"/>
    <mergeCell ref="A35:B35"/>
    <mergeCell ref="A36:B36"/>
    <mergeCell ref="D36:F36"/>
  </mergeCells>
  <pageMargins left="0.7" right="0.7" top="0.75" bottom="0.75" header="0.3" footer="0.3"/>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dimension ref="A1:G42"/>
  <sheetViews>
    <sheetView topLeftCell="A16" workbookViewId="0">
      <selection activeCell="A38" sqref="A38:G43"/>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71.45" customHeight="1">
      <c r="A3" s="547"/>
      <c r="B3" s="560" t="s">
        <v>470</v>
      </c>
      <c r="C3" s="560"/>
      <c r="D3" s="560"/>
      <c r="E3" s="560"/>
      <c r="F3" s="560"/>
      <c r="G3" s="560"/>
    </row>
    <row r="4" spans="1:7" ht="15.75">
      <c r="A4" s="561"/>
      <c r="B4" s="561"/>
      <c r="C4" s="561"/>
      <c r="D4" s="173" t="s">
        <v>315</v>
      </c>
      <c r="E4" s="174" t="s">
        <v>471</v>
      </c>
      <c r="F4" s="174" t="s">
        <v>317</v>
      </c>
      <c r="G4" s="174" t="str">
        <f>'[7]FORMULARIO DE CANTIDADES'!C33</f>
        <v>m</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73" t="s">
        <v>472</v>
      </c>
      <c r="B7" s="573"/>
      <c r="C7" s="175" t="s">
        <v>126</v>
      </c>
      <c r="D7" s="231">
        <v>1</v>
      </c>
      <c r="E7" s="215"/>
      <c r="F7" s="238">
        <v>43500</v>
      </c>
      <c r="G7" s="229">
        <f t="shared" ref="G7:G18" si="0">D7*F7</f>
        <v>43500</v>
      </c>
    </row>
    <row r="8" spans="1:7" ht="15.75">
      <c r="A8" s="573" t="s">
        <v>473</v>
      </c>
      <c r="B8" s="573"/>
      <c r="C8" s="175" t="s">
        <v>126</v>
      </c>
      <c r="D8" s="231">
        <v>1</v>
      </c>
      <c r="E8" s="215"/>
      <c r="F8" s="238">
        <v>4500</v>
      </c>
      <c r="G8" s="229">
        <f t="shared" si="0"/>
        <v>4500</v>
      </c>
    </row>
    <row r="9" spans="1:7" ht="15.75">
      <c r="A9" s="573" t="s">
        <v>474</v>
      </c>
      <c r="B9" s="573"/>
      <c r="C9" s="175" t="s">
        <v>126</v>
      </c>
      <c r="D9" s="231">
        <v>1</v>
      </c>
      <c r="E9" s="215"/>
      <c r="F9" s="238">
        <v>2076</v>
      </c>
      <c r="G9" s="229">
        <f t="shared" si="0"/>
        <v>2076</v>
      </c>
    </row>
    <row r="10" spans="1:7" ht="15.75">
      <c r="A10" s="573" t="s">
        <v>426</v>
      </c>
      <c r="B10" s="573"/>
      <c r="C10" s="175" t="s">
        <v>126</v>
      </c>
      <c r="D10" s="237">
        <f>2*D9</f>
        <v>2</v>
      </c>
      <c r="E10" s="215"/>
      <c r="F10" s="238">
        <v>1350</v>
      </c>
      <c r="G10" s="229">
        <f t="shared" si="0"/>
        <v>2700</v>
      </c>
    </row>
    <row r="11" spans="1:7" ht="15.75">
      <c r="A11" s="573" t="s">
        <v>475</v>
      </c>
      <c r="B11" s="573"/>
      <c r="C11" s="175" t="s">
        <v>126</v>
      </c>
      <c r="D11" s="237">
        <v>1</v>
      </c>
      <c r="E11" s="215"/>
      <c r="F11" s="238">
        <v>4200</v>
      </c>
      <c r="G11" s="229">
        <f t="shared" si="0"/>
        <v>4200</v>
      </c>
    </row>
    <row r="12" spans="1:7" ht="15.75">
      <c r="A12" s="573" t="s">
        <v>476</v>
      </c>
      <c r="B12" s="573"/>
      <c r="C12" s="175" t="s">
        <v>126</v>
      </c>
      <c r="D12" s="237">
        <v>1</v>
      </c>
      <c r="E12" s="215"/>
      <c r="F12" s="238">
        <v>5772</v>
      </c>
      <c r="G12" s="229">
        <f t="shared" si="0"/>
        <v>5772</v>
      </c>
    </row>
    <row r="13" spans="1:7" ht="15.75">
      <c r="A13" s="573" t="s">
        <v>437</v>
      </c>
      <c r="B13" s="573"/>
      <c r="C13" s="175" t="s">
        <v>126</v>
      </c>
      <c r="D13" s="237">
        <f>1/3</f>
        <v>0.33333333333333331</v>
      </c>
      <c r="E13" s="215"/>
      <c r="F13" s="238">
        <v>4300</v>
      </c>
      <c r="G13" s="229">
        <f t="shared" si="0"/>
        <v>1433.3333333333333</v>
      </c>
    </row>
    <row r="14" spans="1:7" ht="15.75">
      <c r="A14" s="573"/>
      <c r="B14" s="573"/>
      <c r="C14" s="175"/>
      <c r="D14" s="175"/>
      <c r="E14" s="215"/>
      <c r="F14" s="238"/>
      <c r="G14" s="229">
        <f t="shared" si="0"/>
        <v>0</v>
      </c>
    </row>
    <row r="15" spans="1:7" ht="15.75">
      <c r="A15" s="549"/>
      <c r="B15" s="549"/>
      <c r="C15" s="175"/>
      <c r="D15" s="175"/>
      <c r="E15" s="215"/>
      <c r="F15" s="238"/>
      <c r="G15" s="229">
        <f t="shared" si="0"/>
        <v>0</v>
      </c>
    </row>
    <row r="16" spans="1:7" ht="15.75">
      <c r="A16" s="549"/>
      <c r="B16" s="549"/>
      <c r="C16" s="175"/>
      <c r="D16" s="175"/>
      <c r="E16" s="215"/>
      <c r="F16" s="238"/>
      <c r="G16" s="229">
        <f t="shared" si="0"/>
        <v>0</v>
      </c>
    </row>
    <row r="17" spans="1:7" ht="15.75">
      <c r="A17" s="549"/>
      <c r="B17" s="549"/>
      <c r="C17" s="175"/>
      <c r="D17" s="186"/>
      <c r="E17" s="215"/>
      <c r="F17" s="238"/>
      <c r="G17" s="230">
        <f t="shared" si="0"/>
        <v>0</v>
      </c>
    </row>
    <row r="18" spans="1:7" ht="15.75">
      <c r="A18" s="549"/>
      <c r="B18" s="549"/>
      <c r="C18" s="186"/>
      <c r="D18" s="186"/>
      <c r="E18" s="215"/>
      <c r="F18" s="238"/>
      <c r="G18" s="230">
        <f t="shared" si="0"/>
        <v>0</v>
      </c>
    </row>
    <row r="19" spans="1:7" ht="15.75">
      <c r="A19" s="549"/>
      <c r="B19" s="549"/>
      <c r="C19" s="549"/>
      <c r="D19" s="549"/>
      <c r="E19" s="549"/>
      <c r="F19" s="174" t="s">
        <v>20</v>
      </c>
      <c r="G19" s="227">
        <f>SUM(G7:G18)</f>
        <v>64181.333333333336</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0.2</v>
      </c>
      <c r="E22" s="215"/>
      <c r="F22" s="244">
        <f>+G19</f>
        <v>64181.333333333336</v>
      </c>
      <c r="G22" s="183">
        <f>D22*F22</f>
        <v>12836.266666666668</v>
      </c>
    </row>
    <row r="23" spans="1:7" ht="15.75">
      <c r="A23" s="186"/>
      <c r="B23" s="186"/>
      <c r="C23" s="186"/>
      <c r="D23" s="186"/>
      <c r="E23" s="215"/>
      <c r="F23" s="243"/>
      <c r="G23" s="186">
        <f>D23*F23</f>
        <v>0</v>
      </c>
    </row>
    <row r="24" spans="1:7" ht="15.75">
      <c r="A24" s="549"/>
      <c r="B24" s="549"/>
      <c r="C24" s="549"/>
      <c r="D24" s="549"/>
      <c r="E24" s="549"/>
      <c r="F24" s="174" t="s">
        <v>20</v>
      </c>
      <c r="G24" s="216">
        <f>SUM(G22:G23)</f>
        <v>12836.266666666668</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215">
        <f>+E27*D27</f>
        <v>1463.6349</v>
      </c>
    </row>
    <row r="28" spans="1:7" ht="15.75">
      <c r="A28" s="190" t="s">
        <v>341</v>
      </c>
      <c r="B28" s="191">
        <v>70707</v>
      </c>
      <c r="C28" s="192">
        <v>0.61</v>
      </c>
      <c r="D28" s="193">
        <f t="shared" ref="D28:D29" si="1">+B28*(1+C28)</f>
        <v>113838.26999999999</v>
      </c>
      <c r="E28" s="194">
        <v>3.2276711574174659E-2</v>
      </c>
      <c r="F28" s="215"/>
      <c r="G28" s="215">
        <f>+E28*D28</f>
        <v>3674.3250068930197</v>
      </c>
    </row>
    <row r="29" spans="1:7" ht="15.75">
      <c r="A29" s="190" t="s">
        <v>342</v>
      </c>
      <c r="B29" s="191">
        <v>45454</v>
      </c>
      <c r="C29" s="192">
        <v>0.61</v>
      </c>
      <c r="D29" s="193">
        <f t="shared" si="1"/>
        <v>73180.939999999988</v>
      </c>
      <c r="E29" s="196">
        <f>+E28</f>
        <v>3.2276711574174659E-2</v>
      </c>
      <c r="F29" s="215"/>
      <c r="G29" s="215">
        <f>+E29*D29</f>
        <v>2362.0400931069807</v>
      </c>
    </row>
    <row r="30" spans="1:7" ht="15.75">
      <c r="A30" s="549"/>
      <c r="B30" s="549"/>
      <c r="C30" s="549"/>
      <c r="D30" s="549"/>
      <c r="E30" s="549"/>
      <c r="F30" s="174" t="s">
        <v>20</v>
      </c>
      <c r="G30" s="216">
        <f>SUM(G27:G29)</f>
        <v>7500.0000000000009</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f>G30*E33</f>
        <v>375.00000000000006</v>
      </c>
    </row>
    <row r="34" spans="1:7" ht="15.75">
      <c r="A34" s="552"/>
      <c r="B34" s="552"/>
      <c r="C34" s="552"/>
      <c r="D34" s="552"/>
      <c r="E34" s="552"/>
      <c r="F34" s="174" t="s">
        <v>20</v>
      </c>
      <c r="G34" s="216">
        <f>SUM(G33:G33)</f>
        <v>375.00000000000006</v>
      </c>
    </row>
    <row r="35" spans="1:7" ht="15.75">
      <c r="A35" s="566"/>
      <c r="B35" s="554"/>
      <c r="C35" s="199"/>
      <c r="D35" s="199"/>
      <c r="E35" s="199"/>
      <c r="F35" s="199"/>
      <c r="G35" s="233"/>
    </row>
    <row r="36" spans="1:7" ht="15.75">
      <c r="A36" s="567"/>
      <c r="B36" s="568"/>
      <c r="C36" s="234"/>
      <c r="D36" s="547" t="s">
        <v>347</v>
      </c>
      <c r="E36" s="547"/>
      <c r="F36" s="547"/>
      <c r="G36" s="202">
        <f>ROUND(G19+G24+G30+G34,0)+1-1</f>
        <v>84893</v>
      </c>
    </row>
    <row r="38" spans="1:7" ht="16.5">
      <c r="A38" s="548" t="s">
        <v>348</v>
      </c>
      <c r="B38" s="548"/>
      <c r="C38" s="548"/>
      <c r="D38" s="205"/>
      <c r="E38" s="548" t="s">
        <v>349</v>
      </c>
      <c r="F38" s="548"/>
      <c r="G38" s="548"/>
    </row>
    <row r="39" spans="1:7">
      <c r="A39" s="57"/>
      <c r="B39" s="58"/>
      <c r="C39" s="58"/>
      <c r="D39" s="58"/>
      <c r="E39" s="58"/>
      <c r="F39" s="58"/>
      <c r="G39" s="58"/>
    </row>
    <row r="40" spans="1:7">
      <c r="A40" s="57"/>
      <c r="B40" s="58"/>
      <c r="C40" s="58"/>
      <c r="D40" s="58"/>
      <c r="E40" s="58"/>
      <c r="F40" s="58"/>
      <c r="G40" s="58"/>
    </row>
    <row r="41" spans="1:7">
      <c r="A41" s="57"/>
      <c r="B41" s="58"/>
      <c r="C41" s="58"/>
      <c r="D41" s="58"/>
      <c r="E41" s="58"/>
      <c r="F41" s="58"/>
      <c r="G41" s="213"/>
    </row>
    <row r="42" spans="1:7" ht="18">
      <c r="A42" s="57"/>
      <c r="B42" s="58"/>
      <c r="C42" s="544" t="s">
        <v>350</v>
      </c>
      <c r="D42" s="544"/>
      <c r="E42" s="544"/>
      <c r="F42" s="544"/>
      <c r="G42"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38:C38"/>
    <mergeCell ref="E38:G38"/>
    <mergeCell ref="C42:F42"/>
    <mergeCell ref="A31:G31"/>
    <mergeCell ref="A32:B32"/>
    <mergeCell ref="A33:B33"/>
    <mergeCell ref="A34:E34"/>
    <mergeCell ref="A35:B35"/>
    <mergeCell ref="A36:B36"/>
    <mergeCell ref="D36:F36"/>
  </mergeCells>
  <pageMargins left="0.7" right="0.7" top="0.75" bottom="0.75" header="0.3" footer="0.3"/>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dimension ref="A1:G43"/>
  <sheetViews>
    <sheetView topLeftCell="A22" workbookViewId="0">
      <selection activeCell="A39" sqref="A39:G44"/>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94.9" customHeight="1">
      <c r="A3" s="547"/>
      <c r="B3" s="560" t="str">
        <f>+'[7]FORMULARIO DE CANTIDADES'!B29</f>
        <v xml:space="preserve">Suministro, transporte e instalación de salida eléctrica para toma corriente doble con polo a tierra color blanco, 125V, 15A (NEMA 5-15R) en caja caja metálica 12x12x5cm. Incluye: 3m de tubo EMT de 3/4, 9m de cable de cobre 3xNo.12 AWG-LSZH, caja metálica 12x12x5, aparato con placa, conectores tipo resorte, marcación, elementos de fijación y demás requeridos para su correcta operación.  </v>
      </c>
      <c r="C3" s="560"/>
      <c r="D3" s="560"/>
      <c r="E3" s="560"/>
      <c r="F3" s="560"/>
      <c r="G3" s="560"/>
    </row>
    <row r="4" spans="1:7" ht="15.75">
      <c r="A4" s="561"/>
      <c r="B4" s="561"/>
      <c r="C4" s="561"/>
      <c r="D4" s="173" t="s">
        <v>315</v>
      </c>
      <c r="E4" s="174" t="s">
        <v>477</v>
      </c>
      <c r="F4" s="174" t="s">
        <v>317</v>
      </c>
      <c r="G4" s="174" t="str">
        <f>'[7]FORMULARIO DE CANTIDADES'!C29</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478</v>
      </c>
      <c r="B7" s="558"/>
      <c r="C7" s="175" t="s">
        <v>126</v>
      </c>
      <c r="D7" s="237">
        <v>1</v>
      </c>
      <c r="E7" s="215"/>
      <c r="F7" s="238">
        <v>39859</v>
      </c>
      <c r="G7" s="229">
        <f t="shared" ref="G7:G18" si="0">D7*F7</f>
        <v>39859</v>
      </c>
    </row>
    <row r="8" spans="1:7" ht="15.75">
      <c r="A8" s="558" t="s">
        <v>479</v>
      </c>
      <c r="B8" s="558"/>
      <c r="C8" s="175" t="s">
        <v>126</v>
      </c>
      <c r="D8" s="237">
        <v>1</v>
      </c>
      <c r="E8" s="215"/>
      <c r="F8" s="238">
        <v>1522</v>
      </c>
      <c r="G8" s="229">
        <f t="shared" si="0"/>
        <v>1522</v>
      </c>
    </row>
    <row r="9" spans="1:7" ht="15.75">
      <c r="A9" s="558" t="s">
        <v>480</v>
      </c>
      <c r="B9" s="558"/>
      <c r="C9" s="175" t="s">
        <v>126</v>
      </c>
      <c r="D9" s="237">
        <v>1</v>
      </c>
      <c r="E9" s="215"/>
      <c r="F9" s="238">
        <v>1438</v>
      </c>
      <c r="G9" s="229">
        <f t="shared" si="0"/>
        <v>1438</v>
      </c>
    </row>
    <row r="10" spans="1:7" ht="15.75">
      <c r="A10" s="558" t="s">
        <v>481</v>
      </c>
      <c r="B10" s="558"/>
      <c r="C10" s="175" t="s">
        <v>126</v>
      </c>
      <c r="D10" s="237">
        <v>2</v>
      </c>
      <c r="E10" s="215"/>
      <c r="F10" s="238">
        <v>440</v>
      </c>
      <c r="G10" s="229">
        <f t="shared" si="0"/>
        <v>880</v>
      </c>
    </row>
    <row r="11" spans="1:7" ht="15.75">
      <c r="A11" s="569" t="s">
        <v>426</v>
      </c>
      <c r="B11" s="570"/>
      <c r="C11" s="175" t="s">
        <v>126</v>
      </c>
      <c r="D11" s="237">
        <v>6</v>
      </c>
      <c r="E11" s="215"/>
      <c r="F11" s="238">
        <v>358</v>
      </c>
      <c r="G11" s="229">
        <f t="shared" si="0"/>
        <v>2148</v>
      </c>
    </row>
    <row r="12" spans="1:7" ht="15.75">
      <c r="A12" s="558" t="s">
        <v>482</v>
      </c>
      <c r="B12" s="558"/>
      <c r="C12" s="175" t="s">
        <v>112</v>
      </c>
      <c r="D12" s="237">
        <v>9</v>
      </c>
      <c r="E12" s="215"/>
      <c r="F12" s="238">
        <v>3635</v>
      </c>
      <c r="G12" s="229">
        <f t="shared" si="0"/>
        <v>32715</v>
      </c>
    </row>
    <row r="13" spans="1:7" ht="15.75">
      <c r="A13" s="558" t="s">
        <v>483</v>
      </c>
      <c r="B13" s="558"/>
      <c r="C13" s="175" t="s">
        <v>126</v>
      </c>
      <c r="D13" s="237">
        <v>1</v>
      </c>
      <c r="E13" s="215"/>
      <c r="F13" s="238">
        <v>12117</v>
      </c>
      <c r="G13" s="229">
        <f t="shared" si="0"/>
        <v>12117</v>
      </c>
    </row>
    <row r="14" spans="1:7" ht="15.75">
      <c r="A14" s="558" t="s">
        <v>484</v>
      </c>
      <c r="B14" s="558"/>
      <c r="C14" s="175" t="s">
        <v>126</v>
      </c>
      <c r="D14" s="237">
        <v>1</v>
      </c>
      <c r="E14" s="215"/>
      <c r="F14" s="238">
        <v>4481</v>
      </c>
      <c r="G14" s="229">
        <f t="shared" si="0"/>
        <v>4481</v>
      </c>
    </row>
    <row r="15" spans="1:7" ht="15.75">
      <c r="A15" s="558" t="s">
        <v>485</v>
      </c>
      <c r="B15" s="558"/>
      <c r="C15" s="175" t="s">
        <v>126</v>
      </c>
      <c r="D15" s="237">
        <v>1</v>
      </c>
      <c r="E15" s="215"/>
      <c r="F15" s="238">
        <v>2420</v>
      </c>
      <c r="G15" s="229">
        <f t="shared" si="0"/>
        <v>2420</v>
      </c>
    </row>
    <row r="16" spans="1:7" ht="15.75">
      <c r="A16" s="558" t="s">
        <v>402</v>
      </c>
      <c r="B16" s="558"/>
      <c r="C16" s="175" t="s">
        <v>126</v>
      </c>
      <c r="D16" s="237">
        <f>(0.1*4)/3/20</f>
        <v>6.6666666666666662E-3</v>
      </c>
      <c r="E16" s="215"/>
      <c r="F16" s="229">
        <v>26607</v>
      </c>
      <c r="G16" s="230">
        <f t="shared" si="0"/>
        <v>177.38</v>
      </c>
    </row>
    <row r="17" spans="1:7" ht="15.75">
      <c r="A17" s="569" t="s">
        <v>437</v>
      </c>
      <c r="B17" s="570"/>
      <c r="C17" s="175" t="s">
        <v>126</v>
      </c>
      <c r="D17" s="237">
        <v>2</v>
      </c>
      <c r="E17" s="215"/>
      <c r="F17" s="238">
        <v>1143</v>
      </c>
      <c r="G17" s="229">
        <f t="shared" si="0"/>
        <v>2286</v>
      </c>
    </row>
    <row r="18" spans="1:7" ht="15.75">
      <c r="A18" s="549"/>
      <c r="B18" s="549"/>
      <c r="C18" s="186"/>
      <c r="D18" s="186"/>
      <c r="E18" s="215"/>
      <c r="F18" s="238"/>
      <c r="G18" s="230">
        <f t="shared" si="0"/>
        <v>0</v>
      </c>
    </row>
    <row r="19" spans="1:7" ht="15.75">
      <c r="A19" s="549"/>
      <c r="B19" s="549"/>
      <c r="C19" s="549"/>
      <c r="D19" s="549"/>
      <c r="E19" s="549"/>
      <c r="F19" s="174" t="s">
        <v>20</v>
      </c>
      <c r="G19" s="227">
        <f>SUM(G7:G18)</f>
        <v>100043.38</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E22" s="215"/>
      <c r="F22" s="239">
        <f>+G19</f>
        <v>100043.38</v>
      </c>
      <c r="G22" s="230">
        <f>D22*F22</f>
        <v>1000.4338</v>
      </c>
    </row>
    <row r="23" spans="1:7" ht="15.75">
      <c r="A23" s="186"/>
      <c r="B23" s="186"/>
      <c r="C23" s="186"/>
      <c r="D23" s="186"/>
      <c r="E23" s="215"/>
      <c r="F23" s="240"/>
      <c r="G23" s="230">
        <f>D23*F23</f>
        <v>0</v>
      </c>
    </row>
    <row r="24" spans="1:7" ht="15.75">
      <c r="A24" s="549"/>
      <c r="B24" s="549"/>
      <c r="C24" s="549"/>
      <c r="D24" s="549"/>
      <c r="E24" s="549"/>
      <c r="F24" s="174" t="s">
        <v>20</v>
      </c>
      <c r="G24" s="188">
        <f>SUM(G22:G23)</f>
        <v>1000.4338</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238">
        <f>+E27*D27</f>
        <v>1463.6349</v>
      </c>
    </row>
    <row r="28" spans="1:7" ht="15.75">
      <c r="A28" s="190" t="s">
        <v>341</v>
      </c>
      <c r="B28" s="191">
        <v>70707</v>
      </c>
      <c r="C28" s="192">
        <v>0.61</v>
      </c>
      <c r="D28" s="193">
        <f t="shared" ref="D28:D29" si="1">+B28*(1+C28)</f>
        <v>113838.26999999999</v>
      </c>
      <c r="E28" s="194">
        <v>0.152585208225401</v>
      </c>
      <c r="F28" s="215"/>
      <c r="G28" s="238">
        <f>+E28*D28</f>
        <v>17370.03613196942</v>
      </c>
    </row>
    <row r="29" spans="1:7" ht="15.75">
      <c r="A29" s="190" t="s">
        <v>342</v>
      </c>
      <c r="B29" s="191">
        <v>45454</v>
      </c>
      <c r="C29" s="192">
        <v>0.61</v>
      </c>
      <c r="D29" s="193">
        <f t="shared" si="1"/>
        <v>73180.939999999988</v>
      </c>
      <c r="E29" s="196">
        <f>+E28</f>
        <v>0.152585208225401</v>
      </c>
      <c r="F29" s="215"/>
      <c r="G29" s="238">
        <f>+E29*D29</f>
        <v>11166.328968030575</v>
      </c>
    </row>
    <row r="30" spans="1:7" ht="15.75">
      <c r="A30" s="549"/>
      <c r="B30" s="549"/>
      <c r="C30" s="549"/>
      <c r="D30" s="549"/>
      <c r="E30" s="549"/>
      <c r="F30" s="174" t="s">
        <v>20</v>
      </c>
      <c r="G30" s="188">
        <f>SUM(G27:G29)</f>
        <v>29999.999999999996</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239">
        <f>G30*E33</f>
        <v>1500</v>
      </c>
    </row>
    <row r="34" spans="1:7" ht="15.75">
      <c r="A34" s="552"/>
      <c r="B34" s="552"/>
      <c r="C34" s="552"/>
      <c r="D34" s="552"/>
      <c r="E34" s="552"/>
      <c r="F34" s="174" t="s">
        <v>20</v>
      </c>
      <c r="G34" s="227">
        <f>SUM(G33:G33)</f>
        <v>1500</v>
      </c>
    </row>
    <row r="35" spans="1:7" ht="15.75">
      <c r="A35" s="566"/>
      <c r="B35" s="554"/>
      <c r="C35" s="199"/>
      <c r="D35" s="199"/>
      <c r="E35" s="199"/>
      <c r="F35" s="199"/>
      <c r="G35" s="233"/>
    </row>
    <row r="36" spans="1:7" ht="15.75">
      <c r="A36" s="567"/>
      <c r="B36" s="568"/>
      <c r="C36" s="234"/>
      <c r="D36" s="547" t="s">
        <v>347</v>
      </c>
      <c r="E36" s="547"/>
      <c r="F36" s="547"/>
      <c r="G36" s="202">
        <f>ROUND(G19+G24+G30+G34,0)</f>
        <v>132544</v>
      </c>
    </row>
    <row r="39" spans="1:7" ht="16.5">
      <c r="A39" s="548" t="s">
        <v>348</v>
      </c>
      <c r="B39" s="548"/>
      <c r="C39" s="548"/>
      <c r="D39" s="205"/>
      <c r="E39" s="548" t="s">
        <v>349</v>
      </c>
      <c r="F39" s="548"/>
      <c r="G39" s="548"/>
    </row>
    <row r="40" spans="1:7">
      <c r="A40" s="57"/>
      <c r="B40" s="58"/>
      <c r="C40" s="58"/>
      <c r="D40" s="58"/>
      <c r="E40" s="58"/>
      <c r="F40" s="58"/>
      <c r="G40" s="58"/>
    </row>
    <row r="41" spans="1:7">
      <c r="A41" s="57"/>
      <c r="B41" s="58"/>
      <c r="C41" s="58"/>
      <c r="D41" s="58"/>
      <c r="E41" s="58"/>
      <c r="F41" s="58"/>
      <c r="G41" s="58"/>
    </row>
    <row r="42" spans="1:7">
      <c r="A42" s="57"/>
      <c r="B42" s="58"/>
      <c r="C42" s="58"/>
      <c r="D42" s="58"/>
      <c r="E42" s="58"/>
      <c r="F42" s="58"/>
      <c r="G42" s="213"/>
    </row>
    <row r="43" spans="1:7" ht="18">
      <c r="A43" s="57"/>
      <c r="B43" s="58"/>
      <c r="C43" s="544" t="s">
        <v>350</v>
      </c>
      <c r="D43" s="544"/>
      <c r="E43" s="544"/>
      <c r="F43" s="544"/>
      <c r="G43"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39:C39"/>
    <mergeCell ref="E39:G39"/>
    <mergeCell ref="C43:F43"/>
    <mergeCell ref="A31:G31"/>
    <mergeCell ref="A32:B32"/>
    <mergeCell ref="A33:B33"/>
    <mergeCell ref="A34:E34"/>
    <mergeCell ref="A35:B35"/>
    <mergeCell ref="A36:B36"/>
    <mergeCell ref="D36:F36"/>
  </mergeCells>
  <pageMargins left="0.7" right="0.7" top="0.75" bottom="0.75" header="0.3" footer="0.3"/>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dimension ref="A1:G43"/>
  <sheetViews>
    <sheetView topLeftCell="A19" workbookViewId="0">
      <selection activeCell="A39" sqref="A39:G44"/>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85.9" customHeight="1">
      <c r="A3" s="547"/>
      <c r="B3" s="560" t="str">
        <f>+'[7]FORMULARIO DE CANTIDADES'!B30</f>
        <v xml:space="preserve">Suministro, transporte e instalación de salida eléctrica para toma corriente doble con polo a tierra GFCI, 125V, 15A (NEMA 5-15R) en caja pvc 12x12x5cm. Incluye: 3m de tubo PVC de 3/4, 9m de cable de cobre 3xNo.12 AWG-LSZH, caja PVC 12x12x5, aparato con placa, conectores tipo resorte, marcación, elementos de fijación y demás requeridos para su correcta operación.  </v>
      </c>
      <c r="C3" s="560"/>
      <c r="D3" s="560"/>
      <c r="E3" s="560"/>
      <c r="F3" s="560"/>
      <c r="G3" s="560"/>
    </row>
    <row r="4" spans="1:7" ht="15.75">
      <c r="A4" s="561"/>
      <c r="B4" s="561"/>
      <c r="C4" s="561"/>
      <c r="D4" s="173" t="s">
        <v>315</v>
      </c>
      <c r="E4" s="174" t="s">
        <v>486</v>
      </c>
      <c r="F4" s="174" t="s">
        <v>317</v>
      </c>
      <c r="G4" s="174" t="str">
        <f>'[7]FORMULARIO DE CANTIDADES'!C30</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478</v>
      </c>
      <c r="B7" s="558"/>
      <c r="C7" s="175" t="s">
        <v>126</v>
      </c>
      <c r="D7" s="237">
        <v>1</v>
      </c>
      <c r="E7" s="215"/>
      <c r="F7" s="238">
        <v>39859</v>
      </c>
      <c r="G7" s="229">
        <f t="shared" ref="G7:G18" si="0">D7*F7</f>
        <v>39859</v>
      </c>
    </row>
    <row r="8" spans="1:7" ht="15.75">
      <c r="A8" s="558" t="s">
        <v>479</v>
      </c>
      <c r="B8" s="558"/>
      <c r="C8" s="175" t="s">
        <v>126</v>
      </c>
      <c r="D8" s="237">
        <v>1</v>
      </c>
      <c r="E8" s="215"/>
      <c r="F8" s="238">
        <v>1522</v>
      </c>
      <c r="G8" s="229">
        <f t="shared" si="0"/>
        <v>1522</v>
      </c>
    </row>
    <row r="9" spans="1:7" ht="15.75">
      <c r="A9" s="558" t="s">
        <v>480</v>
      </c>
      <c r="B9" s="558"/>
      <c r="C9" s="175" t="s">
        <v>126</v>
      </c>
      <c r="D9" s="237">
        <v>1</v>
      </c>
      <c r="E9" s="215"/>
      <c r="F9" s="238">
        <v>1438</v>
      </c>
      <c r="G9" s="229">
        <f t="shared" si="0"/>
        <v>1438</v>
      </c>
    </row>
    <row r="10" spans="1:7" ht="15.75">
      <c r="A10" s="558" t="s">
        <v>481</v>
      </c>
      <c r="B10" s="558"/>
      <c r="C10" s="175" t="s">
        <v>126</v>
      </c>
      <c r="D10" s="237">
        <v>2</v>
      </c>
      <c r="E10" s="215"/>
      <c r="F10" s="238">
        <v>440</v>
      </c>
      <c r="G10" s="229">
        <f t="shared" si="0"/>
        <v>880</v>
      </c>
    </row>
    <row r="11" spans="1:7" ht="15.75">
      <c r="A11" s="569" t="s">
        <v>426</v>
      </c>
      <c r="B11" s="570"/>
      <c r="C11" s="175" t="s">
        <v>126</v>
      </c>
      <c r="D11" s="237">
        <v>6</v>
      </c>
      <c r="E11" s="215"/>
      <c r="F11" s="238">
        <v>358</v>
      </c>
      <c r="G11" s="229">
        <f t="shared" si="0"/>
        <v>2148</v>
      </c>
    </row>
    <row r="12" spans="1:7" ht="15.75">
      <c r="A12" s="558" t="s">
        <v>482</v>
      </c>
      <c r="B12" s="558"/>
      <c r="C12" s="175" t="s">
        <v>112</v>
      </c>
      <c r="D12" s="237">
        <v>9</v>
      </c>
      <c r="E12" s="215"/>
      <c r="F12" s="238">
        <v>3635</v>
      </c>
      <c r="G12" s="229">
        <f t="shared" si="0"/>
        <v>32715</v>
      </c>
    </row>
    <row r="13" spans="1:7" ht="15.75">
      <c r="A13" s="558" t="s">
        <v>483</v>
      </c>
      <c r="B13" s="558"/>
      <c r="C13" s="175" t="s">
        <v>126</v>
      </c>
      <c r="D13" s="237">
        <v>1</v>
      </c>
      <c r="E13" s="215"/>
      <c r="F13" s="238">
        <v>12117</v>
      </c>
      <c r="G13" s="229">
        <f t="shared" si="0"/>
        <v>12117</v>
      </c>
    </row>
    <row r="14" spans="1:7" ht="15.75">
      <c r="A14" s="558" t="s">
        <v>487</v>
      </c>
      <c r="B14" s="558"/>
      <c r="C14" s="175" t="s">
        <v>126</v>
      </c>
      <c r="D14" s="237">
        <v>1</v>
      </c>
      <c r="E14" s="215"/>
      <c r="F14" s="238">
        <v>67205</v>
      </c>
      <c r="G14" s="229">
        <f t="shared" si="0"/>
        <v>67205</v>
      </c>
    </row>
    <row r="15" spans="1:7" ht="15.75">
      <c r="A15" s="558"/>
      <c r="B15" s="558"/>
      <c r="C15" s="175"/>
      <c r="D15" s="237"/>
      <c r="E15" s="215"/>
      <c r="F15" s="238"/>
      <c r="G15" s="229">
        <f t="shared" si="0"/>
        <v>0</v>
      </c>
    </row>
    <row r="16" spans="1:7" ht="15.75">
      <c r="A16" s="558" t="s">
        <v>402</v>
      </c>
      <c r="B16" s="558"/>
      <c r="C16" s="175" t="s">
        <v>126</v>
      </c>
      <c r="D16" s="237">
        <f>(0.1*4)/3/20</f>
        <v>6.6666666666666662E-3</v>
      </c>
      <c r="E16" s="215"/>
      <c r="F16" s="229">
        <v>26607</v>
      </c>
      <c r="G16" s="230">
        <f t="shared" si="0"/>
        <v>177.38</v>
      </c>
    </row>
    <row r="17" spans="1:7" ht="15.75">
      <c r="A17" s="569" t="s">
        <v>437</v>
      </c>
      <c r="B17" s="570"/>
      <c r="C17" s="175" t="s">
        <v>126</v>
      </c>
      <c r="D17" s="237">
        <v>2</v>
      </c>
      <c r="E17" s="215"/>
      <c r="F17" s="238">
        <v>1143</v>
      </c>
      <c r="G17" s="229">
        <f t="shared" si="0"/>
        <v>2286</v>
      </c>
    </row>
    <row r="18" spans="1:7" ht="15.75">
      <c r="A18" s="549"/>
      <c r="B18" s="549"/>
      <c r="C18" s="186"/>
      <c r="D18" s="186"/>
      <c r="E18" s="215"/>
      <c r="F18" s="238"/>
      <c r="G18" s="230">
        <f t="shared" si="0"/>
        <v>0</v>
      </c>
    </row>
    <row r="19" spans="1:7" ht="15.75">
      <c r="A19" s="549"/>
      <c r="B19" s="549"/>
      <c r="C19" s="549"/>
      <c r="D19" s="549"/>
      <c r="E19" s="549"/>
      <c r="F19" s="174" t="s">
        <v>20</v>
      </c>
      <c r="G19" s="227">
        <f>SUM(G7:G18)</f>
        <v>160347.38</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E22" s="215"/>
      <c r="F22" s="239">
        <f>+G19</f>
        <v>160347.38</v>
      </c>
      <c r="G22" s="230">
        <f>D22*F22</f>
        <v>1603.4738</v>
      </c>
    </row>
    <row r="23" spans="1:7" ht="15.75">
      <c r="A23" s="186"/>
      <c r="B23" s="186"/>
      <c r="C23" s="186"/>
      <c r="D23" s="186"/>
      <c r="E23" s="215"/>
      <c r="F23" s="240"/>
      <c r="G23" s="230">
        <f>D23*F23</f>
        <v>0</v>
      </c>
    </row>
    <row r="24" spans="1:7" ht="15.75">
      <c r="A24" s="549"/>
      <c r="B24" s="549"/>
      <c r="C24" s="549"/>
      <c r="D24" s="549"/>
      <c r="E24" s="549"/>
      <c r="F24" s="174" t="s">
        <v>20</v>
      </c>
      <c r="G24" s="188">
        <f>SUM(G22:G23)</f>
        <v>1603.4738</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238">
        <f>+E27*D27</f>
        <v>1463.6349</v>
      </c>
    </row>
    <row r="28" spans="1:7" ht="15.75">
      <c r="A28" s="190" t="s">
        <v>341</v>
      </c>
      <c r="B28" s="191">
        <v>70707</v>
      </c>
      <c r="C28" s="192">
        <v>0.61</v>
      </c>
      <c r="D28" s="193">
        <f t="shared" ref="D28:D29" si="1">+B28*(1+C28)</f>
        <v>113838.26999999999</v>
      </c>
      <c r="E28" s="194">
        <v>0.152585208225401</v>
      </c>
      <c r="F28" s="215"/>
      <c r="G28" s="238">
        <f>+E28*D28</f>
        <v>17370.03613196942</v>
      </c>
    </row>
    <row r="29" spans="1:7" ht="15.75">
      <c r="A29" s="190" t="s">
        <v>342</v>
      </c>
      <c r="B29" s="191">
        <v>45454</v>
      </c>
      <c r="C29" s="192">
        <v>0.61</v>
      </c>
      <c r="D29" s="193">
        <f t="shared" si="1"/>
        <v>73180.939999999988</v>
      </c>
      <c r="E29" s="196">
        <f>+E28</f>
        <v>0.152585208225401</v>
      </c>
      <c r="F29" s="215"/>
      <c r="G29" s="238">
        <f>+E29*D29</f>
        <v>11166.328968030575</v>
      </c>
    </row>
    <row r="30" spans="1:7" ht="15.75">
      <c r="A30" s="549"/>
      <c r="B30" s="549"/>
      <c r="C30" s="549"/>
      <c r="D30" s="549"/>
      <c r="E30" s="549"/>
      <c r="F30" s="174" t="s">
        <v>20</v>
      </c>
      <c r="G30" s="188">
        <f>SUM(G27:G29)</f>
        <v>29999.999999999996</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239">
        <f>G30*E33</f>
        <v>1500</v>
      </c>
    </row>
    <row r="34" spans="1:7" ht="15.75">
      <c r="A34" s="552"/>
      <c r="B34" s="552"/>
      <c r="C34" s="552"/>
      <c r="D34" s="552"/>
      <c r="E34" s="552"/>
      <c r="F34" s="174" t="s">
        <v>20</v>
      </c>
      <c r="G34" s="227">
        <f>SUM(G33:G33)</f>
        <v>1500</v>
      </c>
    </row>
    <row r="35" spans="1:7" ht="15.75">
      <c r="A35" s="566"/>
      <c r="B35" s="554"/>
      <c r="C35" s="199"/>
      <c r="D35" s="199"/>
      <c r="E35" s="199"/>
      <c r="F35" s="199"/>
      <c r="G35" s="233"/>
    </row>
    <row r="36" spans="1:7" ht="15.75">
      <c r="A36" s="567"/>
      <c r="B36" s="568"/>
      <c r="C36" s="234"/>
      <c r="D36" s="547" t="s">
        <v>347</v>
      </c>
      <c r="E36" s="547"/>
      <c r="F36" s="547"/>
      <c r="G36" s="202">
        <f>ROUND(G19+G24+G30+G34,0)</f>
        <v>193451</v>
      </c>
    </row>
    <row r="39" spans="1:7" ht="16.5">
      <c r="A39" s="548" t="s">
        <v>348</v>
      </c>
      <c r="B39" s="548"/>
      <c r="C39" s="548"/>
      <c r="D39" s="205"/>
      <c r="E39" s="548" t="s">
        <v>349</v>
      </c>
      <c r="F39" s="548"/>
      <c r="G39" s="548"/>
    </row>
    <row r="40" spans="1:7">
      <c r="A40" s="57"/>
      <c r="B40" s="58"/>
      <c r="C40" s="58"/>
      <c r="D40" s="58"/>
      <c r="E40" s="58"/>
      <c r="F40" s="58"/>
      <c r="G40" s="58"/>
    </row>
    <row r="41" spans="1:7">
      <c r="A41" s="57"/>
      <c r="B41" s="58"/>
      <c r="C41" s="58"/>
      <c r="D41" s="58"/>
      <c r="E41" s="58"/>
      <c r="F41" s="58"/>
      <c r="G41" s="58"/>
    </row>
    <row r="42" spans="1:7">
      <c r="A42" s="57"/>
      <c r="B42" s="58"/>
      <c r="C42" s="58"/>
      <c r="D42" s="58"/>
      <c r="E42" s="58"/>
      <c r="F42" s="58"/>
      <c r="G42" s="213"/>
    </row>
    <row r="43" spans="1:7" ht="18">
      <c r="A43" s="57"/>
      <c r="B43" s="58"/>
      <c r="C43" s="544" t="s">
        <v>350</v>
      </c>
      <c r="D43" s="544"/>
      <c r="E43" s="544"/>
      <c r="F43" s="544"/>
      <c r="G43"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39:C39"/>
    <mergeCell ref="E39:G39"/>
    <mergeCell ref="C43:F43"/>
    <mergeCell ref="A31:G31"/>
    <mergeCell ref="A32:B32"/>
    <mergeCell ref="A33:B33"/>
    <mergeCell ref="A34:E34"/>
    <mergeCell ref="A35:B35"/>
    <mergeCell ref="A36:B36"/>
    <mergeCell ref="D36:F36"/>
  </mergeCells>
  <pageMargins left="0.7" right="0.7" top="0.75" bottom="0.75" header="0.3" footer="0.3"/>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dimension ref="A1:G43"/>
  <sheetViews>
    <sheetView topLeftCell="A31" workbookViewId="0">
      <selection activeCell="A39" sqref="A39:G44"/>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86.45" customHeight="1">
      <c r="A3" s="547"/>
      <c r="B3" s="560" t="str">
        <f>+'[7]FORMULARIO DE CANTIDADES'!B31</f>
        <v xml:space="preserve">Suministro, transporte e instalación de salida eléctrica para iluminación con toma corriente doble con polo a tierra color blanco, 125V, 15A (NEMA 5-15R) en caja caja metálica 12x12x5cm. Incluye: 3m de tubo EMT de 3/4, 9m de cable de cobre 3xNo.12 AWG-LSZH, caja metálica 12x12x5, aparato con placa, conectores tipo resorte, marcación, elementos de fijación y demás requeridos para su correcta operación.  </v>
      </c>
      <c r="C3" s="560"/>
      <c r="D3" s="560"/>
      <c r="E3" s="560"/>
      <c r="F3" s="560"/>
      <c r="G3" s="560"/>
    </row>
    <row r="4" spans="1:7" ht="15.75">
      <c r="A4" s="561"/>
      <c r="B4" s="561"/>
      <c r="C4" s="561"/>
      <c r="D4" s="173" t="s">
        <v>315</v>
      </c>
      <c r="E4" s="174" t="s">
        <v>488</v>
      </c>
      <c r="F4" s="174" t="s">
        <v>317</v>
      </c>
      <c r="G4" s="174" t="str">
        <f>'[7]FORMULARIO DE CANTIDADES'!C31</f>
        <v xml:space="preserve">un </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478</v>
      </c>
      <c r="B7" s="558"/>
      <c r="C7" s="175" t="s">
        <v>126</v>
      </c>
      <c r="D7" s="237">
        <v>1</v>
      </c>
      <c r="E7" s="215"/>
      <c r="F7" s="238">
        <v>39859</v>
      </c>
      <c r="G7" s="229">
        <f t="shared" ref="G7:G18" si="0">D7*F7</f>
        <v>39859</v>
      </c>
    </row>
    <row r="8" spans="1:7" ht="15.75">
      <c r="A8" s="558" t="s">
        <v>479</v>
      </c>
      <c r="B8" s="558"/>
      <c r="C8" s="175" t="s">
        <v>126</v>
      </c>
      <c r="D8" s="237">
        <v>1</v>
      </c>
      <c r="E8" s="215"/>
      <c r="F8" s="238">
        <v>1522</v>
      </c>
      <c r="G8" s="229">
        <f t="shared" si="0"/>
        <v>1522</v>
      </c>
    </row>
    <row r="9" spans="1:7" ht="15.75">
      <c r="A9" s="558" t="s">
        <v>480</v>
      </c>
      <c r="B9" s="558"/>
      <c r="C9" s="175" t="s">
        <v>126</v>
      </c>
      <c r="D9" s="237">
        <v>1</v>
      </c>
      <c r="E9" s="215"/>
      <c r="F9" s="238">
        <v>1438</v>
      </c>
      <c r="G9" s="229">
        <f t="shared" si="0"/>
        <v>1438</v>
      </c>
    </row>
    <row r="10" spans="1:7" ht="15.75">
      <c r="A10" s="558" t="s">
        <v>481</v>
      </c>
      <c r="B10" s="558"/>
      <c r="C10" s="175" t="s">
        <v>126</v>
      </c>
      <c r="D10" s="237">
        <v>2</v>
      </c>
      <c r="E10" s="215"/>
      <c r="F10" s="238">
        <v>440</v>
      </c>
      <c r="G10" s="229">
        <f t="shared" si="0"/>
        <v>880</v>
      </c>
    </row>
    <row r="11" spans="1:7" ht="15.75">
      <c r="A11" s="569" t="s">
        <v>426</v>
      </c>
      <c r="B11" s="570"/>
      <c r="C11" s="175" t="s">
        <v>126</v>
      </c>
      <c r="D11" s="237">
        <v>6</v>
      </c>
      <c r="E11" s="215"/>
      <c r="F11" s="238">
        <v>358</v>
      </c>
      <c r="G11" s="229">
        <f t="shared" si="0"/>
        <v>2148</v>
      </c>
    </row>
    <row r="12" spans="1:7" ht="15.75">
      <c r="A12" s="558" t="s">
        <v>482</v>
      </c>
      <c r="B12" s="558"/>
      <c r="C12" s="175" t="s">
        <v>112</v>
      </c>
      <c r="D12" s="237">
        <v>9</v>
      </c>
      <c r="E12" s="215"/>
      <c r="F12" s="238">
        <v>3635</v>
      </c>
      <c r="G12" s="229">
        <f t="shared" si="0"/>
        <v>32715</v>
      </c>
    </row>
    <row r="13" spans="1:7" ht="15.75">
      <c r="A13" s="558" t="s">
        <v>483</v>
      </c>
      <c r="B13" s="558"/>
      <c r="C13" s="175" t="s">
        <v>126</v>
      </c>
      <c r="D13" s="237">
        <v>1</v>
      </c>
      <c r="E13" s="215"/>
      <c r="F13" s="238">
        <v>12117</v>
      </c>
      <c r="G13" s="229">
        <f t="shared" si="0"/>
        <v>12117</v>
      </c>
    </row>
    <row r="14" spans="1:7" ht="15.75">
      <c r="A14" s="558" t="s">
        <v>484</v>
      </c>
      <c r="B14" s="558"/>
      <c r="C14" s="175" t="s">
        <v>126</v>
      </c>
      <c r="D14" s="237">
        <v>1</v>
      </c>
      <c r="E14" s="215"/>
      <c r="F14" s="238">
        <v>4481</v>
      </c>
      <c r="G14" s="229">
        <f t="shared" si="0"/>
        <v>4481</v>
      </c>
    </row>
    <row r="15" spans="1:7" ht="15.75">
      <c r="A15" s="558" t="s">
        <v>485</v>
      </c>
      <c r="B15" s="558"/>
      <c r="C15" s="175" t="s">
        <v>126</v>
      </c>
      <c r="D15" s="237">
        <v>1</v>
      </c>
      <c r="E15" s="215"/>
      <c r="F15" s="238">
        <v>2420</v>
      </c>
      <c r="G15" s="229">
        <f t="shared" si="0"/>
        <v>2420</v>
      </c>
    </row>
    <row r="16" spans="1:7" ht="15.75">
      <c r="A16" s="558" t="s">
        <v>402</v>
      </c>
      <c r="B16" s="558"/>
      <c r="C16" s="175" t="s">
        <v>126</v>
      </c>
      <c r="D16" s="237">
        <f>(0.1*4)/3/20</f>
        <v>6.6666666666666662E-3</v>
      </c>
      <c r="E16" s="215"/>
      <c r="F16" s="229">
        <v>26607</v>
      </c>
      <c r="G16" s="230">
        <f t="shared" si="0"/>
        <v>177.38</v>
      </c>
    </row>
    <row r="17" spans="1:7" ht="15.75">
      <c r="A17" s="569" t="s">
        <v>437</v>
      </c>
      <c r="B17" s="570"/>
      <c r="C17" s="175" t="s">
        <v>126</v>
      </c>
      <c r="D17" s="237">
        <v>2</v>
      </c>
      <c r="E17" s="215"/>
      <c r="F17" s="238">
        <v>1143</v>
      </c>
      <c r="G17" s="229">
        <f t="shared" si="0"/>
        <v>2286</v>
      </c>
    </row>
    <row r="18" spans="1:7" ht="15.75">
      <c r="A18" s="549"/>
      <c r="B18" s="549"/>
      <c r="C18" s="186"/>
      <c r="D18" s="186"/>
      <c r="E18" s="215"/>
      <c r="F18" s="238"/>
      <c r="G18" s="230">
        <f t="shared" si="0"/>
        <v>0</v>
      </c>
    </row>
    <row r="19" spans="1:7" ht="15.75">
      <c r="A19" s="549"/>
      <c r="B19" s="549"/>
      <c r="C19" s="549"/>
      <c r="D19" s="549"/>
      <c r="E19" s="549"/>
      <c r="F19" s="174" t="s">
        <v>20</v>
      </c>
      <c r="G19" s="227">
        <f>SUM(G7:G18)</f>
        <v>100043.38</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E22" s="215"/>
      <c r="F22" s="239">
        <f>+G19</f>
        <v>100043.38</v>
      </c>
      <c r="G22" s="230">
        <f>D22*F22</f>
        <v>1000.4338</v>
      </c>
    </row>
    <row r="23" spans="1:7" ht="15.75">
      <c r="A23" s="186"/>
      <c r="B23" s="186"/>
      <c r="C23" s="186"/>
      <c r="D23" s="186"/>
      <c r="E23" s="215"/>
      <c r="F23" s="240"/>
      <c r="G23" s="230">
        <f>D23*F23</f>
        <v>0</v>
      </c>
    </row>
    <row r="24" spans="1:7" ht="15.75">
      <c r="A24" s="549"/>
      <c r="B24" s="549"/>
      <c r="C24" s="549"/>
      <c r="D24" s="549"/>
      <c r="E24" s="549"/>
      <c r="F24" s="174" t="s">
        <v>20</v>
      </c>
      <c r="G24" s="188">
        <f>SUM(G22:G23)</f>
        <v>1000.4338</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238">
        <f>+E27*D27</f>
        <v>1463.6349</v>
      </c>
    </row>
    <row r="28" spans="1:7" ht="15.75">
      <c r="A28" s="190" t="s">
        <v>341</v>
      </c>
      <c r="B28" s="191">
        <v>70707</v>
      </c>
      <c r="C28" s="192">
        <v>0.61</v>
      </c>
      <c r="D28" s="193">
        <f t="shared" ref="D28:D29" si="1">+B28*(1+C28)</f>
        <v>113838.26999999999</v>
      </c>
      <c r="E28" s="194">
        <v>0.152585208225401</v>
      </c>
      <c r="F28" s="215"/>
      <c r="G28" s="238">
        <f>+E28*D28</f>
        <v>17370.03613196942</v>
      </c>
    </row>
    <row r="29" spans="1:7" ht="15.75">
      <c r="A29" s="190" t="s">
        <v>342</v>
      </c>
      <c r="B29" s="191">
        <v>45454</v>
      </c>
      <c r="C29" s="192">
        <v>0.61</v>
      </c>
      <c r="D29" s="193">
        <f t="shared" si="1"/>
        <v>73180.939999999988</v>
      </c>
      <c r="E29" s="196">
        <f>+E28</f>
        <v>0.152585208225401</v>
      </c>
      <c r="F29" s="215"/>
      <c r="G29" s="238">
        <f>+E29*D29</f>
        <v>11166.328968030575</v>
      </c>
    </row>
    <row r="30" spans="1:7" ht="15.75">
      <c r="A30" s="549"/>
      <c r="B30" s="549"/>
      <c r="C30" s="549"/>
      <c r="D30" s="549"/>
      <c r="E30" s="549"/>
      <c r="F30" s="174" t="s">
        <v>20</v>
      </c>
      <c r="G30" s="188">
        <f>SUM(G27:G29)</f>
        <v>29999.999999999996</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239">
        <f>G30*E33</f>
        <v>1500</v>
      </c>
    </row>
    <row r="34" spans="1:7" ht="15.75">
      <c r="A34" s="552"/>
      <c r="B34" s="552"/>
      <c r="C34" s="552"/>
      <c r="D34" s="552"/>
      <c r="E34" s="552"/>
      <c r="F34" s="174" t="s">
        <v>20</v>
      </c>
      <c r="G34" s="227">
        <f>SUM(G33:G33)</f>
        <v>1500</v>
      </c>
    </row>
    <row r="35" spans="1:7" ht="15.75">
      <c r="A35" s="566"/>
      <c r="B35" s="554"/>
      <c r="C35" s="199"/>
      <c r="D35" s="199"/>
      <c r="E35" s="199"/>
      <c r="F35" s="199"/>
      <c r="G35" s="233"/>
    </row>
    <row r="36" spans="1:7" ht="15.75">
      <c r="A36" s="567"/>
      <c r="B36" s="568"/>
      <c r="C36" s="234"/>
      <c r="D36" s="547" t="s">
        <v>347</v>
      </c>
      <c r="E36" s="547"/>
      <c r="F36" s="547"/>
      <c r="G36" s="202">
        <f>ROUND(G19+G24+G30+G34,0)</f>
        <v>132544</v>
      </c>
    </row>
    <row r="39" spans="1:7" ht="16.5">
      <c r="A39" s="548" t="s">
        <v>348</v>
      </c>
      <c r="B39" s="548"/>
      <c r="C39" s="548"/>
      <c r="D39" s="205"/>
      <c r="E39" s="548" t="s">
        <v>349</v>
      </c>
      <c r="F39" s="548"/>
      <c r="G39" s="548"/>
    </row>
    <row r="40" spans="1:7">
      <c r="A40" s="57"/>
      <c r="B40" s="58"/>
      <c r="C40" s="58"/>
      <c r="D40" s="58"/>
      <c r="E40" s="58"/>
      <c r="F40" s="58"/>
      <c r="G40" s="58"/>
    </row>
    <row r="41" spans="1:7">
      <c r="A41" s="57"/>
      <c r="B41" s="58"/>
      <c r="C41" s="58"/>
      <c r="D41" s="58"/>
      <c r="E41" s="58"/>
      <c r="F41" s="58"/>
      <c r="G41" s="58"/>
    </row>
    <row r="42" spans="1:7">
      <c r="A42" s="57"/>
      <c r="B42" s="58"/>
      <c r="C42" s="58"/>
      <c r="D42" s="58"/>
      <c r="E42" s="58"/>
      <c r="F42" s="58"/>
      <c r="G42" s="213"/>
    </row>
    <row r="43" spans="1:7" ht="18">
      <c r="A43" s="57"/>
      <c r="B43" s="58"/>
      <c r="C43" s="544" t="s">
        <v>350</v>
      </c>
      <c r="D43" s="544"/>
      <c r="E43" s="544"/>
      <c r="F43" s="544"/>
      <c r="G43"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39:C39"/>
    <mergeCell ref="E39:G39"/>
    <mergeCell ref="C43:F43"/>
    <mergeCell ref="A31:G31"/>
    <mergeCell ref="A32:B32"/>
    <mergeCell ref="A33:B33"/>
    <mergeCell ref="A34:E34"/>
    <mergeCell ref="A35:B35"/>
    <mergeCell ref="A36:B36"/>
    <mergeCell ref="D36:F36"/>
  </mergeCells>
  <pageMargins left="0.7" right="0.7" top="0.75" bottom="0.75" header="0.3" footer="0.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dimension ref="A1:G44"/>
  <sheetViews>
    <sheetView topLeftCell="A25" workbookViewId="0">
      <selection activeCell="A40" sqref="A40:G45"/>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10.45" customHeight="1">
      <c r="A3" s="547"/>
      <c r="B3" s="560" t="str">
        <f>+'[7]FORMULARIO DE CANTIDADES'!B32</f>
        <v xml:space="preserve">Suministro, transporte e instalación de salida eléctrica para interruptor sencillo 125V - 10A color blanco en caja metálica tipo Rawelt. Incluye: 3m de tubo EMT de 3/4, 9m de cable de cobre 3xNo.12 AWG-LSZH, caja metálica tipo Rawelt 2x4, aparato con placa, conectores tipo resorte, marcación, elementos de fijación y demás requeridos para su correcta operación.  </v>
      </c>
      <c r="C3" s="560"/>
      <c r="D3" s="560"/>
      <c r="E3" s="560"/>
      <c r="F3" s="560"/>
      <c r="G3" s="560"/>
    </row>
    <row r="4" spans="1:7" ht="15.75">
      <c r="A4" s="561"/>
      <c r="B4" s="561"/>
      <c r="C4" s="561"/>
      <c r="D4" s="173" t="s">
        <v>315</v>
      </c>
      <c r="E4" s="174" t="s">
        <v>489</v>
      </c>
      <c r="F4" s="174" t="s">
        <v>317</v>
      </c>
      <c r="G4" s="174" t="str">
        <f>'[7]FORMULARIO DE CANTIDADES'!C32</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478</v>
      </c>
      <c r="B7" s="558"/>
      <c r="C7" s="175" t="s">
        <v>126</v>
      </c>
      <c r="D7" s="237">
        <v>1</v>
      </c>
      <c r="E7" s="215"/>
      <c r="F7" s="238">
        <v>39859</v>
      </c>
      <c r="G7" s="229">
        <f t="shared" ref="G7:G18" si="0">D7*F7</f>
        <v>39859</v>
      </c>
    </row>
    <row r="8" spans="1:7" ht="15.75">
      <c r="A8" s="558" t="s">
        <v>479</v>
      </c>
      <c r="B8" s="558"/>
      <c r="C8" s="175" t="s">
        <v>126</v>
      </c>
      <c r="D8" s="237">
        <v>1</v>
      </c>
      <c r="E8" s="215"/>
      <c r="F8" s="238">
        <v>1522</v>
      </c>
      <c r="G8" s="229">
        <f t="shared" si="0"/>
        <v>1522</v>
      </c>
    </row>
    <row r="9" spans="1:7" ht="15.75">
      <c r="A9" s="558" t="s">
        <v>480</v>
      </c>
      <c r="B9" s="558"/>
      <c r="C9" s="175" t="s">
        <v>126</v>
      </c>
      <c r="D9" s="237">
        <v>1</v>
      </c>
      <c r="E9" s="215"/>
      <c r="F9" s="238">
        <v>1438</v>
      </c>
      <c r="G9" s="229">
        <f t="shared" si="0"/>
        <v>1438</v>
      </c>
    </row>
    <row r="10" spans="1:7" ht="15.75">
      <c r="A10" s="558" t="s">
        <v>481</v>
      </c>
      <c r="B10" s="558"/>
      <c r="C10" s="175" t="s">
        <v>126</v>
      </c>
      <c r="D10" s="237">
        <v>2</v>
      </c>
      <c r="E10" s="215"/>
      <c r="F10" s="238">
        <v>440</v>
      </c>
      <c r="G10" s="229">
        <f t="shared" si="0"/>
        <v>880</v>
      </c>
    </row>
    <row r="11" spans="1:7" ht="15.75">
      <c r="A11" s="569" t="s">
        <v>426</v>
      </c>
      <c r="B11" s="570"/>
      <c r="C11" s="175" t="s">
        <v>126</v>
      </c>
      <c r="D11" s="237">
        <v>6</v>
      </c>
      <c r="E11" s="215"/>
      <c r="F11" s="238">
        <v>358</v>
      </c>
      <c r="G11" s="229">
        <f t="shared" si="0"/>
        <v>2148</v>
      </c>
    </row>
    <row r="12" spans="1:7" ht="15.75">
      <c r="A12" s="558" t="s">
        <v>482</v>
      </c>
      <c r="B12" s="558"/>
      <c r="C12" s="175" t="s">
        <v>112</v>
      </c>
      <c r="D12" s="237">
        <v>9</v>
      </c>
      <c r="E12" s="215"/>
      <c r="F12" s="238">
        <v>3635</v>
      </c>
      <c r="G12" s="229">
        <f t="shared" si="0"/>
        <v>32715</v>
      </c>
    </row>
    <row r="13" spans="1:7" ht="15.75">
      <c r="A13" s="558" t="s">
        <v>490</v>
      </c>
      <c r="B13" s="558"/>
      <c r="C13" s="175" t="s">
        <v>126</v>
      </c>
      <c r="D13" s="237">
        <v>1</v>
      </c>
      <c r="E13" s="215"/>
      <c r="F13" s="238">
        <v>18140</v>
      </c>
      <c r="G13" s="229">
        <f t="shared" si="0"/>
        <v>18140</v>
      </c>
    </row>
    <row r="14" spans="1:7" ht="15.75">
      <c r="A14" s="558" t="s">
        <v>491</v>
      </c>
      <c r="B14" s="558"/>
      <c r="C14" s="175" t="s">
        <v>126</v>
      </c>
      <c r="D14" s="237">
        <v>1</v>
      </c>
      <c r="E14" s="215"/>
      <c r="F14" s="238">
        <v>13688</v>
      </c>
      <c r="G14" s="229">
        <f t="shared" si="0"/>
        <v>13688</v>
      </c>
    </row>
    <row r="15" spans="1:7" ht="15.75">
      <c r="A15" s="558" t="s">
        <v>492</v>
      </c>
      <c r="B15" s="558"/>
      <c r="C15" s="175" t="s">
        <v>126</v>
      </c>
      <c r="D15" s="237">
        <v>1</v>
      </c>
      <c r="E15" s="215"/>
      <c r="F15" s="238">
        <v>11637</v>
      </c>
      <c r="G15" s="229">
        <f t="shared" si="0"/>
        <v>11637</v>
      </c>
    </row>
    <row r="16" spans="1:7" ht="15.75">
      <c r="A16" s="558" t="s">
        <v>402</v>
      </c>
      <c r="B16" s="558"/>
      <c r="C16" s="175" t="s">
        <v>126</v>
      </c>
      <c r="D16" s="237">
        <f>(0.1*4)/3/20</f>
        <v>6.6666666666666662E-3</v>
      </c>
      <c r="E16" s="215"/>
      <c r="F16" s="229">
        <v>26607</v>
      </c>
      <c r="G16" s="230">
        <f t="shared" si="0"/>
        <v>177.38</v>
      </c>
    </row>
    <row r="17" spans="1:7" ht="15.75">
      <c r="A17" s="569" t="s">
        <v>437</v>
      </c>
      <c r="B17" s="570"/>
      <c r="C17" s="175" t="s">
        <v>126</v>
      </c>
      <c r="D17" s="237">
        <v>2</v>
      </c>
      <c r="E17" s="215"/>
      <c r="F17" s="238">
        <v>1143</v>
      </c>
      <c r="G17" s="229">
        <f t="shared" si="0"/>
        <v>2286</v>
      </c>
    </row>
    <row r="18" spans="1:7" ht="15.75">
      <c r="A18" s="549"/>
      <c r="B18" s="549"/>
      <c r="C18" s="186"/>
      <c r="D18" s="186"/>
      <c r="E18" s="215"/>
      <c r="F18" s="238"/>
      <c r="G18" s="230">
        <f t="shared" si="0"/>
        <v>0</v>
      </c>
    </row>
    <row r="19" spans="1:7" ht="15.75">
      <c r="A19" s="549"/>
      <c r="B19" s="549"/>
      <c r="C19" s="549"/>
      <c r="D19" s="549"/>
      <c r="E19" s="549"/>
      <c r="F19" s="174" t="s">
        <v>20</v>
      </c>
      <c r="G19" s="227">
        <f>SUM(G7:G18)</f>
        <v>124490.38</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E22" s="215"/>
      <c r="F22" s="239">
        <f>+G19</f>
        <v>124490.38</v>
      </c>
      <c r="G22" s="230">
        <f>D22*F22</f>
        <v>1244.9038</v>
      </c>
    </row>
    <row r="23" spans="1:7" ht="15.75">
      <c r="A23" s="186"/>
      <c r="B23" s="186"/>
      <c r="C23" s="186"/>
      <c r="D23" s="186"/>
      <c r="E23" s="215"/>
      <c r="F23" s="240"/>
      <c r="G23" s="230">
        <f>D23*F23</f>
        <v>0</v>
      </c>
    </row>
    <row r="24" spans="1:7" ht="15.75">
      <c r="A24" s="549"/>
      <c r="B24" s="549"/>
      <c r="C24" s="549"/>
      <c r="D24" s="549"/>
      <c r="E24" s="549"/>
      <c r="F24" s="174" t="s">
        <v>20</v>
      </c>
      <c r="G24" s="188">
        <f>SUM(G22:G23)</f>
        <v>1244.9038</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238">
        <f>+E27*D27</f>
        <v>1463.6349</v>
      </c>
    </row>
    <row r="28" spans="1:7" ht="15.75">
      <c r="A28" s="190" t="s">
        <v>341</v>
      </c>
      <c r="B28" s="191">
        <v>70707</v>
      </c>
      <c r="C28" s="192">
        <v>0.61</v>
      </c>
      <c r="D28" s="193">
        <f t="shared" ref="D28:D29" si="1">+B28*(1+C28)</f>
        <v>113838.26999999999</v>
      </c>
      <c r="E28" s="194">
        <v>0.152585208225401</v>
      </c>
      <c r="F28" s="215"/>
      <c r="G28" s="238">
        <f>+E28*D28</f>
        <v>17370.03613196942</v>
      </c>
    </row>
    <row r="29" spans="1:7" ht="15.75">
      <c r="A29" s="190" t="s">
        <v>342</v>
      </c>
      <c r="B29" s="191">
        <v>45454</v>
      </c>
      <c r="C29" s="192">
        <v>0.61</v>
      </c>
      <c r="D29" s="193">
        <f t="shared" si="1"/>
        <v>73180.939999999988</v>
      </c>
      <c r="E29" s="196">
        <f>+E28</f>
        <v>0.152585208225401</v>
      </c>
      <c r="F29" s="215"/>
      <c r="G29" s="238">
        <f>+E29*D29</f>
        <v>11166.328968030575</v>
      </c>
    </row>
    <row r="30" spans="1:7" ht="15.75">
      <c r="A30" s="549"/>
      <c r="B30" s="549"/>
      <c r="C30" s="549"/>
      <c r="D30" s="549"/>
      <c r="E30" s="549"/>
      <c r="F30" s="174" t="s">
        <v>20</v>
      </c>
      <c r="G30" s="188">
        <f>SUM(G27:G29)</f>
        <v>29999.999999999996</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239">
        <f>G30*E33</f>
        <v>1500</v>
      </c>
    </row>
    <row r="34" spans="1:7" ht="15.75">
      <c r="A34" s="552"/>
      <c r="B34" s="552"/>
      <c r="C34" s="552"/>
      <c r="D34" s="552"/>
      <c r="E34" s="552"/>
      <c r="F34" s="174" t="s">
        <v>20</v>
      </c>
      <c r="G34" s="227">
        <f>SUM(G33:G33)</f>
        <v>1500</v>
      </c>
    </row>
    <row r="35" spans="1:7" ht="15.75">
      <c r="A35" s="566"/>
      <c r="B35" s="554"/>
      <c r="C35" s="199"/>
      <c r="D35" s="199"/>
      <c r="E35" s="199"/>
      <c r="F35" s="199"/>
      <c r="G35" s="233"/>
    </row>
    <row r="36" spans="1:7" ht="15.75">
      <c r="A36" s="567"/>
      <c r="B36" s="568"/>
      <c r="C36" s="234"/>
      <c r="D36" s="547" t="s">
        <v>347</v>
      </c>
      <c r="E36" s="547"/>
      <c r="F36" s="547"/>
      <c r="G36" s="202">
        <f>ROUND(G19+G24+G30+G34,0)</f>
        <v>157235</v>
      </c>
    </row>
    <row r="40" spans="1:7" ht="16.5">
      <c r="A40" s="548" t="s">
        <v>348</v>
      </c>
      <c r="B40" s="548"/>
      <c r="C40" s="548"/>
      <c r="D40" s="205"/>
      <c r="E40" s="548" t="s">
        <v>349</v>
      </c>
      <c r="F40" s="548"/>
      <c r="G40" s="548"/>
    </row>
    <row r="41" spans="1:7">
      <c r="A41" s="57"/>
      <c r="B41" s="58"/>
      <c r="C41" s="58"/>
      <c r="D41" s="58"/>
      <c r="E41" s="58"/>
      <c r="F41" s="58"/>
      <c r="G41" s="58"/>
    </row>
    <row r="42" spans="1:7">
      <c r="A42" s="57"/>
      <c r="B42" s="58"/>
      <c r="C42" s="58"/>
      <c r="D42" s="58"/>
      <c r="E42" s="58"/>
      <c r="F42" s="58"/>
      <c r="G42" s="58"/>
    </row>
    <row r="43" spans="1:7">
      <c r="A43" s="57"/>
      <c r="B43" s="58"/>
      <c r="C43" s="58"/>
      <c r="D43" s="58"/>
      <c r="E43" s="58"/>
      <c r="F43" s="58"/>
      <c r="G43" s="213"/>
    </row>
    <row r="44" spans="1:7" ht="18">
      <c r="A44" s="57"/>
      <c r="B44" s="58"/>
      <c r="C44" s="544" t="s">
        <v>350</v>
      </c>
      <c r="D44" s="544"/>
      <c r="E44" s="544"/>
      <c r="F44" s="544"/>
      <c r="G44"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40:C40"/>
    <mergeCell ref="E40:G40"/>
    <mergeCell ref="C44:F44"/>
    <mergeCell ref="A31:G31"/>
    <mergeCell ref="A32:B32"/>
    <mergeCell ref="A33:B33"/>
    <mergeCell ref="A34:E34"/>
    <mergeCell ref="A35:B35"/>
    <mergeCell ref="A36:B36"/>
    <mergeCell ref="D36:F36"/>
  </mergeCells>
  <pageMargins left="0.7" right="0.7" top="0.75" bottom="0.75" header="0.3" footer="0.3"/>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dimension ref="A1:G44"/>
  <sheetViews>
    <sheetView topLeftCell="A25" workbookViewId="0">
      <selection activeCell="A39" sqref="A39:G45"/>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49.9" customHeight="1">
      <c r="A3" s="547"/>
      <c r="B3" s="560" t="str">
        <f>'[7]FORMULARIO DE CANTIDADES'!B33</f>
        <v>Suministro, transporte e instalación de tubería EMT Ø3/4''. Incluye: uniones, entradas a caja, curvas, elementos de fijación y marcación.</v>
      </c>
      <c r="C3" s="560"/>
      <c r="D3" s="560"/>
      <c r="E3" s="560"/>
      <c r="F3" s="560"/>
      <c r="G3" s="560"/>
    </row>
    <row r="4" spans="1:7" ht="15.75">
      <c r="A4" s="561"/>
      <c r="B4" s="561"/>
      <c r="C4" s="561"/>
      <c r="D4" s="173" t="s">
        <v>315</v>
      </c>
      <c r="E4" s="174" t="s">
        <v>493</v>
      </c>
      <c r="F4" s="174" t="s">
        <v>317</v>
      </c>
      <c r="G4" s="174" t="str">
        <f>'[7]FORMULARIO DE CANTIDADES'!C33</f>
        <v>m</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73" t="s">
        <v>494</v>
      </c>
      <c r="B7" s="573"/>
      <c r="C7" s="175" t="s">
        <v>126</v>
      </c>
      <c r="D7" s="231">
        <f>1/3</f>
        <v>0.33333333333333331</v>
      </c>
      <c r="E7" s="215"/>
      <c r="F7" s="238">
        <v>39859</v>
      </c>
      <c r="G7" s="229">
        <f t="shared" ref="G7:G18" si="0">D7*F7</f>
        <v>13286.333333333332</v>
      </c>
    </row>
    <row r="8" spans="1:7" ht="15.75">
      <c r="A8" s="573" t="s">
        <v>495</v>
      </c>
      <c r="B8" s="573"/>
      <c r="C8" s="175" t="s">
        <v>126</v>
      </c>
      <c r="D8" s="231">
        <f>1/3</f>
        <v>0.33333333333333331</v>
      </c>
      <c r="E8" s="215"/>
      <c r="F8" s="238">
        <v>1438</v>
      </c>
      <c r="G8" s="229">
        <f t="shared" si="0"/>
        <v>479.33333333333331</v>
      </c>
    </row>
    <row r="9" spans="1:7" ht="15.75">
      <c r="A9" s="573" t="s">
        <v>496</v>
      </c>
      <c r="B9" s="573"/>
      <c r="C9" s="175" t="s">
        <v>126</v>
      </c>
      <c r="D9" s="231">
        <f>1/1.2</f>
        <v>0.83333333333333337</v>
      </c>
      <c r="E9" s="215"/>
      <c r="F9" s="238">
        <v>440</v>
      </c>
      <c r="G9" s="229">
        <f t="shared" si="0"/>
        <v>366.66666666666669</v>
      </c>
    </row>
    <row r="10" spans="1:7" ht="15.75">
      <c r="A10" s="573" t="s">
        <v>426</v>
      </c>
      <c r="B10" s="573"/>
      <c r="C10" s="175" t="s">
        <v>126</v>
      </c>
      <c r="D10" s="237">
        <f>2*D9</f>
        <v>1.6666666666666667</v>
      </c>
      <c r="E10" s="215"/>
      <c r="F10" s="238">
        <v>358</v>
      </c>
      <c r="G10" s="229">
        <f t="shared" si="0"/>
        <v>596.66666666666674</v>
      </c>
    </row>
    <row r="11" spans="1:7" ht="15.75">
      <c r="A11" s="573" t="s">
        <v>497</v>
      </c>
      <c r="B11" s="573"/>
      <c r="C11" s="175" t="s">
        <v>126</v>
      </c>
      <c r="D11" s="237">
        <f>2/20</f>
        <v>0.1</v>
      </c>
      <c r="E11" s="215"/>
      <c r="F11" s="238">
        <v>1522</v>
      </c>
      <c r="G11" s="229">
        <f t="shared" si="0"/>
        <v>152.20000000000002</v>
      </c>
    </row>
    <row r="12" spans="1:7" ht="15.75">
      <c r="A12" s="573" t="s">
        <v>498</v>
      </c>
      <c r="B12" s="573"/>
      <c r="C12" s="175" t="s">
        <v>126</v>
      </c>
      <c r="D12" s="237">
        <f>1/20</f>
        <v>0.05</v>
      </c>
      <c r="E12" s="215"/>
      <c r="F12" s="238">
        <v>2325</v>
      </c>
      <c r="G12" s="229">
        <f t="shared" si="0"/>
        <v>116.25</v>
      </c>
    </row>
    <row r="13" spans="1:7" ht="15.75">
      <c r="A13" s="573" t="s">
        <v>437</v>
      </c>
      <c r="B13" s="573"/>
      <c r="C13" s="175" t="s">
        <v>126</v>
      </c>
      <c r="D13" s="237">
        <f>1/3</f>
        <v>0.33333333333333331</v>
      </c>
      <c r="E13" s="215"/>
      <c r="F13" s="238">
        <v>1143</v>
      </c>
      <c r="G13" s="229">
        <f t="shared" si="0"/>
        <v>381</v>
      </c>
    </row>
    <row r="14" spans="1:7" ht="15.75">
      <c r="A14" s="573"/>
      <c r="B14" s="573"/>
      <c r="C14" s="175"/>
      <c r="D14" s="175"/>
      <c r="E14" s="215"/>
      <c r="F14" s="238"/>
      <c r="G14" s="229">
        <f t="shared" si="0"/>
        <v>0</v>
      </c>
    </row>
    <row r="15" spans="1:7" ht="15.75">
      <c r="A15" s="549"/>
      <c r="B15" s="549"/>
      <c r="C15" s="175"/>
      <c r="D15" s="175"/>
      <c r="E15" s="215"/>
      <c r="F15" s="238"/>
      <c r="G15" s="229">
        <f t="shared" si="0"/>
        <v>0</v>
      </c>
    </row>
    <row r="16" spans="1:7" ht="15.75">
      <c r="A16" s="549"/>
      <c r="B16" s="549"/>
      <c r="C16" s="175"/>
      <c r="D16" s="175"/>
      <c r="E16" s="215"/>
      <c r="F16" s="238"/>
      <c r="G16" s="229">
        <f t="shared" si="0"/>
        <v>0</v>
      </c>
    </row>
    <row r="17" spans="1:7" ht="15.75">
      <c r="A17" s="549"/>
      <c r="B17" s="549"/>
      <c r="C17" s="175"/>
      <c r="D17" s="186"/>
      <c r="E17" s="215"/>
      <c r="F17" s="238"/>
      <c r="G17" s="230">
        <f t="shared" si="0"/>
        <v>0</v>
      </c>
    </row>
    <row r="18" spans="1:7" ht="15.75">
      <c r="A18" s="549"/>
      <c r="B18" s="549"/>
      <c r="C18" s="186"/>
      <c r="D18" s="186"/>
      <c r="E18" s="215"/>
      <c r="F18" s="238"/>
      <c r="G18" s="230">
        <f t="shared" si="0"/>
        <v>0</v>
      </c>
    </row>
    <row r="19" spans="1:7" ht="15.75">
      <c r="A19" s="549"/>
      <c r="B19" s="549"/>
      <c r="C19" s="549"/>
      <c r="D19" s="549"/>
      <c r="E19" s="549"/>
      <c r="F19" s="174" t="s">
        <v>20</v>
      </c>
      <c r="G19" s="227">
        <f>SUM(G7:G18)</f>
        <v>15378.449999999999</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E22" s="215"/>
      <c r="F22">
        <f>+G19</f>
        <v>15378.449999999999</v>
      </c>
      <c r="G22" s="183">
        <f>D22*F22</f>
        <v>153.78449999999998</v>
      </c>
    </row>
    <row r="23" spans="1:7" ht="15.75">
      <c r="A23" s="186"/>
      <c r="B23" s="186"/>
      <c r="C23" s="186"/>
      <c r="D23" s="186"/>
      <c r="E23" s="215"/>
      <c r="F23" s="243"/>
      <c r="G23" s="186">
        <f>D23*F23</f>
        <v>0</v>
      </c>
    </row>
    <row r="24" spans="1:7" ht="15.75">
      <c r="A24" s="549"/>
      <c r="B24" s="549"/>
      <c r="C24" s="549"/>
      <c r="D24" s="549"/>
      <c r="E24" s="549"/>
      <c r="F24" s="174" t="s">
        <v>20</v>
      </c>
      <c r="G24" s="216">
        <f>SUM(G22:G23)</f>
        <v>153.78449999999998</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215">
        <f>+E27*D27</f>
        <v>1463.6349</v>
      </c>
    </row>
    <row r="28" spans="1:7" ht="15.75">
      <c r="A28" s="190" t="s">
        <v>341</v>
      </c>
      <c r="B28" s="191">
        <v>70707</v>
      </c>
      <c r="C28" s="192">
        <v>0.61</v>
      </c>
      <c r="D28" s="193">
        <f t="shared" ref="D28:D29" si="1">+B28*(1+C28)</f>
        <v>113838.26999999999</v>
      </c>
      <c r="E28" s="194">
        <v>3.2276711574174659E-2</v>
      </c>
      <c r="F28" s="215"/>
      <c r="G28" s="215">
        <f>+E28*D28</f>
        <v>3674.3250068930197</v>
      </c>
    </row>
    <row r="29" spans="1:7" ht="15.75">
      <c r="A29" s="190" t="s">
        <v>342</v>
      </c>
      <c r="B29" s="191">
        <v>45454</v>
      </c>
      <c r="C29" s="192">
        <v>0.61</v>
      </c>
      <c r="D29" s="193">
        <f t="shared" si="1"/>
        <v>73180.939999999988</v>
      </c>
      <c r="E29" s="196">
        <f>+E28</f>
        <v>3.2276711574174659E-2</v>
      </c>
      <c r="F29" s="215"/>
      <c r="G29" s="215">
        <f>+E29*D29</f>
        <v>2362.0400931069807</v>
      </c>
    </row>
    <row r="30" spans="1:7" ht="15.75">
      <c r="A30" s="549"/>
      <c r="B30" s="549"/>
      <c r="C30" s="549"/>
      <c r="D30" s="549"/>
      <c r="E30" s="549"/>
      <c r="F30" s="174" t="s">
        <v>20</v>
      </c>
      <c r="G30" s="216">
        <f>SUM(G27:G29)</f>
        <v>7500.0000000000009</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f>G30*E33</f>
        <v>375.00000000000006</v>
      </c>
    </row>
    <row r="34" spans="1:7" ht="15.75">
      <c r="A34" s="552"/>
      <c r="B34" s="552"/>
      <c r="C34" s="552"/>
      <c r="D34" s="552"/>
      <c r="E34" s="552"/>
      <c r="F34" s="174" t="s">
        <v>20</v>
      </c>
      <c r="G34" s="216">
        <f>SUM(G33:G33)</f>
        <v>375.00000000000006</v>
      </c>
    </row>
    <row r="35" spans="1:7" ht="15.75">
      <c r="A35" s="566"/>
      <c r="B35" s="554"/>
      <c r="C35" s="199"/>
      <c r="D35" s="199"/>
      <c r="E35" s="199"/>
      <c r="F35" s="199"/>
      <c r="G35" s="233"/>
    </row>
    <row r="36" spans="1:7" ht="15.75">
      <c r="A36" s="567"/>
      <c r="B36" s="568"/>
      <c r="C36" s="234"/>
      <c r="D36" s="547" t="s">
        <v>347</v>
      </c>
      <c r="E36" s="547"/>
      <c r="F36" s="547"/>
      <c r="G36" s="202">
        <f>ROUND(G19+G24+G30+G34,0)</f>
        <v>23407</v>
      </c>
    </row>
    <row r="40" spans="1:7" ht="16.5">
      <c r="A40" s="548" t="s">
        <v>348</v>
      </c>
      <c r="B40" s="548"/>
      <c r="C40" s="548"/>
      <c r="D40" s="205"/>
      <c r="E40" s="548" t="s">
        <v>349</v>
      </c>
      <c r="F40" s="548"/>
      <c r="G40" s="548"/>
    </row>
    <row r="41" spans="1:7">
      <c r="A41" s="57"/>
      <c r="B41" s="58"/>
      <c r="C41" s="58"/>
      <c r="D41" s="58"/>
      <c r="E41" s="58"/>
      <c r="F41" s="58"/>
      <c r="G41" s="58"/>
    </row>
    <row r="42" spans="1:7">
      <c r="A42" s="57"/>
      <c r="B42" s="58"/>
      <c r="C42" s="58"/>
      <c r="D42" s="58"/>
      <c r="E42" s="58"/>
      <c r="F42" s="58"/>
      <c r="G42" s="58"/>
    </row>
    <row r="43" spans="1:7">
      <c r="A43" s="57"/>
      <c r="B43" s="58"/>
      <c r="C43" s="58"/>
      <c r="D43" s="58"/>
      <c r="E43" s="58"/>
      <c r="F43" s="58"/>
      <c r="G43" s="213"/>
    </row>
    <row r="44" spans="1:7" ht="18">
      <c r="A44" s="57"/>
      <c r="B44" s="58"/>
      <c r="C44" s="544" t="s">
        <v>350</v>
      </c>
      <c r="D44" s="544"/>
      <c r="E44" s="544"/>
      <c r="F44" s="544"/>
      <c r="G44"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40:C40"/>
    <mergeCell ref="E40:G40"/>
    <mergeCell ref="C44:F44"/>
    <mergeCell ref="A31:G31"/>
    <mergeCell ref="A32:B32"/>
    <mergeCell ref="A33:B33"/>
    <mergeCell ref="A34:E34"/>
    <mergeCell ref="A35:B35"/>
    <mergeCell ref="A36:B36"/>
    <mergeCell ref="D36:F36"/>
  </mergeCells>
  <pageMargins left="0.7" right="0.7" top="0.75" bottom="0.75" header="0.3" footer="0.3"/>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dimension ref="A1:G44"/>
  <sheetViews>
    <sheetView topLeftCell="A22" workbookViewId="0">
      <selection activeCell="A39" sqref="A39:G45"/>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5.75">
      <c r="A3" s="547"/>
      <c r="B3" s="560" t="str">
        <f>'[7]FORMULARIO DE CANTIDADES'!B34</f>
        <v>Suministro, transporte e instalación de coraza americana de ⌀3/4''. Incluye: elementos de fijación, marcación y demás elementos para su correcta instalación.</v>
      </c>
      <c r="C3" s="560"/>
      <c r="D3" s="560"/>
      <c r="E3" s="560"/>
      <c r="F3" s="560"/>
      <c r="G3" s="560"/>
    </row>
    <row r="4" spans="1:7" ht="15.75">
      <c r="A4" s="561"/>
      <c r="B4" s="561"/>
      <c r="C4" s="561"/>
      <c r="D4" s="173" t="s">
        <v>315</v>
      </c>
      <c r="E4" s="174" t="s">
        <v>499</v>
      </c>
      <c r="F4" s="174" t="s">
        <v>317</v>
      </c>
      <c r="G4" s="174" t="str">
        <f>'[7]FORMULARIO DE CANTIDADES'!C34</f>
        <v>m</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73" t="s">
        <v>500</v>
      </c>
      <c r="B7" s="573"/>
      <c r="C7" s="175" t="s">
        <v>112</v>
      </c>
      <c r="D7" s="231">
        <v>1</v>
      </c>
      <c r="E7" s="215"/>
      <c r="F7" s="238">
        <v>6598</v>
      </c>
      <c r="G7" s="229">
        <f t="shared" ref="G7:G18" si="0">D7*F7</f>
        <v>6598</v>
      </c>
    </row>
    <row r="8" spans="1:7" ht="15.75">
      <c r="A8" s="573"/>
      <c r="B8" s="573"/>
      <c r="C8" s="175"/>
      <c r="D8" s="231"/>
      <c r="E8" s="215"/>
      <c r="F8" s="238"/>
      <c r="G8" s="229">
        <f t="shared" si="0"/>
        <v>0</v>
      </c>
    </row>
    <row r="9" spans="1:7" ht="15.75">
      <c r="A9" s="573" t="s">
        <v>496</v>
      </c>
      <c r="B9" s="573"/>
      <c r="C9" s="175" t="s">
        <v>126</v>
      </c>
      <c r="D9" s="231">
        <f>1/1.2</f>
        <v>0.83333333333333337</v>
      </c>
      <c r="E9" s="215"/>
      <c r="F9" s="238">
        <v>440</v>
      </c>
      <c r="G9" s="229">
        <f t="shared" si="0"/>
        <v>366.66666666666669</v>
      </c>
    </row>
    <row r="10" spans="1:7" ht="15.75">
      <c r="A10" s="573" t="s">
        <v>426</v>
      </c>
      <c r="B10" s="573"/>
      <c r="C10" s="175" t="s">
        <v>126</v>
      </c>
      <c r="D10" s="237">
        <f>2*D9</f>
        <v>1.6666666666666667</v>
      </c>
      <c r="E10" s="215"/>
      <c r="F10" s="238">
        <v>358</v>
      </c>
      <c r="G10" s="229">
        <f t="shared" si="0"/>
        <v>596.66666666666674</v>
      </c>
    </row>
    <row r="11" spans="1:7" ht="15.75">
      <c r="A11" s="573"/>
      <c r="B11" s="573"/>
      <c r="C11" s="175"/>
      <c r="D11" s="237"/>
      <c r="E11" s="215"/>
      <c r="F11" s="238"/>
      <c r="G11" s="229">
        <f t="shared" si="0"/>
        <v>0</v>
      </c>
    </row>
    <row r="12" spans="1:7" ht="15.75">
      <c r="A12" s="573"/>
      <c r="B12" s="573"/>
      <c r="C12" s="175"/>
      <c r="D12" s="237"/>
      <c r="E12" s="215"/>
      <c r="F12" s="238"/>
      <c r="G12" s="229">
        <f t="shared" si="0"/>
        <v>0</v>
      </c>
    </row>
    <row r="13" spans="1:7" ht="15.75">
      <c r="A13" s="573" t="s">
        <v>437</v>
      </c>
      <c r="B13" s="573"/>
      <c r="C13" s="175" t="s">
        <v>126</v>
      </c>
      <c r="D13" s="237">
        <f>1/3</f>
        <v>0.33333333333333331</v>
      </c>
      <c r="E13" s="215"/>
      <c r="F13" s="238">
        <v>1143</v>
      </c>
      <c r="G13" s="229">
        <f t="shared" si="0"/>
        <v>381</v>
      </c>
    </row>
    <row r="14" spans="1:7" ht="15.75">
      <c r="A14" s="573"/>
      <c r="B14" s="573"/>
      <c r="C14" s="175"/>
      <c r="D14" s="175"/>
      <c r="E14" s="215"/>
      <c r="F14" s="238"/>
      <c r="G14" s="229">
        <f t="shared" si="0"/>
        <v>0</v>
      </c>
    </row>
    <row r="15" spans="1:7" ht="15.75">
      <c r="A15" s="549"/>
      <c r="B15" s="549"/>
      <c r="C15" s="175"/>
      <c r="D15" s="175"/>
      <c r="E15" s="215"/>
      <c r="F15" s="238"/>
      <c r="G15" s="229">
        <f t="shared" si="0"/>
        <v>0</v>
      </c>
    </row>
    <row r="16" spans="1:7" ht="15.75">
      <c r="A16" s="549"/>
      <c r="B16" s="549"/>
      <c r="C16" s="175"/>
      <c r="D16" s="175"/>
      <c r="E16" s="215"/>
      <c r="F16" s="238"/>
      <c r="G16" s="229">
        <f t="shared" si="0"/>
        <v>0</v>
      </c>
    </row>
    <row r="17" spans="1:7" ht="15.75">
      <c r="A17" s="549"/>
      <c r="B17" s="549"/>
      <c r="C17" s="175"/>
      <c r="D17" s="186"/>
      <c r="E17" s="215"/>
      <c r="F17" s="238"/>
      <c r="G17" s="230">
        <f t="shared" si="0"/>
        <v>0</v>
      </c>
    </row>
    <row r="18" spans="1:7" ht="15.75">
      <c r="A18" s="549"/>
      <c r="B18" s="549"/>
      <c r="C18" s="186"/>
      <c r="D18" s="186"/>
      <c r="E18" s="215"/>
      <c r="F18" s="238"/>
      <c r="G18" s="230">
        <f t="shared" si="0"/>
        <v>0</v>
      </c>
    </row>
    <row r="19" spans="1:7" ht="15.75">
      <c r="A19" s="549"/>
      <c r="B19" s="549"/>
      <c r="C19" s="549"/>
      <c r="D19" s="549"/>
      <c r="E19" s="549"/>
      <c r="F19" s="174" t="s">
        <v>20</v>
      </c>
      <c r="G19" s="227">
        <f>SUM(G7:G18)</f>
        <v>7942.3333333333339</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E22" s="215"/>
      <c r="F22">
        <f>+G19</f>
        <v>7942.3333333333339</v>
      </c>
      <c r="G22" s="183">
        <f>D22*F22</f>
        <v>79.423333333333346</v>
      </c>
    </row>
    <row r="23" spans="1:7" ht="15.75">
      <c r="A23" s="186"/>
      <c r="B23" s="186"/>
      <c r="C23" s="186"/>
      <c r="D23" s="186"/>
      <c r="E23" s="215"/>
      <c r="F23" s="243"/>
      <c r="G23" s="186">
        <f>D23*F23</f>
        <v>0</v>
      </c>
    </row>
    <row r="24" spans="1:7" ht="15.75">
      <c r="A24" s="549"/>
      <c r="B24" s="549"/>
      <c r="C24" s="549"/>
      <c r="D24" s="549"/>
      <c r="E24" s="549"/>
      <c r="F24" s="174" t="s">
        <v>20</v>
      </c>
      <c r="G24" s="216">
        <f>SUM(G22:G23)</f>
        <v>79.423333333333346</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215">
        <f>+E27*D27</f>
        <v>1463.6349</v>
      </c>
    </row>
    <row r="28" spans="1:7" ht="15.75">
      <c r="A28" s="190" t="s">
        <v>341</v>
      </c>
      <c r="B28" s="191">
        <v>70707</v>
      </c>
      <c r="C28" s="192">
        <v>0.61</v>
      </c>
      <c r="D28" s="193">
        <f t="shared" ref="D28:D29" si="1">+B28*(1+C28)</f>
        <v>113838.26999999999</v>
      </c>
      <c r="E28" s="194">
        <v>3.2276711574174659E-2</v>
      </c>
      <c r="F28" s="215"/>
      <c r="G28" s="215">
        <f>+E28*D28</f>
        <v>3674.3250068930197</v>
      </c>
    </row>
    <row r="29" spans="1:7" ht="15.75">
      <c r="A29" s="190" t="s">
        <v>342</v>
      </c>
      <c r="B29" s="191">
        <v>45454</v>
      </c>
      <c r="C29" s="192">
        <v>0.61</v>
      </c>
      <c r="D29" s="193">
        <f t="shared" si="1"/>
        <v>73180.939999999988</v>
      </c>
      <c r="E29" s="196">
        <f>+E28</f>
        <v>3.2276711574174659E-2</v>
      </c>
      <c r="F29" s="215"/>
      <c r="G29" s="215">
        <f>+E29*D29</f>
        <v>2362.0400931069807</v>
      </c>
    </row>
    <row r="30" spans="1:7" ht="15.75">
      <c r="A30" s="549"/>
      <c r="B30" s="549"/>
      <c r="C30" s="549"/>
      <c r="D30" s="549"/>
      <c r="E30" s="549"/>
      <c r="F30" s="174" t="s">
        <v>20</v>
      </c>
      <c r="G30" s="216">
        <f>SUM(G27:G29)</f>
        <v>7500.0000000000009</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f>G30*E33</f>
        <v>375.00000000000006</v>
      </c>
    </row>
    <row r="34" spans="1:7" ht="15.75">
      <c r="A34" s="552"/>
      <c r="B34" s="552"/>
      <c r="C34" s="552"/>
      <c r="D34" s="552"/>
      <c r="E34" s="552"/>
      <c r="F34" s="174" t="s">
        <v>20</v>
      </c>
      <c r="G34" s="216">
        <f>SUM(G33:G33)</f>
        <v>375.00000000000006</v>
      </c>
    </row>
    <row r="35" spans="1:7" ht="15.75">
      <c r="A35" s="566"/>
      <c r="B35" s="554"/>
      <c r="C35" s="199"/>
      <c r="D35" s="199"/>
      <c r="E35" s="199"/>
      <c r="F35" s="199"/>
      <c r="G35" s="233"/>
    </row>
    <row r="36" spans="1:7" ht="15.75">
      <c r="A36" s="567"/>
      <c r="B36" s="568"/>
      <c r="C36" s="234"/>
      <c r="D36" s="547" t="s">
        <v>347</v>
      </c>
      <c r="E36" s="547"/>
      <c r="F36" s="547"/>
      <c r="G36" s="202">
        <f>ROUND(G19+G24+G30+G34,0)</f>
        <v>15897</v>
      </c>
    </row>
    <row r="40" spans="1:7" ht="16.5">
      <c r="A40" s="548" t="s">
        <v>348</v>
      </c>
      <c r="B40" s="548"/>
      <c r="C40" s="548"/>
      <c r="D40" s="205"/>
      <c r="E40" s="548" t="s">
        <v>349</v>
      </c>
      <c r="F40" s="548"/>
      <c r="G40" s="548"/>
    </row>
    <row r="41" spans="1:7">
      <c r="A41" s="57"/>
      <c r="B41" s="58"/>
      <c r="C41" s="58"/>
      <c r="D41" s="58"/>
      <c r="E41" s="58"/>
      <c r="F41" s="58"/>
      <c r="G41" s="58"/>
    </row>
    <row r="42" spans="1:7">
      <c r="A42" s="57"/>
      <c r="B42" s="58"/>
      <c r="C42" s="58"/>
      <c r="D42" s="58"/>
      <c r="E42" s="58"/>
      <c r="F42" s="58"/>
      <c r="G42" s="58"/>
    </row>
    <row r="43" spans="1:7">
      <c r="A43" s="57"/>
      <c r="B43" s="58"/>
      <c r="C43" s="58"/>
      <c r="D43" s="58"/>
      <c r="E43" s="58"/>
      <c r="F43" s="58"/>
      <c r="G43" s="213"/>
    </row>
    <row r="44" spans="1:7" ht="18">
      <c r="A44" s="57"/>
      <c r="B44" s="58"/>
      <c r="C44" s="544" t="s">
        <v>350</v>
      </c>
      <c r="D44" s="544"/>
      <c r="E44" s="544"/>
      <c r="F44" s="544"/>
      <c r="G44"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40:C40"/>
    <mergeCell ref="E40:G40"/>
    <mergeCell ref="C44:F44"/>
    <mergeCell ref="A31:G31"/>
    <mergeCell ref="A32:B32"/>
    <mergeCell ref="A33:B33"/>
    <mergeCell ref="A34:E34"/>
    <mergeCell ref="A35:B35"/>
    <mergeCell ref="A36:B36"/>
    <mergeCell ref="D36:F36"/>
  </mergeCells>
  <pageMargins left="0.7" right="0.7" top="0.75" bottom="0.75" header="0.3" footer="0.3"/>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dimension ref="A1:G44"/>
  <sheetViews>
    <sheetView topLeftCell="A23" workbookViewId="0">
      <selection activeCell="A39" sqref="A39:G45"/>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5.75">
      <c r="A3" s="547"/>
      <c r="B3" s="560" t="str">
        <f>'[7]FORMULARIO DE CANTIDADES'!B35</f>
        <v>Suministro, transporte e instalación de conector curvo o recto ⌀3/4'' para coraza.</v>
      </c>
      <c r="C3" s="560"/>
      <c r="D3" s="560"/>
      <c r="E3" s="560"/>
      <c r="F3" s="560"/>
      <c r="G3" s="560"/>
    </row>
    <row r="4" spans="1:7" ht="15.75">
      <c r="A4" s="561"/>
      <c r="B4" s="561"/>
      <c r="C4" s="561"/>
      <c r="D4" s="173" t="s">
        <v>315</v>
      </c>
      <c r="E4" s="174" t="s">
        <v>501</v>
      </c>
      <c r="F4" s="174" t="s">
        <v>317</v>
      </c>
      <c r="G4" s="174" t="str">
        <f>'[7]FORMULARIO DE CANTIDADES'!C35</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73" t="s">
        <v>502</v>
      </c>
      <c r="B7" s="573"/>
      <c r="C7" s="175" t="s">
        <v>126</v>
      </c>
      <c r="D7" s="231">
        <v>1</v>
      </c>
      <c r="E7" s="215"/>
      <c r="F7" s="238">
        <v>10100</v>
      </c>
      <c r="G7" s="229">
        <f t="shared" ref="G7:G18" si="0">D7*F7</f>
        <v>10100</v>
      </c>
    </row>
    <row r="8" spans="1:7" ht="15.75">
      <c r="A8" s="573"/>
      <c r="B8" s="573"/>
      <c r="C8" s="175"/>
      <c r="D8" s="231"/>
      <c r="E8" s="215"/>
      <c r="F8" s="238"/>
      <c r="G8" s="229">
        <f t="shared" si="0"/>
        <v>0</v>
      </c>
    </row>
    <row r="9" spans="1:7" ht="15.75">
      <c r="A9" s="573"/>
      <c r="B9" s="573"/>
      <c r="C9" s="175"/>
      <c r="D9" s="231"/>
      <c r="E9" s="215"/>
      <c r="F9" s="238"/>
      <c r="G9" s="229">
        <f t="shared" si="0"/>
        <v>0</v>
      </c>
    </row>
    <row r="10" spans="1:7" ht="15.75">
      <c r="A10" s="573"/>
      <c r="B10" s="573"/>
      <c r="C10" s="175"/>
      <c r="D10" s="237"/>
      <c r="E10" s="215"/>
      <c r="F10" s="238"/>
      <c r="G10" s="229">
        <f t="shared" si="0"/>
        <v>0</v>
      </c>
    </row>
    <row r="11" spans="1:7" ht="15.75">
      <c r="A11" s="573"/>
      <c r="B11" s="573"/>
      <c r="C11" s="175"/>
      <c r="D11" s="237"/>
      <c r="E11" s="215"/>
      <c r="F11" s="238"/>
      <c r="G11" s="229">
        <f t="shared" si="0"/>
        <v>0</v>
      </c>
    </row>
    <row r="12" spans="1:7" ht="15.75">
      <c r="A12" s="573"/>
      <c r="B12" s="573"/>
      <c r="C12" s="175"/>
      <c r="D12" s="237"/>
      <c r="E12" s="215"/>
      <c r="F12" s="238"/>
      <c r="G12" s="229">
        <f t="shared" si="0"/>
        <v>0</v>
      </c>
    </row>
    <row r="13" spans="1:7" ht="15.75">
      <c r="A13" s="573"/>
      <c r="B13" s="573"/>
      <c r="C13" s="175"/>
      <c r="D13" s="237"/>
      <c r="E13" s="215"/>
      <c r="F13" s="238"/>
      <c r="G13" s="229">
        <f t="shared" si="0"/>
        <v>0</v>
      </c>
    </row>
    <row r="14" spans="1:7" ht="15.75">
      <c r="A14" s="573"/>
      <c r="B14" s="573"/>
      <c r="C14" s="175"/>
      <c r="D14" s="175"/>
      <c r="E14" s="215"/>
      <c r="F14" s="238"/>
      <c r="G14" s="229">
        <f t="shared" si="0"/>
        <v>0</v>
      </c>
    </row>
    <row r="15" spans="1:7" ht="15.75">
      <c r="A15" s="549"/>
      <c r="B15" s="549"/>
      <c r="C15" s="175"/>
      <c r="D15" s="175"/>
      <c r="E15" s="215"/>
      <c r="F15" s="238"/>
      <c r="G15" s="229">
        <f t="shared" si="0"/>
        <v>0</v>
      </c>
    </row>
    <row r="16" spans="1:7" ht="15.75">
      <c r="A16" s="549"/>
      <c r="B16" s="549"/>
      <c r="C16" s="175"/>
      <c r="D16" s="175"/>
      <c r="E16" s="215"/>
      <c r="F16" s="238"/>
      <c r="G16" s="229">
        <f t="shared" si="0"/>
        <v>0</v>
      </c>
    </row>
    <row r="17" spans="1:7" ht="15.75">
      <c r="A17" s="549"/>
      <c r="B17" s="549"/>
      <c r="C17" s="175"/>
      <c r="D17" s="186"/>
      <c r="E17" s="215"/>
      <c r="F17" s="238"/>
      <c r="G17" s="230">
        <f t="shared" si="0"/>
        <v>0</v>
      </c>
    </row>
    <row r="18" spans="1:7" ht="15.75">
      <c r="A18" s="549"/>
      <c r="B18" s="549"/>
      <c r="C18" s="186"/>
      <c r="D18" s="186"/>
      <c r="E18" s="215"/>
      <c r="F18" s="238"/>
      <c r="G18" s="230">
        <f t="shared" si="0"/>
        <v>0</v>
      </c>
    </row>
    <row r="19" spans="1:7" ht="15.75">
      <c r="A19" s="549"/>
      <c r="B19" s="549"/>
      <c r="C19" s="549"/>
      <c r="D19" s="549"/>
      <c r="E19" s="549"/>
      <c r="F19" s="174" t="s">
        <v>20</v>
      </c>
      <c r="G19" s="227">
        <f>SUM(G7:G18)</f>
        <v>10100</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E22" s="215"/>
      <c r="F22">
        <f>+G19</f>
        <v>10100</v>
      </c>
      <c r="G22" s="183">
        <f>D22*F22</f>
        <v>101</v>
      </c>
    </row>
    <row r="23" spans="1:7" ht="15.75">
      <c r="A23" s="186"/>
      <c r="B23" s="186"/>
      <c r="C23" s="186"/>
      <c r="D23" s="186"/>
      <c r="E23" s="215"/>
      <c r="F23" s="243"/>
      <c r="G23" s="186">
        <f>D23*F23</f>
        <v>0</v>
      </c>
    </row>
    <row r="24" spans="1:7" ht="15.75">
      <c r="A24" s="549"/>
      <c r="B24" s="549"/>
      <c r="C24" s="549"/>
      <c r="D24" s="549"/>
      <c r="E24" s="549"/>
      <c r="F24" s="174" t="s">
        <v>20</v>
      </c>
      <c r="G24" s="188">
        <f>SUM(G22:G23)</f>
        <v>101</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238">
        <f>+E27*D27</f>
        <v>1463.6349</v>
      </c>
    </row>
    <row r="28" spans="1:7" ht="15.75">
      <c r="A28" s="190" t="s">
        <v>341</v>
      </c>
      <c r="B28" s="191">
        <v>70707</v>
      </c>
      <c r="C28" s="192">
        <v>0.61</v>
      </c>
      <c r="D28" s="193">
        <f t="shared" ref="D28:D29" si="1">+B28*(1+C28)</f>
        <v>113838.26999999999</v>
      </c>
      <c r="E28" s="194">
        <v>1.3562056539539447E-2</v>
      </c>
      <c r="F28" s="215"/>
      <c r="G28" s="238">
        <f>+E28*D28</f>
        <v>1543.8810541033572</v>
      </c>
    </row>
    <row r="29" spans="1:7" ht="15.75">
      <c r="A29" s="190" t="s">
        <v>342</v>
      </c>
      <c r="B29" s="191">
        <v>45454</v>
      </c>
      <c r="C29" s="192">
        <v>0.61</v>
      </c>
      <c r="D29" s="193">
        <f t="shared" si="1"/>
        <v>73180.939999999988</v>
      </c>
      <c r="E29" s="196">
        <f>+E28</f>
        <v>1.3562056539539447E-2</v>
      </c>
      <c r="F29" s="215"/>
      <c r="G29" s="238">
        <f>+E29*D29</f>
        <v>992.48404589664381</v>
      </c>
    </row>
    <row r="30" spans="1:7" ht="15.75">
      <c r="A30" s="549"/>
      <c r="B30" s="549"/>
      <c r="C30" s="549"/>
      <c r="D30" s="549"/>
      <c r="E30" s="549"/>
      <c r="F30" s="174" t="s">
        <v>20</v>
      </c>
      <c r="G30" s="188">
        <f>SUM(G27:G29)</f>
        <v>4000.0000000000009</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f>G30*E33</f>
        <v>200.00000000000006</v>
      </c>
    </row>
    <row r="34" spans="1:7" ht="15.75">
      <c r="A34" s="552"/>
      <c r="B34" s="552"/>
      <c r="C34" s="552"/>
      <c r="D34" s="552"/>
      <c r="E34" s="552"/>
      <c r="F34" s="174" t="s">
        <v>20</v>
      </c>
      <c r="G34" s="188">
        <f>SUM(G33:G33)</f>
        <v>200.00000000000006</v>
      </c>
    </row>
    <row r="35" spans="1:7" ht="15.75">
      <c r="A35" s="566"/>
      <c r="B35" s="554"/>
      <c r="C35" s="199"/>
      <c r="D35" s="199"/>
      <c r="E35" s="199"/>
      <c r="F35" s="199"/>
      <c r="G35" s="233"/>
    </row>
    <row r="36" spans="1:7" ht="15.75">
      <c r="A36" s="567"/>
      <c r="B36" s="568"/>
      <c r="C36" s="234"/>
      <c r="D36" s="547" t="s">
        <v>347</v>
      </c>
      <c r="E36" s="547"/>
      <c r="F36" s="547"/>
      <c r="G36" s="202">
        <f>ROUND(G19+G24+G30+G34,0)</f>
        <v>14401</v>
      </c>
    </row>
    <row r="40" spans="1:7" ht="16.5">
      <c r="A40" s="548" t="s">
        <v>348</v>
      </c>
      <c r="B40" s="548"/>
      <c r="C40" s="548"/>
      <c r="D40" s="205"/>
      <c r="E40" s="548" t="s">
        <v>349</v>
      </c>
      <c r="F40" s="548"/>
      <c r="G40" s="548"/>
    </row>
    <row r="41" spans="1:7">
      <c r="A41" s="57"/>
      <c r="B41" s="58"/>
      <c r="C41" s="58"/>
      <c r="D41" s="58"/>
      <c r="E41" s="58"/>
      <c r="F41" s="58"/>
      <c r="G41" s="58"/>
    </row>
    <row r="42" spans="1:7">
      <c r="A42" s="57"/>
      <c r="B42" s="58"/>
      <c r="C42" s="58"/>
      <c r="D42" s="58"/>
      <c r="E42" s="58"/>
      <c r="F42" s="58"/>
      <c r="G42" s="58"/>
    </row>
    <row r="43" spans="1:7">
      <c r="A43" s="57"/>
      <c r="B43" s="58"/>
      <c r="C43" s="58"/>
      <c r="D43" s="58"/>
      <c r="E43" s="58"/>
      <c r="F43" s="58"/>
      <c r="G43" s="213"/>
    </row>
    <row r="44" spans="1:7" ht="18">
      <c r="A44" s="57"/>
      <c r="B44" s="58"/>
      <c r="C44" s="544" t="s">
        <v>350</v>
      </c>
      <c r="D44" s="544"/>
      <c r="E44" s="544"/>
      <c r="F44" s="544"/>
      <c r="G44"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40:C40"/>
    <mergeCell ref="E40:G40"/>
    <mergeCell ref="C44:F44"/>
    <mergeCell ref="A31:G31"/>
    <mergeCell ref="A32:B32"/>
    <mergeCell ref="A33:B33"/>
    <mergeCell ref="A34:E34"/>
    <mergeCell ref="A35:B35"/>
    <mergeCell ref="A36:B36"/>
    <mergeCell ref="D36:F36"/>
  </mergeCells>
  <pageMargins left="0.7" right="0.7" top="0.75" bottom="0.75" header="0.3" footer="0.3"/>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dimension ref="A1:G44"/>
  <sheetViews>
    <sheetView topLeftCell="A16" workbookViewId="0">
      <selection activeCell="A39" sqref="A39:G45"/>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5.75">
      <c r="A3" s="547"/>
      <c r="B3" s="560" t="str">
        <f>+'[7]FORMULARIO DE CANTIDADES'!B36</f>
        <v>Suministro, transporte e instalación de caja de paso metálica 12x12x5cm con tapa troquel universal y/o tapa lisa. Incluye: elementos de fijación y marcación.</v>
      </c>
      <c r="C3" s="560"/>
      <c r="D3" s="560"/>
      <c r="E3" s="560"/>
      <c r="F3" s="560"/>
      <c r="G3" s="560"/>
    </row>
    <row r="4" spans="1:7" ht="15.75">
      <c r="A4" s="561"/>
      <c r="B4" s="561"/>
      <c r="C4" s="561"/>
      <c r="D4" s="173" t="s">
        <v>315</v>
      </c>
      <c r="E4" s="174" t="s">
        <v>503</v>
      </c>
      <c r="F4" s="174" t="s">
        <v>317</v>
      </c>
      <c r="G4" s="174" t="str">
        <f>'[7]FORMULARIO DE CANTIDADES'!C36</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c r="B7" s="558"/>
      <c r="C7" s="175"/>
      <c r="D7" s="237"/>
      <c r="E7" s="215"/>
      <c r="F7" s="238"/>
      <c r="G7" s="229">
        <f t="shared" ref="G7:G18" si="0">D7*F7</f>
        <v>0</v>
      </c>
    </row>
    <row r="8" spans="1:7" ht="15.75">
      <c r="A8" s="558"/>
      <c r="B8" s="558"/>
      <c r="C8" s="175"/>
      <c r="D8" s="237"/>
      <c r="E8" s="215"/>
      <c r="F8" s="238"/>
      <c r="G8" s="229">
        <f t="shared" si="0"/>
        <v>0</v>
      </c>
    </row>
    <row r="9" spans="1:7" ht="15.75">
      <c r="A9" s="558"/>
      <c r="B9" s="558"/>
      <c r="C9" s="175"/>
      <c r="D9" s="237"/>
      <c r="E9" s="215"/>
      <c r="F9" s="238"/>
      <c r="G9" s="229">
        <f t="shared" si="0"/>
        <v>0</v>
      </c>
    </row>
    <row r="10" spans="1:7" ht="15.75">
      <c r="A10" s="558"/>
      <c r="B10" s="558"/>
      <c r="C10" s="175"/>
      <c r="D10" s="237"/>
      <c r="E10" s="215"/>
      <c r="F10" s="238"/>
      <c r="G10" s="229">
        <f t="shared" si="0"/>
        <v>0</v>
      </c>
    </row>
    <row r="11" spans="1:7" ht="15.75">
      <c r="A11" s="569" t="s">
        <v>426</v>
      </c>
      <c r="B11" s="570"/>
      <c r="C11" s="175" t="s">
        <v>126</v>
      </c>
      <c r="D11" s="237">
        <v>2</v>
      </c>
      <c r="E11" s="215"/>
      <c r="F11" s="238">
        <v>358</v>
      </c>
      <c r="G11" s="229">
        <f t="shared" si="0"/>
        <v>716</v>
      </c>
    </row>
    <row r="12" spans="1:7" ht="15.75">
      <c r="A12" s="558"/>
      <c r="B12" s="558"/>
      <c r="C12" s="175"/>
      <c r="D12" s="237"/>
      <c r="E12" s="215"/>
      <c r="F12" s="238"/>
      <c r="G12" s="229">
        <f t="shared" si="0"/>
        <v>0</v>
      </c>
    </row>
    <row r="13" spans="1:7" ht="15.75">
      <c r="A13" s="558" t="s">
        <v>483</v>
      </c>
      <c r="B13" s="558"/>
      <c r="C13" s="175" t="s">
        <v>126</v>
      </c>
      <c r="D13" s="237">
        <v>1</v>
      </c>
      <c r="E13" s="215"/>
      <c r="F13" s="238">
        <v>12117</v>
      </c>
      <c r="G13" s="229">
        <f t="shared" si="0"/>
        <v>12117</v>
      </c>
    </row>
    <row r="14" spans="1:7" ht="15.75">
      <c r="A14" s="558"/>
      <c r="B14" s="558"/>
      <c r="C14" s="175"/>
      <c r="D14" s="237"/>
      <c r="E14" s="215"/>
      <c r="F14" s="238"/>
      <c r="G14" s="229">
        <f t="shared" si="0"/>
        <v>0</v>
      </c>
    </row>
    <row r="15" spans="1:7" ht="15.75">
      <c r="A15" s="558"/>
      <c r="B15" s="558"/>
      <c r="C15" s="175"/>
      <c r="D15" s="237"/>
      <c r="E15" s="215"/>
      <c r="F15" s="238"/>
      <c r="G15" s="229">
        <f t="shared" si="0"/>
        <v>0</v>
      </c>
    </row>
    <row r="16" spans="1:7" ht="15.75">
      <c r="A16" s="558"/>
      <c r="B16" s="558"/>
      <c r="C16" s="175"/>
      <c r="D16" s="237"/>
      <c r="E16" s="215"/>
      <c r="F16" s="229"/>
      <c r="G16" s="230">
        <f t="shared" si="0"/>
        <v>0</v>
      </c>
    </row>
    <row r="17" spans="1:7" ht="15.75">
      <c r="A17" s="569" t="s">
        <v>437</v>
      </c>
      <c r="B17" s="570"/>
      <c r="C17" s="175" t="s">
        <v>126</v>
      </c>
      <c r="D17" s="237">
        <v>2</v>
      </c>
      <c r="E17" s="215"/>
      <c r="F17" s="238">
        <v>1143</v>
      </c>
      <c r="G17" s="229">
        <f t="shared" si="0"/>
        <v>2286</v>
      </c>
    </row>
    <row r="18" spans="1:7" ht="15.75">
      <c r="A18" s="549"/>
      <c r="B18" s="549"/>
      <c r="C18" s="186"/>
      <c r="D18" s="186"/>
      <c r="E18" s="215"/>
      <c r="F18" s="238"/>
      <c r="G18" s="230">
        <f t="shared" si="0"/>
        <v>0</v>
      </c>
    </row>
    <row r="19" spans="1:7" ht="15.75">
      <c r="A19" s="549"/>
      <c r="B19" s="549"/>
      <c r="C19" s="549"/>
      <c r="D19" s="549"/>
      <c r="E19" s="549"/>
      <c r="F19" s="174" t="s">
        <v>20</v>
      </c>
      <c r="G19" s="227">
        <f>SUM(G7:G18)</f>
        <v>15119</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E22" s="215"/>
      <c r="F22" s="239">
        <f>+G19</f>
        <v>15119</v>
      </c>
      <c r="G22" s="230">
        <f>D22*F22</f>
        <v>151.19</v>
      </c>
    </row>
    <row r="23" spans="1:7" ht="15.75">
      <c r="A23" s="186"/>
      <c r="B23" s="186"/>
      <c r="C23" s="186"/>
      <c r="D23" s="186"/>
      <c r="E23" s="215"/>
      <c r="F23" s="240"/>
      <c r="G23" s="230">
        <f>D23*F23</f>
        <v>0</v>
      </c>
    </row>
    <row r="24" spans="1:7" ht="15.75">
      <c r="A24" s="549"/>
      <c r="B24" s="549"/>
      <c r="C24" s="549"/>
      <c r="D24" s="549"/>
      <c r="E24" s="549"/>
      <c r="F24" s="174" t="s">
        <v>20</v>
      </c>
      <c r="G24" s="188">
        <f>SUM(G22:G23)</f>
        <v>151.19</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238">
        <f>+E27*D27</f>
        <v>1463.6349</v>
      </c>
    </row>
    <row r="28" spans="1:7" ht="15.75">
      <c r="A28" s="190" t="s">
        <v>341</v>
      </c>
      <c r="B28" s="191">
        <v>70707</v>
      </c>
      <c r="C28" s="192">
        <v>0.61</v>
      </c>
      <c r="D28" s="193">
        <f t="shared" ref="D28:D29" si="1">+B28*(1+C28)</f>
        <v>113838.26999999999</v>
      </c>
      <c r="E28" s="194">
        <v>2.4256145130759556E-2</v>
      </c>
      <c r="F28" s="215"/>
      <c r="G28" s="238">
        <f>+E28*D28</f>
        <v>2761.2775985545913</v>
      </c>
    </row>
    <row r="29" spans="1:7" ht="15.75">
      <c r="A29" s="190" t="s">
        <v>342</v>
      </c>
      <c r="B29" s="191">
        <v>45454</v>
      </c>
      <c r="C29" s="192">
        <v>0.61</v>
      </c>
      <c r="D29" s="193">
        <f t="shared" si="1"/>
        <v>73180.939999999988</v>
      </c>
      <c r="E29" s="196">
        <f>+E28</f>
        <v>2.4256145130759556E-2</v>
      </c>
      <c r="F29" s="215"/>
      <c r="G29" s="238">
        <f>+E29*D29</f>
        <v>1775.0875014454068</v>
      </c>
    </row>
    <row r="30" spans="1:7" ht="15.75">
      <c r="A30" s="549"/>
      <c r="B30" s="549"/>
      <c r="C30" s="549"/>
      <c r="D30" s="549"/>
      <c r="E30" s="549"/>
      <c r="F30" s="174" t="s">
        <v>20</v>
      </c>
      <c r="G30" s="188">
        <f>SUM(G27:G29)</f>
        <v>5999.9999999999982</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239">
        <f>G30*E33</f>
        <v>299.99999999999994</v>
      </c>
    </row>
    <row r="34" spans="1:7" ht="15.75">
      <c r="A34" s="552"/>
      <c r="B34" s="552"/>
      <c r="C34" s="552"/>
      <c r="D34" s="552"/>
      <c r="E34" s="552"/>
      <c r="F34" s="174" t="s">
        <v>20</v>
      </c>
      <c r="G34" s="227">
        <f>SUM(G33:G33)</f>
        <v>299.99999999999994</v>
      </c>
    </row>
    <row r="35" spans="1:7" ht="15.75">
      <c r="A35" s="566"/>
      <c r="B35" s="554"/>
      <c r="C35" s="199"/>
      <c r="D35" s="199"/>
      <c r="E35" s="199"/>
      <c r="F35" s="199"/>
      <c r="G35" s="233"/>
    </row>
    <row r="36" spans="1:7" ht="15.75">
      <c r="A36" s="567"/>
      <c r="B36" s="568"/>
      <c r="C36" s="234"/>
      <c r="D36" s="547" t="s">
        <v>347</v>
      </c>
      <c r="E36" s="547"/>
      <c r="F36" s="547"/>
      <c r="G36" s="202">
        <f>ROUND(G19+G24+G30+G34,0)</f>
        <v>21570</v>
      </c>
    </row>
    <row r="40" spans="1:7" ht="16.5">
      <c r="A40" s="548" t="s">
        <v>348</v>
      </c>
      <c r="B40" s="548"/>
      <c r="C40" s="548"/>
      <c r="D40" s="205"/>
      <c r="E40" s="548" t="s">
        <v>349</v>
      </c>
      <c r="F40" s="548"/>
      <c r="G40" s="548"/>
    </row>
    <row r="41" spans="1:7">
      <c r="A41" s="57"/>
      <c r="B41" s="58"/>
      <c r="C41" s="58"/>
      <c r="D41" s="58"/>
      <c r="E41" s="58"/>
      <c r="F41" s="58"/>
      <c r="G41" s="58"/>
    </row>
    <row r="42" spans="1:7">
      <c r="A42" s="57"/>
      <c r="B42" s="58"/>
      <c r="C42" s="58"/>
      <c r="D42" s="58"/>
      <c r="E42" s="58"/>
      <c r="F42" s="58"/>
      <c r="G42" s="58"/>
    </row>
    <row r="43" spans="1:7">
      <c r="A43" s="57"/>
      <c r="B43" s="58"/>
      <c r="C43" s="58"/>
      <c r="D43" s="58"/>
      <c r="E43" s="58"/>
      <c r="F43" s="58"/>
      <c r="G43" s="213"/>
    </row>
    <row r="44" spans="1:7" ht="18">
      <c r="A44" s="57"/>
      <c r="B44" s="58"/>
      <c r="C44" s="544" t="s">
        <v>350</v>
      </c>
      <c r="D44" s="544"/>
      <c r="E44" s="544"/>
      <c r="F44" s="544"/>
      <c r="G44"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40:C40"/>
    <mergeCell ref="E40:G40"/>
    <mergeCell ref="C44:F44"/>
    <mergeCell ref="A31:G31"/>
    <mergeCell ref="A32:B32"/>
    <mergeCell ref="A33:B33"/>
    <mergeCell ref="A34:E34"/>
    <mergeCell ref="A35:B35"/>
    <mergeCell ref="A36:B36"/>
    <mergeCell ref="D36:F36"/>
  </mergeCells>
  <pageMargins left="0.7" right="0.7" top="0.75" bottom="0.75" header="0.3" footer="0.3"/>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dimension ref="A1:G44"/>
  <sheetViews>
    <sheetView topLeftCell="A19" workbookViewId="0">
      <selection activeCell="A39" sqref="A39:G45"/>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5.75">
      <c r="A3" s="547"/>
      <c r="B3" s="560" t="str">
        <f>+'[7]FORMULARIO DE CANTIDADES'!B37</f>
        <v>Suministro, transporte e instalación de cable de cobre #12 AWG-LSZH. Incluye: elementos de fijación y marcación.</v>
      </c>
      <c r="C3" s="560"/>
      <c r="D3" s="560"/>
      <c r="E3" s="560"/>
      <c r="F3" s="560"/>
      <c r="G3" s="560"/>
    </row>
    <row r="4" spans="1:7" ht="15.75">
      <c r="A4" s="561"/>
      <c r="B4" s="561"/>
      <c r="C4" s="561"/>
      <c r="D4" s="173" t="s">
        <v>315</v>
      </c>
      <c r="E4" s="174" t="s">
        <v>504</v>
      </c>
      <c r="F4" s="174" t="s">
        <v>317</v>
      </c>
      <c r="G4" s="174" t="str">
        <f>'[7]FORMULARIO DE CANTIDADES'!C37</f>
        <v>m</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482</v>
      </c>
      <c r="B7" s="558"/>
      <c r="C7" s="175" t="s">
        <v>112</v>
      </c>
      <c r="D7" s="237">
        <v>1</v>
      </c>
      <c r="E7" s="215"/>
      <c r="F7" s="238">
        <v>3635</v>
      </c>
      <c r="G7" s="229">
        <f t="shared" ref="G7:G18" si="0">D7*F7</f>
        <v>3635</v>
      </c>
    </row>
    <row r="8" spans="1:7" ht="15.75">
      <c r="A8" s="558" t="s">
        <v>402</v>
      </c>
      <c r="B8" s="558"/>
      <c r="C8" s="175" t="s">
        <v>126</v>
      </c>
      <c r="D8" s="237">
        <f>(0.1)/1.5/20</f>
        <v>3.3333333333333331E-3</v>
      </c>
      <c r="E8" s="215"/>
      <c r="F8" s="229">
        <v>26607</v>
      </c>
      <c r="G8" s="229">
        <f t="shared" si="0"/>
        <v>88.69</v>
      </c>
    </row>
    <row r="9" spans="1:7" ht="15.75">
      <c r="A9" s="558"/>
      <c r="B9" s="558"/>
      <c r="C9" s="175"/>
      <c r="D9" s="237"/>
      <c r="E9" s="215"/>
      <c r="F9" s="238"/>
      <c r="G9" s="229">
        <f t="shared" si="0"/>
        <v>0</v>
      </c>
    </row>
    <row r="10" spans="1:7" ht="15.75">
      <c r="A10" s="558"/>
      <c r="B10" s="558"/>
      <c r="C10" s="175"/>
      <c r="D10" s="237"/>
      <c r="E10" s="215"/>
      <c r="F10" s="238"/>
      <c r="G10" s="229">
        <f t="shared" si="0"/>
        <v>0</v>
      </c>
    </row>
    <row r="11" spans="1:7" ht="15.75">
      <c r="A11" s="558"/>
      <c r="B11" s="558"/>
      <c r="C11" s="175"/>
      <c r="D11" s="237"/>
      <c r="E11" s="215"/>
      <c r="F11" s="238"/>
      <c r="G11" s="229">
        <f t="shared" si="0"/>
        <v>0</v>
      </c>
    </row>
    <row r="12" spans="1:7" ht="15.75">
      <c r="A12" s="558"/>
      <c r="B12" s="558"/>
      <c r="C12" s="175"/>
      <c r="D12" s="237"/>
      <c r="E12" s="215"/>
      <c r="F12" s="229"/>
      <c r="G12" s="229">
        <f t="shared" si="0"/>
        <v>0</v>
      </c>
    </row>
    <row r="13" spans="1:7" ht="15.75">
      <c r="A13" s="558"/>
      <c r="B13" s="558"/>
      <c r="C13" s="175"/>
      <c r="D13" s="237"/>
      <c r="E13" s="215"/>
      <c r="F13" s="238"/>
      <c r="G13" s="229">
        <f t="shared" si="0"/>
        <v>0</v>
      </c>
    </row>
    <row r="14" spans="1:7" ht="15.75">
      <c r="A14" s="558"/>
      <c r="B14" s="558"/>
      <c r="C14" s="175"/>
      <c r="D14" s="237"/>
      <c r="E14" s="215"/>
      <c r="F14" s="238"/>
      <c r="G14" s="229">
        <f t="shared" si="0"/>
        <v>0</v>
      </c>
    </row>
    <row r="15" spans="1:7" ht="15.75">
      <c r="A15" s="558"/>
      <c r="B15" s="558"/>
      <c r="C15" s="175"/>
      <c r="D15" s="237"/>
      <c r="E15" s="215"/>
      <c r="F15" s="238"/>
      <c r="G15" s="229">
        <f t="shared" si="0"/>
        <v>0</v>
      </c>
    </row>
    <row r="16" spans="1:7" ht="15.75">
      <c r="A16" s="558"/>
      <c r="B16" s="558"/>
      <c r="C16" s="175"/>
      <c r="D16" s="237"/>
      <c r="E16" s="215"/>
      <c r="F16" s="229"/>
      <c r="G16" s="230">
        <f t="shared" si="0"/>
        <v>0</v>
      </c>
    </row>
    <row r="17" spans="1:7" ht="15.75">
      <c r="A17" s="569"/>
      <c r="B17" s="570"/>
      <c r="C17" s="175"/>
      <c r="D17" s="237"/>
      <c r="E17" s="215"/>
      <c r="F17" s="238"/>
      <c r="G17" s="229">
        <f t="shared" si="0"/>
        <v>0</v>
      </c>
    </row>
    <row r="18" spans="1:7" ht="15.75">
      <c r="A18" s="549"/>
      <c r="B18" s="549"/>
      <c r="C18" s="186"/>
      <c r="D18" s="186"/>
      <c r="E18" s="215"/>
      <c r="F18" s="238"/>
      <c r="G18" s="230">
        <f t="shared" si="0"/>
        <v>0</v>
      </c>
    </row>
    <row r="19" spans="1:7" ht="15.75">
      <c r="A19" s="549"/>
      <c r="B19" s="549"/>
      <c r="C19" s="549"/>
      <c r="D19" s="549"/>
      <c r="E19" s="549"/>
      <c r="F19" s="174" t="s">
        <v>20</v>
      </c>
      <c r="G19" s="227">
        <f>SUM(G7:G18)</f>
        <v>3723.69</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E22" s="215"/>
      <c r="F22" s="239">
        <f>+G19</f>
        <v>3723.69</v>
      </c>
      <c r="G22" s="230">
        <f>D22*F22</f>
        <v>37.236899999999999</v>
      </c>
    </row>
    <row r="23" spans="1:7" ht="15.75">
      <c r="A23" s="186"/>
      <c r="B23" s="186"/>
      <c r="C23" s="186"/>
      <c r="D23" s="186"/>
      <c r="E23" s="215"/>
      <c r="F23" s="240"/>
      <c r="G23" s="230">
        <f>D23*F23</f>
        <v>0</v>
      </c>
    </row>
    <row r="24" spans="1:7" ht="15.75">
      <c r="A24" s="549"/>
      <c r="B24" s="549"/>
      <c r="C24" s="549"/>
      <c r="D24" s="549"/>
      <c r="E24" s="549"/>
      <c r="F24" s="174" t="s">
        <v>20</v>
      </c>
      <c r="G24" s="188">
        <f>SUM(G22:G23)</f>
        <v>37.236899999999999</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c r="F27" s="215"/>
      <c r="G27" s="238">
        <f>+E27*D27</f>
        <v>0</v>
      </c>
    </row>
    <row r="28" spans="1:7" ht="15.75">
      <c r="A28" s="190" t="s">
        <v>341</v>
      </c>
      <c r="B28" s="191">
        <v>70707</v>
      </c>
      <c r="C28" s="192">
        <v>0.61</v>
      </c>
      <c r="D28" s="193">
        <f t="shared" ref="D28:D29" si="1">+B28*(1+C28)</f>
        <v>113838.26999999999</v>
      </c>
      <c r="E28" s="194">
        <v>3.2082265773660363E-3</v>
      </c>
      <c r="F28" s="215"/>
      <c r="G28" s="238">
        <f>+E28*D28</f>
        <v>365.21896333537069</v>
      </c>
    </row>
    <row r="29" spans="1:7" ht="15.75">
      <c r="A29" s="190" t="s">
        <v>342</v>
      </c>
      <c r="B29" s="191">
        <v>45454</v>
      </c>
      <c r="C29" s="192">
        <v>0.61</v>
      </c>
      <c r="D29" s="193">
        <f t="shared" si="1"/>
        <v>73180.939999999988</v>
      </c>
      <c r="E29" s="196">
        <f>+E28</f>
        <v>3.2082265773660363E-3</v>
      </c>
      <c r="F29" s="215"/>
      <c r="G29" s="238">
        <f>+E29*D29</f>
        <v>234.78103666462923</v>
      </c>
    </row>
    <row r="30" spans="1:7" ht="15.75">
      <c r="A30" s="549"/>
      <c r="B30" s="549"/>
      <c r="C30" s="549"/>
      <c r="D30" s="549"/>
      <c r="E30" s="549"/>
      <c r="F30" s="174" t="s">
        <v>20</v>
      </c>
      <c r="G30" s="188">
        <f>SUM(G27:G29)</f>
        <v>599.99999999999989</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239">
        <f>G30*E33</f>
        <v>29.999999999999996</v>
      </c>
    </row>
    <row r="34" spans="1:7" ht="15.75">
      <c r="A34" s="552"/>
      <c r="B34" s="552"/>
      <c r="C34" s="552"/>
      <c r="D34" s="552"/>
      <c r="E34" s="552"/>
      <c r="F34" s="174" t="s">
        <v>20</v>
      </c>
      <c r="G34" s="227">
        <f>SUM(G33:G33)</f>
        <v>29.999999999999996</v>
      </c>
    </row>
    <row r="35" spans="1:7" ht="15.75">
      <c r="A35" s="566"/>
      <c r="B35" s="554"/>
      <c r="C35" s="199"/>
      <c r="D35" s="199"/>
      <c r="E35" s="199"/>
      <c r="F35" s="199"/>
      <c r="G35" s="233"/>
    </row>
    <row r="36" spans="1:7" ht="15.75">
      <c r="A36" s="567"/>
      <c r="B36" s="568"/>
      <c r="C36" s="234"/>
      <c r="D36" s="547" t="s">
        <v>347</v>
      </c>
      <c r="E36" s="547"/>
      <c r="F36" s="547"/>
      <c r="G36" s="202">
        <f>ROUND(G19+G24+G30+G34,0)</f>
        <v>4391</v>
      </c>
    </row>
    <row r="40" spans="1:7" ht="16.5">
      <c r="A40" s="548" t="s">
        <v>348</v>
      </c>
      <c r="B40" s="548"/>
      <c r="C40" s="548"/>
      <c r="D40" s="205"/>
      <c r="E40" s="548" t="s">
        <v>349</v>
      </c>
      <c r="F40" s="548"/>
      <c r="G40" s="548"/>
    </row>
    <row r="41" spans="1:7">
      <c r="A41" s="57"/>
      <c r="B41" s="58"/>
      <c r="C41" s="58"/>
      <c r="D41" s="58"/>
      <c r="E41" s="58"/>
      <c r="F41" s="58"/>
      <c r="G41" s="58"/>
    </row>
    <row r="42" spans="1:7">
      <c r="A42" s="57"/>
      <c r="B42" s="58"/>
      <c r="C42" s="58"/>
      <c r="D42" s="58"/>
      <c r="E42" s="58"/>
      <c r="F42" s="58"/>
      <c r="G42" s="58"/>
    </row>
    <row r="43" spans="1:7">
      <c r="A43" s="57"/>
      <c r="B43" s="58"/>
      <c r="C43" s="58"/>
      <c r="D43" s="58"/>
      <c r="E43" s="58"/>
      <c r="F43" s="58"/>
      <c r="G43" s="213"/>
    </row>
    <row r="44" spans="1:7" ht="18">
      <c r="A44" s="57"/>
      <c r="B44" s="58"/>
      <c r="C44" s="544" t="s">
        <v>350</v>
      </c>
      <c r="D44" s="544"/>
      <c r="E44" s="544"/>
      <c r="F44" s="544"/>
      <c r="G44"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40:C40"/>
    <mergeCell ref="E40:G40"/>
    <mergeCell ref="C44:F44"/>
    <mergeCell ref="A31:G31"/>
    <mergeCell ref="A32:B32"/>
    <mergeCell ref="A33:B33"/>
    <mergeCell ref="A34:E34"/>
    <mergeCell ref="A35:B35"/>
    <mergeCell ref="A36:B36"/>
    <mergeCell ref="D36:F36"/>
  </mergeCells>
  <pageMargins left="0.7" right="0.7" top="0.75" bottom="0.75" header="0.3" footer="0.3"/>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dimension ref="A1:G44"/>
  <sheetViews>
    <sheetView topLeftCell="A25" workbookViewId="0">
      <selection activeCell="A39" sqref="A39:G45"/>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5.75">
      <c r="A3" s="547"/>
      <c r="B3" s="560" t="str">
        <f>+'[7]FORMULARIO DE CANTIDADES'!B38</f>
        <v>Suministro, transporte e instalación de cable de cobre #10 AWG-LSZH. Incluye: elementos de fijación y marcación.</v>
      </c>
      <c r="C3" s="560"/>
      <c r="D3" s="560"/>
      <c r="E3" s="560"/>
      <c r="F3" s="560"/>
      <c r="G3" s="560"/>
    </row>
    <row r="4" spans="1:7" ht="15.75">
      <c r="A4" s="561"/>
      <c r="B4" s="561"/>
      <c r="C4" s="561"/>
      <c r="D4" s="173" t="s">
        <v>315</v>
      </c>
      <c r="E4" s="174" t="s">
        <v>505</v>
      </c>
      <c r="F4" s="174" t="s">
        <v>317</v>
      </c>
      <c r="G4" s="174" t="str">
        <f>'[7]FORMULARIO DE CANTIDADES'!C38</f>
        <v>m</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506</v>
      </c>
      <c r="B7" s="558"/>
      <c r="C7" s="175" t="s">
        <v>112</v>
      </c>
      <c r="D7" s="237">
        <v>1</v>
      </c>
      <c r="E7" s="215"/>
      <c r="F7" s="238">
        <v>5263</v>
      </c>
      <c r="G7" s="229">
        <f t="shared" ref="G7:G18" si="0">D7*F7</f>
        <v>5263</v>
      </c>
    </row>
    <row r="8" spans="1:7" ht="15.75">
      <c r="A8" s="558" t="s">
        <v>402</v>
      </c>
      <c r="B8" s="558"/>
      <c r="C8" s="175" t="s">
        <v>126</v>
      </c>
      <c r="D8" s="237">
        <f>(0.1)/1.5/20</f>
        <v>3.3333333333333331E-3</v>
      </c>
      <c r="E8" s="215"/>
      <c r="F8" s="229">
        <v>26607</v>
      </c>
      <c r="G8" s="229">
        <f t="shared" si="0"/>
        <v>88.69</v>
      </c>
    </row>
    <row r="9" spans="1:7" ht="15.75">
      <c r="A9" s="558"/>
      <c r="B9" s="558"/>
      <c r="C9" s="175"/>
      <c r="D9" s="237"/>
      <c r="E9" s="215"/>
      <c r="F9" s="238"/>
      <c r="G9" s="229">
        <f t="shared" si="0"/>
        <v>0</v>
      </c>
    </row>
    <row r="10" spans="1:7" ht="15.75">
      <c r="A10" s="558"/>
      <c r="B10" s="558"/>
      <c r="C10" s="175"/>
      <c r="D10" s="237"/>
      <c r="E10" s="215"/>
      <c r="F10" s="238"/>
      <c r="G10" s="229">
        <f t="shared" si="0"/>
        <v>0</v>
      </c>
    </row>
    <row r="11" spans="1:7" ht="15.75">
      <c r="A11" s="558"/>
      <c r="B11" s="558"/>
      <c r="C11" s="175"/>
      <c r="D11" s="237"/>
      <c r="E11" s="215"/>
      <c r="F11" s="238"/>
      <c r="G11" s="229">
        <f t="shared" si="0"/>
        <v>0</v>
      </c>
    </row>
    <row r="12" spans="1:7" ht="15.75">
      <c r="A12" s="558"/>
      <c r="B12" s="558"/>
      <c r="C12" s="175"/>
      <c r="D12" s="237"/>
      <c r="E12" s="215"/>
      <c r="F12" s="229"/>
      <c r="G12" s="229">
        <f t="shared" si="0"/>
        <v>0</v>
      </c>
    </row>
    <row r="13" spans="1:7" ht="15.75">
      <c r="A13" s="558"/>
      <c r="B13" s="558"/>
      <c r="C13" s="175"/>
      <c r="D13" s="237"/>
      <c r="E13" s="215"/>
      <c r="F13" s="238"/>
      <c r="G13" s="229">
        <f t="shared" si="0"/>
        <v>0</v>
      </c>
    </row>
    <row r="14" spans="1:7" ht="15.75">
      <c r="A14" s="558"/>
      <c r="B14" s="558"/>
      <c r="C14" s="175"/>
      <c r="D14" s="237"/>
      <c r="E14" s="215"/>
      <c r="F14" s="238"/>
      <c r="G14" s="229">
        <f t="shared" si="0"/>
        <v>0</v>
      </c>
    </row>
    <row r="15" spans="1:7" ht="15.75">
      <c r="A15" s="558"/>
      <c r="B15" s="558"/>
      <c r="C15" s="175"/>
      <c r="D15" s="237"/>
      <c r="E15" s="215"/>
      <c r="F15" s="238"/>
      <c r="G15" s="229">
        <f t="shared" si="0"/>
        <v>0</v>
      </c>
    </row>
    <row r="16" spans="1:7" ht="15.75">
      <c r="A16" s="558"/>
      <c r="B16" s="558"/>
      <c r="C16" s="175"/>
      <c r="D16" s="237"/>
      <c r="E16" s="215"/>
      <c r="F16" s="229"/>
      <c r="G16" s="230">
        <f t="shared" si="0"/>
        <v>0</v>
      </c>
    </row>
    <row r="17" spans="1:7" ht="15.75">
      <c r="A17" s="569"/>
      <c r="B17" s="570"/>
      <c r="C17" s="175"/>
      <c r="D17" s="237"/>
      <c r="E17" s="215"/>
      <c r="F17" s="238"/>
      <c r="G17" s="229">
        <f t="shared" si="0"/>
        <v>0</v>
      </c>
    </row>
    <row r="18" spans="1:7" ht="15.75">
      <c r="A18" s="549"/>
      <c r="B18" s="549"/>
      <c r="C18" s="186"/>
      <c r="D18" s="186"/>
      <c r="E18" s="215"/>
      <c r="F18" s="238"/>
      <c r="G18" s="230">
        <f t="shared" si="0"/>
        <v>0</v>
      </c>
    </row>
    <row r="19" spans="1:7" ht="15.75">
      <c r="A19" s="549"/>
      <c r="B19" s="549"/>
      <c r="C19" s="549"/>
      <c r="D19" s="549"/>
      <c r="E19" s="549"/>
      <c r="F19" s="174" t="s">
        <v>20</v>
      </c>
      <c r="G19" s="227">
        <f>SUM(G7:G18)</f>
        <v>5351.69</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E22" s="215"/>
      <c r="F22" s="239">
        <f>+G19</f>
        <v>5351.69</v>
      </c>
      <c r="G22" s="230">
        <f>D22*F22</f>
        <v>53.5169</v>
      </c>
    </row>
    <row r="23" spans="1:7" ht="15.75">
      <c r="A23" s="186"/>
      <c r="B23" s="186"/>
      <c r="C23" s="186"/>
      <c r="D23" s="186"/>
      <c r="E23" s="215"/>
      <c r="F23" s="240"/>
      <c r="G23" s="230">
        <f>D23*F23</f>
        <v>0</v>
      </c>
    </row>
    <row r="24" spans="1:7" ht="15.75">
      <c r="A24" s="549"/>
      <c r="B24" s="549"/>
      <c r="C24" s="549"/>
      <c r="D24" s="549"/>
      <c r="E24" s="549"/>
      <c r="F24" s="174" t="s">
        <v>20</v>
      </c>
      <c r="G24" s="188">
        <f>SUM(G22:G23)</f>
        <v>53.5169</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c r="F27" s="215"/>
      <c r="G27" s="238">
        <f>+E27*D27</f>
        <v>0</v>
      </c>
    </row>
    <row r="28" spans="1:7" ht="15.75">
      <c r="A28" s="190" t="s">
        <v>341</v>
      </c>
      <c r="B28" s="191">
        <v>70707</v>
      </c>
      <c r="C28" s="192">
        <v>0.61</v>
      </c>
      <c r="D28" s="193">
        <f t="shared" ref="D28:D29" si="1">+B28*(1+C28)</f>
        <v>113838.26999999999</v>
      </c>
      <c r="E28" s="194">
        <v>3.2082265773660363E-3</v>
      </c>
      <c r="F28" s="215"/>
      <c r="G28" s="238">
        <f>+E28*D28</f>
        <v>365.21896333537069</v>
      </c>
    </row>
    <row r="29" spans="1:7" ht="15.75">
      <c r="A29" s="190" t="s">
        <v>342</v>
      </c>
      <c r="B29" s="191">
        <v>45454</v>
      </c>
      <c r="C29" s="192">
        <v>0.61</v>
      </c>
      <c r="D29" s="193">
        <f t="shared" si="1"/>
        <v>73180.939999999988</v>
      </c>
      <c r="E29" s="196">
        <f>+E28</f>
        <v>3.2082265773660363E-3</v>
      </c>
      <c r="F29" s="215"/>
      <c r="G29" s="238">
        <f>+E29*D29</f>
        <v>234.78103666462923</v>
      </c>
    </row>
    <row r="30" spans="1:7" ht="15.75">
      <c r="A30" s="549"/>
      <c r="B30" s="549"/>
      <c r="C30" s="549"/>
      <c r="D30" s="549"/>
      <c r="E30" s="549"/>
      <c r="F30" s="174" t="s">
        <v>20</v>
      </c>
      <c r="G30" s="188">
        <f>SUM(G27:G29)</f>
        <v>599.99999999999989</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239">
        <f>G30*E33</f>
        <v>29.999999999999996</v>
      </c>
    </row>
    <row r="34" spans="1:7" ht="15.75">
      <c r="A34" s="552"/>
      <c r="B34" s="552"/>
      <c r="C34" s="552"/>
      <c r="D34" s="552"/>
      <c r="E34" s="552"/>
      <c r="F34" s="174" t="s">
        <v>20</v>
      </c>
      <c r="G34" s="227">
        <f>SUM(G33:G33)</f>
        <v>29.999999999999996</v>
      </c>
    </row>
    <row r="35" spans="1:7" ht="15.75">
      <c r="A35" s="566"/>
      <c r="B35" s="554"/>
      <c r="C35" s="199"/>
      <c r="D35" s="199"/>
      <c r="E35" s="199"/>
      <c r="F35" s="199"/>
      <c r="G35" s="233"/>
    </row>
    <row r="36" spans="1:7" ht="15.75">
      <c r="A36" s="567"/>
      <c r="B36" s="568"/>
      <c r="C36" s="234"/>
      <c r="D36" s="547" t="s">
        <v>347</v>
      </c>
      <c r="E36" s="547"/>
      <c r="F36" s="547"/>
      <c r="G36" s="202">
        <f>ROUND(G19+G24+G30+G34,0)</f>
        <v>6035</v>
      </c>
    </row>
    <row r="40" spans="1:7" ht="16.5">
      <c r="A40" s="548" t="s">
        <v>348</v>
      </c>
      <c r="B40" s="548"/>
      <c r="C40" s="548"/>
      <c r="D40" s="205"/>
      <c r="E40" s="548" t="s">
        <v>349</v>
      </c>
      <c r="F40" s="548"/>
      <c r="G40" s="548"/>
    </row>
    <row r="41" spans="1:7">
      <c r="A41" s="57"/>
      <c r="B41" s="58"/>
      <c r="C41" s="58"/>
      <c r="D41" s="58"/>
      <c r="E41" s="58"/>
      <c r="F41" s="58"/>
      <c r="G41" s="58"/>
    </row>
    <row r="42" spans="1:7">
      <c r="A42" s="57"/>
      <c r="B42" s="58"/>
      <c r="C42" s="58"/>
      <c r="D42" s="58"/>
      <c r="E42" s="58"/>
      <c r="F42" s="58"/>
      <c r="G42" s="58"/>
    </row>
    <row r="43" spans="1:7">
      <c r="A43" s="57"/>
      <c r="B43" s="58"/>
      <c r="C43" s="58"/>
      <c r="D43" s="58"/>
      <c r="E43" s="58"/>
      <c r="F43" s="58"/>
      <c r="G43" s="213"/>
    </row>
    <row r="44" spans="1:7" ht="18">
      <c r="A44" s="57"/>
      <c r="B44" s="58"/>
      <c r="C44" s="544" t="s">
        <v>350</v>
      </c>
      <c r="D44" s="544"/>
      <c r="E44" s="544"/>
      <c r="F44" s="544"/>
      <c r="G44"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40:C40"/>
    <mergeCell ref="E40:G40"/>
    <mergeCell ref="C44:F44"/>
    <mergeCell ref="A31:G31"/>
    <mergeCell ref="A32:B32"/>
    <mergeCell ref="A33:B33"/>
    <mergeCell ref="A34:E34"/>
    <mergeCell ref="A35:B35"/>
    <mergeCell ref="A36:B36"/>
    <mergeCell ref="D36:F36"/>
  </mergeCells>
  <pageMargins left="0.7" right="0.7" top="0.75" bottom="0.75" header="0.3" footer="0.3"/>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500-000000000000}">
  <dimension ref="A1:G43"/>
  <sheetViews>
    <sheetView topLeftCell="A19" workbookViewId="0">
      <selection activeCell="A38" sqref="A38:G44"/>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87.6" customHeight="1">
      <c r="A3" s="547"/>
      <c r="B3" s="560" t="s">
        <v>507</v>
      </c>
      <c r="C3" s="560"/>
      <c r="D3" s="560"/>
      <c r="E3" s="560"/>
      <c r="F3" s="560"/>
      <c r="G3" s="560"/>
    </row>
    <row r="4" spans="1:7" ht="15.75">
      <c r="A4" s="561"/>
      <c r="B4" s="561"/>
      <c r="C4" s="561"/>
      <c r="D4" s="173" t="s">
        <v>315</v>
      </c>
      <c r="E4" s="174" t="s">
        <v>508</v>
      </c>
      <c r="F4" s="174" t="s">
        <v>317</v>
      </c>
      <c r="G4" s="174" t="str">
        <f>'[7]FORMULARIO DE CANTIDADES'!C29</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478</v>
      </c>
      <c r="B7" s="558"/>
      <c r="C7" s="175" t="s">
        <v>126</v>
      </c>
      <c r="D7" s="237">
        <v>1</v>
      </c>
      <c r="E7" s="215"/>
      <c r="F7" s="238">
        <v>39859</v>
      </c>
      <c r="G7" s="229">
        <f t="shared" ref="G7:G18" si="0">D7*F7</f>
        <v>39859</v>
      </c>
    </row>
    <row r="8" spans="1:7" ht="15.75">
      <c r="A8" s="558" t="s">
        <v>479</v>
      </c>
      <c r="B8" s="558"/>
      <c r="C8" s="175" t="s">
        <v>126</v>
      </c>
      <c r="D8" s="237">
        <v>1</v>
      </c>
      <c r="E8" s="215"/>
      <c r="F8" s="238">
        <v>1522</v>
      </c>
      <c r="G8" s="229">
        <f t="shared" si="0"/>
        <v>1522</v>
      </c>
    </row>
    <row r="9" spans="1:7" ht="15.75">
      <c r="A9" s="558" t="s">
        <v>480</v>
      </c>
      <c r="B9" s="558"/>
      <c r="C9" s="175" t="s">
        <v>126</v>
      </c>
      <c r="D9" s="237">
        <v>1</v>
      </c>
      <c r="E9" s="215"/>
      <c r="F9" s="238">
        <v>1438</v>
      </c>
      <c r="G9" s="229">
        <f t="shared" si="0"/>
        <v>1438</v>
      </c>
    </row>
    <row r="10" spans="1:7" ht="15.75">
      <c r="A10" s="558" t="s">
        <v>481</v>
      </c>
      <c r="B10" s="558"/>
      <c r="C10" s="175" t="s">
        <v>126</v>
      </c>
      <c r="D10" s="237">
        <v>2</v>
      </c>
      <c r="E10" s="215"/>
      <c r="F10" s="238">
        <v>440</v>
      </c>
      <c r="G10" s="229">
        <f t="shared" si="0"/>
        <v>880</v>
      </c>
    </row>
    <row r="11" spans="1:7" ht="15.75">
      <c r="A11" s="569" t="s">
        <v>426</v>
      </c>
      <c r="B11" s="570"/>
      <c r="C11" s="175" t="s">
        <v>126</v>
      </c>
      <c r="D11" s="237">
        <v>6</v>
      </c>
      <c r="E11" s="215"/>
      <c r="F11" s="238">
        <v>358</v>
      </c>
      <c r="G11" s="229">
        <f t="shared" si="0"/>
        <v>2148</v>
      </c>
    </row>
    <row r="12" spans="1:7" ht="15.75">
      <c r="A12" s="558" t="s">
        <v>482</v>
      </c>
      <c r="B12" s="558"/>
      <c r="C12" s="175" t="s">
        <v>112</v>
      </c>
      <c r="D12" s="237">
        <v>9</v>
      </c>
      <c r="E12" s="215"/>
      <c r="F12" s="238">
        <v>3635</v>
      </c>
      <c r="G12" s="229">
        <f t="shared" si="0"/>
        <v>32715</v>
      </c>
    </row>
    <row r="13" spans="1:7" ht="15.75">
      <c r="A13" s="558" t="s">
        <v>483</v>
      </c>
      <c r="B13" s="558"/>
      <c r="C13" s="175" t="s">
        <v>126</v>
      </c>
      <c r="D13" s="237">
        <v>1</v>
      </c>
      <c r="E13" s="215"/>
      <c r="F13" s="238">
        <v>12117</v>
      </c>
      <c r="G13" s="229">
        <f t="shared" si="0"/>
        <v>12117</v>
      </c>
    </row>
    <row r="14" spans="1:7" ht="15.75">
      <c r="A14" s="558" t="s">
        <v>484</v>
      </c>
      <c r="B14" s="558"/>
      <c r="C14" s="175" t="s">
        <v>126</v>
      </c>
      <c r="D14" s="237">
        <v>1</v>
      </c>
      <c r="E14" s="215"/>
      <c r="F14" s="238">
        <v>4481</v>
      </c>
      <c r="G14" s="229">
        <f t="shared" si="0"/>
        <v>4481</v>
      </c>
    </row>
    <row r="15" spans="1:7" ht="15.75">
      <c r="A15" s="558" t="s">
        <v>485</v>
      </c>
      <c r="B15" s="558"/>
      <c r="C15" s="175" t="s">
        <v>126</v>
      </c>
      <c r="D15" s="237">
        <v>1</v>
      </c>
      <c r="E15" s="215"/>
      <c r="F15" s="238">
        <v>2420</v>
      </c>
      <c r="G15" s="229">
        <f t="shared" si="0"/>
        <v>2420</v>
      </c>
    </row>
    <row r="16" spans="1:7" ht="15.75">
      <c r="A16" s="558" t="s">
        <v>402</v>
      </c>
      <c r="B16" s="558"/>
      <c r="C16" s="175" t="s">
        <v>126</v>
      </c>
      <c r="D16" s="237">
        <f>(0.1*4)/3/20</f>
        <v>6.6666666666666662E-3</v>
      </c>
      <c r="E16" s="215"/>
      <c r="F16" s="229">
        <v>26607</v>
      </c>
      <c r="G16" s="230">
        <f t="shared" si="0"/>
        <v>177.38</v>
      </c>
    </row>
    <row r="17" spans="1:7" ht="15.75">
      <c r="A17" s="569" t="s">
        <v>437</v>
      </c>
      <c r="B17" s="570"/>
      <c r="C17" s="175" t="s">
        <v>126</v>
      </c>
      <c r="D17" s="237">
        <v>2</v>
      </c>
      <c r="E17" s="215"/>
      <c r="F17" s="238">
        <v>1143</v>
      </c>
      <c r="G17" s="229">
        <f t="shared" si="0"/>
        <v>2286</v>
      </c>
    </row>
    <row r="18" spans="1:7" ht="15.75">
      <c r="A18" s="549"/>
      <c r="B18" s="549"/>
      <c r="C18" s="186"/>
      <c r="D18" s="186"/>
      <c r="E18" s="215"/>
      <c r="F18" s="238"/>
      <c r="G18" s="230">
        <f t="shared" si="0"/>
        <v>0</v>
      </c>
    </row>
    <row r="19" spans="1:7" ht="15.75">
      <c r="A19" s="549"/>
      <c r="B19" s="549"/>
      <c r="C19" s="549"/>
      <c r="D19" s="549"/>
      <c r="E19" s="549"/>
      <c r="F19" s="174" t="s">
        <v>20</v>
      </c>
      <c r="G19" s="227">
        <f>SUM(G7:G18)</f>
        <v>100043.38</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E22" s="215"/>
      <c r="F22" s="239">
        <f>+G19</f>
        <v>100043.38</v>
      </c>
      <c r="G22" s="230">
        <f>D22*F22</f>
        <v>1000.4338</v>
      </c>
    </row>
    <row r="23" spans="1:7" ht="15.75">
      <c r="A23" s="186"/>
      <c r="B23" s="186"/>
      <c r="C23" s="186"/>
      <c r="D23" s="186"/>
      <c r="E23" s="215"/>
      <c r="F23" s="240"/>
      <c r="G23" s="230">
        <f>D23*F23</f>
        <v>0</v>
      </c>
    </row>
    <row r="24" spans="1:7" ht="15.75">
      <c r="A24" s="549"/>
      <c r="B24" s="549"/>
      <c r="C24" s="549"/>
      <c r="D24" s="549"/>
      <c r="E24" s="549"/>
      <c r="F24" s="174" t="s">
        <v>20</v>
      </c>
      <c r="G24" s="188">
        <f>SUM(G22:G23)</f>
        <v>1000.4338</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238">
        <f>+E27*D27</f>
        <v>1463.6349</v>
      </c>
    </row>
    <row r="28" spans="1:7" ht="15.75">
      <c r="A28" s="190" t="s">
        <v>341</v>
      </c>
      <c r="B28" s="191">
        <v>70707</v>
      </c>
      <c r="C28" s="192">
        <v>0.61</v>
      </c>
      <c r="D28" s="193">
        <f t="shared" ref="D28:D29" si="1">+B28*(1+C28)</f>
        <v>113838.26999999999</v>
      </c>
      <c r="E28" s="194">
        <v>0.152585208225401</v>
      </c>
      <c r="F28" s="215"/>
      <c r="G28" s="238">
        <f>+E28*D28</f>
        <v>17370.03613196942</v>
      </c>
    </row>
    <row r="29" spans="1:7" ht="15.75">
      <c r="A29" s="190" t="s">
        <v>342</v>
      </c>
      <c r="B29" s="191">
        <v>45454</v>
      </c>
      <c r="C29" s="192">
        <v>0.61</v>
      </c>
      <c r="D29" s="193">
        <f t="shared" si="1"/>
        <v>73180.939999999988</v>
      </c>
      <c r="E29" s="196">
        <f>+E28</f>
        <v>0.152585208225401</v>
      </c>
      <c r="F29" s="215"/>
      <c r="G29" s="238">
        <f>+E29*D29</f>
        <v>11166.328968030575</v>
      </c>
    </row>
    <row r="30" spans="1:7" ht="15.75">
      <c r="A30" s="549"/>
      <c r="B30" s="549"/>
      <c r="C30" s="549"/>
      <c r="D30" s="549"/>
      <c r="E30" s="549"/>
      <c r="F30" s="174" t="s">
        <v>20</v>
      </c>
      <c r="G30" s="188">
        <f>SUM(G27:G29)</f>
        <v>29999.999999999996</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239">
        <f>G30*E33</f>
        <v>1500</v>
      </c>
    </row>
    <row r="34" spans="1:7" ht="15.75">
      <c r="A34" s="552"/>
      <c r="B34" s="552"/>
      <c r="C34" s="552"/>
      <c r="D34" s="552"/>
      <c r="E34" s="552"/>
      <c r="F34" s="174" t="s">
        <v>20</v>
      </c>
      <c r="G34" s="227">
        <f>SUM(G33:G33)</f>
        <v>1500</v>
      </c>
    </row>
    <row r="35" spans="1:7" ht="15.75">
      <c r="A35" s="566"/>
      <c r="B35" s="554"/>
      <c r="C35" s="199"/>
      <c r="D35" s="199"/>
      <c r="E35" s="199"/>
      <c r="F35" s="199"/>
      <c r="G35" s="233"/>
    </row>
    <row r="36" spans="1:7" ht="15.75">
      <c r="A36" s="567"/>
      <c r="B36" s="568"/>
      <c r="C36" s="234"/>
      <c r="D36" s="547" t="s">
        <v>347</v>
      </c>
      <c r="E36" s="547"/>
      <c r="F36" s="547"/>
      <c r="G36" s="202">
        <f>ROUND(G19+G24+G30+G34,0)</f>
        <v>132544</v>
      </c>
    </row>
    <row r="39" spans="1:7" ht="16.5">
      <c r="A39" s="548" t="s">
        <v>348</v>
      </c>
      <c r="B39" s="548"/>
      <c r="C39" s="548"/>
      <c r="D39" s="205"/>
      <c r="E39" s="548" t="s">
        <v>349</v>
      </c>
      <c r="F39" s="548"/>
      <c r="G39" s="548"/>
    </row>
    <row r="40" spans="1:7">
      <c r="A40" s="57"/>
      <c r="B40" s="58"/>
      <c r="C40" s="58"/>
      <c r="D40" s="58"/>
      <c r="E40" s="58"/>
      <c r="F40" s="58"/>
      <c r="G40" s="58"/>
    </row>
    <row r="41" spans="1:7">
      <c r="A41" s="57"/>
      <c r="B41" s="58"/>
      <c r="C41" s="58"/>
      <c r="D41" s="58"/>
      <c r="E41" s="58"/>
      <c r="F41" s="58"/>
      <c r="G41" s="58"/>
    </row>
    <row r="42" spans="1:7">
      <c r="A42" s="57"/>
      <c r="B42" s="58"/>
      <c r="C42" s="58"/>
      <c r="D42" s="58"/>
      <c r="E42" s="58"/>
      <c r="F42" s="58"/>
      <c r="G42" s="213"/>
    </row>
    <row r="43" spans="1:7" ht="18">
      <c r="A43" s="57"/>
      <c r="B43" s="58"/>
      <c r="C43" s="544" t="s">
        <v>350</v>
      </c>
      <c r="D43" s="544"/>
      <c r="E43" s="544"/>
      <c r="F43" s="544"/>
      <c r="G43" s="205"/>
    </row>
  </sheetData>
  <mergeCells count="34">
    <mergeCell ref="A12:B12"/>
    <mergeCell ref="A13:B13"/>
    <mergeCell ref="A11:B11"/>
    <mergeCell ref="A1:A3"/>
    <mergeCell ref="B1:G1"/>
    <mergeCell ref="B2:G2"/>
    <mergeCell ref="B3:G3"/>
    <mergeCell ref="A4:C4"/>
    <mergeCell ref="A5:G5"/>
    <mergeCell ref="A6:B6"/>
    <mergeCell ref="A7:B7"/>
    <mergeCell ref="A8:B8"/>
    <mergeCell ref="A9:B9"/>
    <mergeCell ref="A10:B10"/>
    <mergeCell ref="A14:B14"/>
    <mergeCell ref="A15:B15"/>
    <mergeCell ref="A16:B16"/>
    <mergeCell ref="A17:B17"/>
    <mergeCell ref="A18:B18"/>
    <mergeCell ref="A19:E19"/>
    <mergeCell ref="A20:G20"/>
    <mergeCell ref="A24:E24"/>
    <mergeCell ref="A25:G25"/>
    <mergeCell ref="A39:C39"/>
    <mergeCell ref="E39:G39"/>
    <mergeCell ref="A31:G31"/>
    <mergeCell ref="A30:E30"/>
    <mergeCell ref="C43:F43"/>
    <mergeCell ref="A32:B32"/>
    <mergeCell ref="A33:B33"/>
    <mergeCell ref="A34:E34"/>
    <mergeCell ref="A35:B35"/>
    <mergeCell ref="A36:B36"/>
    <mergeCell ref="D36:F36"/>
  </mergeCells>
  <pageMargins left="0.7" right="0.7" top="0.75" bottom="0.75" header="0.3" footer="0.3"/>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600-000000000000}">
  <dimension ref="A1:G42"/>
  <sheetViews>
    <sheetView topLeftCell="A22" workbookViewId="0">
      <selection activeCell="A37" sqref="A37:G43"/>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59.45" customHeight="1">
      <c r="A3" s="547"/>
      <c r="B3" s="560" t="s">
        <v>509</v>
      </c>
      <c r="C3" s="560"/>
      <c r="D3" s="560"/>
      <c r="E3" s="560"/>
      <c r="F3" s="560"/>
      <c r="G3" s="560"/>
    </row>
    <row r="4" spans="1:7" ht="15.75">
      <c r="A4" s="561"/>
      <c r="B4" s="561"/>
      <c r="C4" s="561"/>
      <c r="D4" s="173" t="s">
        <v>315</v>
      </c>
      <c r="E4" s="174" t="s">
        <v>510</v>
      </c>
      <c r="F4" s="174" t="s">
        <v>317</v>
      </c>
      <c r="G4" s="174" t="str">
        <f>'[7]FORMULARIO DE CANTIDADES'!C33</f>
        <v>m</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73" t="s">
        <v>511</v>
      </c>
      <c r="B7" s="573"/>
      <c r="C7" s="175" t="s">
        <v>126</v>
      </c>
      <c r="D7" s="231">
        <f>1/3</f>
        <v>0.33333333333333331</v>
      </c>
      <c r="E7" s="215"/>
      <c r="F7" s="238">
        <v>5756</v>
      </c>
      <c r="G7" s="229">
        <f t="shared" ref="G7:G16" si="0">D7*F7</f>
        <v>1918.6666666666665</v>
      </c>
    </row>
    <row r="8" spans="1:7" ht="15.75">
      <c r="A8" s="573" t="s">
        <v>512</v>
      </c>
      <c r="B8" s="573"/>
      <c r="C8" s="175" t="s">
        <v>126</v>
      </c>
      <c r="D8" s="231">
        <f>1/3</f>
        <v>0.33333333333333331</v>
      </c>
      <c r="E8" s="215"/>
      <c r="F8" s="238">
        <v>500</v>
      </c>
      <c r="G8" s="229">
        <f t="shared" si="0"/>
        <v>166.66666666666666</v>
      </c>
    </row>
    <row r="9" spans="1:7" ht="15.75">
      <c r="A9" s="573" t="s">
        <v>513</v>
      </c>
      <c r="B9" s="573"/>
      <c r="C9" s="175" t="s">
        <v>126</v>
      </c>
      <c r="D9" s="237">
        <v>0.3</v>
      </c>
      <c r="E9" s="215"/>
      <c r="F9" s="238">
        <v>600</v>
      </c>
      <c r="G9" s="229">
        <f t="shared" si="0"/>
        <v>180</v>
      </c>
    </row>
    <row r="10" spans="1:7" ht="15.75">
      <c r="A10" s="573" t="s">
        <v>514</v>
      </c>
      <c r="B10" s="573"/>
      <c r="C10" s="175" t="s">
        <v>126</v>
      </c>
      <c r="D10" s="237">
        <v>0.3</v>
      </c>
      <c r="E10" s="215"/>
      <c r="F10" s="238">
        <v>800</v>
      </c>
      <c r="G10" s="229">
        <f t="shared" si="0"/>
        <v>240</v>
      </c>
    </row>
    <row r="11" spans="1:7" ht="15.75">
      <c r="A11" s="573" t="s">
        <v>437</v>
      </c>
      <c r="B11" s="573"/>
      <c r="C11" s="175" t="s">
        <v>126</v>
      </c>
      <c r="D11" s="237">
        <f>1/3</f>
        <v>0.33333333333333331</v>
      </c>
      <c r="E11" s="215"/>
      <c r="F11" s="238">
        <v>800</v>
      </c>
      <c r="G11" s="229">
        <f t="shared" si="0"/>
        <v>266.66666666666663</v>
      </c>
    </row>
    <row r="12" spans="1:7" ht="15.75">
      <c r="A12" s="573"/>
      <c r="B12" s="573"/>
      <c r="C12" s="175"/>
      <c r="D12" s="175"/>
      <c r="E12" s="215"/>
      <c r="F12" s="238"/>
      <c r="G12" s="229">
        <f t="shared" si="0"/>
        <v>0</v>
      </c>
    </row>
    <row r="13" spans="1:7" ht="15.75">
      <c r="A13" s="549"/>
      <c r="B13" s="549"/>
      <c r="C13" s="175"/>
      <c r="D13" s="175"/>
      <c r="E13" s="215"/>
      <c r="F13" s="238"/>
      <c r="G13" s="229">
        <f t="shared" si="0"/>
        <v>0</v>
      </c>
    </row>
    <row r="14" spans="1:7" ht="15.75">
      <c r="A14" s="549"/>
      <c r="B14" s="549"/>
      <c r="C14" s="175"/>
      <c r="D14" s="175"/>
      <c r="E14" s="215"/>
      <c r="F14" s="238"/>
      <c r="G14" s="229">
        <f t="shared" si="0"/>
        <v>0</v>
      </c>
    </row>
    <row r="15" spans="1:7" ht="15.75">
      <c r="A15" s="549"/>
      <c r="B15" s="549"/>
      <c r="C15" s="175"/>
      <c r="D15" s="186"/>
      <c r="E15" s="215"/>
      <c r="F15" s="238"/>
      <c r="G15" s="230">
        <f t="shared" si="0"/>
        <v>0</v>
      </c>
    </row>
    <row r="16" spans="1:7" ht="15.75">
      <c r="A16" s="549"/>
      <c r="B16" s="549"/>
      <c r="C16" s="186"/>
      <c r="D16" s="186"/>
      <c r="E16" s="215"/>
      <c r="F16" s="238"/>
      <c r="G16" s="230">
        <f t="shared" si="0"/>
        <v>0</v>
      </c>
    </row>
    <row r="17" spans="1:7" ht="15.75">
      <c r="A17" s="549"/>
      <c r="B17" s="549"/>
      <c r="C17" s="549"/>
      <c r="D17" s="549"/>
      <c r="E17" s="549"/>
      <c r="F17" s="174" t="s">
        <v>20</v>
      </c>
      <c r="G17" s="227">
        <f>SUM(G7:G16)</f>
        <v>2771.9999999999995</v>
      </c>
    </row>
    <row r="18" spans="1:7" ht="15.75">
      <c r="A18" s="550" t="s">
        <v>328</v>
      </c>
      <c r="B18" s="550"/>
      <c r="C18" s="550"/>
      <c r="D18" s="550"/>
      <c r="E18" s="550"/>
      <c r="F18" s="550"/>
      <c r="G18" s="550"/>
    </row>
    <row r="19" spans="1:7" ht="15.75">
      <c r="A19" s="180" t="s">
        <v>319</v>
      </c>
      <c r="B19" s="174" t="s">
        <v>329</v>
      </c>
      <c r="C19" s="174" t="s">
        <v>330</v>
      </c>
      <c r="D19" s="174" t="s">
        <v>331</v>
      </c>
      <c r="E19" s="174" t="s">
        <v>332</v>
      </c>
      <c r="F19" s="174" t="s">
        <v>323</v>
      </c>
      <c r="G19" s="174" t="s">
        <v>324</v>
      </c>
    </row>
    <row r="20" spans="1:7" ht="15.75">
      <c r="A20" s="181" t="s">
        <v>363</v>
      </c>
      <c r="B20" s="175" t="s">
        <v>364</v>
      </c>
      <c r="C20" s="175">
        <v>0</v>
      </c>
      <c r="D20" s="175">
        <v>0.01</v>
      </c>
      <c r="E20" s="215"/>
      <c r="F20">
        <f>+G17</f>
        <v>2771.9999999999995</v>
      </c>
      <c r="G20" s="183">
        <f>D20*F20</f>
        <v>27.719999999999995</v>
      </c>
    </row>
    <row r="21" spans="1:7" ht="15.75">
      <c r="A21" s="186"/>
      <c r="B21" s="186"/>
      <c r="C21" s="186"/>
      <c r="D21" s="186"/>
      <c r="E21" s="215"/>
      <c r="F21" s="243"/>
      <c r="G21" s="186">
        <f>D21*F21</f>
        <v>0</v>
      </c>
    </row>
    <row r="22" spans="1:7" ht="15.75">
      <c r="A22" s="549"/>
      <c r="B22" s="549"/>
      <c r="C22" s="549"/>
      <c r="D22" s="549"/>
      <c r="E22" s="549"/>
      <c r="F22" s="174" t="s">
        <v>20</v>
      </c>
      <c r="G22" s="216">
        <f>SUM(G20:G21)</f>
        <v>27.719999999999995</v>
      </c>
    </row>
    <row r="23" spans="1:7" ht="15.75">
      <c r="A23" s="550" t="s">
        <v>335</v>
      </c>
      <c r="B23" s="550"/>
      <c r="C23" s="550"/>
      <c r="D23" s="550"/>
      <c r="E23" s="550"/>
      <c r="F23" s="550"/>
      <c r="G23" s="550"/>
    </row>
    <row r="24" spans="1:7" ht="31.5">
      <c r="A24" s="189" t="s">
        <v>319</v>
      </c>
      <c r="B24" s="189" t="s">
        <v>336</v>
      </c>
      <c r="C24" s="180" t="s">
        <v>337</v>
      </c>
      <c r="D24" s="180" t="s">
        <v>338</v>
      </c>
      <c r="E24" s="180" t="s">
        <v>339</v>
      </c>
      <c r="F24" s="180" t="s">
        <v>323</v>
      </c>
      <c r="G24" s="180" t="s">
        <v>324</v>
      </c>
    </row>
    <row r="25" spans="1:7" ht="15.75">
      <c r="A25" s="190" t="s">
        <v>340</v>
      </c>
      <c r="B25" s="191">
        <v>90909</v>
      </c>
      <c r="C25" s="192">
        <v>0.61</v>
      </c>
      <c r="D25" s="193">
        <f>+B25*(1+C25)</f>
        <v>146363.49</v>
      </c>
      <c r="E25" s="194">
        <v>0.01</v>
      </c>
      <c r="F25" s="215"/>
      <c r="G25" s="215">
        <f>+E25*D25</f>
        <v>1463.6349</v>
      </c>
    </row>
    <row r="26" spans="1:7" ht="15.75">
      <c r="A26" s="190" t="s">
        <v>341</v>
      </c>
      <c r="B26" s="191">
        <v>70707</v>
      </c>
      <c r="C26" s="192">
        <v>0.61</v>
      </c>
      <c r="D26" s="193">
        <f t="shared" ref="D26:D27" si="1">+B26*(1+C26)</f>
        <v>113838.26999999999</v>
      </c>
      <c r="E26" s="194">
        <v>2.1999999999999999E-2</v>
      </c>
      <c r="F26" s="215"/>
      <c r="G26" s="215">
        <f>+E26*D26</f>
        <v>2504.4419399999997</v>
      </c>
    </row>
    <row r="27" spans="1:7" ht="15.75">
      <c r="A27" s="190" t="s">
        <v>342</v>
      </c>
      <c r="B27" s="191">
        <v>45454</v>
      </c>
      <c r="C27" s="192">
        <v>0.61</v>
      </c>
      <c r="D27" s="193">
        <f t="shared" si="1"/>
        <v>73180.939999999988</v>
      </c>
      <c r="E27" s="196">
        <f>+E26</f>
        <v>2.1999999999999999E-2</v>
      </c>
      <c r="F27" s="215"/>
      <c r="G27" s="215">
        <f>+E27*D27</f>
        <v>1609.9806799999997</v>
      </c>
    </row>
    <row r="28" spans="1:7" ht="15.75">
      <c r="A28" s="549"/>
      <c r="B28" s="549"/>
      <c r="C28" s="549"/>
      <c r="D28" s="549"/>
      <c r="E28" s="549"/>
      <c r="F28" s="174" t="s">
        <v>20</v>
      </c>
      <c r="G28" s="216">
        <f>SUM(G25:G27)</f>
        <v>5578.0575199999994</v>
      </c>
    </row>
    <row r="29" spans="1:7" ht="15.75">
      <c r="A29" s="550" t="s">
        <v>343</v>
      </c>
      <c r="B29" s="550"/>
      <c r="C29" s="550"/>
      <c r="D29" s="550"/>
      <c r="E29" s="550"/>
      <c r="F29" s="550"/>
      <c r="G29" s="550"/>
    </row>
    <row r="30" spans="1:7" ht="15.75">
      <c r="A30" s="547" t="s">
        <v>319</v>
      </c>
      <c r="B30" s="547"/>
      <c r="C30" s="174" t="s">
        <v>344</v>
      </c>
      <c r="D30" s="174" t="s">
        <v>345</v>
      </c>
      <c r="E30" s="174" t="s">
        <v>346</v>
      </c>
      <c r="F30" s="174" t="s">
        <v>323</v>
      </c>
      <c r="G30" s="174" t="s">
        <v>324</v>
      </c>
    </row>
    <row r="31" spans="1:7" ht="15.75">
      <c r="A31" s="551" t="s">
        <v>155</v>
      </c>
      <c r="B31" s="551"/>
      <c r="C31" s="186"/>
      <c r="D31" s="183"/>
      <c r="E31" s="197">
        <v>0.05</v>
      </c>
      <c r="G31">
        <f>G28*E31</f>
        <v>278.90287599999999</v>
      </c>
    </row>
    <row r="32" spans="1:7" ht="15.75">
      <c r="A32" s="552"/>
      <c r="B32" s="552"/>
      <c r="C32" s="552"/>
      <c r="D32" s="552"/>
      <c r="E32" s="552"/>
      <c r="F32" s="174" t="s">
        <v>20</v>
      </c>
      <c r="G32" s="216">
        <f>SUM(G31:G31)</f>
        <v>278.90287599999999</v>
      </c>
    </row>
    <row r="33" spans="1:7" ht="15.75">
      <c r="A33" s="566"/>
      <c r="B33" s="554"/>
      <c r="C33" s="199"/>
      <c r="D33" s="199"/>
      <c r="E33" s="199"/>
      <c r="F33" s="199"/>
      <c r="G33" s="233"/>
    </row>
    <row r="34" spans="1:7" ht="15.75">
      <c r="A34" s="567"/>
      <c r="B34" s="568"/>
      <c r="C34" s="234"/>
      <c r="D34" s="547" t="s">
        <v>347</v>
      </c>
      <c r="E34" s="547"/>
      <c r="F34" s="547"/>
      <c r="G34" s="202">
        <f>ROUND(G17+G22+G28+G32,0)</f>
        <v>8657</v>
      </c>
    </row>
    <row r="38" spans="1:7" ht="16.5">
      <c r="A38" s="548" t="s">
        <v>348</v>
      </c>
      <c r="B38" s="548"/>
      <c r="C38" s="548"/>
      <c r="D38" s="205"/>
      <c r="E38" s="548" t="s">
        <v>349</v>
      </c>
      <c r="F38" s="548"/>
      <c r="G38" s="548"/>
    </row>
    <row r="39" spans="1:7">
      <c r="A39" s="57"/>
      <c r="B39" s="58"/>
      <c r="C39" s="58"/>
      <c r="D39" s="58"/>
      <c r="E39" s="58"/>
      <c r="F39" s="58"/>
      <c r="G39" s="58"/>
    </row>
    <row r="40" spans="1:7">
      <c r="A40" s="57"/>
      <c r="B40" s="58"/>
      <c r="C40" s="58"/>
      <c r="D40" s="58"/>
      <c r="E40" s="58"/>
      <c r="F40" s="58"/>
      <c r="G40" s="58"/>
    </row>
    <row r="41" spans="1:7">
      <c r="A41" s="57"/>
      <c r="B41" s="58"/>
      <c r="C41" s="58"/>
      <c r="D41" s="58"/>
      <c r="E41" s="58"/>
      <c r="F41" s="58"/>
      <c r="G41" s="213"/>
    </row>
    <row r="42" spans="1:7" ht="18">
      <c r="A42" s="57"/>
      <c r="B42" s="58"/>
      <c r="C42" s="544" t="s">
        <v>350</v>
      </c>
      <c r="D42" s="544"/>
      <c r="E42" s="544"/>
      <c r="F42" s="544"/>
      <c r="G42" s="205"/>
    </row>
  </sheetData>
  <mergeCells count="32">
    <mergeCell ref="A11:B11"/>
    <mergeCell ref="A1:A3"/>
    <mergeCell ref="B1:G1"/>
    <mergeCell ref="B2:G2"/>
    <mergeCell ref="B3:G3"/>
    <mergeCell ref="A4:C4"/>
    <mergeCell ref="A5:G5"/>
    <mergeCell ref="A6:B6"/>
    <mergeCell ref="A7:B7"/>
    <mergeCell ref="A8:B8"/>
    <mergeCell ref="A9:B9"/>
    <mergeCell ref="A10:B10"/>
    <mergeCell ref="A30:B30"/>
    <mergeCell ref="A12:B12"/>
    <mergeCell ref="A13:B13"/>
    <mergeCell ref="A14:B14"/>
    <mergeCell ref="A15:B15"/>
    <mergeCell ref="A16:B16"/>
    <mergeCell ref="A17:E17"/>
    <mergeCell ref="A18:G18"/>
    <mergeCell ref="A22:E22"/>
    <mergeCell ref="A23:G23"/>
    <mergeCell ref="A28:E28"/>
    <mergeCell ref="A29:G29"/>
    <mergeCell ref="C42:F42"/>
    <mergeCell ref="A31:B31"/>
    <mergeCell ref="A32:E32"/>
    <mergeCell ref="A33:B33"/>
    <mergeCell ref="A34:B34"/>
    <mergeCell ref="D34:F34"/>
    <mergeCell ref="A38:C38"/>
    <mergeCell ref="E38:G38"/>
  </mergeCells>
  <pageMargins left="0.7" right="0.7" top="0.75" bottom="0.75" header="0.3" footer="0.3"/>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700-000000000000}">
  <dimension ref="A1:G44"/>
  <sheetViews>
    <sheetView topLeftCell="A22" workbookViewId="0">
      <selection activeCell="A39" sqref="A39:G45"/>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64.150000000000006" customHeight="1">
      <c r="A3" s="547"/>
      <c r="B3" s="560" t="str">
        <f>+'[7]FORMULARIO DE CANTIDADES'!B42</f>
        <v>Suministro, transporte e instalación de luminaria hermética LED 50W DL HIGH FLUX, 140 lm/W, 7000 lm, 50000h L70, IP65, IK05. Incluye: elementos de fijación, cable encauchetado 3x16AWG y clavija.</v>
      </c>
      <c r="C3" s="560"/>
      <c r="D3" s="560"/>
      <c r="E3" s="560"/>
      <c r="F3" s="560"/>
      <c r="G3" s="560"/>
    </row>
    <row r="4" spans="1:7" ht="15.75">
      <c r="A4" s="561"/>
      <c r="B4" s="561"/>
      <c r="C4" s="561"/>
      <c r="D4" s="173" t="s">
        <v>315</v>
      </c>
      <c r="E4" s="174" t="s">
        <v>515</v>
      </c>
      <c r="F4" s="174" t="s">
        <v>317</v>
      </c>
      <c r="G4" s="174" t="str">
        <f>'[7]FORMULARIO DE CANTIDADES'!C42</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516</v>
      </c>
      <c r="B7" s="558"/>
      <c r="C7" s="175" t="s">
        <v>126</v>
      </c>
      <c r="D7" s="237">
        <v>1</v>
      </c>
      <c r="E7" s="215"/>
      <c r="F7" s="238">
        <f>100000*1.19*1.6</f>
        <v>190400</v>
      </c>
      <c r="G7" s="238">
        <f>D7*F7</f>
        <v>190400</v>
      </c>
    </row>
    <row r="8" spans="1:7" ht="15.75">
      <c r="A8" s="558" t="s">
        <v>517</v>
      </c>
      <c r="B8" s="558"/>
      <c r="C8" s="175" t="s">
        <v>126</v>
      </c>
      <c r="D8" s="237">
        <v>2</v>
      </c>
      <c r="E8" s="215"/>
      <c r="F8" s="238">
        <v>867</v>
      </c>
      <c r="G8" s="238">
        <f t="shared" ref="G8:G18" si="0">D8*F8</f>
        <v>1734</v>
      </c>
    </row>
    <row r="9" spans="1:7" ht="15.75">
      <c r="A9" s="558" t="s">
        <v>518</v>
      </c>
      <c r="B9" s="558"/>
      <c r="C9" s="175" t="s">
        <v>126</v>
      </c>
      <c r="D9" s="237">
        <v>1</v>
      </c>
      <c r="E9" s="215"/>
      <c r="F9" s="238">
        <v>5638</v>
      </c>
      <c r="G9" s="238">
        <f t="shared" si="0"/>
        <v>5638</v>
      </c>
    </row>
    <row r="10" spans="1:7" ht="15.75">
      <c r="A10" s="558" t="s">
        <v>519</v>
      </c>
      <c r="B10" s="558"/>
      <c r="C10" s="175" t="s">
        <v>112</v>
      </c>
      <c r="D10" s="237">
        <v>1.5</v>
      </c>
      <c r="E10" s="215"/>
      <c r="F10" s="238">
        <v>5981</v>
      </c>
      <c r="G10" s="238">
        <f t="shared" si="0"/>
        <v>8971.5</v>
      </c>
    </row>
    <row r="11" spans="1:7" ht="15.75">
      <c r="A11" s="558" t="s">
        <v>520</v>
      </c>
      <c r="B11" s="558"/>
      <c r="C11" s="175" t="s">
        <v>126</v>
      </c>
      <c r="D11" s="237">
        <v>4</v>
      </c>
      <c r="E11" s="215"/>
      <c r="F11" s="238">
        <v>75</v>
      </c>
      <c r="G11" s="238">
        <f t="shared" si="0"/>
        <v>300</v>
      </c>
    </row>
    <row r="12" spans="1:7" ht="15.75">
      <c r="A12" s="558" t="s">
        <v>521</v>
      </c>
      <c r="B12" s="558"/>
      <c r="C12" s="175" t="s">
        <v>126</v>
      </c>
      <c r="D12" s="237">
        <v>4</v>
      </c>
      <c r="E12" s="215"/>
      <c r="F12" s="238">
        <v>52</v>
      </c>
      <c r="G12" s="238">
        <f t="shared" si="0"/>
        <v>208</v>
      </c>
    </row>
    <row r="13" spans="1:7" ht="15.75">
      <c r="A13" s="558" t="s">
        <v>522</v>
      </c>
      <c r="B13" s="558"/>
      <c r="C13" s="175" t="s">
        <v>126</v>
      </c>
      <c r="D13" s="237">
        <v>5</v>
      </c>
      <c r="E13" s="215"/>
      <c r="F13" s="238">
        <v>23</v>
      </c>
      <c r="G13" s="238">
        <f t="shared" si="0"/>
        <v>115</v>
      </c>
    </row>
    <row r="14" spans="1:7" ht="15.75">
      <c r="A14" s="558" t="s">
        <v>523</v>
      </c>
      <c r="B14" s="558"/>
      <c r="C14" s="175" t="s">
        <v>126</v>
      </c>
      <c r="D14" s="237">
        <v>1</v>
      </c>
      <c r="E14" s="215"/>
      <c r="F14" s="238">
        <v>13511</v>
      </c>
      <c r="G14" s="238">
        <f t="shared" si="0"/>
        <v>13511</v>
      </c>
    </row>
    <row r="15" spans="1:7" ht="15.75">
      <c r="A15" s="558"/>
      <c r="B15" s="558"/>
      <c r="C15" s="175"/>
      <c r="D15" s="237"/>
      <c r="E15" s="215"/>
      <c r="F15" s="238"/>
      <c r="G15" s="238">
        <f t="shared" si="0"/>
        <v>0</v>
      </c>
    </row>
    <row r="16" spans="1:7" ht="15.75">
      <c r="A16" s="558"/>
      <c r="B16" s="558"/>
      <c r="C16" s="175"/>
      <c r="D16" s="237"/>
      <c r="E16" s="215"/>
      <c r="F16" s="238"/>
      <c r="G16" s="238">
        <f t="shared" si="0"/>
        <v>0</v>
      </c>
    </row>
    <row r="17" spans="1:7" ht="15.75">
      <c r="A17" s="569"/>
      <c r="B17" s="570"/>
      <c r="C17" s="175"/>
      <c r="D17" s="237"/>
      <c r="E17" s="215"/>
      <c r="F17" s="238"/>
      <c r="G17" s="238">
        <f t="shared" si="0"/>
        <v>0</v>
      </c>
    </row>
    <row r="18" spans="1:7" ht="15.75">
      <c r="A18" s="549"/>
      <c r="B18" s="549"/>
      <c r="C18" s="186"/>
      <c r="D18" s="186"/>
      <c r="E18" s="215"/>
      <c r="F18" s="238"/>
      <c r="G18" s="238">
        <f t="shared" si="0"/>
        <v>0</v>
      </c>
    </row>
    <row r="19" spans="1:7" ht="15.75">
      <c r="A19" s="549"/>
      <c r="B19" s="549"/>
      <c r="C19" s="549"/>
      <c r="D19" s="549"/>
      <c r="E19" s="549"/>
      <c r="F19" s="174" t="s">
        <v>20</v>
      </c>
      <c r="G19" s="227">
        <f>SUM(G7:G18)</f>
        <v>220877.5</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E22" s="215"/>
      <c r="F22" s="238">
        <f>+G19</f>
        <v>220877.5</v>
      </c>
      <c r="G22" s="239">
        <f>D22*F22</f>
        <v>2208.7750000000001</v>
      </c>
    </row>
    <row r="23" spans="1:7" ht="15.75">
      <c r="A23" s="186"/>
      <c r="B23" s="186"/>
      <c r="C23" s="186"/>
      <c r="D23" s="186"/>
      <c r="E23" s="215"/>
      <c r="F23" s="238"/>
      <c r="G23" s="240">
        <f>D23*F23</f>
        <v>0</v>
      </c>
    </row>
    <row r="24" spans="1:7" ht="15.75">
      <c r="A24" s="549"/>
      <c r="B24" s="549"/>
      <c r="C24" s="549"/>
      <c r="D24" s="549"/>
      <c r="E24" s="549"/>
      <c r="F24" s="174" t="s">
        <v>20</v>
      </c>
      <c r="G24" s="188">
        <f>SUM(G22:G23)</f>
        <v>2208.7750000000001</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238">
        <f>+E27*D27</f>
        <v>1463.6349</v>
      </c>
    </row>
    <row r="28" spans="1:7" ht="15.75">
      <c r="A28" s="190" t="s">
        <v>341</v>
      </c>
      <c r="B28" s="191">
        <v>70707</v>
      </c>
      <c r="C28" s="192">
        <v>0.61</v>
      </c>
      <c r="D28" s="193">
        <f t="shared" ref="D28:D29" si="1">+B28*(1+C28)</f>
        <v>113838.26999999999</v>
      </c>
      <c r="E28" s="194">
        <v>0.2</v>
      </c>
      <c r="F28" s="215"/>
      <c r="G28" s="238">
        <f>+E28*D28</f>
        <v>22767.653999999999</v>
      </c>
    </row>
    <row r="29" spans="1:7" ht="15.75">
      <c r="A29" s="190" t="s">
        <v>342</v>
      </c>
      <c r="B29" s="191">
        <v>45454</v>
      </c>
      <c r="C29" s="192">
        <v>0.61</v>
      </c>
      <c r="D29" s="193">
        <f t="shared" si="1"/>
        <v>73180.939999999988</v>
      </c>
      <c r="E29" s="196">
        <f>+E28</f>
        <v>0.2</v>
      </c>
      <c r="F29" s="215"/>
      <c r="G29" s="238">
        <f>+E29*D29</f>
        <v>14636.187999999998</v>
      </c>
    </row>
    <row r="30" spans="1:7" ht="15.75">
      <c r="A30" s="549"/>
      <c r="B30" s="549"/>
      <c r="C30" s="549"/>
      <c r="D30" s="549"/>
      <c r="E30" s="549"/>
      <c r="F30" s="174" t="s">
        <v>20</v>
      </c>
      <c r="G30" s="188">
        <f>SUM(G27:G29)</f>
        <v>38867.476899999994</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239">
        <f>G30*E33</f>
        <v>1943.3738449999998</v>
      </c>
    </row>
    <row r="34" spans="1:7" ht="15.75">
      <c r="A34" s="552"/>
      <c r="B34" s="552"/>
      <c r="C34" s="552"/>
      <c r="D34" s="552"/>
      <c r="E34" s="552"/>
      <c r="F34" s="174" t="s">
        <v>20</v>
      </c>
      <c r="G34" s="227">
        <f>SUM(G33:G33)</f>
        <v>1943.3738449999998</v>
      </c>
    </row>
    <row r="35" spans="1:7" ht="15.75">
      <c r="A35" s="566"/>
      <c r="B35" s="554"/>
      <c r="C35" s="199"/>
      <c r="D35" s="199"/>
      <c r="E35" s="199"/>
      <c r="F35" s="199"/>
      <c r="G35" s="233"/>
    </row>
    <row r="36" spans="1:7" ht="15.75">
      <c r="A36" s="567"/>
      <c r="B36" s="568"/>
      <c r="C36" s="234"/>
      <c r="D36" s="547" t="s">
        <v>347</v>
      </c>
      <c r="E36" s="547"/>
      <c r="F36" s="547"/>
      <c r="G36" s="202">
        <f>ROUND(G19+G24+G30+G34,0)</f>
        <v>263897</v>
      </c>
    </row>
    <row r="40" spans="1:7" ht="16.5">
      <c r="A40" s="548" t="s">
        <v>348</v>
      </c>
      <c r="B40" s="548"/>
      <c r="C40" s="548"/>
      <c r="D40" s="205"/>
      <c r="E40" s="548" t="s">
        <v>349</v>
      </c>
      <c r="F40" s="548"/>
      <c r="G40" s="548"/>
    </row>
    <row r="41" spans="1:7">
      <c r="A41" s="57"/>
      <c r="B41" s="58"/>
      <c r="C41" s="58"/>
      <c r="D41" s="58"/>
      <c r="E41" s="58"/>
      <c r="F41" s="58"/>
      <c r="G41" s="58"/>
    </row>
    <row r="42" spans="1:7">
      <c r="A42" s="57"/>
      <c r="B42" s="58"/>
      <c r="C42" s="58"/>
      <c r="D42" s="58"/>
      <c r="E42" s="58"/>
      <c r="F42" s="58"/>
      <c r="G42" s="58"/>
    </row>
    <row r="43" spans="1:7">
      <c r="A43" s="57"/>
      <c r="B43" s="58"/>
      <c r="C43" s="58"/>
      <c r="D43" s="58"/>
      <c r="E43" s="58"/>
      <c r="F43" s="58"/>
      <c r="G43" s="213"/>
    </row>
    <row r="44" spans="1:7" ht="18">
      <c r="A44" s="57"/>
      <c r="B44" s="58"/>
      <c r="C44" s="544" t="s">
        <v>350</v>
      </c>
      <c r="D44" s="544"/>
      <c r="E44" s="544"/>
      <c r="F44" s="544"/>
      <c r="G44"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40:C40"/>
    <mergeCell ref="E40:G40"/>
    <mergeCell ref="C44:F44"/>
    <mergeCell ref="A31:G31"/>
    <mergeCell ref="A32:B32"/>
    <mergeCell ref="A33:B33"/>
    <mergeCell ref="A34:E34"/>
    <mergeCell ref="A35:B35"/>
    <mergeCell ref="A36:B36"/>
    <mergeCell ref="D36:F36"/>
  </mergeCells>
  <pageMargins left="0.7" right="0.7" top="0.75" bottom="0.75" header="0.3" footer="0.3"/>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800-000000000000}">
  <dimension ref="A1:G44"/>
  <sheetViews>
    <sheetView topLeftCell="A22" workbookViewId="0">
      <selection activeCell="A39" sqref="A39:G45"/>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58.9" customHeight="1">
      <c r="A3" s="547"/>
      <c r="B3" s="560" t="str">
        <f>+'[7]FORMULARIO DE CANTIDADES'!B43</f>
        <v>Suministro, transporte e instalación de panel LED redondo de 18W tipo cilindro de sobreponer, color 6500K , 1080lm, 60lm/W, ángulo de apertura 140°, CRI&gt;70. Incluye: elementos de fijación, cable encauchetado 3x16AWG y clavija.</v>
      </c>
      <c r="C3" s="560"/>
      <c r="D3" s="560"/>
      <c r="E3" s="560"/>
      <c r="F3" s="560"/>
      <c r="G3" s="560"/>
    </row>
    <row r="4" spans="1:7" ht="15.75">
      <c r="A4" s="561"/>
      <c r="B4" s="561"/>
      <c r="C4" s="561"/>
      <c r="D4" s="173" t="s">
        <v>315</v>
      </c>
      <c r="E4" s="174" t="s">
        <v>524</v>
      </c>
      <c r="F4" s="174" t="s">
        <v>317</v>
      </c>
      <c r="G4" s="174" t="str">
        <f>'[7]FORMULARIO DE CANTIDADES'!C43</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525</v>
      </c>
      <c r="B7" s="558"/>
      <c r="C7" s="175" t="s">
        <v>126</v>
      </c>
      <c r="D7" s="237">
        <v>1</v>
      </c>
      <c r="E7" s="215"/>
      <c r="F7" s="238">
        <f>17000*1.19*1.6</f>
        <v>32368</v>
      </c>
      <c r="G7" s="238">
        <f>D7*F7</f>
        <v>32368</v>
      </c>
    </row>
    <row r="8" spans="1:7" ht="15.75">
      <c r="A8" s="558" t="s">
        <v>517</v>
      </c>
      <c r="B8" s="558"/>
      <c r="C8" s="175" t="s">
        <v>126</v>
      </c>
      <c r="D8" s="237">
        <v>1</v>
      </c>
      <c r="E8" s="215"/>
      <c r="F8" s="238">
        <v>867</v>
      </c>
      <c r="G8" s="238">
        <f t="shared" ref="G8:G18" si="0">D8*F8</f>
        <v>867</v>
      </c>
    </row>
    <row r="9" spans="1:7" ht="15.75">
      <c r="A9" s="558" t="s">
        <v>518</v>
      </c>
      <c r="B9" s="558"/>
      <c r="C9" s="175" t="s">
        <v>126</v>
      </c>
      <c r="D9" s="237">
        <v>0.5</v>
      </c>
      <c r="E9" s="215"/>
      <c r="F9" s="238">
        <v>5638</v>
      </c>
      <c r="G9" s="238">
        <f t="shared" si="0"/>
        <v>2819</v>
      </c>
    </row>
    <row r="10" spans="1:7" ht="15.75">
      <c r="A10" s="558" t="s">
        <v>519</v>
      </c>
      <c r="B10" s="558"/>
      <c r="C10" s="175" t="s">
        <v>112</v>
      </c>
      <c r="D10" s="237">
        <v>1.5</v>
      </c>
      <c r="E10" s="215"/>
      <c r="F10" s="238">
        <v>5981</v>
      </c>
      <c r="G10" s="238">
        <f t="shared" si="0"/>
        <v>8971.5</v>
      </c>
    </row>
    <row r="11" spans="1:7" ht="15.75">
      <c r="A11" s="558" t="s">
        <v>520</v>
      </c>
      <c r="B11" s="558"/>
      <c r="C11" s="175" t="s">
        <v>126</v>
      </c>
      <c r="D11" s="237">
        <v>2</v>
      </c>
      <c r="E11" s="215"/>
      <c r="F11" s="238">
        <v>75</v>
      </c>
      <c r="G11" s="238">
        <f t="shared" si="0"/>
        <v>150</v>
      </c>
    </row>
    <row r="12" spans="1:7" ht="15.75">
      <c r="A12" s="558" t="s">
        <v>521</v>
      </c>
      <c r="B12" s="558"/>
      <c r="C12" s="175" t="s">
        <v>126</v>
      </c>
      <c r="D12" s="237">
        <v>2</v>
      </c>
      <c r="E12" s="215"/>
      <c r="F12" s="238">
        <v>52</v>
      </c>
      <c r="G12" s="238">
        <f t="shared" si="0"/>
        <v>104</v>
      </c>
    </row>
    <row r="13" spans="1:7" ht="15.75">
      <c r="A13" s="558" t="s">
        <v>522</v>
      </c>
      <c r="B13" s="558"/>
      <c r="C13" s="175" t="s">
        <v>126</v>
      </c>
      <c r="D13" s="237">
        <v>5</v>
      </c>
      <c r="E13" s="215"/>
      <c r="F13" s="238">
        <v>23</v>
      </c>
      <c r="G13" s="238">
        <f t="shared" si="0"/>
        <v>115</v>
      </c>
    </row>
    <row r="14" spans="1:7" ht="15.75">
      <c r="A14" s="558" t="s">
        <v>523</v>
      </c>
      <c r="B14" s="558"/>
      <c r="C14" s="175" t="s">
        <v>126</v>
      </c>
      <c r="D14" s="237">
        <v>1</v>
      </c>
      <c r="E14" s="215"/>
      <c r="F14" s="238">
        <v>13511</v>
      </c>
      <c r="G14" s="238">
        <f t="shared" si="0"/>
        <v>13511</v>
      </c>
    </row>
    <row r="15" spans="1:7" ht="15.75">
      <c r="A15" s="558"/>
      <c r="B15" s="558"/>
      <c r="C15" s="175"/>
      <c r="D15" s="237"/>
      <c r="E15" s="215"/>
      <c r="F15" s="238"/>
      <c r="G15" s="238">
        <f t="shared" si="0"/>
        <v>0</v>
      </c>
    </row>
    <row r="16" spans="1:7" ht="15.75">
      <c r="A16" s="558"/>
      <c r="B16" s="558"/>
      <c r="C16" s="175"/>
      <c r="D16" s="237"/>
      <c r="E16" s="215"/>
      <c r="F16" s="238"/>
      <c r="G16" s="238">
        <f t="shared" si="0"/>
        <v>0</v>
      </c>
    </row>
    <row r="17" spans="1:7" ht="15.75">
      <c r="A17" s="569"/>
      <c r="B17" s="570"/>
      <c r="C17" s="175"/>
      <c r="D17" s="237"/>
      <c r="E17" s="215"/>
      <c r="F17" s="238"/>
      <c r="G17" s="238">
        <f t="shared" si="0"/>
        <v>0</v>
      </c>
    </row>
    <row r="18" spans="1:7" ht="15.75">
      <c r="A18" s="549"/>
      <c r="B18" s="549"/>
      <c r="C18" s="186"/>
      <c r="D18" s="186"/>
      <c r="E18" s="215"/>
      <c r="F18" s="238"/>
      <c r="G18" s="238">
        <f t="shared" si="0"/>
        <v>0</v>
      </c>
    </row>
    <row r="19" spans="1:7" ht="15.75">
      <c r="A19" s="549"/>
      <c r="B19" s="549"/>
      <c r="C19" s="549"/>
      <c r="D19" s="549"/>
      <c r="E19" s="549"/>
      <c r="F19" s="174" t="s">
        <v>20</v>
      </c>
      <c r="G19" s="227">
        <f>SUM(G7:G18)</f>
        <v>58905.5</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E22" s="215"/>
      <c r="F22" s="238">
        <f>+G19</f>
        <v>58905.5</v>
      </c>
      <c r="G22" s="238">
        <f>D22*F22</f>
        <v>589.05500000000006</v>
      </c>
    </row>
    <row r="23" spans="1:7" ht="15.75">
      <c r="A23" s="186"/>
      <c r="B23" s="186"/>
      <c r="C23" s="186"/>
      <c r="D23" s="186"/>
      <c r="E23" s="215"/>
      <c r="F23" s="238"/>
      <c r="G23" s="238">
        <f>D23*F23</f>
        <v>0</v>
      </c>
    </row>
    <row r="24" spans="1:7" ht="15.75">
      <c r="A24" s="549"/>
      <c r="B24" s="549"/>
      <c r="C24" s="549"/>
      <c r="D24" s="549"/>
      <c r="E24" s="549"/>
      <c r="F24" s="174" t="s">
        <v>20</v>
      </c>
      <c r="G24" s="188">
        <f>SUM(G22:G23)</f>
        <v>589.05500000000006</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f>+E28/5</f>
        <v>2.311690736021433E-2</v>
      </c>
      <c r="F27" s="215"/>
      <c r="G27" s="238">
        <f>+E27*D27</f>
        <v>3383.4712392476563</v>
      </c>
    </row>
    <row r="28" spans="1:7" ht="15.75">
      <c r="A28" s="190" t="s">
        <v>341</v>
      </c>
      <c r="B28" s="191">
        <v>70707</v>
      </c>
      <c r="C28" s="192">
        <v>0.61</v>
      </c>
      <c r="D28" s="193">
        <f t="shared" ref="D28:D29" si="1">+B28*(1+C28)</f>
        <v>113838.26999999999</v>
      </c>
      <c r="E28" s="194">
        <v>0.11558453680107166</v>
      </c>
      <c r="F28" s="215"/>
      <c r="G28" s="238">
        <f>+E28*D28</f>
        <v>13157.94370818533</v>
      </c>
    </row>
    <row r="29" spans="1:7" ht="15.75">
      <c r="A29" s="190" t="s">
        <v>342</v>
      </c>
      <c r="B29" s="191">
        <v>45454</v>
      </c>
      <c r="C29" s="192">
        <v>0.61</v>
      </c>
      <c r="D29" s="193">
        <f t="shared" si="1"/>
        <v>73180.939999999988</v>
      </c>
      <c r="E29" s="196">
        <f>+E28</f>
        <v>0.11558453680107166</v>
      </c>
      <c r="F29" s="215"/>
      <c r="G29" s="238">
        <f>+E29*D29</f>
        <v>8458.5850525670157</v>
      </c>
    </row>
    <row r="30" spans="1:7" ht="15.75">
      <c r="A30" s="549"/>
      <c r="B30" s="549"/>
      <c r="C30" s="549"/>
      <c r="D30" s="549"/>
      <c r="E30" s="549"/>
      <c r="F30" s="174" t="s">
        <v>20</v>
      </c>
      <c r="G30" s="188">
        <f>SUM(G27:G29)</f>
        <v>25000</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F33" s="215"/>
      <c r="G33" s="239">
        <f>G30*E33</f>
        <v>1250</v>
      </c>
    </row>
    <row r="34" spans="1:7" ht="15.75">
      <c r="A34" s="552"/>
      <c r="B34" s="552"/>
      <c r="C34" s="552"/>
      <c r="D34" s="552"/>
      <c r="E34" s="552"/>
      <c r="F34" s="174" t="s">
        <v>20</v>
      </c>
      <c r="G34" s="227">
        <f>SUM(G33:G33)</f>
        <v>1250</v>
      </c>
    </row>
    <row r="35" spans="1:7" ht="15.75">
      <c r="A35" s="566"/>
      <c r="B35" s="554"/>
      <c r="C35" s="199"/>
      <c r="D35" s="199"/>
      <c r="E35" s="199"/>
      <c r="F35" s="199"/>
      <c r="G35" s="233"/>
    </row>
    <row r="36" spans="1:7" ht="15.75">
      <c r="A36" s="567"/>
      <c r="B36" s="568"/>
      <c r="C36" s="234"/>
      <c r="D36" s="547" t="s">
        <v>347</v>
      </c>
      <c r="E36" s="547"/>
      <c r="F36" s="547"/>
      <c r="G36" s="202">
        <f>ROUND(G19+G24+G30+G34,0)</f>
        <v>85745</v>
      </c>
    </row>
    <row r="40" spans="1:7" ht="16.5">
      <c r="A40" s="548" t="s">
        <v>348</v>
      </c>
      <c r="B40" s="548"/>
      <c r="C40" s="548"/>
      <c r="D40" s="205"/>
      <c r="E40" s="548" t="s">
        <v>349</v>
      </c>
      <c r="F40" s="548"/>
      <c r="G40" s="548"/>
    </row>
    <row r="41" spans="1:7">
      <c r="A41" s="57"/>
      <c r="B41" s="58"/>
      <c r="C41" s="58"/>
      <c r="D41" s="58"/>
      <c r="E41" s="58"/>
      <c r="F41" s="58"/>
      <c r="G41" s="58"/>
    </row>
    <row r="42" spans="1:7">
      <c r="A42" s="57"/>
      <c r="B42" s="58"/>
      <c r="C42" s="58"/>
      <c r="D42" s="58"/>
      <c r="E42" s="58"/>
      <c r="F42" s="58"/>
      <c r="G42" s="58"/>
    </row>
    <row r="43" spans="1:7">
      <c r="A43" s="57"/>
      <c r="B43" s="58"/>
      <c r="C43" s="58"/>
      <c r="D43" s="58"/>
      <c r="E43" s="58"/>
      <c r="F43" s="58"/>
      <c r="G43" s="213"/>
    </row>
    <row r="44" spans="1:7" ht="18">
      <c r="A44" s="57"/>
      <c r="B44" s="58"/>
      <c r="C44" s="544" t="s">
        <v>350</v>
      </c>
      <c r="D44" s="544"/>
      <c r="E44" s="544"/>
      <c r="F44" s="544"/>
      <c r="G44"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40:C40"/>
    <mergeCell ref="E40:G40"/>
    <mergeCell ref="C44:F44"/>
    <mergeCell ref="A31:G31"/>
    <mergeCell ref="A32:B32"/>
    <mergeCell ref="A33:B33"/>
    <mergeCell ref="A34:E34"/>
    <mergeCell ref="A35:B35"/>
    <mergeCell ref="A36:B36"/>
    <mergeCell ref="D36:F36"/>
  </mergeCells>
  <pageMargins left="0.7" right="0.7" top="0.75" bottom="0.75" header="0.3" footer="0.3"/>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900-000000000000}">
  <dimension ref="A1:G43"/>
  <sheetViews>
    <sheetView topLeftCell="A22" workbookViewId="0">
      <selection activeCell="A38" sqref="A38:G44"/>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66.599999999999994" customHeight="1">
      <c r="A3" s="547"/>
      <c r="B3" s="560" t="str">
        <f>+'[7]FORMULARIO DE CANTIDADES'!B44</f>
        <v>Suministro, transporte e instalación de luminaria LED de emergencia con botón de prueba e indicador de carga, simétrica dirigible de 2x1.6W, flujo luminoso 2x130lm, 6000K y autonomía de 90min. Incluye: elementos de fijación, cable encauchetado 3x16AWG y clavija.</v>
      </c>
      <c r="C3" s="560"/>
      <c r="D3" s="560"/>
      <c r="E3" s="560"/>
      <c r="F3" s="560"/>
      <c r="G3" s="560"/>
    </row>
    <row r="4" spans="1:7" ht="15.75">
      <c r="A4" s="561"/>
      <c r="B4" s="561"/>
      <c r="C4" s="561"/>
      <c r="D4" s="173" t="s">
        <v>315</v>
      </c>
      <c r="E4" s="174" t="s">
        <v>526</v>
      </c>
      <c r="F4" s="174" t="s">
        <v>317</v>
      </c>
      <c r="G4" s="174" t="str">
        <f>'[7]FORMULARIO DE CANTIDADES'!C44</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527</v>
      </c>
      <c r="B7" s="558"/>
      <c r="C7" s="175" t="s">
        <v>126</v>
      </c>
      <c r="D7" s="237">
        <v>1</v>
      </c>
      <c r="E7" s="215"/>
      <c r="F7" s="238">
        <f>72900*1.19*1.6</f>
        <v>138801.60000000001</v>
      </c>
      <c r="G7" s="238">
        <f t="shared" ref="G7:G13" si="0">D7*F7</f>
        <v>138801.60000000001</v>
      </c>
    </row>
    <row r="8" spans="1:7" ht="15.75">
      <c r="A8" s="573" t="s">
        <v>426</v>
      </c>
      <c r="B8" s="573"/>
      <c r="C8" s="175" t="s">
        <v>126</v>
      </c>
      <c r="D8" s="237">
        <f>2*D7</f>
        <v>2</v>
      </c>
      <c r="E8" s="215"/>
      <c r="F8" s="238">
        <v>358</v>
      </c>
      <c r="G8" s="238">
        <f t="shared" si="0"/>
        <v>716</v>
      </c>
    </row>
    <row r="9" spans="1:7" ht="15.75">
      <c r="A9" s="558" t="s">
        <v>519</v>
      </c>
      <c r="B9" s="558"/>
      <c r="C9" s="175" t="s">
        <v>112</v>
      </c>
      <c r="D9" s="237">
        <v>1</v>
      </c>
      <c r="E9" s="215"/>
      <c r="F9" s="238">
        <v>5981</v>
      </c>
      <c r="G9" s="238">
        <f t="shared" si="0"/>
        <v>5981</v>
      </c>
    </row>
    <row r="10" spans="1:7" ht="15.75">
      <c r="A10" s="558" t="s">
        <v>523</v>
      </c>
      <c r="B10" s="558"/>
      <c r="C10" s="175" t="s">
        <v>126</v>
      </c>
      <c r="D10" s="237">
        <v>1</v>
      </c>
      <c r="E10" s="215"/>
      <c r="F10" s="238">
        <v>13511</v>
      </c>
      <c r="G10" s="238">
        <f t="shared" si="0"/>
        <v>13511</v>
      </c>
    </row>
    <row r="11" spans="1:7" ht="15.75">
      <c r="A11" s="558"/>
      <c r="B11" s="558"/>
      <c r="C11" s="175"/>
      <c r="D11" s="237"/>
      <c r="E11" s="215"/>
      <c r="F11" s="238"/>
      <c r="G11" s="238">
        <f t="shared" si="0"/>
        <v>0</v>
      </c>
    </row>
    <row r="12" spans="1:7" ht="15.75">
      <c r="A12" s="558"/>
      <c r="B12" s="558"/>
      <c r="C12" s="175"/>
      <c r="D12" s="237"/>
      <c r="E12" s="215"/>
      <c r="F12" s="238"/>
      <c r="G12" s="238">
        <f t="shared" si="0"/>
        <v>0</v>
      </c>
    </row>
    <row r="13" spans="1:7" ht="15.75">
      <c r="A13" s="558"/>
      <c r="B13" s="558"/>
      <c r="C13" s="175"/>
      <c r="D13" s="237"/>
      <c r="E13" s="215"/>
      <c r="F13" s="238"/>
      <c r="G13" s="238">
        <f t="shared" si="0"/>
        <v>0</v>
      </c>
    </row>
    <row r="14" spans="1:7" ht="15.75">
      <c r="A14" s="558"/>
      <c r="B14" s="558"/>
      <c r="C14" s="175"/>
      <c r="D14" s="237"/>
      <c r="E14" s="215"/>
      <c r="F14" s="238"/>
      <c r="G14" s="238">
        <f>D14*F13</f>
        <v>0</v>
      </c>
    </row>
    <row r="15" spans="1:7" ht="15.75">
      <c r="A15" s="558"/>
      <c r="B15" s="558"/>
      <c r="C15" s="175"/>
      <c r="D15" s="237"/>
      <c r="E15" s="215"/>
      <c r="F15" s="238"/>
      <c r="G15" s="238">
        <f>D15*F15</f>
        <v>0</v>
      </c>
    </row>
    <row r="16" spans="1:7" ht="15.75">
      <c r="A16" s="558"/>
      <c r="B16" s="558"/>
      <c r="C16" s="175"/>
      <c r="D16" s="237"/>
      <c r="E16" s="215"/>
      <c r="F16" s="238"/>
      <c r="G16" s="238">
        <f>D16*F16</f>
        <v>0</v>
      </c>
    </row>
    <row r="17" spans="1:7" ht="15.75">
      <c r="A17" s="569"/>
      <c r="B17" s="570"/>
      <c r="C17" s="175"/>
      <c r="D17" s="237"/>
      <c r="E17" s="215"/>
      <c r="F17" s="238"/>
      <c r="G17" s="238">
        <f>D17*F17</f>
        <v>0</v>
      </c>
    </row>
    <row r="18" spans="1:7" ht="15.75">
      <c r="A18" s="549"/>
      <c r="B18" s="549"/>
      <c r="C18" s="186"/>
      <c r="D18" s="186"/>
      <c r="E18" s="215"/>
      <c r="F18" s="238"/>
      <c r="G18" s="238">
        <f>D18*F18</f>
        <v>0</v>
      </c>
    </row>
    <row r="19" spans="1:7" ht="15.75">
      <c r="A19" s="549"/>
      <c r="B19" s="549"/>
      <c r="C19" s="549"/>
      <c r="D19" s="549"/>
      <c r="E19" s="549"/>
      <c r="F19" s="174" t="s">
        <v>20</v>
      </c>
      <c r="G19" s="227">
        <f>SUM(G7:G18)</f>
        <v>159009.60000000001</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E22" s="215"/>
      <c r="F22" s="238">
        <f>+G19</f>
        <v>159009.60000000001</v>
      </c>
      <c r="G22" s="238">
        <f>D22*F22</f>
        <v>1590.096</v>
      </c>
    </row>
    <row r="23" spans="1:7" ht="15.75">
      <c r="A23" s="186"/>
      <c r="B23" s="186"/>
      <c r="C23" s="186"/>
      <c r="D23" s="186"/>
      <c r="E23" s="215"/>
      <c r="F23" s="238"/>
      <c r="G23" s="238">
        <f>D23*F23</f>
        <v>0</v>
      </c>
    </row>
    <row r="24" spans="1:7" ht="15.75">
      <c r="A24" s="549"/>
      <c r="B24" s="549"/>
      <c r="C24" s="549"/>
      <c r="D24" s="549"/>
      <c r="E24" s="549"/>
      <c r="F24" s="174" t="s">
        <v>20</v>
      </c>
      <c r="G24" s="188">
        <f>SUM(G22:G23)</f>
        <v>1590.096</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f>+E28/5</f>
        <v>2.311690736021433E-2</v>
      </c>
      <c r="F27" s="215"/>
      <c r="G27" s="238">
        <f>+E27*D27</f>
        <v>3383.4712392476563</v>
      </c>
    </row>
    <row r="28" spans="1:7" ht="15.75">
      <c r="A28" s="190" t="s">
        <v>341</v>
      </c>
      <c r="B28" s="191">
        <v>70707</v>
      </c>
      <c r="C28" s="192">
        <v>0.61</v>
      </c>
      <c r="D28" s="193">
        <f t="shared" ref="D28:D29" si="1">+B28*(1+C28)</f>
        <v>113838.26999999999</v>
      </c>
      <c r="E28" s="194">
        <v>0.11558453680107166</v>
      </c>
      <c r="F28" s="215"/>
      <c r="G28" s="238">
        <f>+E28*D28</f>
        <v>13157.94370818533</v>
      </c>
    </row>
    <row r="29" spans="1:7" ht="15.75">
      <c r="A29" s="190" t="s">
        <v>342</v>
      </c>
      <c r="B29" s="191">
        <v>45454</v>
      </c>
      <c r="C29" s="192">
        <v>0.61</v>
      </c>
      <c r="D29" s="193">
        <f t="shared" si="1"/>
        <v>73180.939999999988</v>
      </c>
      <c r="E29" s="196">
        <f>+E28</f>
        <v>0.11558453680107166</v>
      </c>
      <c r="F29" s="215"/>
      <c r="G29" s="238">
        <f>+E29*D29</f>
        <v>8458.5850525670157</v>
      </c>
    </row>
    <row r="30" spans="1:7" ht="15.75">
      <c r="A30" s="549"/>
      <c r="B30" s="549"/>
      <c r="C30" s="549"/>
      <c r="D30" s="549"/>
      <c r="E30" s="549"/>
      <c r="F30" s="174" t="s">
        <v>20</v>
      </c>
      <c r="G30" s="188">
        <f>SUM(G27:G29)</f>
        <v>25000</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238">
        <f>G30*E33</f>
        <v>1250</v>
      </c>
    </row>
    <row r="34" spans="1:7" ht="15.75">
      <c r="A34" s="552"/>
      <c r="B34" s="552"/>
      <c r="C34" s="552"/>
      <c r="D34" s="552"/>
      <c r="E34" s="552"/>
      <c r="F34" s="174" t="s">
        <v>20</v>
      </c>
      <c r="G34" s="227">
        <f>SUM(G33:G33)</f>
        <v>1250</v>
      </c>
    </row>
    <row r="35" spans="1:7" ht="15.75">
      <c r="A35" s="566"/>
      <c r="B35" s="554"/>
      <c r="C35" s="199"/>
      <c r="D35" s="199"/>
      <c r="E35" s="199"/>
      <c r="F35" s="199"/>
      <c r="G35" s="233"/>
    </row>
    <row r="36" spans="1:7" ht="15.75">
      <c r="A36" s="567"/>
      <c r="B36" s="568"/>
      <c r="C36" s="234"/>
      <c r="D36" s="547" t="s">
        <v>347</v>
      </c>
      <c r="E36" s="547"/>
      <c r="F36" s="547"/>
      <c r="G36" s="202">
        <f>ROUND(G19+G24+G30+G34,0)</f>
        <v>186850</v>
      </c>
    </row>
    <row r="39" spans="1:7" ht="16.5">
      <c r="A39" s="548" t="s">
        <v>348</v>
      </c>
      <c r="B39" s="548"/>
      <c r="C39" s="548"/>
      <c r="D39" s="205"/>
      <c r="E39" s="548" t="s">
        <v>349</v>
      </c>
      <c r="F39" s="548"/>
      <c r="G39" s="548"/>
    </row>
    <row r="40" spans="1:7">
      <c r="A40" s="57"/>
      <c r="B40" s="58"/>
      <c r="C40" s="58"/>
      <c r="D40" s="58"/>
      <c r="E40" s="58"/>
      <c r="F40" s="58"/>
      <c r="G40" s="58"/>
    </row>
    <row r="41" spans="1:7">
      <c r="A41" s="57"/>
      <c r="B41" s="58"/>
      <c r="C41" s="58"/>
      <c r="D41" s="58"/>
      <c r="E41" s="58"/>
      <c r="F41" s="58"/>
      <c r="G41" s="58"/>
    </row>
    <row r="42" spans="1:7">
      <c r="A42" s="57"/>
      <c r="B42" s="58"/>
      <c r="C42" s="58"/>
      <c r="D42" s="58"/>
      <c r="E42" s="58"/>
      <c r="F42" s="58"/>
      <c r="G42" s="213"/>
    </row>
    <row r="43" spans="1:7" ht="18">
      <c r="A43" s="57"/>
      <c r="B43" s="58"/>
      <c r="C43" s="544" t="s">
        <v>350</v>
      </c>
      <c r="D43" s="544"/>
      <c r="E43" s="544"/>
      <c r="F43" s="544"/>
      <c r="G43"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39:C39"/>
    <mergeCell ref="E39:G39"/>
    <mergeCell ref="C43:F43"/>
    <mergeCell ref="A31:G31"/>
    <mergeCell ref="A32:B32"/>
    <mergeCell ref="A33:B33"/>
    <mergeCell ref="A34:E34"/>
    <mergeCell ref="A35:B35"/>
    <mergeCell ref="A36:B36"/>
    <mergeCell ref="D36:F36"/>
  </mergeCells>
  <pageMargins left="0.7" right="0.7" top="0.75" bottom="0.75" header="0.3" footer="0.3"/>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A00-000000000000}">
  <dimension ref="A1:G43"/>
  <sheetViews>
    <sheetView topLeftCell="A16" workbookViewId="0">
      <selection activeCell="A38" sqref="A38:G44"/>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25.9" customHeight="1">
      <c r="A3" s="547"/>
      <c r="B3" s="560" t="str">
        <f>+'[7]FORMULARIO DE CANTIDADES'!B65</f>
        <v>Suministro, transporte e instalación de varilla de puesta a tierra de 5/8''x2400mm.</v>
      </c>
      <c r="C3" s="560"/>
      <c r="D3" s="560"/>
      <c r="E3" s="560"/>
      <c r="F3" s="560"/>
      <c r="G3" s="560"/>
    </row>
    <row r="4" spans="1:7" ht="15.75">
      <c r="A4" s="561"/>
      <c r="B4" s="561"/>
      <c r="C4" s="561"/>
      <c r="D4" s="173" t="s">
        <v>315</v>
      </c>
      <c r="E4" s="174" t="s">
        <v>528</v>
      </c>
      <c r="F4" s="174" t="s">
        <v>317</v>
      </c>
      <c r="G4" s="174" t="str">
        <f>'[7]FORMULARIO DE CANTIDADES'!C51</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529</v>
      </c>
      <c r="B7" s="558"/>
      <c r="C7" s="175" t="s">
        <v>126</v>
      </c>
      <c r="D7" s="237">
        <v>1</v>
      </c>
      <c r="E7" s="215"/>
      <c r="F7" s="238">
        <v>61880</v>
      </c>
      <c r="G7" s="229">
        <f t="shared" ref="G7:G18" si="0">D7*F7</f>
        <v>61880</v>
      </c>
    </row>
    <row r="8" spans="1:7" ht="15.75">
      <c r="A8" s="558"/>
      <c r="B8" s="558"/>
      <c r="C8" s="175"/>
      <c r="D8" s="237"/>
      <c r="E8" s="215"/>
      <c r="F8" s="238"/>
      <c r="G8" s="229">
        <f t="shared" si="0"/>
        <v>0</v>
      </c>
    </row>
    <row r="9" spans="1:7" ht="15.75">
      <c r="A9" s="558"/>
      <c r="B9" s="558"/>
      <c r="C9" s="175"/>
      <c r="D9" s="237"/>
      <c r="E9" s="215"/>
      <c r="F9" s="238"/>
      <c r="G9" s="229">
        <f t="shared" si="0"/>
        <v>0</v>
      </c>
    </row>
    <row r="10" spans="1:7" ht="15.75">
      <c r="A10" s="558"/>
      <c r="B10" s="558"/>
      <c r="C10" s="175"/>
      <c r="D10" s="237"/>
      <c r="E10" s="215"/>
      <c r="F10" s="238"/>
      <c r="G10" s="229">
        <f t="shared" si="0"/>
        <v>0</v>
      </c>
    </row>
    <row r="11" spans="1:7" ht="15.75">
      <c r="A11" s="569"/>
      <c r="B11" s="570"/>
      <c r="C11" s="175"/>
      <c r="D11" s="237"/>
      <c r="E11" s="215"/>
      <c r="F11" s="238"/>
      <c r="G11" s="229">
        <f t="shared" si="0"/>
        <v>0</v>
      </c>
    </row>
    <row r="12" spans="1:7" ht="15.75">
      <c r="A12" s="558"/>
      <c r="B12" s="558"/>
      <c r="C12" s="175"/>
      <c r="D12" s="237"/>
      <c r="E12" s="215"/>
      <c r="F12" s="238"/>
      <c r="G12" s="229">
        <f t="shared" si="0"/>
        <v>0</v>
      </c>
    </row>
    <row r="13" spans="1:7" ht="15.75">
      <c r="A13" s="558"/>
      <c r="B13" s="558"/>
      <c r="C13" s="175"/>
      <c r="D13" s="237"/>
      <c r="E13" s="215"/>
      <c r="F13" s="238"/>
      <c r="G13" s="229">
        <f t="shared" si="0"/>
        <v>0</v>
      </c>
    </row>
    <row r="14" spans="1:7" ht="15.75">
      <c r="A14" s="558"/>
      <c r="B14" s="558"/>
      <c r="C14" s="175"/>
      <c r="D14" s="237"/>
      <c r="E14" s="215"/>
      <c r="F14" s="238"/>
      <c r="G14" s="229">
        <f t="shared" si="0"/>
        <v>0</v>
      </c>
    </row>
    <row r="15" spans="1:7" ht="15.75">
      <c r="A15" s="558"/>
      <c r="B15" s="558"/>
      <c r="C15" s="175"/>
      <c r="D15" s="237"/>
      <c r="E15" s="215"/>
      <c r="F15" s="238"/>
      <c r="G15" s="229">
        <f t="shared" si="0"/>
        <v>0</v>
      </c>
    </row>
    <row r="16" spans="1:7" ht="15.75">
      <c r="A16" s="558"/>
      <c r="B16" s="558"/>
      <c r="C16" s="175"/>
      <c r="D16" s="237"/>
      <c r="E16" s="215"/>
      <c r="F16" s="229"/>
      <c r="G16" s="230">
        <f t="shared" si="0"/>
        <v>0</v>
      </c>
    </row>
    <row r="17" spans="1:7" ht="15.75">
      <c r="A17" s="569"/>
      <c r="B17" s="570"/>
      <c r="C17" s="175"/>
      <c r="D17" s="237"/>
      <c r="E17" s="215"/>
      <c r="F17" s="238"/>
      <c r="G17" s="229">
        <f t="shared" si="0"/>
        <v>0</v>
      </c>
    </row>
    <row r="18" spans="1:7" ht="15.75">
      <c r="A18" s="549"/>
      <c r="B18" s="549"/>
      <c r="C18" s="186"/>
      <c r="D18" s="186"/>
      <c r="E18" s="215"/>
      <c r="F18" s="238"/>
      <c r="G18" s="230">
        <f t="shared" si="0"/>
        <v>0</v>
      </c>
    </row>
    <row r="19" spans="1:7" ht="15.75">
      <c r="A19" s="549"/>
      <c r="B19" s="549"/>
      <c r="C19" s="549"/>
      <c r="D19" s="549"/>
      <c r="E19" s="549"/>
      <c r="F19" s="174" t="s">
        <v>20</v>
      </c>
      <c r="G19" s="227">
        <f>SUM(G7:G18)</f>
        <v>61880</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E22" s="215"/>
      <c r="F22" s="239">
        <f>+G19</f>
        <v>61880</v>
      </c>
      <c r="G22" s="230">
        <f>D22*F22</f>
        <v>618.80000000000007</v>
      </c>
    </row>
    <row r="23" spans="1:7" ht="15.75">
      <c r="A23" s="186"/>
      <c r="B23" s="186"/>
      <c r="C23" s="186"/>
      <c r="D23" s="186"/>
      <c r="E23" s="215"/>
      <c r="F23" s="240"/>
      <c r="G23" s="230">
        <f>D23*F23</f>
        <v>0</v>
      </c>
    </row>
    <row r="24" spans="1:7" ht="15.75">
      <c r="A24" s="549"/>
      <c r="B24" s="549"/>
      <c r="C24" s="549"/>
      <c r="D24" s="549"/>
      <c r="E24" s="549"/>
      <c r="F24" s="174" t="s">
        <v>20</v>
      </c>
      <c r="G24" s="188">
        <f>SUM(G22:G23)</f>
        <v>618.80000000000007</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238">
        <f>+E27*D27</f>
        <v>1463.6349</v>
      </c>
    </row>
    <row r="28" spans="1:7" ht="15.75">
      <c r="A28" s="190" t="s">
        <v>341</v>
      </c>
      <c r="B28" s="191">
        <v>70707</v>
      </c>
      <c r="C28" s="192">
        <v>0.61</v>
      </c>
      <c r="D28" s="193">
        <f t="shared" ref="D28:D29" si="1">+B28*(1+C28)</f>
        <v>113838.26999999999</v>
      </c>
      <c r="E28" s="194">
        <v>0.3129965370937029</v>
      </c>
      <c r="F28" s="215"/>
      <c r="G28" s="238">
        <f>+E28*D28</f>
        <v>35630.98429873796</v>
      </c>
    </row>
    <row r="29" spans="1:7" ht="15.75">
      <c r="A29" s="190" t="s">
        <v>342</v>
      </c>
      <c r="B29" s="191">
        <v>45454</v>
      </c>
      <c r="C29" s="192">
        <v>0.61</v>
      </c>
      <c r="D29" s="193">
        <f t="shared" si="1"/>
        <v>73180.939999999988</v>
      </c>
      <c r="E29" s="196">
        <f>+E28</f>
        <v>0.3129965370937029</v>
      </c>
      <c r="F29" s="215"/>
      <c r="G29" s="238">
        <f>+E29*D29</f>
        <v>22905.380801262043</v>
      </c>
    </row>
    <row r="30" spans="1:7" ht="15.75">
      <c r="A30" s="549"/>
      <c r="B30" s="549"/>
      <c r="C30" s="549"/>
      <c r="D30" s="549"/>
      <c r="E30" s="549"/>
      <c r="F30" s="174" t="s">
        <v>20</v>
      </c>
      <c r="G30" s="188">
        <f>SUM(G27:G29)</f>
        <v>60000</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239">
        <f>G30*E33</f>
        <v>3000</v>
      </c>
    </row>
    <row r="34" spans="1:7" ht="15.75">
      <c r="A34" s="552"/>
      <c r="B34" s="552"/>
      <c r="C34" s="552"/>
      <c r="D34" s="552"/>
      <c r="E34" s="552"/>
      <c r="F34" s="174" t="s">
        <v>20</v>
      </c>
      <c r="G34" s="227">
        <f>SUM(G33:G33)</f>
        <v>3000</v>
      </c>
    </row>
    <row r="35" spans="1:7" ht="15.75">
      <c r="A35" s="566"/>
      <c r="B35" s="554"/>
      <c r="C35" s="199"/>
      <c r="D35" s="199"/>
      <c r="E35" s="199"/>
      <c r="F35" s="199"/>
      <c r="G35" s="233"/>
    </row>
    <row r="36" spans="1:7" ht="15.75">
      <c r="A36" s="567"/>
      <c r="B36" s="568"/>
      <c r="C36" s="234"/>
      <c r="D36" s="547" t="s">
        <v>347</v>
      </c>
      <c r="E36" s="547"/>
      <c r="F36" s="547"/>
      <c r="G36" s="202">
        <f>ROUND(G19+G24+G30+G34,0)</f>
        <v>125499</v>
      </c>
    </row>
    <row r="39" spans="1:7" ht="16.5">
      <c r="A39" s="548" t="s">
        <v>348</v>
      </c>
      <c r="B39" s="548"/>
      <c r="C39" s="548"/>
      <c r="D39" s="205"/>
      <c r="E39" s="548" t="s">
        <v>349</v>
      </c>
      <c r="F39" s="548"/>
      <c r="G39" s="548"/>
    </row>
    <row r="40" spans="1:7">
      <c r="A40" s="57"/>
      <c r="B40" s="58"/>
      <c r="C40" s="58"/>
      <c r="D40" s="58"/>
      <c r="E40" s="58"/>
      <c r="F40" s="58"/>
      <c r="G40" s="58"/>
    </row>
    <row r="41" spans="1:7">
      <c r="A41" s="57"/>
      <c r="B41" s="58"/>
      <c r="C41" s="58"/>
      <c r="D41" s="58"/>
      <c r="E41" s="58"/>
      <c r="F41" s="58"/>
      <c r="G41" s="58"/>
    </row>
    <row r="42" spans="1:7">
      <c r="A42" s="57"/>
      <c r="B42" s="58"/>
      <c r="C42" s="58"/>
      <c r="D42" s="58"/>
      <c r="E42" s="58"/>
      <c r="F42" s="58"/>
      <c r="G42" s="213"/>
    </row>
    <row r="43" spans="1:7" ht="18">
      <c r="A43" s="57"/>
      <c r="B43" s="58"/>
      <c r="C43" s="544" t="s">
        <v>350</v>
      </c>
      <c r="D43" s="544"/>
      <c r="E43" s="544"/>
      <c r="F43" s="544"/>
      <c r="G43"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39:C39"/>
    <mergeCell ref="E39:G39"/>
    <mergeCell ref="C43:F43"/>
    <mergeCell ref="A31:G31"/>
    <mergeCell ref="A32:B32"/>
    <mergeCell ref="A33:B33"/>
    <mergeCell ref="A34:E34"/>
    <mergeCell ref="A35:B35"/>
    <mergeCell ref="A36:B36"/>
    <mergeCell ref="D36:F36"/>
  </mergeCells>
  <pageMargins left="0.7" right="0.7" top="0.75" bottom="0.75" header="0.3" footer="0.3"/>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B00-000000000000}">
  <dimension ref="A1:G45"/>
  <sheetViews>
    <sheetView topLeftCell="A19" workbookViewId="0">
      <selection activeCell="A40" sqref="A40:G46"/>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5.75">
      <c r="A3" s="547"/>
      <c r="B3" s="560" t="str">
        <f>+'[7]FORMULARIO DE CANTIDADES'!B66</f>
        <v>Suministro, transporte e instalación de cable de cobre desnudo No.1/0AWG.</v>
      </c>
      <c r="C3" s="560"/>
      <c r="D3" s="560"/>
      <c r="E3" s="560"/>
      <c r="F3" s="560"/>
      <c r="G3" s="560"/>
    </row>
    <row r="4" spans="1:7" ht="15.75">
      <c r="A4" s="561"/>
      <c r="B4" s="561"/>
      <c r="C4" s="561"/>
      <c r="D4" s="173" t="s">
        <v>315</v>
      </c>
      <c r="E4" s="174" t="s">
        <v>530</v>
      </c>
      <c r="F4" s="174" t="s">
        <v>317</v>
      </c>
      <c r="G4" s="174" t="str">
        <f>'[7]FORMULARIO DE CANTIDADES'!C66</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531</v>
      </c>
      <c r="B7" s="558"/>
      <c r="C7" s="175" t="s">
        <v>112</v>
      </c>
      <c r="D7" s="237">
        <v>1</v>
      </c>
      <c r="E7" s="215"/>
      <c r="F7" s="238">
        <v>43341</v>
      </c>
      <c r="G7" s="229">
        <f t="shared" ref="G7:G18" si="0">D7*F7</f>
        <v>43341</v>
      </c>
    </row>
    <row r="8" spans="1:7" ht="15.75">
      <c r="A8" s="558"/>
      <c r="B8" s="558"/>
      <c r="C8" s="175"/>
      <c r="D8" s="237"/>
      <c r="E8" s="215"/>
      <c r="F8" s="229"/>
      <c r="G8" s="229">
        <f t="shared" si="0"/>
        <v>0</v>
      </c>
    </row>
    <row r="9" spans="1:7" ht="15.75">
      <c r="A9" s="558"/>
      <c r="B9" s="558"/>
      <c r="C9" s="175"/>
      <c r="D9" s="237"/>
      <c r="E9" s="215"/>
      <c r="F9" s="238"/>
      <c r="G9" s="229">
        <f t="shared" si="0"/>
        <v>0</v>
      </c>
    </row>
    <row r="10" spans="1:7" ht="15.75">
      <c r="A10" s="558"/>
      <c r="B10" s="558"/>
      <c r="C10" s="175"/>
      <c r="D10" s="237"/>
      <c r="E10" s="215"/>
      <c r="F10" s="238"/>
      <c r="G10" s="229">
        <f t="shared" si="0"/>
        <v>0</v>
      </c>
    </row>
    <row r="11" spans="1:7" ht="15.75">
      <c r="A11" s="558"/>
      <c r="B11" s="558"/>
      <c r="C11" s="175"/>
      <c r="D11" s="237"/>
      <c r="E11" s="215"/>
      <c r="F11" s="238"/>
      <c r="G11" s="229">
        <f t="shared" si="0"/>
        <v>0</v>
      </c>
    </row>
    <row r="12" spans="1:7" ht="15.75">
      <c r="A12" s="558"/>
      <c r="B12" s="558"/>
      <c r="C12" s="175"/>
      <c r="D12" s="237"/>
      <c r="E12" s="215"/>
      <c r="F12" s="229"/>
      <c r="G12" s="229">
        <f t="shared" si="0"/>
        <v>0</v>
      </c>
    </row>
    <row r="13" spans="1:7" ht="15.75">
      <c r="A13" s="558"/>
      <c r="B13" s="558"/>
      <c r="C13" s="175"/>
      <c r="D13" s="237"/>
      <c r="E13" s="215"/>
      <c r="F13" s="238"/>
      <c r="G13" s="229">
        <f t="shared" si="0"/>
        <v>0</v>
      </c>
    </row>
    <row r="14" spans="1:7" ht="15.75">
      <c r="A14" s="558"/>
      <c r="B14" s="558"/>
      <c r="C14" s="175"/>
      <c r="D14" s="237"/>
      <c r="E14" s="215"/>
      <c r="F14" s="238"/>
      <c r="G14" s="229">
        <f t="shared" si="0"/>
        <v>0</v>
      </c>
    </row>
    <row r="15" spans="1:7" ht="15.75">
      <c r="A15" s="558"/>
      <c r="B15" s="558"/>
      <c r="C15" s="175"/>
      <c r="D15" s="237"/>
      <c r="E15" s="215"/>
      <c r="F15" s="238"/>
      <c r="G15" s="229">
        <f t="shared" si="0"/>
        <v>0</v>
      </c>
    </row>
    <row r="16" spans="1:7" ht="15.75">
      <c r="A16" s="558"/>
      <c r="B16" s="558"/>
      <c r="C16" s="175"/>
      <c r="D16" s="237"/>
      <c r="E16" s="215"/>
      <c r="F16" s="229"/>
      <c r="G16" s="230">
        <f t="shared" si="0"/>
        <v>0</v>
      </c>
    </row>
    <row r="17" spans="1:7" ht="15.75">
      <c r="A17" s="569"/>
      <c r="B17" s="570"/>
      <c r="C17" s="175"/>
      <c r="D17" s="237"/>
      <c r="E17" s="215"/>
      <c r="F17" s="238"/>
      <c r="G17" s="229">
        <f t="shared" si="0"/>
        <v>0</v>
      </c>
    </row>
    <row r="18" spans="1:7" ht="15.75">
      <c r="A18" s="549"/>
      <c r="B18" s="549"/>
      <c r="C18" s="186"/>
      <c r="D18" s="186"/>
      <c r="E18" s="215"/>
      <c r="F18" s="238"/>
      <c r="G18" s="230">
        <f t="shared" si="0"/>
        <v>0</v>
      </c>
    </row>
    <row r="19" spans="1:7" ht="15.75">
      <c r="A19" s="549"/>
      <c r="B19" s="549"/>
      <c r="C19" s="549"/>
      <c r="D19" s="549"/>
      <c r="E19" s="549"/>
      <c r="F19" s="174" t="s">
        <v>20</v>
      </c>
      <c r="G19" s="227">
        <f>SUM(G7:G18)</f>
        <v>43341</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E22" s="215"/>
      <c r="F22" s="239">
        <f>+G19</f>
        <v>43341</v>
      </c>
      <c r="G22" s="230">
        <f>D22*F22</f>
        <v>433.41</v>
      </c>
    </row>
    <row r="23" spans="1:7" ht="15.75">
      <c r="A23" s="186"/>
      <c r="B23" s="186"/>
      <c r="C23" s="186"/>
      <c r="D23" s="186"/>
      <c r="E23" s="215"/>
      <c r="F23" s="240"/>
      <c r="G23" s="230">
        <f>D23*F23</f>
        <v>0</v>
      </c>
    </row>
    <row r="24" spans="1:7" ht="15.75">
      <c r="A24" s="549"/>
      <c r="B24" s="549"/>
      <c r="C24" s="549"/>
      <c r="D24" s="549"/>
      <c r="E24" s="549"/>
      <c r="F24" s="174" t="s">
        <v>20</v>
      </c>
      <c r="G24" s="188">
        <f>SUM(G22:G23)</f>
        <v>433.41</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238">
        <f>+E27*D27</f>
        <v>1463.6349</v>
      </c>
    </row>
    <row r="28" spans="1:7" ht="15.75">
      <c r="A28" s="190" t="s">
        <v>341</v>
      </c>
      <c r="B28" s="191">
        <v>70707</v>
      </c>
      <c r="C28" s="192">
        <v>0.61</v>
      </c>
      <c r="D28" s="193">
        <f t="shared" ref="D28:D29" si="1">+B28*(1+C28)</f>
        <v>113838.26999999999</v>
      </c>
      <c r="E28" s="194">
        <v>2.4256145130759563E-2</v>
      </c>
      <c r="F28" s="215"/>
      <c r="G28" s="238">
        <f>+E28*D28</f>
        <v>2761.2775985545923</v>
      </c>
    </row>
    <row r="29" spans="1:7" ht="15.75">
      <c r="A29" s="190" t="s">
        <v>342</v>
      </c>
      <c r="B29" s="191">
        <v>45454</v>
      </c>
      <c r="C29" s="192">
        <v>0.61</v>
      </c>
      <c r="D29" s="193">
        <f t="shared" si="1"/>
        <v>73180.939999999988</v>
      </c>
      <c r="E29" s="196">
        <f>+E28</f>
        <v>2.4256145130759563E-2</v>
      </c>
      <c r="F29" s="215"/>
      <c r="G29" s="238">
        <f>+E29*D29</f>
        <v>1775.0875014454075</v>
      </c>
    </row>
    <row r="30" spans="1:7" ht="15.75">
      <c r="A30" s="549"/>
      <c r="B30" s="549"/>
      <c r="C30" s="549"/>
      <c r="D30" s="549"/>
      <c r="E30" s="549"/>
      <c r="F30" s="174" t="s">
        <v>20</v>
      </c>
      <c r="G30" s="188">
        <f>SUM(G27:G29)</f>
        <v>6000</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239">
        <f>G30*E33</f>
        <v>300</v>
      </c>
    </row>
    <row r="34" spans="1:7" ht="15.75">
      <c r="A34" s="552"/>
      <c r="B34" s="552"/>
      <c r="C34" s="552"/>
      <c r="D34" s="552"/>
      <c r="E34" s="552"/>
      <c r="F34" s="174" t="s">
        <v>20</v>
      </c>
      <c r="G34" s="227">
        <f>SUM(G33:G33)</f>
        <v>300</v>
      </c>
    </row>
    <row r="35" spans="1:7" ht="15.75">
      <c r="A35" s="566"/>
      <c r="B35" s="554"/>
      <c r="C35" s="199"/>
      <c r="D35" s="199"/>
      <c r="E35" s="199"/>
      <c r="F35" s="199"/>
      <c r="G35" s="233"/>
    </row>
    <row r="36" spans="1:7" ht="15.75">
      <c r="A36" s="567"/>
      <c r="B36" s="568"/>
      <c r="C36" s="234"/>
      <c r="D36" s="547" t="s">
        <v>347</v>
      </c>
      <c r="E36" s="547"/>
      <c r="F36" s="547"/>
      <c r="G36" s="202">
        <f>ROUND(G19+G24+G30+G34,0)</f>
        <v>50074</v>
      </c>
    </row>
    <row r="41" spans="1:7" ht="16.5">
      <c r="A41" s="548" t="s">
        <v>348</v>
      </c>
      <c r="B41" s="548"/>
      <c r="C41" s="548"/>
      <c r="D41" s="205"/>
      <c r="E41" s="548" t="s">
        <v>349</v>
      </c>
      <c r="F41" s="548"/>
      <c r="G41" s="548"/>
    </row>
    <row r="42" spans="1:7">
      <c r="A42" s="57"/>
      <c r="B42" s="58"/>
      <c r="C42" s="58"/>
      <c r="D42" s="58"/>
      <c r="E42" s="58"/>
      <c r="F42" s="58"/>
      <c r="G42" s="58"/>
    </row>
    <row r="43" spans="1:7">
      <c r="A43" s="57"/>
      <c r="B43" s="58"/>
      <c r="C43" s="58"/>
      <c r="D43" s="58"/>
      <c r="E43" s="58"/>
      <c r="F43" s="58"/>
      <c r="G43" s="58"/>
    </row>
    <row r="44" spans="1:7">
      <c r="A44" s="57"/>
      <c r="B44" s="58"/>
      <c r="C44" s="58"/>
      <c r="D44" s="58"/>
      <c r="E44" s="58"/>
      <c r="F44" s="58"/>
      <c r="G44" s="213"/>
    </row>
    <row r="45" spans="1:7" ht="18">
      <c r="A45" s="57"/>
      <c r="B45" s="58"/>
      <c r="C45" s="544" t="s">
        <v>350</v>
      </c>
      <c r="D45" s="544"/>
      <c r="E45" s="544"/>
      <c r="F45" s="544"/>
      <c r="G45"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41:C41"/>
    <mergeCell ref="E41:G41"/>
    <mergeCell ref="C45:F45"/>
    <mergeCell ref="A31:G31"/>
    <mergeCell ref="A32:B32"/>
    <mergeCell ref="A33:B33"/>
    <mergeCell ref="A34:E34"/>
    <mergeCell ref="A35:B35"/>
    <mergeCell ref="A36:B36"/>
    <mergeCell ref="D36:F36"/>
  </mergeCells>
  <pageMargins left="0.7" right="0.7" top="0.75" bottom="0.75" header="0.3" footer="0.3"/>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C00-000000000000}">
  <dimension ref="A1:G44"/>
  <sheetViews>
    <sheetView topLeftCell="A22" workbookViewId="0">
      <selection activeCell="A39" sqref="A39:G45"/>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5.75">
      <c r="A3" s="547"/>
      <c r="B3" s="560" t="str">
        <f>+'[7]FORMULARIO DE CANTIDADES'!B67</f>
        <v>Suministro, transporte e instalación de soldadura exotérmica de 115gr.</v>
      </c>
      <c r="C3" s="560"/>
      <c r="D3" s="560"/>
      <c r="E3" s="560"/>
      <c r="F3" s="560"/>
      <c r="G3" s="560"/>
    </row>
    <row r="4" spans="1:7" ht="15.75">
      <c r="A4" s="561"/>
      <c r="B4" s="561"/>
      <c r="C4" s="561"/>
      <c r="D4" s="173" t="s">
        <v>315</v>
      </c>
      <c r="E4" s="174" t="s">
        <v>532</v>
      </c>
      <c r="F4" s="174" t="s">
        <v>317</v>
      </c>
      <c r="G4" s="174" t="str">
        <f>'[7]FORMULARIO DE CANTIDADES'!C67</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533</v>
      </c>
      <c r="B7" s="558"/>
      <c r="C7" s="175" t="s">
        <v>126</v>
      </c>
      <c r="D7" s="237">
        <v>1</v>
      </c>
      <c r="E7" s="215"/>
      <c r="F7" s="238">
        <v>26814</v>
      </c>
      <c r="G7" s="229">
        <f t="shared" ref="G7:G18" si="0">D7*F7</f>
        <v>26814</v>
      </c>
    </row>
    <row r="8" spans="1:7" ht="15.75">
      <c r="A8" s="558"/>
      <c r="B8" s="558"/>
      <c r="C8" s="175"/>
      <c r="D8" s="237"/>
      <c r="E8" s="215"/>
      <c r="F8" s="238"/>
      <c r="G8" s="229">
        <f t="shared" si="0"/>
        <v>0</v>
      </c>
    </row>
    <row r="9" spans="1:7" ht="15.75">
      <c r="A9" s="558"/>
      <c r="B9" s="558"/>
      <c r="C9" s="175"/>
      <c r="D9" s="237"/>
      <c r="E9" s="215"/>
      <c r="F9" s="238"/>
      <c r="G9" s="229">
        <f t="shared" si="0"/>
        <v>0</v>
      </c>
    </row>
    <row r="10" spans="1:7" ht="15.75">
      <c r="A10" s="558"/>
      <c r="B10" s="558"/>
      <c r="C10" s="175"/>
      <c r="D10" s="237"/>
      <c r="E10" s="215"/>
      <c r="F10" s="238"/>
      <c r="G10" s="229">
        <f t="shared" si="0"/>
        <v>0</v>
      </c>
    </row>
    <row r="11" spans="1:7" ht="15.75">
      <c r="A11" s="569"/>
      <c r="B11" s="570"/>
      <c r="C11" s="175"/>
      <c r="D11" s="237"/>
      <c r="E11" s="215"/>
      <c r="F11" s="238"/>
      <c r="G11" s="229">
        <f t="shared" si="0"/>
        <v>0</v>
      </c>
    </row>
    <row r="12" spans="1:7" ht="15.75">
      <c r="A12" s="558"/>
      <c r="B12" s="558"/>
      <c r="C12" s="175"/>
      <c r="D12" s="237"/>
      <c r="E12" s="215"/>
      <c r="F12" s="238"/>
      <c r="G12" s="229">
        <f t="shared" si="0"/>
        <v>0</v>
      </c>
    </row>
    <row r="13" spans="1:7" ht="15.75">
      <c r="A13" s="558"/>
      <c r="B13" s="558"/>
      <c r="C13" s="175"/>
      <c r="D13" s="237"/>
      <c r="E13" s="215"/>
      <c r="F13" s="238"/>
      <c r="G13" s="229">
        <f t="shared" si="0"/>
        <v>0</v>
      </c>
    </row>
    <row r="14" spans="1:7" ht="15.75">
      <c r="A14" s="558"/>
      <c r="B14" s="558"/>
      <c r="C14" s="175"/>
      <c r="D14" s="237"/>
      <c r="E14" s="215"/>
      <c r="F14" s="238"/>
      <c r="G14" s="229">
        <f t="shared" si="0"/>
        <v>0</v>
      </c>
    </row>
    <row r="15" spans="1:7" ht="15.75">
      <c r="A15" s="558"/>
      <c r="B15" s="558"/>
      <c r="C15" s="175"/>
      <c r="D15" s="237"/>
      <c r="E15" s="215"/>
      <c r="F15" s="238"/>
      <c r="G15" s="229">
        <f t="shared" si="0"/>
        <v>0</v>
      </c>
    </row>
    <row r="16" spans="1:7" ht="15.75">
      <c r="A16" s="558"/>
      <c r="B16" s="558"/>
      <c r="C16" s="175"/>
      <c r="D16" s="237"/>
      <c r="E16" s="215"/>
      <c r="F16" s="229"/>
      <c r="G16" s="230">
        <f t="shared" si="0"/>
        <v>0</v>
      </c>
    </row>
    <row r="17" spans="1:7" ht="15.75">
      <c r="A17" s="569"/>
      <c r="B17" s="570"/>
      <c r="C17" s="175"/>
      <c r="D17" s="237"/>
      <c r="E17" s="215"/>
      <c r="F17" s="238"/>
      <c r="G17" s="229">
        <f t="shared" si="0"/>
        <v>0</v>
      </c>
    </row>
    <row r="18" spans="1:7" ht="15.75">
      <c r="A18" s="549"/>
      <c r="B18" s="549"/>
      <c r="C18" s="186"/>
      <c r="D18" s="186"/>
      <c r="E18" s="215"/>
      <c r="F18" s="238"/>
      <c r="G18" s="230">
        <f t="shared" si="0"/>
        <v>0</v>
      </c>
    </row>
    <row r="19" spans="1:7" ht="15.75">
      <c r="A19" s="549"/>
      <c r="B19" s="549"/>
      <c r="C19" s="549"/>
      <c r="D19" s="549"/>
      <c r="E19" s="549"/>
      <c r="F19" s="174" t="s">
        <v>20</v>
      </c>
      <c r="G19" s="227">
        <f>SUM(G7:G18)</f>
        <v>26814</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E22" s="215"/>
      <c r="F22" s="239">
        <f>+G19</f>
        <v>26814</v>
      </c>
      <c r="G22" s="230">
        <f>D22*F22</f>
        <v>268.14</v>
      </c>
    </row>
    <row r="23" spans="1:7" ht="15.75">
      <c r="A23" s="186"/>
      <c r="B23" s="186"/>
      <c r="C23" s="186"/>
      <c r="D23" s="186"/>
      <c r="E23" s="215"/>
      <c r="F23" s="240"/>
      <c r="G23" s="230">
        <f>D23*F23</f>
        <v>0</v>
      </c>
    </row>
    <row r="24" spans="1:7" ht="15.75">
      <c r="A24" s="549"/>
      <c r="B24" s="549"/>
      <c r="C24" s="549"/>
      <c r="D24" s="549"/>
      <c r="E24" s="549"/>
      <c r="F24" s="174" t="s">
        <v>20</v>
      </c>
      <c r="G24" s="188">
        <f>SUM(G22:G23)</f>
        <v>268.14</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238">
        <f>+E27*D27</f>
        <v>1463.6349</v>
      </c>
    </row>
    <row r="28" spans="1:7" ht="15.75">
      <c r="A28" s="190" t="s">
        <v>341</v>
      </c>
      <c r="B28" s="191">
        <v>70707</v>
      </c>
      <c r="C28" s="192">
        <v>0.61</v>
      </c>
      <c r="D28" s="193">
        <f t="shared" ref="D28:D29" si="1">+B28*(1+C28)</f>
        <v>113838.26999999999</v>
      </c>
      <c r="E28" s="194">
        <v>0.152585208225401</v>
      </c>
      <c r="F28" s="215"/>
      <c r="G28" s="238">
        <f>+E28*D28</f>
        <v>17370.03613196942</v>
      </c>
    </row>
    <row r="29" spans="1:7" ht="15.75">
      <c r="A29" s="190" t="s">
        <v>342</v>
      </c>
      <c r="B29" s="191">
        <v>45454</v>
      </c>
      <c r="C29" s="192">
        <v>0.61</v>
      </c>
      <c r="D29" s="193">
        <f t="shared" si="1"/>
        <v>73180.939999999988</v>
      </c>
      <c r="E29" s="196">
        <f>+E28</f>
        <v>0.152585208225401</v>
      </c>
      <c r="F29" s="215"/>
      <c r="G29" s="238">
        <f>+E29*D29</f>
        <v>11166.328968030575</v>
      </c>
    </row>
    <row r="30" spans="1:7" ht="15.75">
      <c r="A30" s="549"/>
      <c r="B30" s="549"/>
      <c r="C30" s="549"/>
      <c r="D30" s="549"/>
      <c r="E30" s="549"/>
      <c r="F30" s="174" t="s">
        <v>20</v>
      </c>
      <c r="G30" s="188">
        <f>SUM(G27:G29)</f>
        <v>29999.999999999996</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239">
        <f>G30*E33</f>
        <v>1500</v>
      </c>
    </row>
    <row r="34" spans="1:7" ht="15.75">
      <c r="A34" s="552"/>
      <c r="B34" s="552"/>
      <c r="C34" s="552"/>
      <c r="D34" s="552"/>
      <c r="E34" s="552"/>
      <c r="F34" s="174" t="s">
        <v>20</v>
      </c>
      <c r="G34" s="227">
        <f>SUM(G33:G33)</f>
        <v>1500</v>
      </c>
    </row>
    <row r="35" spans="1:7" ht="15.75">
      <c r="A35" s="566"/>
      <c r="B35" s="554"/>
      <c r="C35" s="199"/>
      <c r="D35" s="199"/>
      <c r="E35" s="199"/>
      <c r="F35" s="199"/>
      <c r="G35" s="233"/>
    </row>
    <row r="36" spans="1:7" ht="15.75">
      <c r="A36" s="567"/>
      <c r="B36" s="568"/>
      <c r="C36" s="234"/>
      <c r="D36" s="547" t="s">
        <v>347</v>
      </c>
      <c r="E36" s="547"/>
      <c r="F36" s="547"/>
      <c r="G36" s="202">
        <f>ROUND(G19+G24+G30+G34,0)</f>
        <v>58582</v>
      </c>
    </row>
    <row r="40" spans="1:7" ht="16.5">
      <c r="A40" s="548" t="s">
        <v>348</v>
      </c>
      <c r="B40" s="548"/>
      <c r="C40" s="548"/>
      <c r="D40" s="205"/>
      <c r="E40" s="548" t="s">
        <v>349</v>
      </c>
      <c r="F40" s="548"/>
      <c r="G40" s="548"/>
    </row>
    <row r="41" spans="1:7">
      <c r="A41" s="57"/>
      <c r="B41" s="58"/>
      <c r="C41" s="58"/>
      <c r="D41" s="58"/>
      <c r="E41" s="58"/>
      <c r="F41" s="58"/>
      <c r="G41" s="58"/>
    </row>
    <row r="42" spans="1:7">
      <c r="A42" s="57"/>
      <c r="B42" s="58"/>
      <c r="C42" s="58"/>
      <c r="D42" s="58"/>
      <c r="E42" s="58"/>
      <c r="F42" s="58"/>
      <c r="G42" s="58"/>
    </row>
    <row r="43" spans="1:7">
      <c r="A43" s="57"/>
      <c r="B43" s="58"/>
      <c r="C43" s="58"/>
      <c r="D43" s="58"/>
      <c r="E43" s="58"/>
      <c r="F43" s="58"/>
      <c r="G43" s="213"/>
    </row>
    <row r="44" spans="1:7" ht="18">
      <c r="A44" s="57"/>
      <c r="B44" s="58"/>
      <c r="C44" s="544" t="s">
        <v>350</v>
      </c>
      <c r="D44" s="544"/>
      <c r="E44" s="544"/>
      <c r="F44" s="544"/>
      <c r="G44"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40:C40"/>
    <mergeCell ref="E40:G40"/>
    <mergeCell ref="C44:F44"/>
    <mergeCell ref="A31:G31"/>
    <mergeCell ref="A32:B32"/>
    <mergeCell ref="A33:B33"/>
    <mergeCell ref="A34:E34"/>
    <mergeCell ref="A35:B35"/>
    <mergeCell ref="A36:B36"/>
    <mergeCell ref="D36:F36"/>
  </mergeCells>
  <pageMargins left="0.7" right="0.7" top="0.75" bottom="0.75" header="0.3" footer="0.3"/>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D00-000000000000}">
  <dimension ref="A1:G50"/>
  <sheetViews>
    <sheetView topLeftCell="A22" workbookViewId="0">
      <selection activeCell="A45" sqref="A45:G51"/>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5.75">
      <c r="A3" s="547"/>
      <c r="B3" s="560" t="str">
        <f>+'[7]FORMULARIO DE CANTIDADES'!B76</f>
        <v>Suministro, transporte e instalación de caja de inspección para sistema de protección contra rayos según norma EPM RS3-001.</v>
      </c>
      <c r="C3" s="560"/>
      <c r="D3" s="560"/>
      <c r="E3" s="560"/>
      <c r="F3" s="560"/>
      <c r="G3" s="560"/>
    </row>
    <row r="4" spans="1:7" ht="15.75">
      <c r="A4" s="561"/>
      <c r="B4" s="561"/>
      <c r="C4" s="561"/>
      <c r="D4" s="173" t="s">
        <v>315</v>
      </c>
      <c r="E4" s="174" t="s">
        <v>534</v>
      </c>
      <c r="F4" s="174" t="s">
        <v>317</v>
      </c>
      <c r="G4" s="174" t="str">
        <f>'[7]FORMULARIO DE CANTIDADES'!C76</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74" t="s">
        <v>378</v>
      </c>
      <c r="B7" s="564"/>
      <c r="C7" s="245" t="s">
        <v>117</v>
      </c>
      <c r="D7" s="246">
        <v>18</v>
      </c>
      <c r="E7" s="215"/>
      <c r="F7" s="247">
        <v>5600</v>
      </c>
      <c r="G7" s="230">
        <f t="shared" ref="G7:G19" si="0">D7*F7</f>
        <v>100800</v>
      </c>
    </row>
    <row r="8" spans="1:7" ht="15.75">
      <c r="A8" s="564" t="s">
        <v>535</v>
      </c>
      <c r="B8" s="564"/>
      <c r="C8" s="245" t="s">
        <v>536</v>
      </c>
      <c r="D8" s="218">
        <v>1</v>
      </c>
      <c r="E8" s="215"/>
      <c r="F8" s="225">
        <v>46400</v>
      </c>
      <c r="G8" s="230">
        <f t="shared" si="0"/>
        <v>46400</v>
      </c>
    </row>
    <row r="9" spans="1:7" ht="15.75">
      <c r="A9" s="564" t="s">
        <v>537</v>
      </c>
      <c r="B9" s="564"/>
      <c r="C9" s="245" t="s">
        <v>56</v>
      </c>
      <c r="D9" s="218">
        <v>0.18</v>
      </c>
      <c r="E9" s="215"/>
      <c r="F9" s="225">
        <v>36000</v>
      </c>
      <c r="G9" s="230">
        <f t="shared" si="0"/>
        <v>6480</v>
      </c>
    </row>
    <row r="10" spans="1:7" ht="15.75">
      <c r="A10" s="562" t="s">
        <v>538</v>
      </c>
      <c r="B10" s="562"/>
      <c r="C10" s="245" t="s">
        <v>56</v>
      </c>
      <c r="D10" s="220">
        <v>0.18</v>
      </c>
      <c r="E10" s="215"/>
      <c r="F10" s="226">
        <v>36000</v>
      </c>
      <c r="G10" s="230">
        <f t="shared" si="0"/>
        <v>6480</v>
      </c>
    </row>
    <row r="11" spans="1:7" ht="15.75">
      <c r="A11" s="562" t="s">
        <v>539</v>
      </c>
      <c r="B11" s="562"/>
      <c r="C11" s="245" t="s">
        <v>56</v>
      </c>
      <c r="D11" s="220">
        <v>0.3</v>
      </c>
      <c r="E11" s="215"/>
      <c r="F11" s="226">
        <v>100800</v>
      </c>
      <c r="G11" s="230">
        <f t="shared" si="0"/>
        <v>30240</v>
      </c>
    </row>
    <row r="12" spans="1:7" ht="15.75">
      <c r="A12" s="562" t="s">
        <v>540</v>
      </c>
      <c r="B12" s="562"/>
      <c r="C12" s="217" t="s">
        <v>56</v>
      </c>
      <c r="D12" s="220">
        <v>0.15</v>
      </c>
      <c r="E12" s="215"/>
      <c r="F12" s="226">
        <v>100800</v>
      </c>
      <c r="G12" s="230">
        <f t="shared" si="0"/>
        <v>15120</v>
      </c>
    </row>
    <row r="13" spans="1:7" ht="15.75">
      <c r="A13" s="563" t="s">
        <v>541</v>
      </c>
      <c r="B13" s="563"/>
      <c r="C13" s="217" t="s">
        <v>297</v>
      </c>
      <c r="D13" s="220">
        <v>1</v>
      </c>
      <c r="E13" s="215"/>
      <c r="F13" s="248">
        <v>227189</v>
      </c>
      <c r="G13" s="230">
        <f t="shared" si="0"/>
        <v>227189</v>
      </c>
    </row>
    <row r="14" spans="1:7" ht="15.75">
      <c r="A14" s="562" t="s">
        <v>542</v>
      </c>
      <c r="B14" s="562"/>
      <c r="C14" s="217" t="s">
        <v>297</v>
      </c>
      <c r="D14" s="220">
        <v>2</v>
      </c>
      <c r="E14" s="215"/>
      <c r="F14" s="226">
        <v>2560</v>
      </c>
      <c r="G14" s="230">
        <f t="shared" si="0"/>
        <v>5120</v>
      </c>
    </row>
    <row r="15" spans="1:7" ht="15.75">
      <c r="A15" s="558"/>
      <c r="B15" s="558"/>
      <c r="C15" s="174"/>
      <c r="D15" s="249"/>
      <c r="E15" s="215"/>
      <c r="F15" s="250"/>
      <c r="G15" s="230">
        <f t="shared" si="0"/>
        <v>0</v>
      </c>
    </row>
    <row r="16" spans="1:7" ht="15.75">
      <c r="A16" s="558"/>
      <c r="B16" s="558"/>
      <c r="C16" s="174"/>
      <c r="D16" s="249"/>
      <c r="E16" s="215"/>
      <c r="F16" s="250"/>
      <c r="G16" s="230">
        <f t="shared" si="0"/>
        <v>0</v>
      </c>
    </row>
    <row r="17" spans="1:7" ht="15.75">
      <c r="A17" s="558"/>
      <c r="B17" s="558"/>
      <c r="C17" s="174"/>
      <c r="D17" s="249"/>
      <c r="E17" s="215"/>
      <c r="F17" s="250"/>
      <c r="G17" s="230">
        <f t="shared" si="0"/>
        <v>0</v>
      </c>
    </row>
    <row r="18" spans="1:7" ht="15.75">
      <c r="A18" s="558"/>
      <c r="B18" s="558"/>
      <c r="C18" s="174"/>
      <c r="D18" s="249"/>
      <c r="E18" s="215"/>
      <c r="F18" s="250"/>
      <c r="G18" s="230">
        <f t="shared" si="0"/>
        <v>0</v>
      </c>
    </row>
    <row r="19" spans="1:7" ht="15.75">
      <c r="A19" s="558"/>
      <c r="B19" s="558"/>
      <c r="C19" s="174"/>
      <c r="D19" s="249"/>
      <c r="E19" s="215"/>
      <c r="F19" s="250"/>
      <c r="G19" s="230">
        <f t="shared" si="0"/>
        <v>0</v>
      </c>
    </row>
    <row r="20" spans="1:7" ht="15.75">
      <c r="A20" s="558"/>
      <c r="B20" s="558"/>
      <c r="C20" s="174"/>
      <c r="D20" s="249"/>
      <c r="E20" s="215"/>
      <c r="F20" s="250"/>
      <c r="G20" s="230">
        <f>D20*F19</f>
        <v>0</v>
      </c>
    </row>
    <row r="21" spans="1:7" ht="15.75">
      <c r="A21" s="558"/>
      <c r="B21" s="558"/>
      <c r="C21" s="174"/>
      <c r="D21" s="249"/>
      <c r="E21" s="215"/>
      <c r="F21" s="250"/>
      <c r="G21" s="230">
        <f>D21*F21</f>
        <v>0</v>
      </c>
    </row>
    <row r="22" spans="1:7" ht="15.75">
      <c r="A22" s="558"/>
      <c r="B22" s="558"/>
      <c r="C22" s="174"/>
      <c r="D22" s="249"/>
      <c r="E22" s="215"/>
      <c r="F22" s="250"/>
      <c r="G22" s="230">
        <f>D22*F22</f>
        <v>0</v>
      </c>
    </row>
    <row r="23" spans="1:7" ht="15.75">
      <c r="A23" s="558"/>
      <c r="B23" s="558"/>
      <c r="C23" s="175"/>
      <c r="D23" s="249"/>
      <c r="E23" s="215"/>
      <c r="F23" s="250"/>
      <c r="G23" s="230">
        <f>D23*F23</f>
        <v>0</v>
      </c>
    </row>
    <row r="24" spans="1:7" ht="15.75">
      <c r="A24" s="558"/>
      <c r="B24" s="558"/>
      <c r="C24" s="186"/>
      <c r="D24" s="186"/>
      <c r="E24" s="215"/>
      <c r="F24" s="230"/>
      <c r="G24" s="230">
        <f>D24*F24</f>
        <v>0</v>
      </c>
    </row>
    <row r="25" spans="1:7" ht="15.75">
      <c r="A25" s="549"/>
      <c r="B25" s="549"/>
      <c r="C25" s="549"/>
      <c r="D25" s="549"/>
      <c r="E25" s="549"/>
      <c r="F25" s="174" t="s">
        <v>20</v>
      </c>
      <c r="G25" s="251">
        <f>SUM(G7:G24)</f>
        <v>437829</v>
      </c>
    </row>
    <row r="26" spans="1:7" ht="15.75">
      <c r="A26" s="550" t="s">
        <v>328</v>
      </c>
      <c r="B26" s="550"/>
      <c r="C26" s="550"/>
      <c r="D26" s="550"/>
      <c r="E26" s="550"/>
      <c r="F26" s="550"/>
      <c r="G26" s="550"/>
    </row>
    <row r="27" spans="1:7" ht="15.75">
      <c r="A27" s="180" t="s">
        <v>319</v>
      </c>
      <c r="B27" s="174" t="s">
        <v>329</v>
      </c>
      <c r="C27" s="174" t="s">
        <v>330</v>
      </c>
      <c r="D27" s="174" t="s">
        <v>331</v>
      </c>
      <c r="E27" s="174" t="s">
        <v>332</v>
      </c>
      <c r="F27" s="174" t="s">
        <v>323</v>
      </c>
      <c r="G27" s="174" t="s">
        <v>324</v>
      </c>
    </row>
    <row r="28" spans="1:7" ht="15.75">
      <c r="A28" s="181" t="s">
        <v>363</v>
      </c>
      <c r="B28" s="175" t="s">
        <v>364</v>
      </c>
      <c r="C28" s="175">
        <v>0</v>
      </c>
      <c r="D28" s="175">
        <v>0.01</v>
      </c>
      <c r="E28" s="215"/>
      <c r="F28" s="230">
        <f>+G25</f>
        <v>437829</v>
      </c>
      <c r="G28" s="230">
        <f>D28*F28</f>
        <v>4378.29</v>
      </c>
    </row>
    <row r="29" spans="1:7" ht="15.75">
      <c r="A29" s="186"/>
      <c r="B29" s="186"/>
      <c r="C29" s="186"/>
      <c r="D29" s="186"/>
      <c r="E29" s="215"/>
      <c r="F29" s="230"/>
      <c r="G29" s="230">
        <f>D29*F29</f>
        <v>0</v>
      </c>
    </row>
    <row r="30" spans="1:7" ht="15.75">
      <c r="A30" s="549"/>
      <c r="B30" s="549"/>
      <c r="C30" s="549"/>
      <c r="D30" s="549"/>
      <c r="E30" s="549"/>
      <c r="F30" s="174" t="s">
        <v>20</v>
      </c>
      <c r="G30" s="216">
        <f>SUM(G28:G29)</f>
        <v>4378.29</v>
      </c>
    </row>
    <row r="31" spans="1:7" ht="15.75">
      <c r="A31" s="550" t="s">
        <v>335</v>
      </c>
      <c r="B31" s="550"/>
      <c r="C31" s="550"/>
      <c r="D31" s="550"/>
      <c r="E31" s="550"/>
      <c r="F31" s="550"/>
      <c r="G31" s="550"/>
    </row>
    <row r="32" spans="1:7" ht="31.5">
      <c r="A32" s="189" t="s">
        <v>319</v>
      </c>
      <c r="B32" s="189" t="s">
        <v>336</v>
      </c>
      <c r="C32" s="180" t="s">
        <v>337</v>
      </c>
      <c r="D32" s="180" t="s">
        <v>338</v>
      </c>
      <c r="E32" s="180" t="s">
        <v>339</v>
      </c>
      <c r="F32" s="180" t="s">
        <v>323</v>
      </c>
      <c r="G32" s="180" t="s">
        <v>324</v>
      </c>
    </row>
    <row r="33" spans="1:7" ht="15.75">
      <c r="A33" s="190" t="s">
        <v>340</v>
      </c>
      <c r="B33" s="191">
        <v>90909</v>
      </c>
      <c r="C33" s="192">
        <v>0.61</v>
      </c>
      <c r="D33" s="193">
        <f>+B33*(1+C33)</f>
        <v>146363.49</v>
      </c>
      <c r="E33" s="194">
        <f>+E34/5</f>
        <v>9.2467629440857319E-2</v>
      </c>
      <c r="F33" s="215"/>
      <c r="G33" s="195">
        <f>+E33*D33</f>
        <v>13533.884956990625</v>
      </c>
    </row>
    <row r="34" spans="1:7" ht="15.75">
      <c r="A34" s="190" t="s">
        <v>341</v>
      </c>
      <c r="B34" s="191">
        <v>70707</v>
      </c>
      <c r="C34" s="192">
        <v>0.61</v>
      </c>
      <c r="D34" s="193">
        <f t="shared" ref="D34:D35" si="1">+B34*(1+C34)</f>
        <v>113838.26999999999</v>
      </c>
      <c r="E34" s="194">
        <v>0.46233814720428656</v>
      </c>
      <c r="F34" s="215"/>
      <c r="G34" s="195">
        <f>+E34*D34</f>
        <v>52631.774832741314</v>
      </c>
    </row>
    <row r="35" spans="1:7" ht="15.75">
      <c r="A35" s="190" t="s">
        <v>342</v>
      </c>
      <c r="B35" s="191">
        <v>45454</v>
      </c>
      <c r="C35" s="192">
        <v>0.61</v>
      </c>
      <c r="D35" s="193">
        <f t="shared" si="1"/>
        <v>73180.939999999988</v>
      </c>
      <c r="E35" s="196">
        <f>+E34</f>
        <v>0.46233814720428656</v>
      </c>
      <c r="F35" s="215"/>
      <c r="G35" s="195">
        <f>+E35*D35</f>
        <v>33834.340210268056</v>
      </c>
    </row>
    <row r="36" spans="1:7" ht="15.75">
      <c r="A36" s="549"/>
      <c r="B36" s="549"/>
      <c r="C36" s="549"/>
      <c r="D36" s="549"/>
      <c r="E36" s="549"/>
      <c r="F36" s="174" t="s">
        <v>20</v>
      </c>
      <c r="G36" s="216">
        <f>SUM(G33:G35)</f>
        <v>100000</v>
      </c>
    </row>
    <row r="37" spans="1:7" ht="15.75">
      <c r="A37" s="550" t="s">
        <v>343</v>
      </c>
      <c r="B37" s="550"/>
      <c r="C37" s="550"/>
      <c r="D37" s="550"/>
      <c r="E37" s="550"/>
      <c r="F37" s="550"/>
      <c r="G37" s="550"/>
    </row>
    <row r="38" spans="1:7" ht="15.75">
      <c r="A38" s="547" t="s">
        <v>319</v>
      </c>
      <c r="B38" s="547"/>
      <c r="C38" s="174" t="s">
        <v>344</v>
      </c>
      <c r="D38" s="174" t="s">
        <v>345</v>
      </c>
      <c r="E38" s="174" t="s">
        <v>346</v>
      </c>
      <c r="F38" s="174" t="s">
        <v>323</v>
      </c>
      <c r="G38" s="174" t="s">
        <v>324</v>
      </c>
    </row>
    <row r="39" spans="1:7" ht="15.75">
      <c r="A39" s="551" t="s">
        <v>155</v>
      </c>
      <c r="B39" s="551"/>
      <c r="C39" s="186"/>
      <c r="D39" s="183"/>
      <c r="E39" s="197">
        <v>0.05</v>
      </c>
      <c r="F39" s="215"/>
      <c r="G39" s="183">
        <f>G36*E39</f>
        <v>5000</v>
      </c>
    </row>
    <row r="40" spans="1:7" ht="15.75">
      <c r="A40" s="552"/>
      <c r="B40" s="552"/>
      <c r="C40" s="552"/>
      <c r="D40" s="552"/>
      <c r="E40" s="552"/>
      <c r="F40" s="174" t="s">
        <v>20</v>
      </c>
      <c r="G40" s="216">
        <f>SUM(G39:G39)</f>
        <v>5000</v>
      </c>
    </row>
    <row r="41" spans="1:7" ht="15.75">
      <c r="A41" s="566"/>
      <c r="B41" s="554"/>
      <c r="C41" s="199"/>
      <c r="D41" s="199"/>
      <c r="E41" s="199"/>
      <c r="F41" s="199"/>
      <c r="G41" s="233"/>
    </row>
    <row r="42" spans="1:7" ht="15.75">
      <c r="A42" s="567"/>
      <c r="B42" s="568"/>
      <c r="C42" s="234"/>
      <c r="D42" s="547" t="s">
        <v>347</v>
      </c>
      <c r="E42" s="547"/>
      <c r="F42" s="547"/>
      <c r="G42" s="228">
        <f>ROUND(G25+G30+G36+G40,0)</f>
        <v>547207</v>
      </c>
    </row>
    <row r="46" spans="1:7" ht="16.5">
      <c r="A46" s="548" t="s">
        <v>348</v>
      </c>
      <c r="B46" s="548"/>
      <c r="C46" s="548"/>
      <c r="D46" s="205"/>
      <c r="E46" s="548" t="s">
        <v>349</v>
      </c>
      <c r="F46" s="548"/>
      <c r="G46" s="548"/>
    </row>
    <row r="47" spans="1:7">
      <c r="A47" s="57"/>
      <c r="B47" s="58"/>
      <c r="C47" s="58"/>
      <c r="D47" s="58"/>
      <c r="E47" s="58"/>
      <c r="F47" s="58"/>
      <c r="G47" s="58"/>
    </row>
    <row r="48" spans="1:7">
      <c r="A48" s="57"/>
      <c r="B48" s="58"/>
      <c r="C48" s="58"/>
      <c r="D48" s="58"/>
      <c r="E48" s="58"/>
      <c r="F48" s="58"/>
      <c r="G48" s="58"/>
    </row>
    <row r="49" spans="1:7">
      <c r="A49" s="57"/>
      <c r="B49" s="58"/>
      <c r="C49" s="58"/>
      <c r="D49" s="58"/>
      <c r="E49" s="58"/>
      <c r="F49" s="58"/>
      <c r="G49" s="213"/>
    </row>
    <row r="50" spans="1:7" ht="18">
      <c r="A50" s="57"/>
      <c r="B50" s="58"/>
      <c r="C50" s="544" t="s">
        <v>350</v>
      </c>
      <c r="D50" s="544"/>
      <c r="E50" s="544"/>
      <c r="F50" s="544"/>
      <c r="G50" s="205"/>
    </row>
  </sheetData>
  <mergeCells count="40">
    <mergeCell ref="A5:G5"/>
    <mergeCell ref="A1:A3"/>
    <mergeCell ref="B1:G1"/>
    <mergeCell ref="B2:G2"/>
    <mergeCell ref="B3:G3"/>
    <mergeCell ref="A4:C4"/>
    <mergeCell ref="A17:B17"/>
    <mergeCell ref="A6:B6"/>
    <mergeCell ref="A7:B7"/>
    <mergeCell ref="A8:B8"/>
    <mergeCell ref="A9:B9"/>
    <mergeCell ref="A10:B10"/>
    <mergeCell ref="A11:B11"/>
    <mergeCell ref="A12:B12"/>
    <mergeCell ref="A13:B13"/>
    <mergeCell ref="A14:B14"/>
    <mergeCell ref="A15:B15"/>
    <mergeCell ref="A16:B16"/>
    <mergeCell ref="A36:E36"/>
    <mergeCell ref="A18:B18"/>
    <mergeCell ref="A19:B19"/>
    <mergeCell ref="A20:B20"/>
    <mergeCell ref="A21:B21"/>
    <mergeCell ref="A22:B22"/>
    <mergeCell ref="A23:B23"/>
    <mergeCell ref="A24:B24"/>
    <mergeCell ref="A25:E25"/>
    <mergeCell ref="A26:G26"/>
    <mergeCell ref="A30:E30"/>
    <mergeCell ref="A31:G31"/>
    <mergeCell ref="A46:C46"/>
    <mergeCell ref="E46:G46"/>
    <mergeCell ref="C50:F50"/>
    <mergeCell ref="A37:G37"/>
    <mergeCell ref="A38:B38"/>
    <mergeCell ref="A39:B39"/>
    <mergeCell ref="A40:E40"/>
    <mergeCell ref="A41:B41"/>
    <mergeCell ref="A42:B42"/>
    <mergeCell ref="D42:F42"/>
  </mergeCells>
  <pageMargins left="0.7" right="0.7" top="0.75" bottom="0.75" header="0.3" footer="0.3"/>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E00-000000000000}">
  <dimension ref="A1:G44"/>
  <sheetViews>
    <sheetView topLeftCell="A16" workbookViewId="0">
      <selection activeCell="A39" sqref="A39:G45"/>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75.599999999999994" customHeight="1">
      <c r="A3" s="547"/>
      <c r="B3" s="560" t="str">
        <f>'[7]FORMULARIO DE CANTIDADES'!B78</f>
        <v>Suministro, transporte e instalación de gabinete para control de iluminación exterior y puntos fijos fabricado en lamina cold rolled Cal. 18, pintura electrostática con espacio para alojar 8 contactores AC3 de 30A, 8 muletillas de 2 posiciones, 8 pilotos verdes, 16 borneras de 6mm2 y dimensiones aproximadas de 80x80x25cm. Incluye: equipamiento eléctrico, marcación y elementos de fijación.</v>
      </c>
      <c r="C3" s="560"/>
      <c r="D3" s="560"/>
      <c r="E3" s="560"/>
      <c r="F3" s="560"/>
      <c r="G3" s="560"/>
    </row>
    <row r="4" spans="1:7" ht="15.75">
      <c r="A4" s="561"/>
      <c r="B4" s="561"/>
      <c r="C4" s="561"/>
      <c r="D4" s="173" t="s">
        <v>315</v>
      </c>
      <c r="E4" s="174" t="s">
        <v>543</v>
      </c>
      <c r="F4" s="174" t="s">
        <v>317</v>
      </c>
      <c r="G4" s="174" t="str">
        <f>'[7]FORMULARIO DE CANTIDADES'!C78</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69" t="s">
        <v>544</v>
      </c>
      <c r="B7" s="570"/>
      <c r="C7" s="175" t="s">
        <v>126</v>
      </c>
      <c r="D7" s="237">
        <v>1</v>
      </c>
      <c r="E7" s="215"/>
      <c r="F7" s="238">
        <v>3865770</v>
      </c>
      <c r="G7" s="229">
        <f t="shared" ref="G7:G18" si="0">D7*F7</f>
        <v>3865770</v>
      </c>
    </row>
    <row r="8" spans="1:7" ht="15.75">
      <c r="A8" s="569" t="s">
        <v>426</v>
      </c>
      <c r="B8" s="570"/>
      <c r="C8" s="175" t="s">
        <v>126</v>
      </c>
      <c r="D8" s="237">
        <v>4</v>
      </c>
      <c r="E8" s="215"/>
      <c r="F8" s="238">
        <v>358</v>
      </c>
      <c r="G8" s="229">
        <f t="shared" si="0"/>
        <v>1432</v>
      </c>
    </row>
    <row r="9" spans="1:7" ht="15.75">
      <c r="A9" s="569"/>
      <c r="B9" s="570"/>
      <c r="C9" s="175"/>
      <c r="D9" s="237"/>
      <c r="E9" s="215"/>
      <c r="F9" s="238"/>
      <c r="G9" s="229">
        <f t="shared" si="0"/>
        <v>0</v>
      </c>
    </row>
    <row r="10" spans="1:7" ht="15.75">
      <c r="A10" s="569"/>
      <c r="B10" s="570"/>
      <c r="C10" s="175"/>
      <c r="D10" s="237"/>
      <c r="E10" s="215"/>
      <c r="F10" s="238"/>
      <c r="G10" s="229">
        <f t="shared" si="0"/>
        <v>0</v>
      </c>
    </row>
    <row r="11" spans="1:7" ht="15.75">
      <c r="A11" s="569"/>
      <c r="B11" s="570"/>
      <c r="C11" s="175"/>
      <c r="D11" s="237"/>
      <c r="E11" s="215"/>
      <c r="F11" s="238"/>
      <c r="G11" s="229">
        <f t="shared" si="0"/>
        <v>0</v>
      </c>
    </row>
    <row r="12" spans="1:7" ht="15.75">
      <c r="A12" s="569"/>
      <c r="B12" s="570"/>
      <c r="C12" s="175"/>
      <c r="D12" s="237"/>
      <c r="E12" s="215"/>
      <c r="F12" s="238"/>
      <c r="G12" s="229">
        <f t="shared" si="0"/>
        <v>0</v>
      </c>
    </row>
    <row r="13" spans="1:7" ht="15.75">
      <c r="A13" s="569"/>
      <c r="B13" s="570"/>
      <c r="C13" s="175"/>
      <c r="D13" s="237"/>
      <c r="E13" s="215"/>
      <c r="F13" s="238"/>
      <c r="G13" s="229">
        <f t="shared" si="0"/>
        <v>0</v>
      </c>
    </row>
    <row r="14" spans="1:7" ht="15.75">
      <c r="A14" s="569"/>
      <c r="B14" s="570"/>
      <c r="C14" s="175"/>
      <c r="D14" s="237"/>
      <c r="E14" s="215"/>
      <c r="F14" s="238"/>
      <c r="G14" s="229">
        <f t="shared" si="0"/>
        <v>0</v>
      </c>
    </row>
    <row r="15" spans="1:7" ht="15.75">
      <c r="A15" s="569"/>
      <c r="B15" s="570"/>
      <c r="C15" s="175"/>
      <c r="D15" s="237"/>
      <c r="E15" s="215"/>
      <c r="F15" s="238"/>
      <c r="G15" s="229">
        <f t="shared" si="0"/>
        <v>0</v>
      </c>
    </row>
    <row r="16" spans="1:7" ht="15.75">
      <c r="A16" s="569"/>
      <c r="B16" s="570"/>
      <c r="C16" s="175"/>
      <c r="D16" s="237"/>
      <c r="E16" s="215"/>
      <c r="F16" s="238"/>
      <c r="G16" s="229">
        <f t="shared" si="0"/>
        <v>0</v>
      </c>
    </row>
    <row r="17" spans="1:7" ht="15.75">
      <c r="A17" s="569"/>
      <c r="B17" s="570"/>
      <c r="C17" s="175"/>
      <c r="D17" s="237"/>
      <c r="E17" s="215"/>
      <c r="F17" s="238"/>
      <c r="G17" s="229">
        <f t="shared" si="0"/>
        <v>0</v>
      </c>
    </row>
    <row r="18" spans="1:7" ht="15.75">
      <c r="A18" s="569"/>
      <c r="B18" s="570"/>
      <c r="C18" s="175"/>
      <c r="D18" s="237"/>
      <c r="E18" s="215"/>
      <c r="F18" s="238"/>
      <c r="G18" s="229">
        <f t="shared" si="0"/>
        <v>0</v>
      </c>
    </row>
    <row r="19" spans="1:7" ht="15.75">
      <c r="A19" s="549"/>
      <c r="B19" s="549"/>
      <c r="C19" s="549"/>
      <c r="D19" s="549"/>
      <c r="E19" s="549"/>
      <c r="F19" s="174" t="s">
        <v>20</v>
      </c>
      <c r="G19" s="227">
        <f>SUM(G7:G18)</f>
        <v>3867202</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0.05</v>
      </c>
      <c r="E22" s="215"/>
      <c r="F22" s="238">
        <f>+G19</f>
        <v>3867202</v>
      </c>
      <c r="G22" s="238">
        <f>D22*F22</f>
        <v>193360.1</v>
      </c>
    </row>
    <row r="23" spans="1:7" ht="15.75">
      <c r="A23" s="186"/>
      <c r="B23" s="186"/>
      <c r="C23" s="186"/>
      <c r="D23" s="186"/>
      <c r="E23" s="215"/>
      <c r="F23" s="215"/>
      <c r="G23" s="238">
        <f>D23*F23</f>
        <v>0</v>
      </c>
    </row>
    <row r="24" spans="1:7" ht="15.75">
      <c r="A24" s="549"/>
      <c r="B24" s="549"/>
      <c r="C24" s="549"/>
      <c r="D24" s="549"/>
      <c r="E24" s="549"/>
      <c r="F24" s="174" t="s">
        <v>20</v>
      </c>
      <c r="G24" s="188">
        <f>SUM(G22:G23)</f>
        <v>193360.1</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238">
        <f>+E27*D27</f>
        <v>1463.6349</v>
      </c>
    </row>
    <row r="28" spans="1:7" ht="15.75">
      <c r="A28" s="190" t="s">
        <v>341</v>
      </c>
      <c r="B28" s="191">
        <v>70707</v>
      </c>
      <c r="C28" s="192">
        <v>0.61</v>
      </c>
      <c r="D28" s="193">
        <f t="shared" ref="D28:D29" si="1">+B28*(1+C28)</f>
        <v>113838.26999999999</v>
      </c>
      <c r="E28" s="194">
        <v>1.5</v>
      </c>
      <c r="F28" s="215"/>
      <c r="G28" s="238">
        <f>+E28*D28</f>
        <v>170757.40499999997</v>
      </c>
    </row>
    <row r="29" spans="1:7" ht="15.75">
      <c r="A29" s="190" t="s">
        <v>342</v>
      </c>
      <c r="B29" s="191">
        <v>45454</v>
      </c>
      <c r="C29" s="192">
        <v>0.61</v>
      </c>
      <c r="D29" s="193">
        <f t="shared" si="1"/>
        <v>73180.939999999988</v>
      </c>
      <c r="E29" s="196">
        <f>+E28</f>
        <v>1.5</v>
      </c>
      <c r="F29" s="215"/>
      <c r="G29" s="238">
        <f>+E29*D29</f>
        <v>109771.40999999997</v>
      </c>
    </row>
    <row r="30" spans="1:7" ht="15.75">
      <c r="A30" s="549"/>
      <c r="B30" s="549"/>
      <c r="C30" s="549"/>
      <c r="D30" s="549"/>
      <c r="E30" s="549"/>
      <c r="F30" s="174" t="s">
        <v>20</v>
      </c>
      <c r="G30" s="188">
        <f>SUM(G27:G29)</f>
        <v>281992.44989999995</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239">
        <f>G30*E33</f>
        <v>14099.622494999998</v>
      </c>
    </row>
    <row r="34" spans="1:7" ht="15.75">
      <c r="A34" s="552"/>
      <c r="B34" s="552"/>
      <c r="C34" s="552"/>
      <c r="D34" s="552"/>
      <c r="E34" s="552"/>
      <c r="F34" s="174" t="s">
        <v>20</v>
      </c>
      <c r="G34" s="188">
        <f>SUM(G33:G33)</f>
        <v>14099.622494999998</v>
      </c>
    </row>
    <row r="35" spans="1:7" ht="15.75">
      <c r="A35" s="566"/>
      <c r="B35" s="554"/>
      <c r="C35" s="199"/>
      <c r="D35" s="199"/>
      <c r="E35" s="199"/>
      <c r="F35" s="199"/>
      <c r="G35" s="233"/>
    </row>
    <row r="36" spans="1:7" ht="15.75">
      <c r="A36" s="567"/>
      <c r="B36" s="568"/>
      <c r="C36" s="234"/>
      <c r="D36" s="547" t="s">
        <v>347</v>
      </c>
      <c r="E36" s="547"/>
      <c r="F36" s="547"/>
      <c r="G36" s="228">
        <f>ROUND(G19+G24+G30+G34,0)</f>
        <v>4356654</v>
      </c>
    </row>
    <row r="40" spans="1:7" ht="16.5">
      <c r="A40" s="548" t="s">
        <v>348</v>
      </c>
      <c r="B40" s="548"/>
      <c r="C40" s="548"/>
      <c r="D40" s="205"/>
      <c r="E40" s="548" t="s">
        <v>349</v>
      </c>
      <c r="F40" s="548"/>
      <c r="G40" s="548"/>
    </row>
    <row r="41" spans="1:7">
      <c r="A41" s="57"/>
      <c r="B41" s="58"/>
      <c r="C41" s="58"/>
      <c r="D41" s="58"/>
      <c r="E41" s="58"/>
      <c r="F41" s="58"/>
      <c r="G41" s="58"/>
    </row>
    <row r="42" spans="1:7">
      <c r="A42" s="57"/>
      <c r="B42" s="58"/>
      <c r="C42" s="58"/>
      <c r="D42" s="58"/>
      <c r="E42" s="58"/>
      <c r="F42" s="58"/>
      <c r="G42" s="58"/>
    </row>
    <row r="43" spans="1:7">
      <c r="A43" s="57"/>
      <c r="B43" s="58"/>
      <c r="C43" s="58"/>
      <c r="D43" s="58"/>
      <c r="E43" s="58"/>
      <c r="F43" s="58"/>
      <c r="G43" s="213"/>
    </row>
    <row r="44" spans="1:7" ht="18">
      <c r="A44" s="57"/>
      <c r="B44" s="58"/>
      <c r="C44" s="544" t="s">
        <v>350</v>
      </c>
      <c r="D44" s="544"/>
      <c r="E44" s="544"/>
      <c r="F44" s="544"/>
      <c r="G44"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40:C40"/>
    <mergeCell ref="E40:G40"/>
    <mergeCell ref="C44:F44"/>
    <mergeCell ref="A31:G31"/>
    <mergeCell ref="A32:B32"/>
    <mergeCell ref="A33:B33"/>
    <mergeCell ref="A34:E34"/>
    <mergeCell ref="A35:B35"/>
    <mergeCell ref="A36:B36"/>
    <mergeCell ref="D36:F36"/>
  </mergeCells>
  <pageMargins left="0.7" right="0.7" top="0.75" bottom="0.75" header="0.3" footer="0.3"/>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F00-000000000000}">
  <dimension ref="A1:G50"/>
  <sheetViews>
    <sheetView topLeftCell="A31" workbookViewId="0">
      <selection activeCell="A45" sqref="A45:G51"/>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44.45" customHeight="1">
      <c r="A3" s="547"/>
      <c r="B3" s="560" t="str">
        <f>+'[7]FORMULARIO DE CANTIDADES'!B79</f>
        <v>Suministro, transporte e instalación de herraje para caja según norma RS3-001. Incluye: herraje, marcación y demás elementos requeridos para su correcta instalación.</v>
      </c>
      <c r="C3" s="560"/>
      <c r="D3" s="560"/>
      <c r="E3" s="560"/>
      <c r="F3" s="560"/>
      <c r="G3" s="560"/>
    </row>
    <row r="4" spans="1:7" ht="15.75">
      <c r="A4" s="561"/>
      <c r="B4" s="561"/>
      <c r="C4" s="561"/>
      <c r="D4" s="173" t="s">
        <v>315</v>
      </c>
      <c r="E4" s="174" t="s">
        <v>545</v>
      </c>
      <c r="F4" s="174" t="s">
        <v>317</v>
      </c>
      <c r="G4" s="174" t="str">
        <f>'[7]FORMULARIO DE CANTIDADES'!C79</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74" t="s">
        <v>378</v>
      </c>
      <c r="B7" s="564"/>
      <c r="C7" s="245" t="s">
        <v>117</v>
      </c>
      <c r="D7" s="246">
        <v>18</v>
      </c>
      <c r="E7" s="215"/>
      <c r="F7" s="247">
        <v>5600</v>
      </c>
      <c r="G7" s="230">
        <f t="shared" ref="G7:G19" si="0">D7*F7</f>
        <v>100800</v>
      </c>
    </row>
    <row r="8" spans="1:7" ht="15.75">
      <c r="A8" s="564" t="s">
        <v>535</v>
      </c>
      <c r="B8" s="564"/>
      <c r="C8" s="245" t="s">
        <v>536</v>
      </c>
      <c r="D8" s="218">
        <v>1</v>
      </c>
      <c r="E8" s="215"/>
      <c r="F8" s="225">
        <v>46400</v>
      </c>
      <c r="G8" s="230">
        <f t="shared" si="0"/>
        <v>46400</v>
      </c>
    </row>
    <row r="9" spans="1:7" ht="15.75">
      <c r="A9" s="564" t="s">
        <v>537</v>
      </c>
      <c r="B9" s="564"/>
      <c r="C9" s="245" t="s">
        <v>56</v>
      </c>
      <c r="D9" s="218">
        <v>0.18</v>
      </c>
      <c r="E9" s="215"/>
      <c r="F9" s="225">
        <v>36000</v>
      </c>
      <c r="G9" s="230">
        <f t="shared" si="0"/>
        <v>6480</v>
      </c>
    </row>
    <row r="10" spans="1:7" ht="15.75">
      <c r="A10" s="562" t="s">
        <v>538</v>
      </c>
      <c r="B10" s="562"/>
      <c r="C10" s="245" t="s">
        <v>56</v>
      </c>
      <c r="D10" s="220">
        <v>0.18</v>
      </c>
      <c r="E10" s="215"/>
      <c r="F10" s="226">
        <v>36000</v>
      </c>
      <c r="G10" s="230">
        <f t="shared" si="0"/>
        <v>6480</v>
      </c>
    </row>
    <row r="11" spans="1:7" ht="15.75">
      <c r="A11" s="562" t="s">
        <v>539</v>
      </c>
      <c r="B11" s="562"/>
      <c r="C11" s="245" t="s">
        <v>56</v>
      </c>
      <c r="D11" s="220">
        <v>0.3</v>
      </c>
      <c r="E11" s="215"/>
      <c r="F11" s="226">
        <v>100800</v>
      </c>
      <c r="G11" s="230">
        <f t="shared" si="0"/>
        <v>30240</v>
      </c>
    </row>
    <row r="12" spans="1:7" ht="15.75">
      <c r="A12" s="562" t="s">
        <v>540</v>
      </c>
      <c r="B12" s="562"/>
      <c r="C12" s="217" t="s">
        <v>56</v>
      </c>
      <c r="D12" s="220">
        <v>0.15</v>
      </c>
      <c r="E12" s="215"/>
      <c r="F12" s="226">
        <v>100800</v>
      </c>
      <c r="G12" s="230">
        <f t="shared" si="0"/>
        <v>15120</v>
      </c>
    </row>
    <row r="13" spans="1:7" ht="15.75">
      <c r="A13" s="563" t="s">
        <v>541</v>
      </c>
      <c r="B13" s="563"/>
      <c r="C13" s="217" t="s">
        <v>297</v>
      </c>
      <c r="D13" s="220">
        <v>1</v>
      </c>
      <c r="E13" s="215"/>
      <c r="F13" s="248">
        <v>227189</v>
      </c>
      <c r="G13" s="230">
        <f t="shared" si="0"/>
        <v>227189</v>
      </c>
    </row>
    <row r="14" spans="1:7" ht="15.75">
      <c r="A14" s="562" t="s">
        <v>542</v>
      </c>
      <c r="B14" s="562"/>
      <c r="C14" s="217" t="s">
        <v>297</v>
      </c>
      <c r="D14" s="220">
        <v>2</v>
      </c>
      <c r="E14" s="215"/>
      <c r="F14" s="226">
        <v>2560</v>
      </c>
      <c r="G14" s="230">
        <f t="shared" si="0"/>
        <v>5120</v>
      </c>
    </row>
    <row r="15" spans="1:7" ht="15.75">
      <c r="A15" s="558"/>
      <c r="B15" s="558"/>
      <c r="C15" s="174"/>
      <c r="D15" s="249"/>
      <c r="E15" s="215"/>
      <c r="F15" s="250"/>
      <c r="G15" s="230">
        <f t="shared" si="0"/>
        <v>0</v>
      </c>
    </row>
    <row r="16" spans="1:7" ht="15.75">
      <c r="A16" s="558"/>
      <c r="B16" s="558"/>
      <c r="C16" s="174"/>
      <c r="D16" s="249"/>
      <c r="E16" s="215"/>
      <c r="F16" s="250"/>
      <c r="G16" s="230">
        <f t="shared" si="0"/>
        <v>0</v>
      </c>
    </row>
    <row r="17" spans="1:7" ht="15.75">
      <c r="A17" s="558"/>
      <c r="B17" s="558"/>
      <c r="C17" s="174"/>
      <c r="D17" s="249"/>
      <c r="E17" s="215"/>
      <c r="F17" s="250"/>
      <c r="G17" s="230">
        <f t="shared" si="0"/>
        <v>0</v>
      </c>
    </row>
    <row r="18" spans="1:7" ht="15.75">
      <c r="A18" s="558"/>
      <c r="B18" s="558"/>
      <c r="C18" s="174"/>
      <c r="D18" s="249"/>
      <c r="E18" s="215"/>
      <c r="F18" s="250"/>
      <c r="G18" s="230">
        <f t="shared" si="0"/>
        <v>0</v>
      </c>
    </row>
    <row r="19" spans="1:7" ht="15.75">
      <c r="A19" s="558"/>
      <c r="B19" s="558"/>
      <c r="C19" s="174"/>
      <c r="D19" s="249"/>
      <c r="E19" s="215"/>
      <c r="F19" s="250"/>
      <c r="G19" s="230">
        <f t="shared" si="0"/>
        <v>0</v>
      </c>
    </row>
    <row r="20" spans="1:7" ht="15.75">
      <c r="A20" s="558"/>
      <c r="B20" s="558"/>
      <c r="C20" s="174"/>
      <c r="D20" s="249"/>
      <c r="E20" s="215"/>
      <c r="F20" s="250"/>
      <c r="G20" s="230">
        <f>D20*F19</f>
        <v>0</v>
      </c>
    </row>
    <row r="21" spans="1:7" ht="15.75">
      <c r="A21" s="558"/>
      <c r="B21" s="558"/>
      <c r="C21" s="174"/>
      <c r="D21" s="249"/>
      <c r="E21" s="215"/>
      <c r="F21" s="250"/>
      <c r="G21" s="230">
        <f>D21*F21</f>
        <v>0</v>
      </c>
    </row>
    <row r="22" spans="1:7" ht="15.75">
      <c r="A22" s="558"/>
      <c r="B22" s="558"/>
      <c r="C22" s="174"/>
      <c r="D22" s="249"/>
      <c r="E22" s="215"/>
      <c r="F22" s="250"/>
      <c r="G22" s="230">
        <f>D22*F22</f>
        <v>0</v>
      </c>
    </row>
    <row r="23" spans="1:7" ht="15.75">
      <c r="A23" s="558"/>
      <c r="B23" s="558"/>
      <c r="C23" s="175"/>
      <c r="D23" s="249"/>
      <c r="E23" s="215"/>
      <c r="F23" s="250"/>
      <c r="G23" s="230">
        <f>D23*F23</f>
        <v>0</v>
      </c>
    </row>
    <row r="24" spans="1:7" ht="15.75">
      <c r="A24" s="558"/>
      <c r="B24" s="558"/>
      <c r="C24" s="186"/>
      <c r="D24" s="186"/>
      <c r="E24" s="215"/>
      <c r="F24" s="230"/>
      <c r="G24" s="230">
        <f>D24*F24</f>
        <v>0</v>
      </c>
    </row>
    <row r="25" spans="1:7" ht="15.75">
      <c r="A25" s="549"/>
      <c r="B25" s="549"/>
      <c r="C25" s="549"/>
      <c r="D25" s="549"/>
      <c r="E25" s="549"/>
      <c r="F25" s="174" t="s">
        <v>20</v>
      </c>
      <c r="G25" s="251">
        <f>SUM(G7:G24)</f>
        <v>437829</v>
      </c>
    </row>
    <row r="26" spans="1:7" ht="15.75">
      <c r="A26" s="550" t="s">
        <v>328</v>
      </c>
      <c r="B26" s="550"/>
      <c r="C26" s="550"/>
      <c r="D26" s="550"/>
      <c r="E26" s="550"/>
      <c r="F26" s="550"/>
      <c r="G26" s="550"/>
    </row>
    <row r="27" spans="1:7" ht="15.75">
      <c r="A27" s="180" t="s">
        <v>319</v>
      </c>
      <c r="B27" s="174" t="s">
        <v>329</v>
      </c>
      <c r="C27" s="174" t="s">
        <v>330</v>
      </c>
      <c r="D27" s="174" t="s">
        <v>331</v>
      </c>
      <c r="E27" s="174" t="s">
        <v>332</v>
      </c>
      <c r="F27" s="174" t="s">
        <v>323</v>
      </c>
      <c r="G27" s="174" t="s">
        <v>324</v>
      </c>
    </row>
    <row r="28" spans="1:7" ht="15.75">
      <c r="A28" s="181" t="s">
        <v>363</v>
      </c>
      <c r="B28" s="175" t="s">
        <v>364</v>
      </c>
      <c r="C28" s="175">
        <v>0</v>
      </c>
      <c r="D28" s="175">
        <v>0.01</v>
      </c>
      <c r="E28" s="215"/>
      <c r="F28" s="230">
        <f>+G25</f>
        <v>437829</v>
      </c>
      <c r="G28" s="230">
        <f>D28*F28</f>
        <v>4378.29</v>
      </c>
    </row>
    <row r="29" spans="1:7" ht="15.75">
      <c r="A29" s="186"/>
      <c r="B29" s="186"/>
      <c r="C29" s="186"/>
      <c r="D29" s="186"/>
      <c r="E29" s="215"/>
      <c r="F29" s="230"/>
      <c r="G29" s="230">
        <f>D29*F29</f>
        <v>0</v>
      </c>
    </row>
    <row r="30" spans="1:7" ht="15.75">
      <c r="A30" s="549"/>
      <c r="B30" s="549"/>
      <c r="C30" s="549"/>
      <c r="D30" s="549"/>
      <c r="E30" s="549"/>
      <c r="F30" s="174" t="s">
        <v>20</v>
      </c>
      <c r="G30" s="216">
        <f>SUM(G28:G29)</f>
        <v>4378.29</v>
      </c>
    </row>
    <row r="31" spans="1:7" ht="15.75">
      <c r="A31" s="550" t="s">
        <v>335</v>
      </c>
      <c r="B31" s="550"/>
      <c r="C31" s="550"/>
      <c r="D31" s="550"/>
      <c r="E31" s="550"/>
      <c r="F31" s="550"/>
      <c r="G31" s="550"/>
    </row>
    <row r="32" spans="1:7" ht="31.5">
      <c r="A32" s="189" t="s">
        <v>319</v>
      </c>
      <c r="B32" s="189" t="s">
        <v>336</v>
      </c>
      <c r="C32" s="180" t="s">
        <v>337</v>
      </c>
      <c r="D32" s="180" t="s">
        <v>338</v>
      </c>
      <c r="E32" s="180" t="s">
        <v>339</v>
      </c>
      <c r="F32" s="180" t="s">
        <v>323</v>
      </c>
      <c r="G32" s="180" t="s">
        <v>324</v>
      </c>
    </row>
    <row r="33" spans="1:7" ht="15.75">
      <c r="A33" s="190" t="s">
        <v>340</v>
      </c>
      <c r="B33" s="191">
        <v>90909</v>
      </c>
      <c r="C33" s="192">
        <v>0.61</v>
      </c>
      <c r="D33" s="193">
        <f>+B33*(1+C33)</f>
        <v>146363.49</v>
      </c>
      <c r="E33" s="194">
        <f>+E34/5</f>
        <v>9.2467629440857319E-2</v>
      </c>
      <c r="F33" s="215"/>
      <c r="G33" s="195">
        <f>+E33*D33</f>
        <v>13533.884956990625</v>
      </c>
    </row>
    <row r="34" spans="1:7" ht="15.75">
      <c r="A34" s="190" t="s">
        <v>341</v>
      </c>
      <c r="B34" s="191">
        <v>70707</v>
      </c>
      <c r="C34" s="192">
        <v>0.61</v>
      </c>
      <c r="D34" s="193">
        <f t="shared" ref="D34:D35" si="1">+B34*(1+C34)</f>
        <v>113838.26999999999</v>
      </c>
      <c r="E34" s="194">
        <v>0.46233814720428656</v>
      </c>
      <c r="F34" s="215"/>
      <c r="G34" s="195">
        <f>+E34*D34</f>
        <v>52631.774832741314</v>
      </c>
    </row>
    <row r="35" spans="1:7" ht="15.75">
      <c r="A35" s="190" t="s">
        <v>342</v>
      </c>
      <c r="B35" s="191">
        <v>45454</v>
      </c>
      <c r="C35" s="192">
        <v>0.61</v>
      </c>
      <c r="D35" s="193">
        <f t="shared" si="1"/>
        <v>73180.939999999988</v>
      </c>
      <c r="E35" s="196">
        <f>+E34</f>
        <v>0.46233814720428656</v>
      </c>
      <c r="F35" s="215"/>
      <c r="G35" s="195">
        <f>+E35*D35</f>
        <v>33834.340210268056</v>
      </c>
    </row>
    <row r="36" spans="1:7" ht="15.75">
      <c r="A36" s="549"/>
      <c r="B36" s="549"/>
      <c r="C36" s="549"/>
      <c r="D36" s="549"/>
      <c r="E36" s="549"/>
      <c r="F36" s="174" t="s">
        <v>20</v>
      </c>
      <c r="G36" s="216">
        <f>SUM(G33:G35)</f>
        <v>100000</v>
      </c>
    </row>
    <row r="37" spans="1:7" ht="15.75">
      <c r="A37" s="550" t="s">
        <v>343</v>
      </c>
      <c r="B37" s="550"/>
      <c r="C37" s="550"/>
      <c r="D37" s="550"/>
      <c r="E37" s="550"/>
      <c r="F37" s="550"/>
      <c r="G37" s="550"/>
    </row>
    <row r="38" spans="1:7" ht="15.75">
      <c r="A38" s="547" t="s">
        <v>319</v>
      </c>
      <c r="B38" s="547"/>
      <c r="C38" s="174" t="s">
        <v>344</v>
      </c>
      <c r="D38" s="174" t="s">
        <v>345</v>
      </c>
      <c r="E38" s="174" t="s">
        <v>346</v>
      </c>
      <c r="F38" s="174" t="s">
        <v>323</v>
      </c>
      <c r="G38" s="174" t="s">
        <v>324</v>
      </c>
    </row>
    <row r="39" spans="1:7" ht="15.75">
      <c r="A39" s="551" t="s">
        <v>155</v>
      </c>
      <c r="B39" s="551"/>
      <c r="C39" s="186"/>
      <c r="D39" s="183"/>
      <c r="E39" s="197">
        <v>0.05</v>
      </c>
      <c r="F39" s="215"/>
      <c r="G39" s="183">
        <f>G36*E39</f>
        <v>5000</v>
      </c>
    </row>
    <row r="40" spans="1:7" ht="15.75">
      <c r="A40" s="552"/>
      <c r="B40" s="552"/>
      <c r="C40" s="552"/>
      <c r="D40" s="552"/>
      <c r="E40" s="552"/>
      <c r="F40" s="174" t="s">
        <v>20</v>
      </c>
      <c r="G40" s="216">
        <f>SUM(G39:G39)</f>
        <v>5000</v>
      </c>
    </row>
    <row r="41" spans="1:7" ht="15.75">
      <c r="A41" s="566"/>
      <c r="B41" s="554"/>
      <c r="C41" s="199"/>
      <c r="D41" s="199"/>
      <c r="E41" s="199"/>
      <c r="F41" s="199"/>
      <c r="G41" s="233"/>
    </row>
    <row r="42" spans="1:7" ht="15.75">
      <c r="A42" s="567"/>
      <c r="B42" s="568"/>
      <c r="C42" s="234"/>
      <c r="D42" s="547" t="s">
        <v>347</v>
      </c>
      <c r="E42" s="547"/>
      <c r="F42" s="547"/>
      <c r="G42" s="228">
        <f>ROUND(G25+G30+G36+G40,0)</f>
        <v>547207</v>
      </c>
    </row>
    <row r="46" spans="1:7" ht="16.5">
      <c r="A46" s="548" t="s">
        <v>348</v>
      </c>
      <c r="B46" s="548"/>
      <c r="C46" s="548"/>
      <c r="D46" s="205"/>
      <c r="E46" s="548" t="s">
        <v>349</v>
      </c>
      <c r="F46" s="548"/>
      <c r="G46" s="548"/>
    </row>
    <row r="47" spans="1:7">
      <c r="A47" s="57"/>
      <c r="B47" s="58"/>
      <c r="C47" s="58"/>
      <c r="D47" s="58"/>
      <c r="E47" s="58"/>
      <c r="F47" s="58"/>
      <c r="G47" s="58"/>
    </row>
    <row r="48" spans="1:7">
      <c r="A48" s="57"/>
      <c r="B48" s="58"/>
      <c r="C48" s="58"/>
      <c r="D48" s="58"/>
      <c r="E48" s="58"/>
      <c r="F48" s="58"/>
      <c r="G48" s="58"/>
    </row>
    <row r="49" spans="1:7">
      <c r="A49" s="57"/>
      <c r="B49" s="58"/>
      <c r="C49" s="58"/>
      <c r="D49" s="58"/>
      <c r="E49" s="58"/>
      <c r="F49" s="58"/>
      <c r="G49" s="213"/>
    </row>
    <row r="50" spans="1:7" ht="18">
      <c r="A50" s="57"/>
      <c r="B50" s="58"/>
      <c r="C50" s="544" t="s">
        <v>350</v>
      </c>
      <c r="D50" s="544"/>
      <c r="E50" s="544"/>
      <c r="F50" s="544"/>
      <c r="G50" s="205"/>
    </row>
  </sheetData>
  <mergeCells count="40">
    <mergeCell ref="A5:G5"/>
    <mergeCell ref="A1:A3"/>
    <mergeCell ref="B1:G1"/>
    <mergeCell ref="B2:G2"/>
    <mergeCell ref="B3:G3"/>
    <mergeCell ref="A4:C4"/>
    <mergeCell ref="A17:B17"/>
    <mergeCell ref="A6:B6"/>
    <mergeCell ref="A7:B7"/>
    <mergeCell ref="A8:B8"/>
    <mergeCell ref="A9:B9"/>
    <mergeCell ref="A10:B10"/>
    <mergeCell ref="A11:B11"/>
    <mergeCell ref="A12:B12"/>
    <mergeCell ref="A13:B13"/>
    <mergeCell ref="A14:B14"/>
    <mergeCell ref="A15:B15"/>
    <mergeCell ref="A16:B16"/>
    <mergeCell ref="A36:E36"/>
    <mergeCell ref="A18:B18"/>
    <mergeCell ref="A19:B19"/>
    <mergeCell ref="A20:B20"/>
    <mergeCell ref="A21:B21"/>
    <mergeCell ref="A22:B22"/>
    <mergeCell ref="A23:B23"/>
    <mergeCell ref="A24:B24"/>
    <mergeCell ref="A25:E25"/>
    <mergeCell ref="A26:G26"/>
    <mergeCell ref="A30:E30"/>
    <mergeCell ref="A31:G31"/>
    <mergeCell ref="A46:C46"/>
    <mergeCell ref="E46:G46"/>
    <mergeCell ref="C50:F50"/>
    <mergeCell ref="A37:G37"/>
    <mergeCell ref="A38:B38"/>
    <mergeCell ref="A39:B39"/>
    <mergeCell ref="A40:E40"/>
    <mergeCell ref="A41:B41"/>
    <mergeCell ref="A42:B42"/>
    <mergeCell ref="D42:F42"/>
  </mergeCells>
  <pageMargins left="0.7" right="0.7" top="0.75" bottom="0.75" header="0.3" footer="0.3"/>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000-000000000000}">
  <dimension ref="A1:G44"/>
  <sheetViews>
    <sheetView topLeftCell="A22" workbookViewId="0">
      <selection activeCell="A39" sqref="A39:G45"/>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78.599999999999994" customHeight="1">
      <c r="A3" s="547"/>
      <c r="B3" s="560" t="str">
        <f>'[7]FORMULARIO DE CANTIDADES'!B80</f>
        <v xml:space="preserve">Suministro, transporte e instalación de tubería de 1∅2" PVC-DB , incluye  entradas tipo campana PVC de 2" y todos los elementos necesarios para su correcta instalación y puesta en marcha. </v>
      </c>
      <c r="C3" s="560"/>
      <c r="D3" s="560"/>
      <c r="E3" s="560"/>
      <c r="F3" s="560"/>
      <c r="G3" s="560"/>
    </row>
    <row r="4" spans="1:7" ht="15.75">
      <c r="A4" s="561"/>
      <c r="B4" s="561"/>
      <c r="C4" s="561"/>
      <c r="D4" s="173" t="s">
        <v>315</v>
      </c>
      <c r="E4" s="174" t="s">
        <v>546</v>
      </c>
      <c r="F4" s="174" t="s">
        <v>317</v>
      </c>
      <c r="G4" s="174" t="str">
        <f>'[7]FORMULARIO DE CANTIDADES'!C80</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c r="A7" s="565" t="s">
        <v>547</v>
      </c>
      <c r="B7" s="565"/>
      <c r="C7" s="217" t="s">
        <v>126</v>
      </c>
      <c r="D7" s="218">
        <f>1/3</f>
        <v>0.33333333333333331</v>
      </c>
      <c r="E7" s="215"/>
      <c r="F7" s="224">
        <v>44440</v>
      </c>
      <c r="G7" s="224">
        <f>D7*F7</f>
        <v>14813.333333333332</v>
      </c>
    </row>
    <row r="8" spans="1:7">
      <c r="A8" s="565" t="s">
        <v>391</v>
      </c>
      <c r="B8" s="565"/>
      <c r="C8" s="217" t="s">
        <v>56</v>
      </c>
      <c r="D8" s="218">
        <f>0.6*0.7*1</f>
        <v>0.42</v>
      </c>
      <c r="E8" s="215"/>
      <c r="F8" s="225">
        <v>62461</v>
      </c>
      <c r="G8" s="225">
        <f>D8*F8</f>
        <v>26233.62</v>
      </c>
    </row>
    <row r="9" spans="1:7">
      <c r="A9" s="565" t="s">
        <v>392</v>
      </c>
      <c r="B9" s="565"/>
      <c r="C9" s="217" t="s">
        <v>56</v>
      </c>
      <c r="D9" s="218">
        <f>0.6*0.7*1</f>
        <v>0.42</v>
      </c>
      <c r="E9" s="215"/>
      <c r="F9" s="225">
        <v>62461</v>
      </c>
      <c r="G9" s="225">
        <f>D9*F9</f>
        <v>26233.62</v>
      </c>
    </row>
    <row r="10" spans="1:7">
      <c r="A10" s="562" t="s">
        <v>393</v>
      </c>
      <c r="B10" s="562"/>
      <c r="C10" s="217" t="s">
        <v>112</v>
      </c>
      <c r="D10" s="220">
        <f>1/80</f>
        <v>1.2500000000000001E-2</v>
      </c>
      <c r="E10" s="215"/>
      <c r="F10" s="226">
        <v>69491</v>
      </c>
      <c r="G10" s="224">
        <f>D10*F10</f>
        <v>868.63750000000005</v>
      </c>
    </row>
    <row r="11" spans="1:7">
      <c r="A11" s="565" t="s">
        <v>548</v>
      </c>
      <c r="B11" s="565"/>
      <c r="C11" s="217" t="s">
        <v>126</v>
      </c>
      <c r="D11" s="218">
        <f>6/50</f>
        <v>0.12</v>
      </c>
      <c r="E11" s="215"/>
      <c r="F11" s="225">
        <v>6565</v>
      </c>
      <c r="G11" s="224">
        <f t="shared" ref="G11:G13" si="0">D11*F11</f>
        <v>787.8</v>
      </c>
    </row>
    <row r="12" spans="1:7">
      <c r="A12" s="565" t="s">
        <v>549</v>
      </c>
      <c r="B12" s="565"/>
      <c r="C12" s="217" t="s">
        <v>126</v>
      </c>
      <c r="D12" s="218">
        <f>18/50</f>
        <v>0.36</v>
      </c>
      <c r="E12" s="215"/>
      <c r="F12" s="225">
        <v>2845</v>
      </c>
      <c r="G12" s="224">
        <f t="shared" si="0"/>
        <v>1024.2</v>
      </c>
    </row>
    <row r="13" spans="1:7">
      <c r="A13" s="565" t="s">
        <v>396</v>
      </c>
      <c r="B13" s="565"/>
      <c r="C13" s="217" t="s">
        <v>126</v>
      </c>
      <c r="D13" s="218">
        <f>3/100</f>
        <v>0.03</v>
      </c>
      <c r="E13" s="215"/>
      <c r="F13" s="225">
        <v>32827</v>
      </c>
      <c r="G13" s="224">
        <f t="shared" si="0"/>
        <v>984.81</v>
      </c>
    </row>
    <row r="14" spans="1:7">
      <c r="A14" s="565"/>
      <c r="B14" s="565"/>
      <c r="C14" s="217"/>
      <c r="D14" s="218"/>
      <c r="E14" s="215"/>
      <c r="F14" s="225">
        <f t="shared" ref="F14:F16" si="1">D14*E14</f>
        <v>0</v>
      </c>
      <c r="G14" s="225"/>
    </row>
    <row r="15" spans="1:7">
      <c r="A15" s="565"/>
      <c r="B15" s="565"/>
      <c r="C15" s="217"/>
      <c r="D15" s="218"/>
      <c r="E15" s="215"/>
      <c r="F15" s="225">
        <f t="shared" si="1"/>
        <v>0</v>
      </c>
      <c r="G15" s="225"/>
    </row>
    <row r="16" spans="1:7">
      <c r="A16" s="565"/>
      <c r="B16" s="565"/>
      <c r="C16" s="217"/>
      <c r="D16" s="218"/>
      <c r="E16" s="215"/>
      <c r="F16" s="225">
        <f t="shared" si="1"/>
        <v>0</v>
      </c>
      <c r="G16" s="225"/>
    </row>
    <row r="17" spans="1:7">
      <c r="A17" s="565"/>
      <c r="B17" s="565"/>
      <c r="C17" s="217"/>
      <c r="D17" s="218"/>
      <c r="E17" s="215"/>
      <c r="F17" s="225">
        <f>D17*E17</f>
        <v>0</v>
      </c>
      <c r="G17" s="225"/>
    </row>
    <row r="18" spans="1:7">
      <c r="A18" s="565"/>
      <c r="B18" s="565"/>
      <c r="C18" s="217"/>
      <c r="D18" s="218"/>
      <c r="E18" s="215"/>
      <c r="F18" s="225">
        <f t="shared" ref="F18" si="2">D18*E18</f>
        <v>0</v>
      </c>
      <c r="G18" s="225"/>
    </row>
    <row r="19" spans="1:7" ht="15.75">
      <c r="A19" s="549"/>
      <c r="B19" s="549"/>
      <c r="C19" s="549"/>
      <c r="D19" s="549"/>
      <c r="E19" s="549"/>
      <c r="F19" s="174" t="s">
        <v>20</v>
      </c>
      <c r="G19" s="227">
        <f>SUM(G7:G18)</f>
        <v>70946.020833333328</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222">
        <v>0.01</v>
      </c>
      <c r="F22" s="184">
        <f>+G19</f>
        <v>70946.020833333328</v>
      </c>
      <c r="G22" s="184">
        <f>D22*F22</f>
        <v>709.4602083333333</v>
      </c>
    </row>
    <row r="23" spans="1:7" ht="15.75">
      <c r="A23" s="186"/>
      <c r="B23" s="186"/>
      <c r="C23" s="186"/>
      <c r="D23" s="186"/>
      <c r="E23" s="187"/>
      <c r="F23" s="186"/>
      <c r="G23" s="186"/>
    </row>
    <row r="24" spans="1:7" ht="15.75">
      <c r="A24" s="549"/>
      <c r="B24" s="549"/>
      <c r="C24" s="549"/>
      <c r="D24" s="549"/>
      <c r="E24" s="549"/>
      <c r="F24" s="174" t="s">
        <v>20</v>
      </c>
      <c r="G24" s="188">
        <f>SUM(G22:G23)</f>
        <v>709.4602083333333</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f>+E28/5</f>
        <v>1.6644173299354328E-2</v>
      </c>
      <c r="F27" s="215"/>
      <c r="G27" s="195">
        <f>+E27*D27</f>
        <v>2436.0992922583141</v>
      </c>
    </row>
    <row r="28" spans="1:7" ht="15.75">
      <c r="A28" s="190" t="s">
        <v>341</v>
      </c>
      <c r="B28" s="191">
        <v>70707</v>
      </c>
      <c r="C28" s="192">
        <v>0.61</v>
      </c>
      <c r="D28" s="193">
        <f t="shared" ref="D28:D29" si="3">+B28*(1+C28)</f>
        <v>113838.26999999999</v>
      </c>
      <c r="E28" s="194">
        <v>8.3220866496771642E-2</v>
      </c>
      <c r="F28" s="215"/>
      <c r="G28" s="195">
        <f>+E28*D28</f>
        <v>9473.7194698934436</v>
      </c>
    </row>
    <row r="29" spans="1:7" ht="15.75">
      <c r="A29" s="190" t="s">
        <v>342</v>
      </c>
      <c r="B29" s="191">
        <v>45454</v>
      </c>
      <c r="C29" s="192">
        <v>0.61</v>
      </c>
      <c r="D29" s="193">
        <f t="shared" si="3"/>
        <v>73180.939999999988</v>
      </c>
      <c r="E29" s="196">
        <f>+E28</f>
        <v>8.3220866496771642E-2</v>
      </c>
      <c r="F29" s="215"/>
      <c r="G29" s="195">
        <f>+E29*D29</f>
        <v>6090.1812378482546</v>
      </c>
    </row>
    <row r="30" spans="1:7" ht="15.75">
      <c r="A30" s="549"/>
      <c r="B30" s="549"/>
      <c r="C30" s="549"/>
      <c r="D30" s="549"/>
      <c r="E30" s="549"/>
      <c r="F30" s="174" t="s">
        <v>20</v>
      </c>
      <c r="G30" s="216">
        <f>SUM(G27:G29)</f>
        <v>18000.000000000011</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183">
        <f>G30*E33</f>
        <v>900.00000000000057</v>
      </c>
    </row>
    <row r="34" spans="1:7" ht="15.75">
      <c r="A34" s="552"/>
      <c r="B34" s="552"/>
      <c r="C34" s="552"/>
      <c r="D34" s="552"/>
      <c r="E34" s="552"/>
      <c r="F34" s="174" t="s">
        <v>20</v>
      </c>
      <c r="G34" s="216">
        <f>SUM(G33:G33)</f>
        <v>900.00000000000057</v>
      </c>
    </row>
    <row r="35" spans="1:7" ht="15.75">
      <c r="A35" s="553"/>
      <c r="B35" s="554"/>
      <c r="C35" s="199"/>
      <c r="D35" s="199"/>
      <c r="E35" s="199"/>
      <c r="F35" s="199"/>
      <c r="G35" s="200"/>
    </row>
    <row r="36" spans="1:7" ht="16.5" thickBot="1">
      <c r="A36" s="545"/>
      <c r="B36" s="546"/>
      <c r="C36" s="201"/>
      <c r="D36" s="547" t="s">
        <v>347</v>
      </c>
      <c r="E36" s="547"/>
      <c r="F36" s="547"/>
      <c r="G36" s="228">
        <f>ROUND(G19+G24+G30+G34,0)</f>
        <v>90555</v>
      </c>
    </row>
    <row r="40" spans="1:7" ht="16.5">
      <c r="A40" s="548" t="s">
        <v>348</v>
      </c>
      <c r="B40" s="548"/>
      <c r="C40" s="548"/>
      <c r="D40" s="205"/>
      <c r="E40" s="548" t="s">
        <v>349</v>
      </c>
      <c r="F40" s="548"/>
      <c r="G40" s="548"/>
    </row>
    <row r="41" spans="1:7">
      <c r="A41" s="57"/>
      <c r="B41" s="58"/>
      <c r="C41" s="58"/>
      <c r="D41" s="58"/>
      <c r="E41" s="58"/>
      <c r="F41" s="58"/>
      <c r="G41" s="58"/>
    </row>
    <row r="42" spans="1:7">
      <c r="A42" s="57"/>
      <c r="B42" s="58"/>
      <c r="C42" s="58"/>
      <c r="D42" s="58"/>
      <c r="E42" s="58"/>
      <c r="F42" s="58"/>
      <c r="G42" s="58"/>
    </row>
    <row r="43" spans="1:7">
      <c r="A43" s="57"/>
      <c r="B43" s="58"/>
      <c r="C43" s="58"/>
      <c r="D43" s="58"/>
      <c r="E43" s="58"/>
      <c r="F43" s="58"/>
      <c r="G43" s="213"/>
    </row>
    <row r="44" spans="1:7" ht="18">
      <c r="A44" s="57"/>
      <c r="B44" s="58"/>
      <c r="C44" s="544" t="s">
        <v>350</v>
      </c>
      <c r="D44" s="544"/>
      <c r="E44" s="544"/>
      <c r="F44" s="544"/>
      <c r="G44"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40:C40"/>
    <mergeCell ref="E40:G40"/>
    <mergeCell ref="C44:F44"/>
    <mergeCell ref="A31:G31"/>
    <mergeCell ref="A32:B32"/>
    <mergeCell ref="A33:B33"/>
    <mergeCell ref="A34:E34"/>
    <mergeCell ref="A35:B35"/>
    <mergeCell ref="A36:B36"/>
    <mergeCell ref="D36:F36"/>
  </mergeCells>
  <pageMargins left="0.7" right="0.7" top="0.75" bottom="0.75" header="0.3" footer="0.3"/>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100-000000000000}">
  <dimension ref="A1:G44"/>
  <sheetViews>
    <sheetView topLeftCell="A22" workbookViewId="0">
      <selection activeCell="A39" sqref="A39:G45"/>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43.15" customHeight="1">
      <c r="A3" s="547"/>
      <c r="B3" s="560" t="str">
        <f>+'[7]FORMULARIO DE CANTIDADES'!B81</f>
        <v>Suministro, transporte e instalación de poste de concreto ornamental tipo Carabobo. Incluye: ahoyada, hincada y aplomada.</v>
      </c>
      <c r="C3" s="560"/>
      <c r="D3" s="560"/>
      <c r="E3" s="560"/>
      <c r="F3" s="560"/>
      <c r="G3" s="560"/>
    </row>
    <row r="4" spans="1:7" ht="15.75">
      <c r="A4" s="561"/>
      <c r="B4" s="561"/>
      <c r="C4" s="561"/>
      <c r="D4" s="173" t="s">
        <v>315</v>
      </c>
      <c r="E4" s="174" t="s">
        <v>550</v>
      </c>
      <c r="F4" s="174" t="s">
        <v>317</v>
      </c>
      <c r="G4" s="174" t="str">
        <f>'[7]FORMULARIO DE CANTIDADES'!C81</f>
        <v>un</v>
      </c>
    </row>
    <row r="5" spans="1:7" ht="15.75">
      <c r="A5" s="555" t="s">
        <v>318</v>
      </c>
      <c r="B5" s="556"/>
      <c r="C5" s="556"/>
      <c r="D5" s="556"/>
      <c r="E5" s="556"/>
      <c r="F5" s="556"/>
      <c r="G5" s="556"/>
    </row>
    <row r="6" spans="1:7" ht="15.75">
      <c r="A6" s="547" t="s">
        <v>319</v>
      </c>
      <c r="B6" s="547"/>
      <c r="C6" s="174" t="s">
        <v>320</v>
      </c>
      <c r="D6" s="174" t="s">
        <v>321</v>
      </c>
      <c r="E6" s="174" t="s">
        <v>322</v>
      </c>
      <c r="F6" s="174" t="s">
        <v>323</v>
      </c>
      <c r="G6" s="174" t="s">
        <v>324</v>
      </c>
    </row>
    <row r="7" spans="1:7" ht="15.75">
      <c r="A7" s="558" t="s">
        <v>551</v>
      </c>
      <c r="B7" s="558"/>
      <c r="C7" s="175" t="s">
        <v>126</v>
      </c>
      <c r="D7" s="176">
        <v>1</v>
      </c>
      <c r="E7" s="252"/>
      <c r="F7" s="253">
        <v>742560</v>
      </c>
      <c r="G7" s="253">
        <f>+F7*D7</f>
        <v>742560</v>
      </c>
    </row>
    <row r="8" spans="1:7" ht="15.75">
      <c r="A8" s="558"/>
      <c r="B8" s="558"/>
      <c r="C8" s="175"/>
      <c r="D8" s="176"/>
      <c r="E8" s="252"/>
      <c r="F8" s="252"/>
      <c r="G8" s="252">
        <f t="shared" ref="G8:G18" si="0">+F8*D8</f>
        <v>0</v>
      </c>
    </row>
    <row r="9" spans="1:7" ht="15.75">
      <c r="A9" s="558"/>
      <c r="B9" s="558"/>
      <c r="C9" s="175"/>
      <c r="D9" s="176"/>
      <c r="E9" s="252"/>
      <c r="F9" s="252"/>
      <c r="G9" s="252">
        <f t="shared" si="0"/>
        <v>0</v>
      </c>
    </row>
    <row r="10" spans="1:7" ht="15.75">
      <c r="A10" s="558"/>
      <c r="B10" s="558"/>
      <c r="C10" s="175"/>
      <c r="D10" s="176"/>
      <c r="E10" s="252"/>
      <c r="F10" s="253"/>
      <c r="G10" s="253">
        <f t="shared" si="0"/>
        <v>0</v>
      </c>
    </row>
    <row r="11" spans="1:7" ht="15.75">
      <c r="A11" s="558"/>
      <c r="B11" s="558"/>
      <c r="C11" s="175"/>
      <c r="D11" s="176"/>
      <c r="E11" s="252"/>
      <c r="F11" s="253"/>
      <c r="G11" s="253">
        <f t="shared" si="0"/>
        <v>0</v>
      </c>
    </row>
    <row r="12" spans="1:7" ht="15.75">
      <c r="A12" s="558"/>
      <c r="B12" s="558"/>
      <c r="C12" s="175"/>
      <c r="D12" s="176"/>
      <c r="E12" s="252"/>
      <c r="F12" s="253"/>
      <c r="G12" s="253">
        <f t="shared" si="0"/>
        <v>0</v>
      </c>
    </row>
    <row r="13" spans="1:7" ht="15.75">
      <c r="A13" s="558"/>
      <c r="B13" s="558"/>
      <c r="C13" s="175"/>
      <c r="D13" s="176"/>
      <c r="E13" s="252"/>
      <c r="F13" s="253"/>
      <c r="G13" s="253">
        <f t="shared" si="0"/>
        <v>0</v>
      </c>
    </row>
    <row r="14" spans="1:7" ht="15.75">
      <c r="A14" s="558"/>
      <c r="B14" s="558"/>
      <c r="C14" s="175"/>
      <c r="D14" s="176"/>
      <c r="E14" s="252"/>
      <c r="F14" s="253"/>
      <c r="G14" s="253">
        <f t="shared" si="0"/>
        <v>0</v>
      </c>
    </row>
    <row r="15" spans="1:7" ht="15.75">
      <c r="A15" s="558"/>
      <c r="B15" s="558"/>
      <c r="C15" s="175"/>
      <c r="D15" s="176"/>
      <c r="E15" s="252"/>
      <c r="F15" s="253"/>
      <c r="G15" s="253">
        <f t="shared" si="0"/>
        <v>0</v>
      </c>
    </row>
    <row r="16" spans="1:7" ht="15.75">
      <c r="A16" s="558"/>
      <c r="B16" s="558"/>
      <c r="C16" s="175"/>
      <c r="D16" s="176"/>
      <c r="E16" s="252"/>
      <c r="F16" s="253"/>
      <c r="G16" s="253">
        <f t="shared" si="0"/>
        <v>0</v>
      </c>
    </row>
    <row r="17" spans="1:7" ht="15.75">
      <c r="A17" s="558"/>
      <c r="B17" s="558"/>
      <c r="C17" s="175"/>
      <c r="D17" s="176"/>
      <c r="E17" s="252"/>
      <c r="F17" s="253"/>
      <c r="G17" s="253">
        <f t="shared" si="0"/>
        <v>0</v>
      </c>
    </row>
    <row r="18" spans="1:7" ht="15.75">
      <c r="A18" s="558"/>
      <c r="B18" s="558"/>
      <c r="C18" s="175"/>
      <c r="D18" s="176"/>
      <c r="E18" s="252"/>
      <c r="F18" s="253"/>
      <c r="G18" s="253">
        <f t="shared" si="0"/>
        <v>0</v>
      </c>
    </row>
    <row r="19" spans="1:7" ht="15.75">
      <c r="A19" s="549"/>
      <c r="B19" s="549"/>
      <c r="C19" s="549"/>
      <c r="D19" s="549"/>
      <c r="E19" s="549"/>
      <c r="F19" s="174" t="s">
        <v>20</v>
      </c>
      <c r="G19" s="227">
        <f>SUM(G7:G18)</f>
        <v>742560</v>
      </c>
    </row>
    <row r="20" spans="1:7" ht="15.75">
      <c r="A20" s="555" t="s">
        <v>328</v>
      </c>
      <c r="B20" s="556"/>
      <c r="C20" s="556"/>
      <c r="D20" s="556"/>
      <c r="E20" s="556"/>
      <c r="F20" s="556"/>
      <c r="G20" s="557"/>
    </row>
    <row r="21" spans="1:7" ht="15.75">
      <c r="A21" s="180" t="s">
        <v>319</v>
      </c>
      <c r="B21" s="174" t="s">
        <v>329</v>
      </c>
      <c r="C21" s="174" t="s">
        <v>330</v>
      </c>
      <c r="D21" s="174" t="s">
        <v>331</v>
      </c>
      <c r="E21" s="174" t="s">
        <v>332</v>
      </c>
      <c r="F21" s="174" t="s">
        <v>323</v>
      </c>
      <c r="G21" s="174" t="s">
        <v>324</v>
      </c>
    </row>
    <row r="22" spans="1:7" ht="15.75">
      <c r="A22" s="181" t="s">
        <v>333</v>
      </c>
      <c r="B22" s="175" t="s">
        <v>334</v>
      </c>
      <c r="C22" s="175"/>
      <c r="D22" s="182">
        <f>4/7</f>
        <v>0.5714285714285714</v>
      </c>
      <c r="E22" s="183"/>
      <c r="F22" s="184">
        <v>232050</v>
      </c>
      <c r="G22" s="185">
        <f>+F22*D22</f>
        <v>132600</v>
      </c>
    </row>
    <row r="23" spans="1:7" ht="15.75">
      <c r="A23" s="186"/>
      <c r="B23" s="186"/>
      <c r="C23" s="186"/>
      <c r="D23" s="186"/>
      <c r="E23" s="187"/>
      <c r="F23" s="186"/>
      <c r="G23" s="186"/>
    </row>
    <row r="24" spans="1:7" ht="15.75">
      <c r="A24" s="549"/>
      <c r="B24" s="549"/>
      <c r="C24" s="549"/>
      <c r="D24" s="549"/>
      <c r="E24" s="549"/>
      <c r="F24" s="174" t="s">
        <v>20</v>
      </c>
      <c r="G24" s="188">
        <f>SUM(G22:G23)</f>
        <v>132600</v>
      </c>
    </row>
    <row r="25" spans="1:7" ht="15.75">
      <c r="A25" s="555" t="s">
        <v>335</v>
      </c>
      <c r="B25" s="556"/>
      <c r="C25" s="556"/>
      <c r="D25" s="556"/>
      <c r="E25" s="556"/>
      <c r="F25" s="556"/>
      <c r="G25" s="557"/>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194"/>
      <c r="G27" s="195">
        <f>+E27*D27</f>
        <v>1463.6349</v>
      </c>
    </row>
    <row r="28" spans="1:7" ht="15.75">
      <c r="A28" s="190" t="s">
        <v>341</v>
      </c>
      <c r="B28" s="191">
        <v>70707</v>
      </c>
      <c r="C28" s="192">
        <v>0.61</v>
      </c>
      <c r="D28" s="193">
        <f t="shared" ref="D28:D29" si="1">+B28*(1+C28)</f>
        <v>113838.26999999999</v>
      </c>
      <c r="E28" s="194">
        <v>0.8</v>
      </c>
      <c r="F28" s="194"/>
      <c r="G28" s="195">
        <f>+E28*D28</f>
        <v>91070.615999999995</v>
      </c>
    </row>
    <row r="29" spans="1:7" ht="15.75">
      <c r="A29" s="190" t="s">
        <v>342</v>
      </c>
      <c r="B29" s="191">
        <v>45454</v>
      </c>
      <c r="C29" s="192">
        <v>0.61</v>
      </c>
      <c r="D29" s="193">
        <f t="shared" si="1"/>
        <v>73180.939999999988</v>
      </c>
      <c r="E29" s="196">
        <f>+E28</f>
        <v>0.8</v>
      </c>
      <c r="F29" s="196"/>
      <c r="G29" s="195">
        <f>+E29*D29</f>
        <v>58544.751999999993</v>
      </c>
    </row>
    <row r="30" spans="1:7" ht="15.75">
      <c r="A30" s="549"/>
      <c r="B30" s="549"/>
      <c r="C30" s="549"/>
      <c r="D30" s="549"/>
      <c r="E30" s="549"/>
      <c r="F30" s="174" t="s">
        <v>20</v>
      </c>
      <c r="G30" s="188">
        <f>SUM(G27:G29)</f>
        <v>151079.00289999999</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F33" s="184">
        <f>+G30</f>
        <v>151079.00289999999</v>
      </c>
      <c r="G33" s="230">
        <f>+F33*E33</f>
        <v>7553.9501449999998</v>
      </c>
    </row>
    <row r="34" spans="1:7" ht="15.75">
      <c r="A34" s="552"/>
      <c r="B34" s="552"/>
      <c r="C34" s="552"/>
      <c r="D34" s="552"/>
      <c r="E34" s="552"/>
      <c r="F34" s="174" t="s">
        <v>20</v>
      </c>
      <c r="G34" s="188">
        <f>SUM(G33)</f>
        <v>7553.9501449999998</v>
      </c>
    </row>
    <row r="35" spans="1:7" ht="15.75">
      <c r="A35" s="553"/>
      <c r="B35" s="554"/>
      <c r="C35" s="199"/>
      <c r="D35" s="199"/>
      <c r="E35" s="199"/>
      <c r="F35" s="199"/>
      <c r="G35" s="200"/>
    </row>
    <row r="36" spans="1:7" ht="16.5" thickBot="1">
      <c r="A36" s="545"/>
      <c r="B36" s="546"/>
      <c r="C36" s="201"/>
      <c r="D36" s="547" t="s">
        <v>347</v>
      </c>
      <c r="E36" s="547"/>
      <c r="F36" s="547"/>
      <c r="G36" s="202">
        <f>ROUND(G19+G24+G30+G34,0)</f>
        <v>1033793</v>
      </c>
    </row>
    <row r="40" spans="1:7" ht="16.5">
      <c r="A40" s="548" t="s">
        <v>348</v>
      </c>
      <c r="B40" s="548"/>
      <c r="C40" s="548"/>
      <c r="D40" s="205"/>
      <c r="E40" s="548" t="s">
        <v>349</v>
      </c>
      <c r="F40" s="548"/>
      <c r="G40" s="548"/>
    </row>
    <row r="41" spans="1:7">
      <c r="A41" s="57"/>
      <c r="B41" s="58"/>
      <c r="C41" s="58"/>
      <c r="D41" s="58"/>
      <c r="E41" s="58"/>
      <c r="F41" s="58"/>
      <c r="G41" s="58"/>
    </row>
    <row r="42" spans="1:7">
      <c r="A42" s="57"/>
      <c r="B42" s="58"/>
      <c r="C42" s="58"/>
      <c r="D42" s="58"/>
      <c r="E42" s="58"/>
      <c r="F42" s="58"/>
      <c r="G42" s="58"/>
    </row>
    <row r="43" spans="1:7">
      <c r="A43" s="57"/>
      <c r="B43" s="58"/>
      <c r="C43" s="58"/>
      <c r="D43" s="58"/>
      <c r="E43" s="58"/>
      <c r="F43" s="58"/>
      <c r="G43" s="213"/>
    </row>
    <row r="44" spans="1:7" ht="18">
      <c r="A44" s="57"/>
      <c r="B44" s="58"/>
      <c r="C44" s="544" t="s">
        <v>350</v>
      </c>
      <c r="D44" s="544"/>
      <c r="E44" s="544"/>
      <c r="F44" s="544"/>
      <c r="G44"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40:C40"/>
    <mergeCell ref="E40:G40"/>
    <mergeCell ref="C44:F44"/>
    <mergeCell ref="A31:G31"/>
    <mergeCell ref="A32:B32"/>
    <mergeCell ref="A33:B33"/>
    <mergeCell ref="A34:E34"/>
    <mergeCell ref="A35:B35"/>
    <mergeCell ref="A36:B36"/>
    <mergeCell ref="D36:F36"/>
  </mergeCells>
  <pageMargins left="0.7" right="0.7" top="0.75" bottom="0.75" header="0.3" footer="0.3"/>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200-000000000000}">
  <dimension ref="A1:G44"/>
  <sheetViews>
    <sheetView topLeftCell="A16" workbookViewId="0">
      <selection activeCell="A39" sqref="A39:G45"/>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5.75">
      <c r="A3" s="547"/>
      <c r="B3" s="560" t="str">
        <f>+'[7]FORMULARIO DE CANTIDADES'!B82</f>
        <v>Suministro, transporte e instalación de brazo ornamental sencillo tipo Carabobo (Largo).</v>
      </c>
      <c r="C3" s="560"/>
      <c r="D3" s="560"/>
      <c r="E3" s="560"/>
      <c r="F3" s="560"/>
      <c r="G3" s="560"/>
    </row>
    <row r="4" spans="1:7" ht="15.75">
      <c r="A4" s="561"/>
      <c r="B4" s="561"/>
      <c r="C4" s="561"/>
      <c r="D4" s="173" t="s">
        <v>315</v>
      </c>
      <c r="E4" s="174" t="s">
        <v>552</v>
      </c>
      <c r="F4" s="174" t="s">
        <v>317</v>
      </c>
      <c r="G4" s="174" t="str">
        <f>'[7]FORMULARIO DE CANTIDADES'!C82</f>
        <v>un</v>
      </c>
    </row>
    <row r="5" spans="1:7" ht="15.75">
      <c r="A5" s="555" t="s">
        <v>318</v>
      </c>
      <c r="B5" s="556"/>
      <c r="C5" s="556"/>
      <c r="D5" s="556"/>
      <c r="E5" s="556"/>
      <c r="F5" s="556"/>
      <c r="G5" s="556"/>
    </row>
    <row r="6" spans="1:7" ht="15.75">
      <c r="A6" s="547" t="s">
        <v>319</v>
      </c>
      <c r="B6" s="547"/>
      <c r="C6" s="174" t="s">
        <v>320</v>
      </c>
      <c r="D6" s="174" t="s">
        <v>321</v>
      </c>
      <c r="E6" s="174" t="s">
        <v>322</v>
      </c>
      <c r="F6" s="174" t="s">
        <v>323</v>
      </c>
      <c r="G6" s="174" t="s">
        <v>324</v>
      </c>
    </row>
    <row r="7" spans="1:7" ht="15.75">
      <c r="A7" s="558" t="s">
        <v>553</v>
      </c>
      <c r="B7" s="558"/>
      <c r="C7" s="175" t="s">
        <v>126</v>
      </c>
      <c r="D7" s="176">
        <v>1</v>
      </c>
      <c r="E7" s="252"/>
      <c r="F7" s="253">
        <v>346814</v>
      </c>
      <c r="G7" s="253">
        <f>+F7*D7</f>
        <v>346814</v>
      </c>
    </row>
    <row r="8" spans="1:7" ht="15.75">
      <c r="A8" s="558"/>
      <c r="B8" s="558"/>
      <c r="C8" s="175"/>
      <c r="D8" s="176"/>
      <c r="E8" s="252"/>
      <c r="F8" s="252"/>
      <c r="G8" s="252">
        <f t="shared" ref="G8:G18" si="0">+F8*D8</f>
        <v>0</v>
      </c>
    </row>
    <row r="9" spans="1:7" ht="15.75">
      <c r="A9" s="558"/>
      <c r="B9" s="558"/>
      <c r="C9" s="175"/>
      <c r="D9" s="176"/>
      <c r="E9" s="252"/>
      <c r="F9" s="252"/>
      <c r="G9" s="252">
        <f t="shared" si="0"/>
        <v>0</v>
      </c>
    </row>
    <row r="10" spans="1:7" ht="15.75">
      <c r="A10" s="558"/>
      <c r="B10" s="558"/>
      <c r="C10" s="175"/>
      <c r="D10" s="176"/>
      <c r="E10" s="252"/>
      <c r="F10" s="253"/>
      <c r="G10" s="253">
        <f t="shared" si="0"/>
        <v>0</v>
      </c>
    </row>
    <row r="11" spans="1:7" ht="15.75">
      <c r="A11" s="558"/>
      <c r="B11" s="558"/>
      <c r="C11" s="175"/>
      <c r="D11" s="176"/>
      <c r="E11" s="252"/>
      <c r="F11" s="253"/>
      <c r="G11" s="253">
        <f t="shared" si="0"/>
        <v>0</v>
      </c>
    </row>
    <row r="12" spans="1:7" ht="15.75">
      <c r="A12" s="558"/>
      <c r="B12" s="558"/>
      <c r="C12" s="175"/>
      <c r="D12" s="176"/>
      <c r="E12" s="252"/>
      <c r="F12" s="253"/>
      <c r="G12" s="253">
        <f t="shared" si="0"/>
        <v>0</v>
      </c>
    </row>
    <row r="13" spans="1:7" ht="15.75">
      <c r="A13" s="558"/>
      <c r="B13" s="558"/>
      <c r="C13" s="175"/>
      <c r="D13" s="176"/>
      <c r="E13" s="252"/>
      <c r="F13" s="253"/>
      <c r="G13" s="253">
        <f t="shared" si="0"/>
        <v>0</v>
      </c>
    </row>
    <row r="14" spans="1:7" ht="15.75">
      <c r="A14" s="558"/>
      <c r="B14" s="558"/>
      <c r="C14" s="175"/>
      <c r="D14" s="176"/>
      <c r="E14" s="252"/>
      <c r="F14" s="253"/>
      <c r="G14" s="253">
        <f t="shared" si="0"/>
        <v>0</v>
      </c>
    </row>
    <row r="15" spans="1:7" ht="15.75">
      <c r="A15" s="558"/>
      <c r="B15" s="558"/>
      <c r="C15" s="175"/>
      <c r="D15" s="176"/>
      <c r="E15" s="252"/>
      <c r="F15" s="253"/>
      <c r="G15" s="253">
        <f t="shared" si="0"/>
        <v>0</v>
      </c>
    </row>
    <row r="16" spans="1:7" ht="15.75">
      <c r="A16" s="558"/>
      <c r="B16" s="558"/>
      <c r="C16" s="175"/>
      <c r="D16" s="176"/>
      <c r="E16" s="252"/>
      <c r="F16" s="253"/>
      <c r="G16" s="253">
        <f t="shared" si="0"/>
        <v>0</v>
      </c>
    </row>
    <row r="17" spans="1:7" ht="15.75">
      <c r="A17" s="558"/>
      <c r="B17" s="558"/>
      <c r="C17" s="175"/>
      <c r="D17" s="176"/>
      <c r="E17" s="252"/>
      <c r="F17" s="253"/>
      <c r="G17" s="253">
        <f t="shared" si="0"/>
        <v>0</v>
      </c>
    </row>
    <row r="18" spans="1:7" ht="15.75">
      <c r="A18" s="558"/>
      <c r="B18" s="558"/>
      <c r="C18" s="175"/>
      <c r="D18" s="176"/>
      <c r="E18" s="252"/>
      <c r="F18" s="253"/>
      <c r="G18" s="253">
        <f t="shared" si="0"/>
        <v>0</v>
      </c>
    </row>
    <row r="19" spans="1:7" ht="15.75">
      <c r="A19" s="549"/>
      <c r="B19" s="549"/>
      <c r="C19" s="549"/>
      <c r="D19" s="549"/>
      <c r="E19" s="549"/>
      <c r="F19" s="174" t="s">
        <v>20</v>
      </c>
      <c r="G19" s="227">
        <f>SUM(G7:G18)</f>
        <v>346814</v>
      </c>
    </row>
    <row r="20" spans="1:7" ht="15.75">
      <c r="A20" s="555" t="s">
        <v>328</v>
      </c>
      <c r="B20" s="556"/>
      <c r="C20" s="556"/>
      <c r="D20" s="556"/>
      <c r="E20" s="556"/>
      <c r="F20" s="556"/>
      <c r="G20" s="557"/>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222">
        <v>0.01</v>
      </c>
      <c r="F22" s="184">
        <f>+G19</f>
        <v>346814</v>
      </c>
      <c r="G22" s="184">
        <f>D22*F22</f>
        <v>3468.14</v>
      </c>
    </row>
    <row r="23" spans="1:7" ht="15.75">
      <c r="A23" s="186"/>
      <c r="B23" s="186"/>
      <c r="C23" s="186"/>
      <c r="D23" s="186"/>
      <c r="E23" s="187"/>
      <c r="F23" s="186"/>
      <c r="G23" s="186"/>
    </row>
    <row r="24" spans="1:7" ht="15.75">
      <c r="A24" s="549"/>
      <c r="B24" s="549"/>
      <c r="C24" s="549"/>
      <c r="D24" s="549"/>
      <c r="E24" s="549"/>
      <c r="F24" s="174" t="s">
        <v>20</v>
      </c>
      <c r="G24" s="188">
        <f>SUM(G22:G23)</f>
        <v>3468.14</v>
      </c>
    </row>
    <row r="25" spans="1:7" ht="15.75">
      <c r="A25" s="555" t="s">
        <v>335</v>
      </c>
      <c r="B25" s="556"/>
      <c r="C25" s="556"/>
      <c r="D25" s="556"/>
      <c r="E25" s="556"/>
      <c r="F25" s="556"/>
      <c r="G25" s="557"/>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194"/>
      <c r="G27" s="195">
        <f>+E27*D27</f>
        <v>1463.6349</v>
      </c>
    </row>
    <row r="28" spans="1:7" ht="15.75">
      <c r="A28" s="190" t="s">
        <v>341</v>
      </c>
      <c r="B28" s="191">
        <v>70707</v>
      </c>
      <c r="C28" s="192">
        <v>0.61</v>
      </c>
      <c r="D28" s="193">
        <f t="shared" ref="D28:D29" si="1">+B28*(1+C28)</f>
        <v>113838.26999999999</v>
      </c>
      <c r="E28" s="194">
        <v>0.41993742300590409</v>
      </c>
      <c r="F28" s="194"/>
      <c r="G28" s="195">
        <f>+E28*D28</f>
        <v>47804.949743250319</v>
      </c>
    </row>
    <row r="29" spans="1:7" ht="15.75">
      <c r="A29" s="190" t="s">
        <v>342</v>
      </c>
      <c r="B29" s="191">
        <v>45454</v>
      </c>
      <c r="C29" s="192">
        <v>0.61</v>
      </c>
      <c r="D29" s="193">
        <f t="shared" si="1"/>
        <v>73180.939999999988</v>
      </c>
      <c r="E29" s="196">
        <f>+E28</f>
        <v>0.41993742300590409</v>
      </c>
      <c r="F29" s="196"/>
      <c r="G29" s="195">
        <f>+E29*D29</f>
        <v>30731.415356749683</v>
      </c>
    </row>
    <row r="30" spans="1:7" ht="15.75">
      <c r="A30" s="549"/>
      <c r="B30" s="549"/>
      <c r="C30" s="549"/>
      <c r="D30" s="549"/>
      <c r="E30" s="549"/>
      <c r="F30" s="174" t="s">
        <v>20</v>
      </c>
      <c r="G30" s="188">
        <f>SUM(G27:G29)</f>
        <v>80000</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F33" s="184">
        <f>+G30</f>
        <v>80000</v>
      </c>
      <c r="G33" s="230">
        <f>+F33*E33</f>
        <v>4000</v>
      </c>
    </row>
    <row r="34" spans="1:7" ht="15.75">
      <c r="A34" s="552"/>
      <c r="B34" s="552"/>
      <c r="C34" s="552"/>
      <c r="D34" s="552"/>
      <c r="E34" s="552"/>
      <c r="F34" s="174" t="s">
        <v>20</v>
      </c>
      <c r="G34" s="188">
        <f>SUM(G33)</f>
        <v>4000</v>
      </c>
    </row>
    <row r="35" spans="1:7" ht="15.75">
      <c r="A35" s="553"/>
      <c r="B35" s="554"/>
      <c r="C35" s="199"/>
      <c r="D35" s="199"/>
      <c r="E35" s="199"/>
      <c r="F35" s="199"/>
      <c r="G35" s="200"/>
    </row>
    <row r="36" spans="1:7" ht="16.5" thickBot="1">
      <c r="A36" s="545"/>
      <c r="B36" s="546"/>
      <c r="C36" s="201"/>
      <c r="D36" s="547" t="s">
        <v>347</v>
      </c>
      <c r="E36" s="547"/>
      <c r="F36" s="547"/>
      <c r="G36" s="202">
        <f>ROUND(G19+G24+G30+G34,0)</f>
        <v>434282</v>
      </c>
    </row>
    <row r="40" spans="1:7" ht="16.5">
      <c r="A40" s="548" t="s">
        <v>348</v>
      </c>
      <c r="B40" s="548"/>
      <c r="C40" s="548"/>
      <c r="D40" s="205"/>
      <c r="E40" s="548" t="s">
        <v>349</v>
      </c>
      <c r="F40" s="548"/>
      <c r="G40" s="548"/>
    </row>
    <row r="41" spans="1:7">
      <c r="A41" s="57"/>
      <c r="B41" s="58"/>
      <c r="C41" s="58"/>
      <c r="D41" s="58"/>
      <c r="E41" s="58"/>
      <c r="F41" s="58"/>
      <c r="G41" s="58"/>
    </row>
    <row r="42" spans="1:7">
      <c r="A42" s="57"/>
      <c r="B42" s="58"/>
      <c r="C42" s="58"/>
      <c r="D42" s="58"/>
      <c r="E42" s="58"/>
      <c r="F42" s="58"/>
      <c r="G42" s="58"/>
    </row>
    <row r="43" spans="1:7">
      <c r="A43" s="57"/>
      <c r="B43" s="58"/>
      <c r="C43" s="58"/>
      <c r="D43" s="58"/>
      <c r="E43" s="58"/>
      <c r="F43" s="58"/>
      <c r="G43" s="213"/>
    </row>
    <row r="44" spans="1:7" ht="18">
      <c r="A44" s="57"/>
      <c r="B44" s="58"/>
      <c r="C44" s="544" t="s">
        <v>350</v>
      </c>
      <c r="D44" s="544"/>
      <c r="E44" s="544"/>
      <c r="F44" s="544"/>
      <c r="G44"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40:C40"/>
    <mergeCell ref="E40:G40"/>
    <mergeCell ref="C44:F44"/>
    <mergeCell ref="A31:G31"/>
    <mergeCell ref="A32:B32"/>
    <mergeCell ref="A33:B33"/>
    <mergeCell ref="A34:E34"/>
    <mergeCell ref="A35:B35"/>
    <mergeCell ref="A36:B36"/>
    <mergeCell ref="D36:F36"/>
  </mergeCells>
  <pageMargins left="0.7" right="0.7" top="0.75" bottom="0.75" header="0.3" footer="0.3"/>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300-000000000000}">
  <dimension ref="A1:G44"/>
  <sheetViews>
    <sheetView topLeftCell="A19" workbookViewId="0">
      <selection activeCell="A39" sqref="A39:G45"/>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49.15" customHeight="1">
      <c r="A3" s="547"/>
      <c r="B3" s="560" t="str">
        <f>+'[7]FORMULARIO DE CANTIDADES'!B83</f>
        <v>Suministro, transporte e instalación de luminaria de alumbrado público LED de 48W, 132,7 lm/W, 3557 lm, 100000 h L70, IP66, IK09. Incluye: 12m de cable encauchetado 3x14AWG, fotocelda, empalmes y cintas.</v>
      </c>
      <c r="C3" s="560"/>
      <c r="D3" s="560"/>
      <c r="E3" s="560"/>
      <c r="F3" s="560"/>
      <c r="G3" s="560"/>
    </row>
    <row r="4" spans="1:7" ht="15.75">
      <c r="A4" s="561"/>
      <c r="B4" s="561"/>
      <c r="C4" s="561"/>
      <c r="D4" s="173" t="s">
        <v>315</v>
      </c>
      <c r="E4" s="174" t="s">
        <v>554</v>
      </c>
      <c r="F4" s="174" t="s">
        <v>317</v>
      </c>
      <c r="G4" s="174" t="str">
        <f>'[7]FORMULARIO DE CANTIDADES'!C83</f>
        <v>un</v>
      </c>
    </row>
    <row r="5" spans="1:7" ht="15.75">
      <c r="A5" s="555" t="s">
        <v>318</v>
      </c>
      <c r="B5" s="556"/>
      <c r="C5" s="556"/>
      <c r="D5" s="556"/>
      <c r="E5" s="556"/>
      <c r="F5" s="556"/>
      <c r="G5" s="556"/>
    </row>
    <row r="6" spans="1:7" ht="15.75">
      <c r="A6" s="547" t="s">
        <v>319</v>
      </c>
      <c r="B6" s="547"/>
      <c r="C6" s="174" t="s">
        <v>320</v>
      </c>
      <c r="D6" s="174" t="s">
        <v>321</v>
      </c>
      <c r="E6" s="174" t="s">
        <v>322</v>
      </c>
      <c r="F6" s="174" t="s">
        <v>323</v>
      </c>
      <c r="G6" s="174" t="s">
        <v>324</v>
      </c>
    </row>
    <row r="7" spans="1:7" ht="15.75">
      <c r="A7" s="558" t="s">
        <v>555</v>
      </c>
      <c r="B7" s="558"/>
      <c r="C7" s="175" t="s">
        <v>126</v>
      </c>
      <c r="D7" s="176">
        <v>1</v>
      </c>
      <c r="E7" s="252"/>
      <c r="F7" s="253">
        <v>1447040</v>
      </c>
      <c r="G7" s="253">
        <f>+F7*D7</f>
        <v>1447040</v>
      </c>
    </row>
    <row r="8" spans="1:7" ht="15.75">
      <c r="A8" s="558" t="s">
        <v>556</v>
      </c>
      <c r="B8" s="558"/>
      <c r="C8" s="175" t="s">
        <v>112</v>
      </c>
      <c r="D8" s="176">
        <v>12</v>
      </c>
      <c r="E8" s="252"/>
      <c r="F8" s="252">
        <v>9688</v>
      </c>
      <c r="G8" s="252">
        <f t="shared" ref="G8:G18" si="0">+F8*D8</f>
        <v>116256</v>
      </c>
    </row>
    <row r="9" spans="1:7" ht="15.75">
      <c r="A9" s="558" t="s">
        <v>557</v>
      </c>
      <c r="B9" s="558"/>
      <c r="C9" s="175" t="s">
        <v>126</v>
      </c>
      <c r="D9" s="176">
        <v>1</v>
      </c>
      <c r="E9" s="252"/>
      <c r="F9" s="252">
        <v>26262</v>
      </c>
      <c r="G9" s="252">
        <f t="shared" si="0"/>
        <v>26262</v>
      </c>
    </row>
    <row r="10" spans="1:7" ht="15.75">
      <c r="A10" s="558" t="s">
        <v>558</v>
      </c>
      <c r="B10" s="558"/>
      <c r="C10" s="175" t="s">
        <v>126</v>
      </c>
      <c r="D10" s="176">
        <v>3</v>
      </c>
      <c r="E10" s="252"/>
      <c r="F10" s="253">
        <v>10834</v>
      </c>
      <c r="G10" s="253">
        <f t="shared" si="0"/>
        <v>32502</v>
      </c>
    </row>
    <row r="11" spans="1:7" ht="15.75">
      <c r="A11" s="558" t="s">
        <v>402</v>
      </c>
      <c r="B11" s="558"/>
      <c r="C11" s="175" t="s">
        <v>126</v>
      </c>
      <c r="D11" s="176">
        <f>0.6/20</f>
        <v>0.03</v>
      </c>
      <c r="E11" s="252"/>
      <c r="F11" s="229">
        <v>26607</v>
      </c>
      <c r="G11" s="253">
        <f t="shared" si="0"/>
        <v>798.20999999999992</v>
      </c>
    </row>
    <row r="12" spans="1:7" ht="15.75">
      <c r="A12" s="558" t="s">
        <v>559</v>
      </c>
      <c r="B12" s="558"/>
      <c r="C12" s="175" t="s">
        <v>126</v>
      </c>
      <c r="D12" s="176">
        <f>0.6/91</f>
        <v>6.5934065934065934E-3</v>
      </c>
      <c r="E12" s="252"/>
      <c r="F12" s="229">
        <v>67099</v>
      </c>
      <c r="G12" s="253">
        <f t="shared" si="0"/>
        <v>442.410989010989</v>
      </c>
    </row>
    <row r="13" spans="1:7" ht="15.75">
      <c r="A13" s="558"/>
      <c r="B13" s="558"/>
      <c r="C13" s="175"/>
      <c r="D13" s="176"/>
      <c r="E13" s="252"/>
      <c r="F13" s="253"/>
      <c r="G13" s="253">
        <f t="shared" si="0"/>
        <v>0</v>
      </c>
    </row>
    <row r="14" spans="1:7" ht="15.75">
      <c r="A14" s="558"/>
      <c r="B14" s="558"/>
      <c r="C14" s="175"/>
      <c r="D14" s="176"/>
      <c r="E14" s="252"/>
      <c r="F14" s="253"/>
      <c r="G14" s="253">
        <f t="shared" si="0"/>
        <v>0</v>
      </c>
    </row>
    <row r="15" spans="1:7" ht="15.75">
      <c r="A15" s="558"/>
      <c r="B15" s="558"/>
      <c r="C15" s="175"/>
      <c r="D15" s="176"/>
      <c r="E15" s="252"/>
      <c r="F15" s="253"/>
      <c r="G15" s="253">
        <f t="shared" si="0"/>
        <v>0</v>
      </c>
    </row>
    <row r="16" spans="1:7" ht="15.75">
      <c r="A16" s="558"/>
      <c r="B16" s="558"/>
      <c r="C16" s="175"/>
      <c r="D16" s="176"/>
      <c r="E16" s="252"/>
      <c r="F16" s="253"/>
      <c r="G16" s="253">
        <f t="shared" si="0"/>
        <v>0</v>
      </c>
    </row>
    <row r="17" spans="1:7" ht="15.75">
      <c r="A17" s="558"/>
      <c r="B17" s="558"/>
      <c r="C17" s="175"/>
      <c r="D17" s="176"/>
      <c r="E17" s="252"/>
      <c r="F17" s="253"/>
      <c r="G17" s="253">
        <f t="shared" si="0"/>
        <v>0</v>
      </c>
    </row>
    <row r="18" spans="1:7" ht="15.75">
      <c r="A18" s="558"/>
      <c r="B18" s="558"/>
      <c r="C18" s="175"/>
      <c r="D18" s="176"/>
      <c r="E18" s="252"/>
      <c r="F18" s="253"/>
      <c r="G18" s="253">
        <f t="shared" si="0"/>
        <v>0</v>
      </c>
    </row>
    <row r="19" spans="1:7" ht="15.75">
      <c r="A19" s="549"/>
      <c r="B19" s="549"/>
      <c r="C19" s="549"/>
      <c r="D19" s="549"/>
      <c r="E19" s="549"/>
      <c r="F19" s="174" t="s">
        <v>20</v>
      </c>
      <c r="G19" s="227">
        <f>SUM(G7:G18)</f>
        <v>1623300.6209890109</v>
      </c>
    </row>
    <row r="20" spans="1:7" ht="15.75">
      <c r="A20" s="555" t="s">
        <v>328</v>
      </c>
      <c r="B20" s="556"/>
      <c r="C20" s="556"/>
      <c r="D20" s="556"/>
      <c r="E20" s="556"/>
      <c r="F20" s="556"/>
      <c r="G20" s="557"/>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222">
        <v>0.01</v>
      </c>
      <c r="F22" s="184">
        <f>+G19</f>
        <v>1623300.6209890109</v>
      </c>
      <c r="G22" s="184">
        <f>D22*F22</f>
        <v>16233.006209890109</v>
      </c>
    </row>
    <row r="23" spans="1:7" ht="15.75">
      <c r="A23" s="186"/>
      <c r="B23" s="186"/>
      <c r="C23" s="186"/>
      <c r="D23" s="186"/>
      <c r="E23" s="187"/>
      <c r="F23" s="186"/>
      <c r="G23" s="186"/>
    </row>
    <row r="24" spans="1:7" ht="15.75">
      <c r="A24" s="549"/>
      <c r="B24" s="549"/>
      <c r="C24" s="549"/>
      <c r="D24" s="549"/>
      <c r="E24" s="549"/>
      <c r="F24" s="174" t="s">
        <v>20</v>
      </c>
      <c r="G24" s="188">
        <f>SUM(G22:G23)</f>
        <v>16233.006209890109</v>
      </c>
    </row>
    <row r="25" spans="1:7" ht="15.75">
      <c r="A25" s="555" t="s">
        <v>335</v>
      </c>
      <c r="B25" s="556"/>
      <c r="C25" s="556"/>
      <c r="D25" s="556"/>
      <c r="E25" s="556"/>
      <c r="F25" s="556"/>
      <c r="G25" s="557"/>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194"/>
      <c r="G27" s="195">
        <f>+E27*D27</f>
        <v>1463.6349</v>
      </c>
    </row>
    <row r="28" spans="1:7" ht="15.75">
      <c r="A28" s="190" t="s">
        <v>341</v>
      </c>
      <c r="B28" s="191">
        <v>70707</v>
      </c>
      <c r="C28" s="192">
        <v>0.61</v>
      </c>
      <c r="D28" s="193">
        <f t="shared" ref="D28:D29" si="1">+B28*(1+C28)</f>
        <v>113838.26999999999</v>
      </c>
      <c r="E28" s="194">
        <v>0.41993742300590409</v>
      </c>
      <c r="F28" s="194"/>
      <c r="G28" s="195">
        <f>+E28*D28</f>
        <v>47804.949743250319</v>
      </c>
    </row>
    <row r="29" spans="1:7" ht="15.75">
      <c r="A29" s="190" t="s">
        <v>342</v>
      </c>
      <c r="B29" s="191">
        <v>45454</v>
      </c>
      <c r="C29" s="192">
        <v>0.61</v>
      </c>
      <c r="D29" s="193">
        <f t="shared" si="1"/>
        <v>73180.939999999988</v>
      </c>
      <c r="E29" s="196">
        <f>+E28</f>
        <v>0.41993742300590409</v>
      </c>
      <c r="F29" s="196"/>
      <c r="G29" s="195">
        <f>+E29*D29</f>
        <v>30731.415356749683</v>
      </c>
    </row>
    <row r="30" spans="1:7" ht="15.75">
      <c r="A30" s="549"/>
      <c r="B30" s="549"/>
      <c r="C30" s="549"/>
      <c r="D30" s="549"/>
      <c r="E30" s="549"/>
      <c r="F30" s="174" t="s">
        <v>20</v>
      </c>
      <c r="G30" s="188">
        <f>SUM(G27:G29)</f>
        <v>80000</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F33" s="184">
        <f>+G30</f>
        <v>80000</v>
      </c>
      <c r="G33" s="230">
        <f>+F33*E33</f>
        <v>4000</v>
      </c>
    </row>
    <row r="34" spans="1:7" ht="15.75">
      <c r="A34" s="552"/>
      <c r="B34" s="552"/>
      <c r="C34" s="552"/>
      <c r="D34" s="552"/>
      <c r="E34" s="552"/>
      <c r="F34" s="174" t="s">
        <v>20</v>
      </c>
      <c r="G34" s="188">
        <f>SUM(G33)</f>
        <v>4000</v>
      </c>
    </row>
    <row r="35" spans="1:7" ht="15.75">
      <c r="A35" s="553"/>
      <c r="B35" s="554"/>
      <c r="C35" s="199"/>
      <c r="D35" s="199"/>
      <c r="E35" s="199"/>
      <c r="F35" s="199"/>
      <c r="G35" s="200"/>
    </row>
    <row r="36" spans="1:7" ht="16.5" thickBot="1">
      <c r="A36" s="545"/>
      <c r="B36" s="546"/>
      <c r="C36" s="201"/>
      <c r="D36" s="547" t="s">
        <v>347</v>
      </c>
      <c r="E36" s="547"/>
      <c r="F36" s="547"/>
      <c r="G36" s="202">
        <f>ROUND(G19+G24+G30+G34,0)</f>
        <v>1723534</v>
      </c>
    </row>
    <row r="40" spans="1:7" ht="16.5">
      <c r="A40" s="548" t="s">
        <v>348</v>
      </c>
      <c r="B40" s="548"/>
      <c r="C40" s="548"/>
      <c r="D40" s="205"/>
      <c r="E40" s="548" t="s">
        <v>349</v>
      </c>
      <c r="F40" s="548"/>
      <c r="G40" s="548"/>
    </row>
    <row r="41" spans="1:7">
      <c r="A41" s="57"/>
      <c r="B41" s="58"/>
      <c r="C41" s="58"/>
      <c r="D41" s="58"/>
      <c r="E41" s="58"/>
      <c r="F41" s="58"/>
      <c r="G41" s="58"/>
    </row>
    <row r="42" spans="1:7">
      <c r="A42" s="57"/>
      <c r="B42" s="58"/>
      <c r="C42" s="58"/>
      <c r="D42" s="58"/>
      <c r="E42" s="58"/>
      <c r="F42" s="58"/>
      <c r="G42" s="58"/>
    </row>
    <row r="43" spans="1:7">
      <c r="A43" s="57"/>
      <c r="B43" s="58"/>
      <c r="C43" s="58"/>
      <c r="D43" s="58"/>
      <c r="E43" s="58"/>
      <c r="F43" s="58"/>
      <c r="G43" s="213"/>
    </row>
    <row r="44" spans="1:7" ht="18">
      <c r="A44" s="57"/>
      <c r="B44" s="58"/>
      <c r="C44" s="544" t="s">
        <v>350</v>
      </c>
      <c r="D44" s="544"/>
      <c r="E44" s="544"/>
      <c r="F44" s="544"/>
      <c r="G44"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40:C40"/>
    <mergeCell ref="E40:G40"/>
    <mergeCell ref="C44:F44"/>
    <mergeCell ref="A31:G31"/>
    <mergeCell ref="A32:B32"/>
    <mergeCell ref="A33:B33"/>
    <mergeCell ref="A34:E34"/>
    <mergeCell ref="A35:B35"/>
    <mergeCell ref="A36:B36"/>
    <mergeCell ref="D36:F36"/>
  </mergeCells>
  <pageMargins left="0.7" right="0.7" top="0.75" bottom="0.75" header="0.3" footer="0.3"/>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400-000000000000}">
  <dimension ref="A1:G44"/>
  <sheetViews>
    <sheetView topLeftCell="A19" workbookViewId="0">
      <selection activeCell="A39" sqref="A39:G45"/>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5.75">
      <c r="A3" s="547"/>
      <c r="B3" s="560" t="str">
        <f>+'[7]FORMULARIO DE CANTIDADES'!B84</f>
        <v>Suministro, transporte e instalación de alimentador para alumbrado público exterior en cables 2No.8(F) + 1No.8(T)  AWG-THWN. Incluye: Cintas, marcación y demás accesorios para su correcta instalación.</v>
      </c>
      <c r="C3" s="560"/>
      <c r="D3" s="560"/>
      <c r="E3" s="560"/>
      <c r="F3" s="560"/>
      <c r="G3" s="560"/>
    </row>
    <row r="4" spans="1:7" ht="15.75">
      <c r="A4" s="561"/>
      <c r="B4" s="561"/>
      <c r="C4" s="561"/>
      <c r="D4" s="173" t="s">
        <v>315</v>
      </c>
      <c r="E4" s="174" t="s">
        <v>560</v>
      </c>
      <c r="F4" s="174" t="s">
        <v>317</v>
      </c>
      <c r="G4" s="174" t="str">
        <f>'[7]FORMULARIO DE CANTIDADES'!C84</f>
        <v>m</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561</v>
      </c>
      <c r="B7" s="558"/>
      <c r="C7" s="175" t="s">
        <v>112</v>
      </c>
      <c r="D7" s="237">
        <v>3</v>
      </c>
      <c r="E7" s="215"/>
      <c r="F7" s="238">
        <v>7472</v>
      </c>
      <c r="G7" s="229">
        <f t="shared" ref="G7:G18" si="0">D7*F7</f>
        <v>22416</v>
      </c>
    </row>
    <row r="8" spans="1:7" ht="15.75">
      <c r="A8" s="558" t="s">
        <v>402</v>
      </c>
      <c r="B8" s="558"/>
      <c r="C8" s="175" t="s">
        <v>126</v>
      </c>
      <c r="D8" s="237">
        <f>(0.1)/1.5/20</f>
        <v>3.3333333333333331E-3</v>
      </c>
      <c r="E8" s="215"/>
      <c r="F8" s="229">
        <v>26607</v>
      </c>
      <c r="G8" s="229">
        <f t="shared" si="0"/>
        <v>88.69</v>
      </c>
    </row>
    <row r="9" spans="1:7" ht="15.75">
      <c r="A9" s="558"/>
      <c r="B9" s="558"/>
      <c r="C9" s="175"/>
      <c r="D9" s="237"/>
      <c r="E9" s="215"/>
      <c r="F9" s="238"/>
      <c r="G9" s="229">
        <f t="shared" si="0"/>
        <v>0</v>
      </c>
    </row>
    <row r="10" spans="1:7" ht="15.75">
      <c r="A10" s="558"/>
      <c r="B10" s="558"/>
      <c r="C10" s="175"/>
      <c r="D10" s="237"/>
      <c r="E10" s="215"/>
      <c r="F10" s="238"/>
      <c r="G10" s="229">
        <f t="shared" si="0"/>
        <v>0</v>
      </c>
    </row>
    <row r="11" spans="1:7" ht="15.75">
      <c r="A11" s="558"/>
      <c r="B11" s="558"/>
      <c r="C11" s="175"/>
      <c r="D11" s="237"/>
      <c r="E11" s="215"/>
      <c r="F11" s="238"/>
      <c r="G11" s="229">
        <f t="shared" si="0"/>
        <v>0</v>
      </c>
    </row>
    <row r="12" spans="1:7" ht="15.75">
      <c r="A12" s="558"/>
      <c r="B12" s="558"/>
      <c r="C12" s="175"/>
      <c r="D12" s="237"/>
      <c r="E12" s="215"/>
      <c r="F12" s="229"/>
      <c r="G12" s="229">
        <f t="shared" si="0"/>
        <v>0</v>
      </c>
    </row>
    <row r="13" spans="1:7" ht="15.75">
      <c r="A13" s="558"/>
      <c r="B13" s="558"/>
      <c r="C13" s="175"/>
      <c r="D13" s="237"/>
      <c r="E13" s="215"/>
      <c r="F13" s="238"/>
      <c r="G13" s="229">
        <f t="shared" si="0"/>
        <v>0</v>
      </c>
    </row>
    <row r="14" spans="1:7" ht="15.75">
      <c r="A14" s="558"/>
      <c r="B14" s="558"/>
      <c r="C14" s="175"/>
      <c r="D14" s="237"/>
      <c r="E14" s="215"/>
      <c r="F14" s="238"/>
      <c r="G14" s="229">
        <f t="shared" si="0"/>
        <v>0</v>
      </c>
    </row>
    <row r="15" spans="1:7" ht="15.75">
      <c r="A15" s="558"/>
      <c r="B15" s="558"/>
      <c r="C15" s="175"/>
      <c r="D15" s="237"/>
      <c r="E15" s="215"/>
      <c r="F15" s="238"/>
      <c r="G15" s="229">
        <f t="shared" si="0"/>
        <v>0</v>
      </c>
    </row>
    <row r="16" spans="1:7" ht="15.75">
      <c r="A16" s="558"/>
      <c r="B16" s="558"/>
      <c r="C16" s="175"/>
      <c r="D16" s="237"/>
      <c r="E16" s="215"/>
      <c r="F16" s="229"/>
      <c r="G16" s="230">
        <f t="shared" si="0"/>
        <v>0</v>
      </c>
    </row>
    <row r="17" spans="1:7" ht="15.75">
      <c r="A17" s="569"/>
      <c r="B17" s="570"/>
      <c r="C17" s="175"/>
      <c r="D17" s="237"/>
      <c r="E17" s="215"/>
      <c r="F17" s="238"/>
      <c r="G17" s="229">
        <f t="shared" si="0"/>
        <v>0</v>
      </c>
    </row>
    <row r="18" spans="1:7" ht="15.75">
      <c r="A18" s="549"/>
      <c r="B18" s="549"/>
      <c r="C18" s="186"/>
      <c r="D18" s="186"/>
      <c r="E18" s="215"/>
      <c r="F18" s="238"/>
      <c r="G18" s="230">
        <f t="shared" si="0"/>
        <v>0</v>
      </c>
    </row>
    <row r="19" spans="1:7" ht="15.75">
      <c r="A19" s="549"/>
      <c r="B19" s="549"/>
      <c r="C19" s="549"/>
      <c r="D19" s="549"/>
      <c r="E19" s="549"/>
      <c r="F19" s="174" t="s">
        <v>20</v>
      </c>
      <c r="G19" s="227">
        <f>SUM(G7:G18)</f>
        <v>22504.69</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E22" s="215"/>
      <c r="F22" s="239">
        <f>+G19</f>
        <v>22504.69</v>
      </c>
      <c r="G22" s="230">
        <f>D22*F22</f>
        <v>225.04689999999999</v>
      </c>
    </row>
    <row r="23" spans="1:7" ht="15.75">
      <c r="A23" s="186"/>
      <c r="B23" s="186"/>
      <c r="C23" s="186"/>
      <c r="D23" s="186"/>
      <c r="E23" s="215"/>
      <c r="F23" s="240"/>
      <c r="G23" s="230">
        <f>D23*F23</f>
        <v>0</v>
      </c>
    </row>
    <row r="24" spans="1:7" ht="15.75">
      <c r="A24" s="549"/>
      <c r="B24" s="549"/>
      <c r="C24" s="549"/>
      <c r="D24" s="549"/>
      <c r="E24" s="549"/>
      <c r="F24" s="174" t="s">
        <v>20</v>
      </c>
      <c r="G24" s="188">
        <f>SUM(G22:G23)</f>
        <v>225.04689999999999</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238">
        <f>+E27*D27</f>
        <v>1463.6349</v>
      </c>
    </row>
    <row r="28" spans="1:7" ht="15.75">
      <c r="A28" s="190" t="s">
        <v>341</v>
      </c>
      <c r="B28" s="191">
        <v>70707</v>
      </c>
      <c r="C28" s="192">
        <v>0.61</v>
      </c>
      <c r="D28" s="193">
        <f t="shared" ref="D28:D29" si="1">+B28*(1+C28)</f>
        <v>113838.26999999999</v>
      </c>
      <c r="E28" s="194">
        <v>8.2150122439293757E-3</v>
      </c>
      <c r="F28" s="215"/>
      <c r="G28" s="238">
        <f>+E28*D28</f>
        <v>935.18278187773808</v>
      </c>
    </row>
    <row r="29" spans="1:7" ht="15.75">
      <c r="A29" s="190" t="s">
        <v>342</v>
      </c>
      <c r="B29" s="191">
        <v>45454</v>
      </c>
      <c r="C29" s="192">
        <v>0.61</v>
      </c>
      <c r="D29" s="193">
        <f t="shared" si="1"/>
        <v>73180.939999999988</v>
      </c>
      <c r="E29" s="196">
        <f>+E28</f>
        <v>8.2150122439293757E-3</v>
      </c>
      <c r="F29" s="215"/>
      <c r="G29" s="238">
        <f>+E29*D29</f>
        <v>601.18231812226088</v>
      </c>
    </row>
    <row r="30" spans="1:7" ht="15.75">
      <c r="A30" s="549"/>
      <c r="B30" s="549"/>
      <c r="C30" s="549"/>
      <c r="D30" s="549"/>
      <c r="E30" s="549"/>
      <c r="F30" s="174" t="s">
        <v>20</v>
      </c>
      <c r="G30" s="188">
        <f>SUM(G27:G29)</f>
        <v>2999.9999999999991</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239">
        <f>G30*E33</f>
        <v>149.99999999999997</v>
      </c>
    </row>
    <row r="34" spans="1:7" ht="15.75">
      <c r="A34" s="552"/>
      <c r="B34" s="552"/>
      <c r="C34" s="552"/>
      <c r="D34" s="552"/>
      <c r="E34" s="552"/>
      <c r="F34" s="174" t="s">
        <v>20</v>
      </c>
      <c r="G34" s="227">
        <f>SUM(G33:G33)</f>
        <v>149.99999999999997</v>
      </c>
    </row>
    <row r="35" spans="1:7" ht="15.75">
      <c r="A35" s="566"/>
      <c r="B35" s="554"/>
      <c r="C35" s="199"/>
      <c r="D35" s="199"/>
      <c r="E35" s="199"/>
      <c r="F35" s="199"/>
      <c r="G35" s="233"/>
    </row>
    <row r="36" spans="1:7" ht="15.75">
      <c r="A36" s="567"/>
      <c r="B36" s="568"/>
      <c r="C36" s="234"/>
      <c r="D36" s="547" t="s">
        <v>347</v>
      </c>
      <c r="E36" s="547"/>
      <c r="F36" s="547"/>
      <c r="G36" s="202">
        <f>ROUND(G19+G24+G30+G34,0)</f>
        <v>25880</v>
      </c>
    </row>
    <row r="40" spans="1:7" ht="16.5">
      <c r="A40" s="548" t="s">
        <v>348</v>
      </c>
      <c r="B40" s="548"/>
      <c r="C40" s="548"/>
      <c r="D40" s="205"/>
      <c r="E40" s="548" t="s">
        <v>349</v>
      </c>
      <c r="F40" s="548"/>
      <c r="G40" s="548"/>
    </row>
    <row r="41" spans="1:7">
      <c r="A41" s="57"/>
      <c r="B41" s="58"/>
      <c r="C41" s="58"/>
      <c r="D41" s="58"/>
      <c r="E41" s="58"/>
      <c r="F41" s="58"/>
      <c r="G41" s="58"/>
    </row>
    <row r="42" spans="1:7">
      <c r="A42" s="57"/>
      <c r="B42" s="58"/>
      <c r="C42" s="58"/>
      <c r="D42" s="58"/>
      <c r="E42" s="58"/>
      <c r="F42" s="58"/>
      <c r="G42" s="58"/>
    </row>
    <row r="43" spans="1:7">
      <c r="A43" s="57"/>
      <c r="B43" s="58"/>
      <c r="C43" s="58"/>
      <c r="D43" s="58"/>
      <c r="E43" s="58"/>
      <c r="F43" s="58"/>
      <c r="G43" s="213"/>
    </row>
    <row r="44" spans="1:7" ht="18">
      <c r="A44" s="57"/>
      <c r="B44" s="58"/>
      <c r="C44" s="544" t="s">
        <v>350</v>
      </c>
      <c r="D44" s="544"/>
      <c r="E44" s="544"/>
      <c r="F44" s="544"/>
      <c r="G44"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40:C40"/>
    <mergeCell ref="E40:G40"/>
    <mergeCell ref="C44:F44"/>
    <mergeCell ref="A31:G31"/>
    <mergeCell ref="A32:B32"/>
    <mergeCell ref="A33:B33"/>
    <mergeCell ref="A34:E34"/>
    <mergeCell ref="A35:B35"/>
    <mergeCell ref="A36:B36"/>
    <mergeCell ref="D36:F36"/>
  </mergeCells>
  <pageMargins left="0.7" right="0.7" top="0.75" bottom="0.75" header="0.3" footer="0.3"/>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500-000000000000}">
  <dimension ref="A1:G43"/>
  <sheetViews>
    <sheetView topLeftCell="A25" workbookViewId="0">
      <selection activeCell="A38" sqref="A38:G44"/>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5.75">
      <c r="A3" s="547"/>
      <c r="B3" s="560" t="str">
        <f>+'[7]FORMULARIO DE CANTIDADES'!B85</f>
        <v>Suministro, transporte e instalación de varilla de puesta a tierra de 5/8''x2400mm.</v>
      </c>
      <c r="C3" s="560"/>
      <c r="D3" s="560"/>
      <c r="E3" s="560"/>
      <c r="F3" s="560"/>
      <c r="G3" s="560"/>
    </row>
    <row r="4" spans="1:7" ht="15.75">
      <c r="A4" s="561"/>
      <c r="B4" s="561"/>
      <c r="C4" s="561"/>
      <c r="D4" s="173" t="s">
        <v>315</v>
      </c>
      <c r="E4" s="174" t="s">
        <v>562</v>
      </c>
      <c r="F4" s="174" t="s">
        <v>317</v>
      </c>
      <c r="G4" s="174" t="str">
        <f>'[7]FORMULARIO DE CANTIDADES'!C85</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58" t="s">
        <v>529</v>
      </c>
      <c r="B7" s="558"/>
      <c r="C7" s="175" t="s">
        <v>126</v>
      </c>
      <c r="D7" s="237">
        <v>1</v>
      </c>
      <c r="E7" s="215"/>
      <c r="F7" s="238">
        <v>61880</v>
      </c>
      <c r="G7" s="229">
        <f t="shared" ref="G7:G18" si="0">D7*F7</f>
        <v>61880</v>
      </c>
    </row>
    <row r="8" spans="1:7" ht="15.75">
      <c r="A8" s="558"/>
      <c r="B8" s="558"/>
      <c r="C8" s="175"/>
      <c r="D8" s="237"/>
      <c r="E8" s="215"/>
      <c r="F8" s="238"/>
      <c r="G8" s="229">
        <f t="shared" si="0"/>
        <v>0</v>
      </c>
    </row>
    <row r="9" spans="1:7" ht="15.75">
      <c r="A9" s="558"/>
      <c r="B9" s="558"/>
      <c r="C9" s="175"/>
      <c r="D9" s="237"/>
      <c r="E9" s="215"/>
      <c r="F9" s="238"/>
      <c r="G9" s="229">
        <f t="shared" si="0"/>
        <v>0</v>
      </c>
    </row>
    <row r="10" spans="1:7" ht="15.75">
      <c r="A10" s="558"/>
      <c r="B10" s="558"/>
      <c r="C10" s="175"/>
      <c r="D10" s="237"/>
      <c r="E10" s="215"/>
      <c r="F10" s="238"/>
      <c r="G10" s="229">
        <f t="shared" si="0"/>
        <v>0</v>
      </c>
    </row>
    <row r="11" spans="1:7" ht="15.75">
      <c r="A11" s="569"/>
      <c r="B11" s="570"/>
      <c r="C11" s="175"/>
      <c r="D11" s="237"/>
      <c r="E11" s="215"/>
      <c r="F11" s="238"/>
      <c r="G11" s="229">
        <f t="shared" si="0"/>
        <v>0</v>
      </c>
    </row>
    <row r="12" spans="1:7" ht="15.75">
      <c r="A12" s="558"/>
      <c r="B12" s="558"/>
      <c r="C12" s="175"/>
      <c r="D12" s="237"/>
      <c r="E12" s="215"/>
      <c r="F12" s="238"/>
      <c r="G12" s="229">
        <f t="shared" si="0"/>
        <v>0</v>
      </c>
    </row>
    <row r="13" spans="1:7" ht="15.75">
      <c r="A13" s="558"/>
      <c r="B13" s="558"/>
      <c r="C13" s="175"/>
      <c r="D13" s="237"/>
      <c r="E13" s="215"/>
      <c r="F13" s="238"/>
      <c r="G13" s="229">
        <f t="shared" si="0"/>
        <v>0</v>
      </c>
    </row>
    <row r="14" spans="1:7" ht="15.75">
      <c r="A14" s="558"/>
      <c r="B14" s="558"/>
      <c r="C14" s="175"/>
      <c r="D14" s="237"/>
      <c r="E14" s="215"/>
      <c r="F14" s="238"/>
      <c r="G14" s="229">
        <f t="shared" si="0"/>
        <v>0</v>
      </c>
    </row>
    <row r="15" spans="1:7" ht="15.75">
      <c r="A15" s="558"/>
      <c r="B15" s="558"/>
      <c r="C15" s="175"/>
      <c r="D15" s="237"/>
      <c r="E15" s="215"/>
      <c r="F15" s="238"/>
      <c r="G15" s="229">
        <f t="shared" si="0"/>
        <v>0</v>
      </c>
    </row>
    <row r="16" spans="1:7" ht="15.75">
      <c r="A16" s="558"/>
      <c r="B16" s="558"/>
      <c r="C16" s="175"/>
      <c r="D16" s="237"/>
      <c r="E16" s="215"/>
      <c r="F16" s="229"/>
      <c r="G16" s="230">
        <f t="shared" si="0"/>
        <v>0</v>
      </c>
    </row>
    <row r="17" spans="1:7" ht="15.75">
      <c r="A17" s="569"/>
      <c r="B17" s="570"/>
      <c r="C17" s="175"/>
      <c r="D17" s="237"/>
      <c r="E17" s="215"/>
      <c r="F17" s="238"/>
      <c r="G17" s="229">
        <f t="shared" si="0"/>
        <v>0</v>
      </c>
    </row>
    <row r="18" spans="1:7" ht="15.75">
      <c r="A18" s="549"/>
      <c r="B18" s="549"/>
      <c r="C18" s="186"/>
      <c r="D18" s="186"/>
      <c r="E18" s="215"/>
      <c r="F18" s="238"/>
      <c r="G18" s="230">
        <f t="shared" si="0"/>
        <v>0</v>
      </c>
    </row>
    <row r="19" spans="1:7" ht="15.75">
      <c r="A19" s="549"/>
      <c r="B19" s="549"/>
      <c r="C19" s="549"/>
      <c r="D19" s="549"/>
      <c r="E19" s="549"/>
      <c r="F19" s="174" t="s">
        <v>20</v>
      </c>
      <c r="G19" s="227">
        <f>SUM(G7:G18)</f>
        <v>61880</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175">
        <v>0.01</v>
      </c>
      <c r="E22" s="215"/>
      <c r="F22" s="239">
        <f>+G19</f>
        <v>61880</v>
      </c>
      <c r="G22" s="230">
        <f>D22*F22</f>
        <v>618.80000000000007</v>
      </c>
    </row>
    <row r="23" spans="1:7" ht="15.75">
      <c r="A23" s="186"/>
      <c r="B23" s="186"/>
      <c r="C23" s="186"/>
      <c r="D23" s="186"/>
      <c r="E23" s="215"/>
      <c r="F23" s="240"/>
      <c r="G23" s="230">
        <f>D23*F23</f>
        <v>0</v>
      </c>
    </row>
    <row r="24" spans="1:7" ht="15.75">
      <c r="A24" s="549"/>
      <c r="B24" s="549"/>
      <c r="C24" s="549"/>
      <c r="D24" s="549"/>
      <c r="E24" s="549"/>
      <c r="F24" s="174" t="s">
        <v>20</v>
      </c>
      <c r="G24" s="188">
        <f>SUM(G22:G23)</f>
        <v>618.80000000000007</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v>0.01</v>
      </c>
      <c r="F27" s="215"/>
      <c r="G27" s="238">
        <f>+E27*D27</f>
        <v>1463.6349</v>
      </c>
    </row>
    <row r="28" spans="1:7" ht="15.75">
      <c r="A28" s="190" t="s">
        <v>341</v>
      </c>
      <c r="B28" s="191">
        <v>70707</v>
      </c>
      <c r="C28" s="192">
        <v>0.61</v>
      </c>
      <c r="D28" s="193">
        <f t="shared" ref="D28:D29" si="1">+B28*(1+C28)</f>
        <v>113838.26999999999</v>
      </c>
      <c r="E28" s="194">
        <v>0.3129965370937029</v>
      </c>
      <c r="F28" s="215"/>
      <c r="G28" s="238">
        <f>+E28*D28</f>
        <v>35630.98429873796</v>
      </c>
    </row>
    <row r="29" spans="1:7" ht="15.75">
      <c r="A29" s="190" t="s">
        <v>342</v>
      </c>
      <c r="B29" s="191">
        <v>45454</v>
      </c>
      <c r="C29" s="192">
        <v>0.61</v>
      </c>
      <c r="D29" s="193">
        <f t="shared" si="1"/>
        <v>73180.939999999988</v>
      </c>
      <c r="E29" s="196">
        <f>+E28</f>
        <v>0.3129965370937029</v>
      </c>
      <c r="F29" s="215"/>
      <c r="G29" s="238">
        <f>+E29*D29</f>
        <v>22905.380801262043</v>
      </c>
    </row>
    <row r="30" spans="1:7" ht="15.75">
      <c r="A30" s="549"/>
      <c r="B30" s="549"/>
      <c r="C30" s="549"/>
      <c r="D30" s="549"/>
      <c r="E30" s="549"/>
      <c r="F30" s="174" t="s">
        <v>20</v>
      </c>
      <c r="G30" s="188">
        <f>SUM(G27:G29)</f>
        <v>60000</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239">
        <f>G30*E33</f>
        <v>3000</v>
      </c>
    </row>
    <row r="34" spans="1:7" ht="15.75">
      <c r="A34" s="552"/>
      <c r="B34" s="552"/>
      <c r="C34" s="552"/>
      <c r="D34" s="552"/>
      <c r="E34" s="552"/>
      <c r="F34" s="174" t="s">
        <v>20</v>
      </c>
      <c r="G34" s="227">
        <f>SUM(G33:G33)</f>
        <v>3000</v>
      </c>
    </row>
    <row r="35" spans="1:7" ht="15.75">
      <c r="A35" s="566"/>
      <c r="B35" s="554"/>
      <c r="C35" s="199"/>
      <c r="D35" s="199"/>
      <c r="E35" s="199"/>
      <c r="F35" s="199"/>
      <c r="G35" s="233"/>
    </row>
    <row r="36" spans="1:7" ht="15.75">
      <c r="A36" s="567"/>
      <c r="B36" s="568"/>
      <c r="C36" s="234"/>
      <c r="D36" s="547" t="s">
        <v>347</v>
      </c>
      <c r="E36" s="547"/>
      <c r="F36" s="547"/>
      <c r="G36" s="202">
        <f>ROUND(G19+G24+G30+G34,0)</f>
        <v>125499</v>
      </c>
    </row>
    <row r="39" spans="1:7" ht="16.5">
      <c r="A39" s="548" t="s">
        <v>348</v>
      </c>
      <c r="B39" s="548"/>
      <c r="C39" s="548"/>
      <c r="D39" s="205"/>
      <c r="E39" s="548" t="s">
        <v>349</v>
      </c>
      <c r="F39" s="548"/>
      <c r="G39" s="548"/>
    </row>
    <row r="40" spans="1:7">
      <c r="A40" s="57"/>
      <c r="B40" s="58"/>
      <c r="C40" s="58"/>
      <c r="D40" s="58"/>
      <c r="E40" s="58"/>
      <c r="F40" s="58"/>
      <c r="G40" s="58"/>
    </row>
    <row r="41" spans="1:7">
      <c r="A41" s="57"/>
      <c r="B41" s="58"/>
      <c r="C41" s="58"/>
      <c r="D41" s="58"/>
      <c r="E41" s="58"/>
      <c r="F41" s="58"/>
      <c r="G41" s="58"/>
    </row>
    <row r="42" spans="1:7">
      <c r="A42" s="57"/>
      <c r="B42" s="58"/>
      <c r="C42" s="58"/>
      <c r="D42" s="58"/>
      <c r="E42" s="58"/>
      <c r="F42" s="58"/>
      <c r="G42" s="213"/>
    </row>
    <row r="43" spans="1:7" ht="18">
      <c r="A43" s="57"/>
      <c r="B43" s="58"/>
      <c r="C43" s="544" t="s">
        <v>350</v>
      </c>
      <c r="D43" s="544"/>
      <c r="E43" s="544"/>
      <c r="F43" s="544"/>
      <c r="G43"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39:C39"/>
    <mergeCell ref="E39:G39"/>
    <mergeCell ref="C43:F43"/>
    <mergeCell ref="A31:G31"/>
    <mergeCell ref="A32:B32"/>
    <mergeCell ref="A33:B33"/>
    <mergeCell ref="A34:E34"/>
    <mergeCell ref="A35:B35"/>
    <mergeCell ref="A36:B36"/>
    <mergeCell ref="D36:F36"/>
  </mergeCells>
  <pageMargins left="0.7" right="0.7" top="0.75" bottom="0.75" header="0.3" footer="0.3"/>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600-000000000000}">
  <dimension ref="A1:G42"/>
  <sheetViews>
    <sheetView topLeftCell="A22" workbookViewId="0">
      <selection activeCell="A37" sqref="A37:G43"/>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39" customHeight="1">
      <c r="A3" s="547"/>
      <c r="B3" s="560" t="str">
        <f>'[7]FORMULARIO DE CANTIDADES'!B46</f>
        <v>Suministro, transporte e instalación de bajante en TMG ⌀2"x4.5m. Incluye: capacete con grapa de puesta a tierra, elementos de fijación y marcación.</v>
      </c>
      <c r="C3" s="560"/>
      <c r="D3" s="560"/>
      <c r="E3" s="560"/>
      <c r="F3" s="560"/>
      <c r="G3" s="560"/>
    </row>
    <row r="4" spans="1:7" ht="15.75">
      <c r="A4" s="561"/>
      <c r="B4" s="561"/>
      <c r="C4" s="561"/>
      <c r="D4" s="173" t="s">
        <v>315</v>
      </c>
      <c r="E4" s="174" t="s">
        <v>563</v>
      </c>
      <c r="F4" s="174" t="s">
        <v>317</v>
      </c>
      <c r="G4" s="174" t="str">
        <f>'[7]FORMULARIO DE CANTIDADES'!C46</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64" t="s">
        <v>564</v>
      </c>
      <c r="B7" s="564"/>
      <c r="C7" s="217" t="s">
        <v>126</v>
      </c>
      <c r="D7" s="218">
        <v>1.5</v>
      </c>
      <c r="E7" s="215"/>
      <c r="F7" s="224">
        <v>194543</v>
      </c>
      <c r="G7" s="230">
        <f t="shared" ref="G7:G12" si="0">D7*F7</f>
        <v>291814.5</v>
      </c>
    </row>
    <row r="8" spans="1:7" ht="15.75">
      <c r="A8" s="562" t="s">
        <v>372</v>
      </c>
      <c r="B8" s="562"/>
      <c r="C8" s="217" t="s">
        <v>112</v>
      </c>
      <c r="D8" s="220">
        <v>6</v>
      </c>
      <c r="E8" s="215"/>
      <c r="F8" s="226">
        <v>5153</v>
      </c>
      <c r="G8" s="230">
        <f t="shared" si="0"/>
        <v>30918</v>
      </c>
    </row>
    <row r="9" spans="1:7" ht="15.75">
      <c r="A9" s="562" t="s">
        <v>373</v>
      </c>
      <c r="B9" s="562"/>
      <c r="C9" s="217" t="s">
        <v>126</v>
      </c>
      <c r="D9" s="220">
        <v>3</v>
      </c>
      <c r="E9" s="215"/>
      <c r="F9" s="226">
        <v>989</v>
      </c>
      <c r="G9" s="230">
        <f t="shared" si="0"/>
        <v>2967</v>
      </c>
    </row>
    <row r="10" spans="1:7" ht="15.75">
      <c r="A10" s="562" t="s">
        <v>565</v>
      </c>
      <c r="B10" s="562"/>
      <c r="C10" s="217" t="s">
        <v>126</v>
      </c>
      <c r="D10" s="220">
        <f>1/4</f>
        <v>0.25</v>
      </c>
      <c r="E10" s="215"/>
      <c r="F10" s="226">
        <v>47840</v>
      </c>
      <c r="G10" s="230">
        <f t="shared" si="0"/>
        <v>11960</v>
      </c>
    </row>
    <row r="11" spans="1:7" ht="15.75">
      <c r="A11" s="563" t="s">
        <v>375</v>
      </c>
      <c r="B11" s="563"/>
      <c r="C11" s="217" t="s">
        <v>126</v>
      </c>
      <c r="D11" s="220">
        <f>1/4</f>
        <v>0.25</v>
      </c>
      <c r="E11" s="215"/>
      <c r="F11" s="226">
        <v>183840</v>
      </c>
      <c r="G11" s="230">
        <f t="shared" si="0"/>
        <v>45960</v>
      </c>
    </row>
    <row r="12" spans="1:7" ht="15.75">
      <c r="A12" s="562" t="s">
        <v>566</v>
      </c>
      <c r="B12" s="562"/>
      <c r="C12" s="217" t="s">
        <v>126</v>
      </c>
      <c r="D12" s="220">
        <v>1</v>
      </c>
      <c r="E12" s="215"/>
      <c r="F12" s="226">
        <v>29731</v>
      </c>
      <c r="G12" s="230">
        <f t="shared" si="0"/>
        <v>29731</v>
      </c>
    </row>
    <row r="13" spans="1:7" ht="15.75">
      <c r="A13" s="549"/>
      <c r="B13" s="549"/>
      <c r="C13" s="174"/>
      <c r="D13" s="174"/>
      <c r="E13" s="174"/>
      <c r="F13" s="186"/>
      <c r="G13" s="174"/>
    </row>
    <row r="14" spans="1:7" ht="15.75">
      <c r="A14" s="549"/>
      <c r="B14" s="549"/>
      <c r="C14" s="174"/>
      <c r="D14" s="174"/>
      <c r="E14" s="174"/>
      <c r="F14" s="186"/>
      <c r="G14" s="174"/>
    </row>
    <row r="15" spans="1:7" ht="15.75">
      <c r="A15" s="549"/>
      <c r="B15" s="549"/>
      <c r="C15" s="175"/>
      <c r="D15" s="186"/>
      <c r="E15" s="187"/>
      <c r="F15" s="186"/>
      <c r="G15" s="186"/>
    </row>
    <row r="16" spans="1:7" ht="15.75">
      <c r="A16" s="549"/>
      <c r="B16" s="549"/>
      <c r="C16" s="186"/>
      <c r="D16" s="186"/>
      <c r="E16" s="187"/>
      <c r="F16" s="186"/>
      <c r="G16" s="186"/>
    </row>
    <row r="17" spans="1:7" ht="15.75">
      <c r="A17" s="549"/>
      <c r="B17" s="549"/>
      <c r="C17" s="549"/>
      <c r="D17" s="549"/>
      <c r="E17" s="549"/>
      <c r="F17" s="174" t="s">
        <v>20</v>
      </c>
      <c r="G17" s="188">
        <f>SUM(F7:F16)</f>
        <v>462096</v>
      </c>
    </row>
    <row r="18" spans="1:7" ht="15.75">
      <c r="A18" s="550" t="s">
        <v>328</v>
      </c>
      <c r="B18" s="550"/>
      <c r="C18" s="550"/>
      <c r="D18" s="550"/>
      <c r="E18" s="550"/>
      <c r="F18" s="550"/>
      <c r="G18" s="550"/>
    </row>
    <row r="19" spans="1:7" ht="15.75">
      <c r="A19" s="180" t="s">
        <v>319</v>
      </c>
      <c r="B19" s="174" t="s">
        <v>329</v>
      </c>
      <c r="C19" s="174" t="s">
        <v>330</v>
      </c>
      <c r="D19" s="174" t="s">
        <v>331</v>
      </c>
      <c r="E19" s="174" t="s">
        <v>332</v>
      </c>
      <c r="F19" s="174" t="s">
        <v>323</v>
      </c>
      <c r="G19" s="174" t="s">
        <v>324</v>
      </c>
    </row>
    <row r="20" spans="1:7" ht="15.75">
      <c r="A20" s="181" t="s">
        <v>363</v>
      </c>
      <c r="B20" s="175" t="s">
        <v>364</v>
      </c>
      <c r="C20" s="175">
        <v>0</v>
      </c>
      <c r="D20" s="214">
        <v>0.01</v>
      </c>
      <c r="F20" s="183">
        <f>+G17</f>
        <v>462096</v>
      </c>
      <c r="G20" s="183">
        <f>D20*F20</f>
        <v>4620.96</v>
      </c>
    </row>
    <row r="21" spans="1:7" ht="15.75">
      <c r="A21" s="186"/>
      <c r="B21" s="186"/>
      <c r="C21" s="186"/>
      <c r="D21" s="186"/>
      <c r="E21" s="187"/>
      <c r="F21" s="186"/>
      <c r="G21" s="186"/>
    </row>
    <row r="22" spans="1:7" ht="15.75">
      <c r="A22" s="549"/>
      <c r="B22" s="549"/>
      <c r="C22" s="549"/>
      <c r="D22" s="549"/>
      <c r="E22" s="549"/>
      <c r="F22" s="174" t="s">
        <v>20</v>
      </c>
      <c r="G22" s="188">
        <f>SUM(G20:G21)</f>
        <v>4620.96</v>
      </c>
    </row>
    <row r="23" spans="1:7" ht="15.75">
      <c r="A23" s="550" t="s">
        <v>335</v>
      </c>
      <c r="B23" s="550"/>
      <c r="C23" s="550"/>
      <c r="D23" s="550"/>
      <c r="E23" s="550"/>
      <c r="F23" s="550"/>
      <c r="G23" s="550"/>
    </row>
    <row r="24" spans="1:7" ht="31.5">
      <c r="A24" s="189" t="s">
        <v>319</v>
      </c>
      <c r="B24" s="189" t="s">
        <v>336</v>
      </c>
      <c r="C24" s="180" t="s">
        <v>337</v>
      </c>
      <c r="D24" s="180" t="s">
        <v>338</v>
      </c>
      <c r="E24" s="180" t="s">
        <v>339</v>
      </c>
      <c r="F24" s="180" t="s">
        <v>323</v>
      </c>
      <c r="G24" s="180" t="s">
        <v>324</v>
      </c>
    </row>
    <row r="25" spans="1:7" ht="15.75">
      <c r="A25" s="190" t="s">
        <v>340</v>
      </c>
      <c r="B25" s="191">
        <v>90909</v>
      </c>
      <c r="C25" s="192">
        <v>0.61</v>
      </c>
      <c r="D25" s="193">
        <f>+B25*(1+C25)</f>
        <v>146363.49</v>
      </c>
      <c r="E25" s="194">
        <v>0.01</v>
      </c>
      <c r="F25" s="215"/>
      <c r="G25" s="195">
        <f>+E25*D25</f>
        <v>1463.6349</v>
      </c>
    </row>
    <row r="26" spans="1:7" ht="15.75">
      <c r="A26" s="190" t="s">
        <v>341</v>
      </c>
      <c r="B26" s="191">
        <v>70707</v>
      </c>
      <c r="C26" s="192">
        <v>0.61</v>
      </c>
      <c r="D26" s="193">
        <f t="shared" ref="D26:D27" si="1">+B26*(1+C26)</f>
        <v>113838.26999999999</v>
      </c>
      <c r="E26" s="194">
        <v>0.4</v>
      </c>
      <c r="F26" s="215"/>
      <c r="G26" s="195">
        <f>+E26*D26</f>
        <v>45535.307999999997</v>
      </c>
    </row>
    <row r="27" spans="1:7" ht="15.75">
      <c r="A27" s="190" t="s">
        <v>342</v>
      </c>
      <c r="B27" s="191">
        <v>45454</v>
      </c>
      <c r="C27" s="192">
        <v>0.61</v>
      </c>
      <c r="D27" s="193">
        <f t="shared" si="1"/>
        <v>73180.939999999988</v>
      </c>
      <c r="E27" s="196">
        <f>+E26</f>
        <v>0.4</v>
      </c>
      <c r="F27" s="215"/>
      <c r="G27" s="195">
        <f>+E27*D27</f>
        <v>29272.375999999997</v>
      </c>
    </row>
    <row r="28" spans="1:7" ht="15.75">
      <c r="A28" s="549"/>
      <c r="B28" s="549"/>
      <c r="C28" s="549"/>
      <c r="D28" s="549"/>
      <c r="E28" s="549"/>
      <c r="F28" s="174" t="s">
        <v>20</v>
      </c>
      <c r="G28" s="188">
        <f>+SUM(G25:G27)</f>
        <v>76271.318899999984</v>
      </c>
    </row>
    <row r="29" spans="1:7" ht="15.75">
      <c r="A29" s="550" t="s">
        <v>343</v>
      </c>
      <c r="B29" s="550"/>
      <c r="C29" s="550"/>
      <c r="D29" s="550"/>
      <c r="E29" s="550"/>
      <c r="F29" s="550"/>
      <c r="G29" s="550"/>
    </row>
    <row r="30" spans="1:7" ht="15.75">
      <c r="A30" s="547" t="s">
        <v>319</v>
      </c>
      <c r="B30" s="547"/>
      <c r="C30" s="174" t="s">
        <v>344</v>
      </c>
      <c r="D30" s="174" t="s">
        <v>345</v>
      </c>
      <c r="E30" s="174" t="s">
        <v>346</v>
      </c>
      <c r="F30" s="174" t="s">
        <v>323</v>
      </c>
      <c r="G30" s="174" t="s">
        <v>324</v>
      </c>
    </row>
    <row r="31" spans="1:7" ht="15.75">
      <c r="A31" s="551" t="s">
        <v>155</v>
      </c>
      <c r="B31" s="551"/>
      <c r="C31" s="186"/>
      <c r="D31" s="183"/>
      <c r="E31" s="197">
        <v>0.05</v>
      </c>
      <c r="G31" s="184">
        <f>G28*E31</f>
        <v>3813.5659449999994</v>
      </c>
    </row>
    <row r="32" spans="1:7" ht="15.75">
      <c r="A32" s="552"/>
      <c r="B32" s="552"/>
      <c r="C32" s="552"/>
      <c r="D32" s="552"/>
      <c r="E32" s="552"/>
      <c r="F32" s="174" t="s">
        <v>20</v>
      </c>
      <c r="G32" s="188">
        <f>SUM(G31:G31)</f>
        <v>3813.5659449999994</v>
      </c>
    </row>
    <row r="33" spans="1:7" ht="15.75">
      <c r="A33" s="553"/>
      <c r="B33" s="554"/>
      <c r="C33" s="199"/>
      <c r="D33" s="199"/>
      <c r="E33" s="199"/>
      <c r="F33" s="199"/>
      <c r="G33" s="200"/>
    </row>
    <row r="34" spans="1:7" ht="16.5" thickBot="1">
      <c r="A34" s="545"/>
      <c r="B34" s="546"/>
      <c r="C34" s="201"/>
      <c r="D34" s="547" t="s">
        <v>347</v>
      </c>
      <c r="E34" s="547"/>
      <c r="F34" s="547"/>
      <c r="G34" s="202">
        <f>ROUND(G17+G22+G28+G32,0)</f>
        <v>546802</v>
      </c>
    </row>
    <row r="38" spans="1:7" ht="16.5">
      <c r="A38" s="548" t="s">
        <v>348</v>
      </c>
      <c r="B38" s="548"/>
      <c r="C38" s="548"/>
      <c r="D38" s="205"/>
      <c r="E38" s="548" t="s">
        <v>349</v>
      </c>
      <c r="F38" s="548"/>
      <c r="G38" s="548"/>
    </row>
    <row r="39" spans="1:7">
      <c r="A39" s="57"/>
      <c r="B39" s="58"/>
      <c r="C39" s="58"/>
      <c r="D39" s="58"/>
      <c r="E39" s="58"/>
      <c r="F39" s="58"/>
      <c r="G39" s="58"/>
    </row>
    <row r="40" spans="1:7">
      <c r="A40" s="57"/>
      <c r="B40" s="58"/>
      <c r="C40" s="58"/>
      <c r="D40" s="58"/>
      <c r="E40" s="58"/>
      <c r="F40" s="58"/>
      <c r="G40" s="58"/>
    </row>
    <row r="41" spans="1:7">
      <c r="A41" s="57"/>
      <c r="B41" s="58"/>
      <c r="C41" s="58"/>
      <c r="D41" s="58"/>
      <c r="E41" s="58"/>
      <c r="F41" s="58"/>
      <c r="G41" s="213"/>
    </row>
    <row r="42" spans="1:7" ht="18">
      <c r="A42" s="57"/>
      <c r="B42" s="58"/>
      <c r="C42" s="544" t="s">
        <v>350</v>
      </c>
      <c r="D42" s="544"/>
      <c r="E42" s="544"/>
      <c r="F42" s="544"/>
      <c r="G42" s="205"/>
    </row>
  </sheetData>
  <mergeCells count="32">
    <mergeCell ref="A11:B11"/>
    <mergeCell ref="A1:A3"/>
    <mergeCell ref="B1:G1"/>
    <mergeCell ref="B2:G2"/>
    <mergeCell ref="B3:G3"/>
    <mergeCell ref="A4:C4"/>
    <mergeCell ref="A5:G5"/>
    <mergeCell ref="A6:B6"/>
    <mergeCell ref="A7:B7"/>
    <mergeCell ref="A8:B8"/>
    <mergeCell ref="A9:B9"/>
    <mergeCell ref="A10:B10"/>
    <mergeCell ref="A30:B30"/>
    <mergeCell ref="A12:B12"/>
    <mergeCell ref="A13:B13"/>
    <mergeCell ref="A14:B14"/>
    <mergeCell ref="A15:B15"/>
    <mergeCell ref="A16:B16"/>
    <mergeCell ref="A17:E17"/>
    <mergeCell ref="A18:G18"/>
    <mergeCell ref="A22:E22"/>
    <mergeCell ref="A23:G23"/>
    <mergeCell ref="A28:E28"/>
    <mergeCell ref="A29:G29"/>
    <mergeCell ref="C42:F42"/>
    <mergeCell ref="A31:B31"/>
    <mergeCell ref="A32:E32"/>
    <mergeCell ref="A33:B33"/>
    <mergeCell ref="A34:B34"/>
    <mergeCell ref="D34:F34"/>
    <mergeCell ref="A38:C38"/>
    <mergeCell ref="E38:G38"/>
  </mergeCells>
  <pageMargins left="0.7" right="0.7" top="0.75" bottom="0.75" header="0.3" footer="0.3"/>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700-000000000000}">
  <dimension ref="A1:G47"/>
  <sheetViews>
    <sheetView topLeftCell="A30" workbookViewId="0">
      <selection activeCell="A42" sqref="A42:G48"/>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49.9" customHeight="1">
      <c r="A3" s="547"/>
      <c r="B3" s="560" t="str">
        <f>'[7]FORMULARIO DE CANTIDADES'!B47</f>
        <v>Suministro, transporte e instalación de caja según norma TEL -NIN114. Incluye: marcación externa e interna.</v>
      </c>
      <c r="C3" s="560"/>
      <c r="D3" s="560"/>
      <c r="E3" s="560"/>
      <c r="F3" s="560"/>
      <c r="G3" s="560"/>
    </row>
    <row r="4" spans="1:7" ht="15.75">
      <c r="A4" s="561"/>
      <c r="B4" s="561"/>
      <c r="C4" s="561"/>
      <c r="D4" s="173" t="s">
        <v>315</v>
      </c>
      <c r="E4" s="174" t="s">
        <v>567</v>
      </c>
      <c r="F4" s="174" t="s">
        <v>317</v>
      </c>
      <c r="G4" s="174" t="str">
        <f>'[7]FORMULARIO DE CANTIDADES'!C47</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c r="A7" s="565" t="s">
        <v>378</v>
      </c>
      <c r="B7" s="565"/>
      <c r="C7" s="217" t="s">
        <v>126</v>
      </c>
      <c r="D7" s="218">
        <v>21</v>
      </c>
      <c r="E7" s="215"/>
      <c r="F7" s="224">
        <v>5600</v>
      </c>
      <c r="G7" s="224">
        <f t="shared" ref="G7:G18" si="0">D7*F7</f>
        <v>117600</v>
      </c>
    </row>
    <row r="8" spans="1:7">
      <c r="A8" s="565" t="s">
        <v>379</v>
      </c>
      <c r="B8" s="565"/>
      <c r="C8" s="217" t="s">
        <v>56</v>
      </c>
      <c r="D8" s="218">
        <v>7.0000000000000007E-2</v>
      </c>
      <c r="E8" s="215"/>
      <c r="F8" s="224">
        <v>549949</v>
      </c>
      <c r="G8" s="224">
        <f t="shared" si="0"/>
        <v>38496.43</v>
      </c>
    </row>
    <row r="9" spans="1:7">
      <c r="A9" s="565" t="s">
        <v>380</v>
      </c>
      <c r="B9" s="565"/>
      <c r="C9" s="217" t="s">
        <v>56</v>
      </c>
      <c r="D9" s="218">
        <v>0.81</v>
      </c>
      <c r="E9" s="215"/>
      <c r="F9" s="224">
        <v>18000</v>
      </c>
      <c r="G9" s="224">
        <f t="shared" si="0"/>
        <v>14580.000000000002</v>
      </c>
    </row>
    <row r="10" spans="1:7">
      <c r="A10" s="565" t="s">
        <v>381</v>
      </c>
      <c r="B10" s="565"/>
      <c r="C10" s="217" t="s">
        <v>56</v>
      </c>
      <c r="D10" s="218">
        <v>0.13</v>
      </c>
      <c r="E10" s="215"/>
      <c r="F10" s="226">
        <v>79850</v>
      </c>
      <c r="G10" s="226">
        <f t="shared" si="0"/>
        <v>10380.5</v>
      </c>
    </row>
    <row r="11" spans="1:7">
      <c r="A11" s="565" t="s">
        <v>382</v>
      </c>
      <c r="B11" s="565"/>
      <c r="C11" s="217" t="s">
        <v>56</v>
      </c>
      <c r="D11" s="218">
        <v>0.3</v>
      </c>
      <c r="E11" s="215"/>
      <c r="F11" s="226">
        <v>63000</v>
      </c>
      <c r="G11" s="226">
        <f t="shared" si="0"/>
        <v>18900</v>
      </c>
    </row>
    <row r="12" spans="1:7">
      <c r="A12" s="565" t="s">
        <v>383</v>
      </c>
      <c r="B12" s="565"/>
      <c r="C12" s="217" t="s">
        <v>56</v>
      </c>
      <c r="D12" s="218">
        <v>0.02</v>
      </c>
      <c r="E12" s="215"/>
      <c r="F12" s="226">
        <v>211760</v>
      </c>
      <c r="G12" s="226">
        <f t="shared" si="0"/>
        <v>4235.2</v>
      </c>
    </row>
    <row r="13" spans="1:7">
      <c r="A13" s="565" t="s">
        <v>384</v>
      </c>
      <c r="B13" s="565"/>
      <c r="C13" s="217" t="s">
        <v>126</v>
      </c>
      <c r="D13" s="218">
        <v>1</v>
      </c>
      <c r="E13" s="215"/>
      <c r="F13" s="226">
        <v>252470</v>
      </c>
      <c r="G13" s="226">
        <f t="shared" si="0"/>
        <v>252470</v>
      </c>
    </row>
    <row r="14" spans="1:7">
      <c r="A14" s="565" t="s">
        <v>385</v>
      </c>
      <c r="B14" s="565"/>
      <c r="C14" s="217" t="s">
        <v>126</v>
      </c>
      <c r="D14" s="218">
        <v>1</v>
      </c>
      <c r="E14" s="215"/>
      <c r="F14" s="226">
        <v>17000</v>
      </c>
      <c r="G14" s="226">
        <f t="shared" si="0"/>
        <v>17000</v>
      </c>
    </row>
    <row r="15" spans="1:7">
      <c r="A15" s="565" t="s">
        <v>385</v>
      </c>
      <c r="B15" s="565"/>
      <c r="C15" s="217" t="s">
        <v>126</v>
      </c>
      <c r="D15" s="218">
        <v>1</v>
      </c>
      <c r="E15" s="215"/>
      <c r="F15" s="226">
        <v>35700</v>
      </c>
      <c r="G15" s="226">
        <f t="shared" si="0"/>
        <v>35700</v>
      </c>
    </row>
    <row r="16" spans="1:7">
      <c r="A16" s="565" t="s">
        <v>386</v>
      </c>
      <c r="B16" s="565"/>
      <c r="C16" s="217" t="s">
        <v>126</v>
      </c>
      <c r="D16" s="218">
        <v>8</v>
      </c>
      <c r="E16" s="215"/>
      <c r="F16" s="226">
        <v>314</v>
      </c>
      <c r="G16" s="226">
        <f t="shared" si="0"/>
        <v>2512</v>
      </c>
    </row>
    <row r="17" spans="1:7">
      <c r="A17" s="565" t="s">
        <v>387</v>
      </c>
      <c r="B17" s="565"/>
      <c r="C17" s="217" t="s">
        <v>126</v>
      </c>
      <c r="D17" s="218">
        <v>2</v>
      </c>
      <c r="E17" s="215"/>
      <c r="F17" s="226">
        <v>194</v>
      </c>
      <c r="G17" s="226">
        <f t="shared" si="0"/>
        <v>388</v>
      </c>
    </row>
    <row r="18" spans="1:7">
      <c r="A18" s="565" t="s">
        <v>388</v>
      </c>
      <c r="B18" s="565"/>
      <c r="C18" s="217" t="s">
        <v>79</v>
      </c>
      <c r="D18" s="218">
        <v>0.5</v>
      </c>
      <c r="E18" s="215"/>
      <c r="F18" s="226">
        <v>7505</v>
      </c>
      <c r="G18" s="226">
        <f t="shared" si="0"/>
        <v>3752.5</v>
      </c>
    </row>
    <row r="19" spans="1:7" ht="15.75">
      <c r="A19" s="565"/>
      <c r="B19" s="565"/>
      <c r="C19" s="174"/>
      <c r="D19" s="174"/>
      <c r="E19" s="215"/>
      <c r="F19" s="174"/>
      <c r="G19" s="186"/>
    </row>
    <row r="20" spans="1:7" ht="15.75">
      <c r="A20" s="565"/>
      <c r="B20" s="565"/>
      <c r="C20" s="175"/>
      <c r="D20" s="186"/>
      <c r="E20" s="215"/>
      <c r="F20" s="187"/>
      <c r="G20" s="186"/>
    </row>
    <row r="21" spans="1:7" ht="15.75">
      <c r="A21" s="549"/>
      <c r="B21" s="549"/>
      <c r="C21" s="186"/>
      <c r="D21" s="186"/>
      <c r="E21" s="215"/>
      <c r="F21" s="187"/>
      <c r="G21" s="186"/>
    </row>
    <row r="22" spans="1:7" ht="15.75">
      <c r="A22" s="549"/>
      <c r="B22" s="549"/>
      <c r="C22" s="549"/>
      <c r="D22" s="549"/>
      <c r="E22" s="549"/>
      <c r="F22" s="174" t="s">
        <v>20</v>
      </c>
      <c r="G22" s="227">
        <f>SUM(G7:G21)</f>
        <v>516014.63</v>
      </c>
    </row>
    <row r="23" spans="1:7" ht="15.75">
      <c r="A23" s="550" t="s">
        <v>328</v>
      </c>
      <c r="B23" s="550"/>
      <c r="C23" s="550"/>
      <c r="D23" s="550"/>
      <c r="E23" s="550"/>
      <c r="F23" s="550"/>
      <c r="G23" s="550"/>
    </row>
    <row r="24" spans="1:7" ht="15.75">
      <c r="A24" s="180" t="s">
        <v>319</v>
      </c>
      <c r="B24" s="174" t="s">
        <v>329</v>
      </c>
      <c r="C24" s="174" t="s">
        <v>330</v>
      </c>
      <c r="D24" s="174" t="s">
        <v>331</v>
      </c>
      <c r="E24" s="174" t="s">
        <v>332</v>
      </c>
      <c r="F24" s="174" t="s">
        <v>323</v>
      </c>
      <c r="G24" s="174" t="s">
        <v>324</v>
      </c>
    </row>
    <row r="25" spans="1:7" ht="15.75">
      <c r="A25" s="181" t="s">
        <v>363</v>
      </c>
      <c r="B25" s="175" t="s">
        <v>364</v>
      </c>
      <c r="C25" s="175">
        <v>0</v>
      </c>
      <c r="D25" s="222">
        <v>0.01</v>
      </c>
      <c r="E25" s="215"/>
      <c r="F25" s="183">
        <f>+G22</f>
        <v>516014.63</v>
      </c>
      <c r="G25" s="184">
        <f>D25*F25</f>
        <v>5160.1463000000003</v>
      </c>
    </row>
    <row r="26" spans="1:7" ht="15.75">
      <c r="A26" s="186"/>
      <c r="B26" s="186"/>
      <c r="C26" s="186"/>
      <c r="D26" s="186"/>
      <c r="E26" s="215"/>
      <c r="F26" s="187"/>
      <c r="G26" s="186"/>
    </row>
    <row r="27" spans="1:7" ht="15.75">
      <c r="A27" s="549"/>
      <c r="B27" s="549"/>
      <c r="C27" s="549"/>
      <c r="D27" s="549"/>
      <c r="E27" s="549"/>
      <c r="F27" s="174" t="s">
        <v>20</v>
      </c>
      <c r="G27" s="188">
        <f>SUM(G25:G26)</f>
        <v>5160.1463000000003</v>
      </c>
    </row>
    <row r="28" spans="1:7" ht="15.75">
      <c r="A28" s="550" t="s">
        <v>335</v>
      </c>
      <c r="B28" s="550"/>
      <c r="C28" s="550"/>
      <c r="D28" s="550"/>
      <c r="E28" s="550"/>
      <c r="F28" s="550"/>
      <c r="G28" s="550"/>
    </row>
    <row r="29" spans="1:7" ht="31.5">
      <c r="A29" s="189" t="s">
        <v>319</v>
      </c>
      <c r="B29" s="189" t="s">
        <v>336</v>
      </c>
      <c r="C29" s="180" t="s">
        <v>337</v>
      </c>
      <c r="D29" s="180" t="s">
        <v>338</v>
      </c>
      <c r="E29" s="180" t="s">
        <v>339</v>
      </c>
      <c r="F29" s="180" t="s">
        <v>323</v>
      </c>
      <c r="G29" s="180" t="s">
        <v>324</v>
      </c>
    </row>
    <row r="30" spans="1:7" ht="15.75">
      <c r="A30" s="190" t="s">
        <v>340</v>
      </c>
      <c r="B30" s="191">
        <v>90909</v>
      </c>
      <c r="C30" s="192">
        <v>0.61</v>
      </c>
      <c r="D30" s="193">
        <f>+B30*(1+C30)</f>
        <v>146363.49</v>
      </c>
      <c r="E30" s="194">
        <v>0.01</v>
      </c>
      <c r="F30" s="215"/>
      <c r="G30" s="195">
        <f>+E30*D30</f>
        <v>1463.6349</v>
      </c>
    </row>
    <row r="31" spans="1:7" ht="15.75">
      <c r="A31" s="190" t="s">
        <v>341</v>
      </c>
      <c r="B31" s="191">
        <v>70707</v>
      </c>
      <c r="C31" s="192">
        <v>0.61</v>
      </c>
      <c r="D31" s="193">
        <f t="shared" ref="D31:D32" si="1">+B31*(1+C31)</f>
        <v>113838.26999999999</v>
      </c>
      <c r="E31" s="194">
        <v>2</v>
      </c>
      <c r="F31" s="215"/>
      <c r="G31" s="195">
        <f>+E31*D31</f>
        <v>227676.53999999998</v>
      </c>
    </row>
    <row r="32" spans="1:7" ht="15.75">
      <c r="A32" s="190" t="s">
        <v>342</v>
      </c>
      <c r="B32" s="191">
        <v>45454</v>
      </c>
      <c r="C32" s="192">
        <v>0.61</v>
      </c>
      <c r="D32" s="193">
        <f t="shared" si="1"/>
        <v>73180.939999999988</v>
      </c>
      <c r="E32" s="196">
        <f>+E31</f>
        <v>2</v>
      </c>
      <c r="F32" s="215"/>
      <c r="G32" s="195">
        <f>+E32*D32</f>
        <v>146361.87999999998</v>
      </c>
    </row>
    <row r="33" spans="1:7" ht="15.75">
      <c r="A33" s="549"/>
      <c r="B33" s="549"/>
      <c r="C33" s="549"/>
      <c r="D33" s="549"/>
      <c r="E33" s="549"/>
      <c r="F33" s="174" t="s">
        <v>20</v>
      </c>
      <c r="G33" s="188">
        <f>SUM(G30:G32)</f>
        <v>375502.05489999999</v>
      </c>
    </row>
    <row r="34" spans="1:7" ht="15.75">
      <c r="A34" s="550" t="s">
        <v>343</v>
      </c>
      <c r="B34" s="550"/>
      <c r="C34" s="550"/>
      <c r="D34" s="550"/>
      <c r="E34" s="550"/>
      <c r="F34" s="550"/>
      <c r="G34" s="550"/>
    </row>
    <row r="35" spans="1:7" ht="15.75">
      <c r="A35" s="547" t="s">
        <v>319</v>
      </c>
      <c r="B35" s="547"/>
      <c r="C35" s="174" t="s">
        <v>344</v>
      </c>
      <c r="D35" s="174" t="s">
        <v>345</v>
      </c>
      <c r="E35" s="174" t="s">
        <v>346</v>
      </c>
      <c r="F35" s="174" t="s">
        <v>323</v>
      </c>
      <c r="G35" s="174" t="s">
        <v>324</v>
      </c>
    </row>
    <row r="36" spans="1:7" ht="15.75">
      <c r="A36" s="551" t="s">
        <v>155</v>
      </c>
      <c r="B36" s="551"/>
      <c r="C36" s="186"/>
      <c r="D36" s="183"/>
      <c r="E36" s="197">
        <v>0.05</v>
      </c>
      <c r="G36" s="184">
        <f>G33*E36</f>
        <v>18775.102745</v>
      </c>
    </row>
    <row r="37" spans="1:7" ht="15.75">
      <c r="A37" s="552"/>
      <c r="B37" s="552"/>
      <c r="C37" s="552"/>
      <c r="D37" s="552"/>
      <c r="E37" s="552"/>
      <c r="F37" s="174" t="s">
        <v>20</v>
      </c>
      <c r="G37" s="188">
        <f>SUM(G36:G36)</f>
        <v>18775.102745</v>
      </c>
    </row>
    <row r="38" spans="1:7" ht="15.75">
      <c r="A38" s="553"/>
      <c r="B38" s="554"/>
      <c r="C38" s="199"/>
      <c r="D38" s="199"/>
      <c r="E38" s="199"/>
      <c r="F38" s="199"/>
      <c r="G38" s="200"/>
    </row>
    <row r="39" spans="1:7" ht="16.5" thickBot="1">
      <c r="A39" s="545"/>
      <c r="B39" s="546"/>
      <c r="C39" s="201"/>
      <c r="D39" s="547" t="s">
        <v>347</v>
      </c>
      <c r="E39" s="547"/>
      <c r="F39" s="547"/>
      <c r="G39" s="202">
        <f>ROUND(G22+G27+G33+G37,0)</f>
        <v>915452</v>
      </c>
    </row>
    <row r="43" spans="1:7" ht="16.5">
      <c r="A43" s="548" t="s">
        <v>348</v>
      </c>
      <c r="B43" s="548"/>
      <c r="C43" s="548"/>
      <c r="D43" s="205"/>
      <c r="E43" s="548" t="s">
        <v>349</v>
      </c>
      <c r="F43" s="548"/>
      <c r="G43" s="548"/>
    </row>
    <row r="44" spans="1:7">
      <c r="A44" s="57"/>
      <c r="B44" s="58"/>
      <c r="C44" s="58"/>
      <c r="D44" s="58"/>
      <c r="E44" s="58"/>
      <c r="F44" s="58"/>
      <c r="G44" s="58"/>
    </row>
    <row r="45" spans="1:7">
      <c r="A45" s="57"/>
      <c r="B45" s="58"/>
      <c r="C45" s="58"/>
      <c r="D45" s="58"/>
      <c r="E45" s="58"/>
      <c r="F45" s="58"/>
      <c r="G45" s="58"/>
    </row>
    <row r="46" spans="1:7">
      <c r="A46" s="57"/>
      <c r="B46" s="58"/>
      <c r="C46" s="58"/>
      <c r="D46" s="58"/>
      <c r="E46" s="58"/>
      <c r="F46" s="58"/>
      <c r="G46" s="213"/>
    </row>
    <row r="47" spans="1:7" ht="18">
      <c r="A47" s="57"/>
      <c r="B47" s="58"/>
      <c r="C47" s="544" t="s">
        <v>350</v>
      </c>
      <c r="D47" s="544"/>
      <c r="E47" s="544"/>
      <c r="F47" s="544"/>
      <c r="G47" s="205"/>
    </row>
  </sheetData>
  <mergeCells count="37">
    <mergeCell ref="A5:G5"/>
    <mergeCell ref="A1:A3"/>
    <mergeCell ref="B1:G1"/>
    <mergeCell ref="B2:G2"/>
    <mergeCell ref="B3:G3"/>
    <mergeCell ref="A4:C4"/>
    <mergeCell ref="A17:B17"/>
    <mergeCell ref="A6:B6"/>
    <mergeCell ref="A7:B7"/>
    <mergeCell ref="A8:B8"/>
    <mergeCell ref="A9:B9"/>
    <mergeCell ref="A10:B10"/>
    <mergeCell ref="A11:B11"/>
    <mergeCell ref="A12:B12"/>
    <mergeCell ref="A13:B13"/>
    <mergeCell ref="A14:B14"/>
    <mergeCell ref="A15:B15"/>
    <mergeCell ref="A16:B16"/>
    <mergeCell ref="A36:B36"/>
    <mergeCell ref="A18:B18"/>
    <mergeCell ref="A19:B19"/>
    <mergeCell ref="A20:B20"/>
    <mergeCell ref="A21:B21"/>
    <mergeCell ref="A22:E22"/>
    <mergeCell ref="A23:G23"/>
    <mergeCell ref="A27:E27"/>
    <mergeCell ref="A28:G28"/>
    <mergeCell ref="A33:E33"/>
    <mergeCell ref="A34:G34"/>
    <mergeCell ref="A35:B35"/>
    <mergeCell ref="C47:F47"/>
    <mergeCell ref="A37:E37"/>
    <mergeCell ref="A38:B38"/>
    <mergeCell ref="A39:B39"/>
    <mergeCell ref="D39:F39"/>
    <mergeCell ref="A43:C43"/>
    <mergeCell ref="E43:G43"/>
  </mergeCells>
  <pageMargins left="0.7" right="0.7" top="0.75" bottom="0.75" header="0.3" footer="0.3"/>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800-000000000000}">
  <dimension ref="A1:G44"/>
  <sheetViews>
    <sheetView topLeftCell="A19" workbookViewId="0">
      <selection activeCell="A39" sqref="A39:G45"/>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46.15" customHeight="1">
      <c r="A3" s="547"/>
      <c r="B3" s="560" t="str">
        <f>'[7]FORMULARIO DE CANTIDADES'!B48</f>
        <v>Suministro, transporte e instalación de tubería de 2x∅2" PVC-DB zona dura. Incluye: accesorios PVC (terminales, curvas, uniones), soldadura PVC, banda plástica riesgo eléctrico y demás requeridos para su correcta operación.</v>
      </c>
      <c r="C3" s="560"/>
      <c r="D3" s="560"/>
      <c r="E3" s="560"/>
      <c r="F3" s="560"/>
      <c r="G3" s="560"/>
    </row>
    <row r="4" spans="1:7" ht="15.75">
      <c r="A4" s="561"/>
      <c r="B4" s="561"/>
      <c r="C4" s="561"/>
      <c r="D4" s="173" t="s">
        <v>315</v>
      </c>
      <c r="E4" s="174" t="s">
        <v>568</v>
      </c>
      <c r="F4" s="174" t="s">
        <v>317</v>
      </c>
      <c r="G4" s="174" t="str">
        <f>'[7]FORMULARIO DE CANTIDADES'!C48</f>
        <v>m</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c r="A7" s="565" t="s">
        <v>547</v>
      </c>
      <c r="B7" s="565"/>
      <c r="C7" s="217" t="s">
        <v>126</v>
      </c>
      <c r="D7" s="218">
        <f>2/3</f>
        <v>0.66666666666666663</v>
      </c>
      <c r="E7" s="215"/>
      <c r="F7" s="224">
        <v>44440</v>
      </c>
      <c r="G7" s="224">
        <f>D7*F7</f>
        <v>29626.666666666664</v>
      </c>
    </row>
    <row r="8" spans="1:7">
      <c r="A8" s="565" t="s">
        <v>391</v>
      </c>
      <c r="B8" s="565"/>
      <c r="C8" s="217" t="s">
        <v>56</v>
      </c>
      <c r="D8" s="218">
        <f>0.6*0.7*1</f>
        <v>0.42</v>
      </c>
      <c r="E8" s="215"/>
      <c r="F8" s="225">
        <v>62461</v>
      </c>
      <c r="G8" s="225">
        <f>D8*F8</f>
        <v>26233.62</v>
      </c>
    </row>
    <row r="9" spans="1:7">
      <c r="A9" s="565" t="s">
        <v>392</v>
      </c>
      <c r="B9" s="565"/>
      <c r="C9" s="217" t="s">
        <v>56</v>
      </c>
      <c r="D9" s="218">
        <f>0.6*0.7*1</f>
        <v>0.42</v>
      </c>
      <c r="E9" s="215"/>
      <c r="F9" s="225">
        <v>62461</v>
      </c>
      <c r="G9" s="225">
        <f>D9*F9</f>
        <v>26233.62</v>
      </c>
    </row>
    <row r="10" spans="1:7">
      <c r="A10" s="562" t="s">
        <v>393</v>
      </c>
      <c r="B10" s="562"/>
      <c r="C10" s="217" t="s">
        <v>112</v>
      </c>
      <c r="D10" s="220">
        <f>1/80</f>
        <v>1.2500000000000001E-2</v>
      </c>
      <c r="E10" s="215"/>
      <c r="F10" s="226">
        <v>69491</v>
      </c>
      <c r="G10" s="224">
        <f>D10*F10</f>
        <v>868.63750000000005</v>
      </c>
    </row>
    <row r="11" spans="1:7">
      <c r="A11" s="565" t="s">
        <v>548</v>
      </c>
      <c r="B11" s="565"/>
      <c r="C11" s="217" t="s">
        <v>126</v>
      </c>
      <c r="D11" s="218">
        <f>6/50</f>
        <v>0.12</v>
      </c>
      <c r="E11" s="215"/>
      <c r="F11" s="225">
        <v>6565</v>
      </c>
      <c r="G11" s="224">
        <f t="shared" ref="G11:G13" si="0">D11*F11</f>
        <v>787.8</v>
      </c>
    </row>
    <row r="12" spans="1:7">
      <c r="A12" s="565" t="s">
        <v>549</v>
      </c>
      <c r="B12" s="565"/>
      <c r="C12" s="217" t="s">
        <v>126</v>
      </c>
      <c r="D12" s="218">
        <f>18/50</f>
        <v>0.36</v>
      </c>
      <c r="E12" s="215"/>
      <c r="F12" s="225">
        <v>2845</v>
      </c>
      <c r="G12" s="224">
        <f t="shared" si="0"/>
        <v>1024.2</v>
      </c>
    </row>
    <row r="13" spans="1:7">
      <c r="A13" s="565" t="s">
        <v>396</v>
      </c>
      <c r="B13" s="565"/>
      <c r="C13" s="217" t="s">
        <v>126</v>
      </c>
      <c r="D13" s="218">
        <f>3/100</f>
        <v>0.03</v>
      </c>
      <c r="E13" s="215"/>
      <c r="F13" s="225">
        <v>32827</v>
      </c>
      <c r="G13" s="224">
        <f t="shared" si="0"/>
        <v>984.81</v>
      </c>
    </row>
    <row r="14" spans="1:7">
      <c r="A14" s="565"/>
      <c r="B14" s="565"/>
      <c r="C14" s="217"/>
      <c r="D14" s="218"/>
      <c r="E14" s="215"/>
      <c r="F14" s="225">
        <f t="shared" ref="F14:F16" si="1">D14*E14</f>
        <v>0</v>
      </c>
      <c r="G14" s="225"/>
    </row>
    <row r="15" spans="1:7">
      <c r="A15" s="565"/>
      <c r="B15" s="565"/>
      <c r="C15" s="217"/>
      <c r="D15" s="218"/>
      <c r="E15" s="215"/>
      <c r="F15" s="225">
        <f t="shared" si="1"/>
        <v>0</v>
      </c>
      <c r="G15" s="225"/>
    </row>
    <row r="16" spans="1:7">
      <c r="A16" s="565"/>
      <c r="B16" s="565"/>
      <c r="C16" s="217"/>
      <c r="D16" s="218"/>
      <c r="E16" s="215"/>
      <c r="F16" s="225">
        <f t="shared" si="1"/>
        <v>0</v>
      </c>
      <c r="G16" s="225"/>
    </row>
    <row r="17" spans="1:7">
      <c r="A17" s="565"/>
      <c r="B17" s="565"/>
      <c r="C17" s="217"/>
      <c r="D17" s="218"/>
      <c r="E17" s="215"/>
      <c r="F17" s="225">
        <f>D17*E17</f>
        <v>0</v>
      </c>
      <c r="G17" s="225"/>
    </row>
    <row r="18" spans="1:7">
      <c r="A18" s="565"/>
      <c r="B18" s="565"/>
      <c r="C18" s="217"/>
      <c r="D18" s="218"/>
      <c r="E18" s="215"/>
      <c r="F18" s="225">
        <f t="shared" ref="F18" si="2">D18*E18</f>
        <v>0</v>
      </c>
      <c r="G18" s="225"/>
    </row>
    <row r="19" spans="1:7" ht="15.75">
      <c r="A19" s="549"/>
      <c r="B19" s="549"/>
      <c r="C19" s="549"/>
      <c r="D19" s="549"/>
      <c r="E19" s="549"/>
      <c r="F19" s="174" t="s">
        <v>20</v>
      </c>
      <c r="G19" s="227">
        <f>SUM(G7:G18)</f>
        <v>85759.354166666657</v>
      </c>
    </row>
    <row r="20" spans="1:7" ht="15.75">
      <c r="A20" s="550" t="s">
        <v>328</v>
      </c>
      <c r="B20" s="550"/>
      <c r="C20" s="550"/>
      <c r="D20" s="550"/>
      <c r="E20" s="550"/>
      <c r="F20" s="550"/>
      <c r="G20" s="550"/>
    </row>
    <row r="21" spans="1:7" ht="15.75">
      <c r="A21" s="180" t="s">
        <v>319</v>
      </c>
      <c r="B21" s="174" t="s">
        <v>329</v>
      </c>
      <c r="C21" s="174" t="s">
        <v>330</v>
      </c>
      <c r="D21" s="174" t="s">
        <v>331</v>
      </c>
      <c r="E21" s="174" t="s">
        <v>332</v>
      </c>
      <c r="F21" s="174" t="s">
        <v>323</v>
      </c>
      <c r="G21" s="174" t="s">
        <v>324</v>
      </c>
    </row>
    <row r="22" spans="1:7" ht="15.75">
      <c r="A22" s="181" t="s">
        <v>363</v>
      </c>
      <c r="B22" s="175" t="s">
        <v>364</v>
      </c>
      <c r="C22" s="175">
        <v>0</v>
      </c>
      <c r="D22" s="222">
        <v>0.01</v>
      </c>
      <c r="F22" s="184">
        <f>+G19</f>
        <v>85759.354166666657</v>
      </c>
      <c r="G22" s="184">
        <f>D22*F22</f>
        <v>857.59354166666662</v>
      </c>
    </row>
    <row r="23" spans="1:7" ht="15.75">
      <c r="A23" s="186"/>
      <c r="B23" s="186"/>
      <c r="C23" s="186"/>
      <c r="D23" s="186"/>
      <c r="E23" s="187"/>
      <c r="F23" s="186"/>
      <c r="G23" s="186"/>
    </row>
    <row r="24" spans="1:7" ht="15.75">
      <c r="A24" s="549"/>
      <c r="B24" s="549"/>
      <c r="C24" s="549"/>
      <c r="D24" s="549"/>
      <c r="E24" s="549"/>
      <c r="F24" s="174" t="s">
        <v>20</v>
      </c>
      <c r="G24" s="188">
        <f>SUM(G22:G23)</f>
        <v>857.59354166666662</v>
      </c>
    </row>
    <row r="25" spans="1:7" ht="15.75">
      <c r="A25" s="550" t="s">
        <v>335</v>
      </c>
      <c r="B25" s="550"/>
      <c r="C25" s="550"/>
      <c r="D25" s="550"/>
      <c r="E25" s="550"/>
      <c r="F25" s="550"/>
      <c r="G25" s="550"/>
    </row>
    <row r="26" spans="1:7" ht="31.5">
      <c r="A26" s="189" t="s">
        <v>319</v>
      </c>
      <c r="B26" s="189" t="s">
        <v>336</v>
      </c>
      <c r="C26" s="180" t="s">
        <v>337</v>
      </c>
      <c r="D26" s="180" t="s">
        <v>338</v>
      </c>
      <c r="E26" s="180" t="s">
        <v>339</v>
      </c>
      <c r="F26" s="180" t="s">
        <v>323</v>
      </c>
      <c r="G26" s="180" t="s">
        <v>324</v>
      </c>
    </row>
    <row r="27" spans="1:7" ht="15.75">
      <c r="A27" s="190" t="s">
        <v>340</v>
      </c>
      <c r="B27" s="191">
        <v>90909</v>
      </c>
      <c r="C27" s="192">
        <v>0.61</v>
      </c>
      <c r="D27" s="193">
        <f>+B27*(1+C27)</f>
        <v>146363.49</v>
      </c>
      <c r="E27" s="194">
        <f>+E28/5</f>
        <v>1.6644173299354328E-2</v>
      </c>
      <c r="F27" s="215"/>
      <c r="G27" s="195">
        <f>+E27*D27</f>
        <v>2436.0992922583141</v>
      </c>
    </row>
    <row r="28" spans="1:7" ht="15.75">
      <c r="A28" s="190" t="s">
        <v>341</v>
      </c>
      <c r="B28" s="191">
        <v>70707</v>
      </c>
      <c r="C28" s="192">
        <v>0.61</v>
      </c>
      <c r="D28" s="193">
        <f t="shared" ref="D28:D29" si="3">+B28*(1+C28)</f>
        <v>113838.26999999999</v>
      </c>
      <c r="E28" s="194">
        <v>8.3220866496771642E-2</v>
      </c>
      <c r="F28" s="215"/>
      <c r="G28" s="195">
        <f>+E28*D28</f>
        <v>9473.7194698934436</v>
      </c>
    </row>
    <row r="29" spans="1:7" ht="15.75">
      <c r="A29" s="190" t="s">
        <v>342</v>
      </c>
      <c r="B29" s="191">
        <v>45454</v>
      </c>
      <c r="C29" s="192">
        <v>0.61</v>
      </c>
      <c r="D29" s="193">
        <f t="shared" si="3"/>
        <v>73180.939999999988</v>
      </c>
      <c r="E29" s="196">
        <f>+E28</f>
        <v>8.3220866496771642E-2</v>
      </c>
      <c r="F29" s="215"/>
      <c r="G29" s="195">
        <f>+E29*D29</f>
        <v>6090.1812378482546</v>
      </c>
    </row>
    <row r="30" spans="1:7" ht="15.75">
      <c r="A30" s="549"/>
      <c r="B30" s="549"/>
      <c r="C30" s="549"/>
      <c r="D30" s="549"/>
      <c r="E30" s="549"/>
      <c r="F30" s="174" t="s">
        <v>20</v>
      </c>
      <c r="G30" s="216">
        <f>SUM(G27:G29)</f>
        <v>18000.000000000011</v>
      </c>
    </row>
    <row r="31" spans="1:7" ht="15.75">
      <c r="A31" s="550" t="s">
        <v>343</v>
      </c>
      <c r="B31" s="550"/>
      <c r="C31" s="550"/>
      <c r="D31" s="550"/>
      <c r="E31" s="550"/>
      <c r="F31" s="550"/>
      <c r="G31" s="550"/>
    </row>
    <row r="32" spans="1:7" ht="15.75">
      <c r="A32" s="547" t="s">
        <v>319</v>
      </c>
      <c r="B32" s="547"/>
      <c r="C32" s="174" t="s">
        <v>344</v>
      </c>
      <c r="D32" s="174" t="s">
        <v>345</v>
      </c>
      <c r="E32" s="174" t="s">
        <v>346</v>
      </c>
      <c r="F32" s="174" t="s">
        <v>323</v>
      </c>
      <c r="G32" s="174" t="s">
        <v>324</v>
      </c>
    </row>
    <row r="33" spans="1:7" ht="15.75">
      <c r="A33" s="551" t="s">
        <v>155</v>
      </c>
      <c r="B33" s="551"/>
      <c r="C33" s="186"/>
      <c r="D33" s="183"/>
      <c r="E33" s="197">
        <v>0.05</v>
      </c>
      <c r="G33" s="183">
        <f>G30*E33</f>
        <v>900.00000000000057</v>
      </c>
    </row>
    <row r="34" spans="1:7" ht="15.75">
      <c r="A34" s="552"/>
      <c r="B34" s="552"/>
      <c r="C34" s="552"/>
      <c r="D34" s="552"/>
      <c r="E34" s="552"/>
      <c r="F34" s="174" t="s">
        <v>20</v>
      </c>
      <c r="G34" s="216">
        <f>SUM(G33:G33)</f>
        <v>900.00000000000057</v>
      </c>
    </row>
    <row r="35" spans="1:7" ht="15.75">
      <c r="A35" s="553"/>
      <c r="B35" s="554"/>
      <c r="C35" s="199"/>
      <c r="D35" s="199"/>
      <c r="E35" s="199"/>
      <c r="F35" s="199"/>
      <c r="G35" s="200"/>
    </row>
    <row r="36" spans="1:7" ht="16.5" thickBot="1">
      <c r="A36" s="545"/>
      <c r="B36" s="546"/>
      <c r="C36" s="201"/>
      <c r="D36" s="547" t="s">
        <v>347</v>
      </c>
      <c r="E36" s="547"/>
      <c r="F36" s="547"/>
      <c r="G36" s="228">
        <f>ROUND(G19+G24+G30+G34,0)</f>
        <v>105517</v>
      </c>
    </row>
    <row r="40" spans="1:7" ht="16.5">
      <c r="A40" s="548" t="s">
        <v>348</v>
      </c>
      <c r="B40" s="548"/>
      <c r="C40" s="548"/>
      <c r="D40" s="205"/>
      <c r="E40" s="548" t="s">
        <v>349</v>
      </c>
      <c r="F40" s="548"/>
      <c r="G40" s="548"/>
    </row>
    <row r="41" spans="1:7">
      <c r="A41" s="57"/>
      <c r="B41" s="58"/>
      <c r="C41" s="58"/>
      <c r="D41" s="58"/>
      <c r="E41" s="58"/>
      <c r="F41" s="58"/>
      <c r="G41" s="58"/>
    </row>
    <row r="42" spans="1:7">
      <c r="A42" s="57"/>
      <c r="B42" s="58"/>
      <c r="C42" s="58"/>
      <c r="D42" s="58"/>
      <c r="E42" s="58"/>
      <c r="F42" s="58"/>
      <c r="G42" s="58"/>
    </row>
    <row r="43" spans="1:7">
      <c r="A43" s="57"/>
      <c r="B43" s="58"/>
      <c r="C43" s="58"/>
      <c r="D43" s="58"/>
      <c r="E43" s="58"/>
      <c r="F43" s="58"/>
      <c r="G43" s="213"/>
    </row>
    <row r="44" spans="1:7" ht="18">
      <c r="A44" s="57"/>
      <c r="B44" s="58"/>
      <c r="C44" s="544" t="s">
        <v>350</v>
      </c>
      <c r="D44" s="544"/>
      <c r="E44" s="544"/>
      <c r="F44" s="544"/>
      <c r="G44" s="205"/>
    </row>
  </sheetData>
  <mergeCells count="34">
    <mergeCell ref="A11:B11"/>
    <mergeCell ref="A1:A3"/>
    <mergeCell ref="B1:G1"/>
    <mergeCell ref="B2:G2"/>
    <mergeCell ref="B3:G3"/>
    <mergeCell ref="A4:C4"/>
    <mergeCell ref="A5:G5"/>
    <mergeCell ref="A6:B6"/>
    <mergeCell ref="A7:B7"/>
    <mergeCell ref="A8:B8"/>
    <mergeCell ref="A9:B9"/>
    <mergeCell ref="A10:B10"/>
    <mergeCell ref="A30:E30"/>
    <mergeCell ref="A12:B12"/>
    <mergeCell ref="A13:B13"/>
    <mergeCell ref="A14:B14"/>
    <mergeCell ref="A15:B15"/>
    <mergeCell ref="A16:B16"/>
    <mergeCell ref="A17:B17"/>
    <mergeCell ref="A18:B18"/>
    <mergeCell ref="A19:E19"/>
    <mergeCell ref="A20:G20"/>
    <mergeCell ref="A24:E24"/>
    <mergeCell ref="A25:G25"/>
    <mergeCell ref="A40:C40"/>
    <mergeCell ref="E40:G40"/>
    <mergeCell ref="C44:F44"/>
    <mergeCell ref="A31:G31"/>
    <mergeCell ref="A32:B32"/>
    <mergeCell ref="A33:B33"/>
    <mergeCell ref="A34:E34"/>
    <mergeCell ref="A35:B35"/>
    <mergeCell ref="A36:B36"/>
    <mergeCell ref="D36:F36"/>
  </mergeCells>
  <pageMargins left="0.7" right="0.7" top="0.75" bottom="0.75" header="0.3" footer="0.3"/>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900-000000000000}">
  <dimension ref="A1:G64"/>
  <sheetViews>
    <sheetView topLeftCell="A40" workbookViewId="0">
      <selection activeCell="A59" sqref="A59:G65"/>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19.45" customHeight="1">
      <c r="A3" s="547"/>
      <c r="B3" s="560" t="s">
        <v>569</v>
      </c>
      <c r="C3" s="560"/>
      <c r="D3" s="560"/>
      <c r="E3" s="560"/>
      <c r="F3" s="560"/>
      <c r="G3" s="560"/>
    </row>
    <row r="4" spans="1:7" ht="15.75">
      <c r="A4" s="561"/>
      <c r="B4" s="561"/>
      <c r="C4" s="561"/>
      <c r="D4" s="173" t="s">
        <v>315</v>
      </c>
      <c r="E4" s="174" t="s">
        <v>570</v>
      </c>
      <c r="F4" s="174" t="s">
        <v>317</v>
      </c>
      <c r="G4" s="174" t="str">
        <f>'[7]FORMULARIO DE CANTIDADES'!C9</f>
        <v>m</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c r="A7" s="575" t="s">
        <v>571</v>
      </c>
      <c r="B7" s="575"/>
      <c r="C7" s="217" t="s">
        <v>112</v>
      </c>
      <c r="D7" s="218">
        <v>1.05</v>
      </c>
      <c r="E7" s="215"/>
      <c r="F7" s="224">
        <v>31678</v>
      </c>
      <c r="G7" s="224">
        <f>D7*F7</f>
        <v>33261.9</v>
      </c>
    </row>
    <row r="8" spans="1:7">
      <c r="A8" s="575" t="s">
        <v>572</v>
      </c>
      <c r="B8" s="575"/>
      <c r="C8" s="217" t="s">
        <v>126</v>
      </c>
      <c r="D8" s="218">
        <v>1.6E-2</v>
      </c>
      <c r="E8" s="215"/>
      <c r="F8" s="225">
        <v>19580</v>
      </c>
      <c r="G8" s="225">
        <f>D8*F8</f>
        <v>313.28000000000003</v>
      </c>
    </row>
    <row r="9" spans="1:7">
      <c r="A9" s="575" t="s">
        <v>573</v>
      </c>
      <c r="B9" s="575"/>
      <c r="C9" s="217" t="s">
        <v>112</v>
      </c>
      <c r="D9" s="218">
        <v>0.5</v>
      </c>
      <c r="E9" s="215"/>
      <c r="F9" s="225">
        <v>14740</v>
      </c>
      <c r="G9" s="225">
        <f>D9*F9</f>
        <v>7370</v>
      </c>
    </row>
    <row r="10" spans="1:7">
      <c r="A10" s="575" t="s">
        <v>574</v>
      </c>
      <c r="B10" s="575"/>
      <c r="C10" s="217" t="s">
        <v>126</v>
      </c>
      <c r="D10" s="254">
        <v>0.04</v>
      </c>
      <c r="E10" s="215"/>
      <c r="F10" s="226">
        <v>21029</v>
      </c>
      <c r="G10" s="224">
        <f>D10*F10</f>
        <v>841.16</v>
      </c>
    </row>
    <row r="11" spans="1:7">
      <c r="A11" s="575" t="s">
        <v>575</v>
      </c>
      <c r="B11" s="575"/>
      <c r="C11" s="217" t="s">
        <v>126</v>
      </c>
      <c r="D11" s="255">
        <v>0.08</v>
      </c>
      <c r="E11" s="215"/>
      <c r="F11" s="225">
        <v>17160</v>
      </c>
      <c r="G11" s="224">
        <f>D11*F11</f>
        <v>1372.8</v>
      </c>
    </row>
    <row r="12" spans="1:7">
      <c r="A12" s="575" t="s">
        <v>576</v>
      </c>
      <c r="B12" s="575"/>
      <c r="C12" s="217" t="s">
        <v>126</v>
      </c>
      <c r="D12" s="255">
        <v>3.2000000000000001E-2</v>
      </c>
      <c r="E12" s="215"/>
      <c r="F12" s="225">
        <v>12602</v>
      </c>
      <c r="G12" s="224">
        <f t="shared" ref="G12:G38" si="0">D12*F12</f>
        <v>403.26400000000001</v>
      </c>
    </row>
    <row r="13" spans="1:7">
      <c r="A13" s="575" t="s">
        <v>577</v>
      </c>
      <c r="B13" s="575"/>
      <c r="C13" s="217" t="s">
        <v>126</v>
      </c>
      <c r="D13" s="218">
        <v>1</v>
      </c>
      <c r="E13" s="215"/>
      <c r="F13" s="225">
        <v>16192</v>
      </c>
      <c r="G13" s="224">
        <f t="shared" si="0"/>
        <v>16192</v>
      </c>
    </row>
    <row r="14" spans="1:7">
      <c r="A14" s="575" t="s">
        <v>578</v>
      </c>
      <c r="B14" s="575"/>
      <c r="C14" s="217" t="s">
        <v>126</v>
      </c>
      <c r="D14" s="255">
        <v>8.0000000000000002E-3</v>
      </c>
      <c r="E14" s="215"/>
      <c r="F14" s="225">
        <v>13878</v>
      </c>
      <c r="G14" s="224">
        <f t="shared" si="0"/>
        <v>111.024</v>
      </c>
    </row>
    <row r="15" spans="1:7">
      <c r="A15" s="575" t="s">
        <v>579</v>
      </c>
      <c r="B15" s="575"/>
      <c r="C15" s="256" t="s">
        <v>126</v>
      </c>
      <c r="D15" s="246">
        <v>0.05</v>
      </c>
      <c r="E15" s="215"/>
      <c r="F15" s="247">
        <v>41867</v>
      </c>
      <c r="G15" s="257">
        <f t="shared" si="0"/>
        <v>2093.35</v>
      </c>
    </row>
    <row r="16" spans="1:7">
      <c r="A16" s="575" t="s">
        <v>580</v>
      </c>
      <c r="B16" s="575"/>
      <c r="C16" s="217" t="s">
        <v>301</v>
      </c>
      <c r="D16" s="218">
        <v>0.05</v>
      </c>
      <c r="E16" s="215"/>
      <c r="F16" s="225">
        <v>40500</v>
      </c>
      <c r="G16" s="224">
        <f t="shared" si="0"/>
        <v>2025</v>
      </c>
    </row>
    <row r="17" spans="1:7">
      <c r="A17" s="575" t="s">
        <v>581</v>
      </c>
      <c r="B17" s="575"/>
      <c r="C17" s="217" t="s">
        <v>301</v>
      </c>
      <c r="D17" s="218">
        <v>0.05</v>
      </c>
      <c r="E17" s="215"/>
      <c r="F17" s="225">
        <v>72000</v>
      </c>
      <c r="G17" s="224">
        <f t="shared" si="0"/>
        <v>3600</v>
      </c>
    </row>
    <row r="18" spans="1:7">
      <c r="A18" s="575" t="s">
        <v>582</v>
      </c>
      <c r="B18" s="575"/>
      <c r="C18" s="258" t="s">
        <v>126</v>
      </c>
      <c r="D18" s="259">
        <v>0.05</v>
      </c>
      <c r="E18" s="260"/>
      <c r="F18" s="225">
        <v>73645</v>
      </c>
      <c r="G18" s="224">
        <f t="shared" si="0"/>
        <v>3682.25</v>
      </c>
    </row>
    <row r="19" spans="1:7">
      <c r="A19" s="575" t="s">
        <v>583</v>
      </c>
      <c r="B19" s="575"/>
      <c r="C19" s="258" t="s">
        <v>126</v>
      </c>
      <c r="D19" s="259">
        <v>0.5</v>
      </c>
      <c r="E19" s="215"/>
      <c r="F19" s="260">
        <v>4000</v>
      </c>
      <c r="G19" s="224">
        <f t="shared" si="0"/>
        <v>2000</v>
      </c>
    </row>
    <row r="20" spans="1:7">
      <c r="A20" s="575" t="s">
        <v>584</v>
      </c>
      <c r="B20" s="575"/>
      <c r="C20" s="258" t="s">
        <v>126</v>
      </c>
      <c r="D20" s="259">
        <v>0.5</v>
      </c>
      <c r="E20" s="215"/>
      <c r="F20" s="260">
        <v>15423</v>
      </c>
      <c r="G20" s="224">
        <f t="shared" si="0"/>
        <v>7711.5</v>
      </c>
    </row>
    <row r="21" spans="1:7">
      <c r="A21" s="575" t="s">
        <v>585</v>
      </c>
      <c r="B21" s="575"/>
      <c r="C21" s="258" t="s">
        <v>126</v>
      </c>
      <c r="D21" s="259">
        <v>0.3</v>
      </c>
      <c r="E21" s="215"/>
      <c r="F21" s="260">
        <v>18638</v>
      </c>
      <c r="G21" s="224">
        <f t="shared" si="0"/>
        <v>5591.4</v>
      </c>
    </row>
    <row r="22" spans="1:7">
      <c r="A22" s="575" t="s">
        <v>586</v>
      </c>
      <c r="B22" s="575"/>
      <c r="C22" s="258" t="s">
        <v>126</v>
      </c>
      <c r="D22" s="259">
        <v>0.3</v>
      </c>
      <c r="E22" s="215"/>
      <c r="F22" s="260">
        <v>5353</v>
      </c>
      <c r="G22" s="224">
        <f t="shared" si="0"/>
        <v>1605.8999999999999</v>
      </c>
    </row>
    <row r="23" spans="1:7">
      <c r="A23" s="575" t="s">
        <v>586</v>
      </c>
      <c r="B23" s="575"/>
      <c r="C23" s="258" t="s">
        <v>126</v>
      </c>
      <c r="D23" s="259">
        <v>0.3</v>
      </c>
      <c r="E23" s="215"/>
      <c r="F23" s="260">
        <v>5353</v>
      </c>
      <c r="G23" s="224">
        <f t="shared" si="0"/>
        <v>1605.8999999999999</v>
      </c>
    </row>
    <row r="24" spans="1:7">
      <c r="A24" s="575" t="s">
        <v>587</v>
      </c>
      <c r="B24" s="575"/>
      <c r="C24" s="258" t="s">
        <v>126</v>
      </c>
      <c r="D24" s="259">
        <v>0.2</v>
      </c>
      <c r="E24" s="215"/>
      <c r="F24" s="260">
        <v>1555</v>
      </c>
      <c r="G24" s="224">
        <f t="shared" si="0"/>
        <v>311</v>
      </c>
    </row>
    <row r="25" spans="1:7">
      <c r="A25" s="575" t="s">
        <v>588</v>
      </c>
      <c r="B25" s="575"/>
      <c r="C25" s="258" t="s">
        <v>126</v>
      </c>
      <c r="D25" s="259">
        <v>0.05</v>
      </c>
      <c r="E25" s="215"/>
      <c r="F25" s="260">
        <v>11948</v>
      </c>
      <c r="G25" s="224">
        <f t="shared" si="0"/>
        <v>597.4</v>
      </c>
    </row>
    <row r="26" spans="1:7">
      <c r="A26" s="575" t="s">
        <v>589</v>
      </c>
      <c r="B26" s="575"/>
      <c r="C26" s="258" t="s">
        <v>126</v>
      </c>
      <c r="D26" s="259">
        <v>0.1</v>
      </c>
      <c r="E26" s="215"/>
      <c r="F26" s="260">
        <v>5050</v>
      </c>
      <c r="G26" s="224">
        <f t="shared" si="0"/>
        <v>505</v>
      </c>
    </row>
    <row r="27" spans="1:7">
      <c r="A27" s="575" t="s">
        <v>590</v>
      </c>
      <c r="B27" s="575"/>
      <c r="C27" s="258" t="s">
        <v>126</v>
      </c>
      <c r="D27" s="259">
        <v>0.5</v>
      </c>
      <c r="E27" s="215"/>
      <c r="F27" s="260">
        <v>2693</v>
      </c>
      <c r="G27" s="224">
        <f t="shared" si="0"/>
        <v>1346.5</v>
      </c>
    </row>
    <row r="28" spans="1:7">
      <c r="A28" s="575" t="s">
        <v>591</v>
      </c>
      <c r="B28" s="575"/>
      <c r="C28" s="258" t="s">
        <v>126</v>
      </c>
      <c r="D28" s="259">
        <v>0.5</v>
      </c>
      <c r="E28" s="215"/>
      <c r="F28" s="260">
        <v>1074</v>
      </c>
      <c r="G28" s="224">
        <f t="shared" si="0"/>
        <v>537</v>
      </c>
    </row>
    <row r="29" spans="1:7">
      <c r="A29" s="575" t="s">
        <v>592</v>
      </c>
      <c r="B29" s="575"/>
      <c r="C29" s="258" t="s">
        <v>126</v>
      </c>
      <c r="D29" s="259">
        <v>0.05</v>
      </c>
      <c r="E29" s="215"/>
      <c r="F29" s="260">
        <v>9500</v>
      </c>
      <c r="G29" s="224">
        <f t="shared" si="0"/>
        <v>475</v>
      </c>
    </row>
    <row r="30" spans="1:7">
      <c r="A30" s="575" t="s">
        <v>593</v>
      </c>
      <c r="B30" s="575"/>
      <c r="C30" s="258" t="s">
        <v>126</v>
      </c>
      <c r="D30" s="259">
        <v>0.05</v>
      </c>
      <c r="E30" s="215"/>
      <c r="F30" s="260">
        <v>9500</v>
      </c>
      <c r="G30" s="224">
        <f t="shared" si="0"/>
        <v>475</v>
      </c>
    </row>
    <row r="31" spans="1:7">
      <c r="A31" s="575" t="s">
        <v>594</v>
      </c>
      <c r="B31" s="575"/>
      <c r="C31" s="258" t="s">
        <v>126</v>
      </c>
      <c r="D31" s="259">
        <v>0.03</v>
      </c>
      <c r="E31" s="215"/>
      <c r="F31" s="260">
        <v>4618</v>
      </c>
      <c r="G31" s="224">
        <f t="shared" si="0"/>
        <v>138.54</v>
      </c>
    </row>
    <row r="32" spans="1:7">
      <c r="A32" s="575" t="s">
        <v>594</v>
      </c>
      <c r="B32" s="575"/>
      <c r="C32" s="258" t="s">
        <v>126</v>
      </c>
      <c r="D32" s="259">
        <v>0.03</v>
      </c>
      <c r="E32" s="215"/>
      <c r="F32" s="260">
        <v>4618</v>
      </c>
      <c r="G32" s="224">
        <f t="shared" si="0"/>
        <v>138.54</v>
      </c>
    </row>
    <row r="33" spans="1:7">
      <c r="A33" s="575" t="s">
        <v>595</v>
      </c>
      <c r="B33" s="575"/>
      <c r="C33" s="258" t="s">
        <v>126</v>
      </c>
      <c r="D33" s="259">
        <v>0.1</v>
      </c>
      <c r="E33" s="215"/>
      <c r="F33" s="260">
        <v>1958</v>
      </c>
      <c r="G33" s="224">
        <f t="shared" si="0"/>
        <v>195.8</v>
      </c>
    </row>
    <row r="34" spans="1:7">
      <c r="A34" s="575" t="s">
        <v>596</v>
      </c>
      <c r="B34" s="575"/>
      <c r="C34" s="258" t="s">
        <v>126</v>
      </c>
      <c r="D34" s="259">
        <v>0.26</v>
      </c>
      <c r="E34" s="215"/>
      <c r="F34" s="260">
        <v>22800</v>
      </c>
      <c r="G34" s="224">
        <f t="shared" si="0"/>
        <v>5928</v>
      </c>
    </row>
    <row r="35" spans="1:7">
      <c r="A35" s="575" t="s">
        <v>597</v>
      </c>
      <c r="B35" s="575"/>
      <c r="C35" s="258" t="s">
        <v>126</v>
      </c>
      <c r="D35" s="259">
        <v>0.08</v>
      </c>
      <c r="E35" s="215"/>
      <c r="F35" s="260">
        <v>42000</v>
      </c>
      <c r="G35" s="224">
        <f t="shared" si="0"/>
        <v>3360</v>
      </c>
    </row>
    <row r="36" spans="1:7">
      <c r="A36" s="576"/>
      <c r="B36" s="577"/>
      <c r="C36" s="258"/>
      <c r="D36" s="259"/>
      <c r="E36" s="215"/>
      <c r="F36" s="260"/>
      <c r="G36" s="224">
        <f t="shared" si="0"/>
        <v>0</v>
      </c>
    </row>
    <row r="37" spans="1:7">
      <c r="A37" s="576"/>
      <c r="B37" s="577"/>
      <c r="C37" s="258"/>
      <c r="D37" s="259"/>
      <c r="E37" s="215"/>
      <c r="F37" s="260"/>
      <c r="G37" s="224">
        <f t="shared" si="0"/>
        <v>0</v>
      </c>
    </row>
    <row r="38" spans="1:7">
      <c r="A38" s="565"/>
      <c r="B38" s="565"/>
      <c r="C38" s="217"/>
      <c r="D38" s="218"/>
      <c r="E38" s="215"/>
      <c r="F38" s="225">
        <f t="shared" ref="F38" si="1">D38*E38</f>
        <v>0</v>
      </c>
      <c r="G38" s="224">
        <f t="shared" si="0"/>
        <v>0</v>
      </c>
    </row>
    <row r="39" spans="1:7" ht="15.75">
      <c r="A39" s="549"/>
      <c r="B39" s="549"/>
      <c r="C39" s="549"/>
      <c r="D39" s="549"/>
      <c r="E39" s="549"/>
      <c r="F39" s="174" t="s">
        <v>20</v>
      </c>
      <c r="G39" s="227">
        <f>SUM(G7:G38)</f>
        <v>103788.50799999997</v>
      </c>
    </row>
    <row r="40" spans="1:7" ht="15.75">
      <c r="A40" s="550" t="s">
        <v>328</v>
      </c>
      <c r="B40" s="550"/>
      <c r="C40" s="550"/>
      <c r="D40" s="550"/>
      <c r="E40" s="550"/>
      <c r="F40" s="550"/>
      <c r="G40" s="550"/>
    </row>
    <row r="41" spans="1:7" ht="15.75">
      <c r="A41" s="180" t="s">
        <v>319</v>
      </c>
      <c r="B41" s="174" t="s">
        <v>329</v>
      </c>
      <c r="C41" s="174" t="s">
        <v>330</v>
      </c>
      <c r="D41" s="174" t="s">
        <v>331</v>
      </c>
      <c r="E41" s="174" t="s">
        <v>332</v>
      </c>
      <c r="F41" s="174" t="s">
        <v>323</v>
      </c>
      <c r="G41" s="174" t="s">
        <v>324</v>
      </c>
    </row>
    <row r="42" spans="1:7" ht="15.75">
      <c r="A42" s="181" t="s">
        <v>363</v>
      </c>
      <c r="B42" s="175" t="s">
        <v>364</v>
      </c>
      <c r="C42" s="175">
        <v>0</v>
      </c>
      <c r="D42" s="222">
        <v>0.01</v>
      </c>
      <c r="E42" s="215"/>
      <c r="F42" s="184">
        <f>+G39</f>
        <v>103788.50799999997</v>
      </c>
      <c r="G42" s="184">
        <f>D42*F42</f>
        <v>1037.8850799999998</v>
      </c>
    </row>
    <row r="43" spans="1:7" ht="15.75">
      <c r="A43" s="186"/>
      <c r="B43" s="186"/>
      <c r="C43" s="186"/>
      <c r="D43" s="186"/>
      <c r="E43" s="187"/>
      <c r="F43" s="186"/>
      <c r="G43" s="186"/>
    </row>
    <row r="44" spans="1:7" ht="15.75">
      <c r="A44" s="549"/>
      <c r="B44" s="549"/>
      <c r="C44" s="549"/>
      <c r="D44" s="549"/>
      <c r="E44" s="549"/>
      <c r="F44" s="174" t="s">
        <v>20</v>
      </c>
      <c r="G44" s="188">
        <f>SUM(G42:G43)</f>
        <v>1037.8850799999998</v>
      </c>
    </row>
    <row r="45" spans="1:7" ht="15.75">
      <c r="A45" s="550" t="s">
        <v>335</v>
      </c>
      <c r="B45" s="550"/>
      <c r="C45" s="550"/>
      <c r="D45" s="550"/>
      <c r="E45" s="550"/>
      <c r="F45" s="550"/>
      <c r="G45" s="550"/>
    </row>
    <row r="46" spans="1:7" ht="31.5">
      <c r="A46" s="189" t="s">
        <v>319</v>
      </c>
      <c r="B46" s="189" t="s">
        <v>336</v>
      </c>
      <c r="C46" s="180" t="s">
        <v>337</v>
      </c>
      <c r="D46" s="180" t="s">
        <v>338</v>
      </c>
      <c r="E46" s="180" t="s">
        <v>339</v>
      </c>
      <c r="F46" s="180" t="s">
        <v>323</v>
      </c>
      <c r="G46" s="180" t="s">
        <v>324</v>
      </c>
    </row>
    <row r="47" spans="1:7" ht="15.75">
      <c r="A47" s="190" t="s">
        <v>340</v>
      </c>
      <c r="B47" s="191">
        <v>90909</v>
      </c>
      <c r="C47" s="192">
        <v>0.61</v>
      </c>
      <c r="D47" s="193">
        <f>+B47*(1+C47)</f>
        <v>146363.49</v>
      </c>
      <c r="E47" s="194">
        <v>0.03</v>
      </c>
      <c r="F47" s="215"/>
      <c r="G47" s="195">
        <f>+E47*D47</f>
        <v>4390.9046999999991</v>
      </c>
    </row>
    <row r="48" spans="1:7" ht="15.75">
      <c r="A48" s="190" t="s">
        <v>341</v>
      </c>
      <c r="B48" s="191">
        <v>70707</v>
      </c>
      <c r="C48" s="192">
        <v>0.61</v>
      </c>
      <c r="D48" s="193">
        <f t="shared" ref="D48:D49" si="2">+B48*(1+C48)</f>
        <v>113838.26999999999</v>
      </c>
      <c r="E48" s="194">
        <v>9.1999999999999998E-2</v>
      </c>
      <c r="F48" s="215"/>
      <c r="G48" s="195">
        <f>+E48*D48</f>
        <v>10473.12084</v>
      </c>
    </row>
    <row r="49" spans="1:7" ht="15.75">
      <c r="A49" s="190" t="s">
        <v>342</v>
      </c>
      <c r="B49" s="191">
        <v>45454</v>
      </c>
      <c r="C49" s="192">
        <v>0.61</v>
      </c>
      <c r="D49" s="193">
        <f t="shared" si="2"/>
        <v>73180.939999999988</v>
      </c>
      <c r="E49" s="196">
        <f>+E48</f>
        <v>9.1999999999999998E-2</v>
      </c>
      <c r="F49" s="215"/>
      <c r="G49" s="195">
        <f>+E49*D49</f>
        <v>6732.6464799999985</v>
      </c>
    </row>
    <row r="50" spans="1:7" ht="15.75">
      <c r="A50" s="549"/>
      <c r="B50" s="549"/>
      <c r="C50" s="549"/>
      <c r="D50" s="549"/>
      <c r="E50" s="549"/>
      <c r="F50" s="174" t="s">
        <v>20</v>
      </c>
      <c r="G50" s="216">
        <f>SUM(G47:G49)</f>
        <v>21596.672019999998</v>
      </c>
    </row>
    <row r="51" spans="1:7" ht="15.75">
      <c r="A51" s="550" t="s">
        <v>343</v>
      </c>
      <c r="B51" s="550"/>
      <c r="C51" s="550"/>
      <c r="D51" s="550"/>
      <c r="E51" s="550"/>
      <c r="F51" s="550"/>
      <c r="G51" s="550"/>
    </row>
    <row r="52" spans="1:7" ht="15.75">
      <c r="A52" s="547" t="s">
        <v>319</v>
      </c>
      <c r="B52" s="547"/>
      <c r="C52" s="174" t="s">
        <v>344</v>
      </c>
      <c r="D52" s="174" t="s">
        <v>345</v>
      </c>
      <c r="E52" s="174" t="s">
        <v>346</v>
      </c>
      <c r="F52" s="174" t="s">
        <v>323</v>
      </c>
      <c r="G52" s="174" t="s">
        <v>324</v>
      </c>
    </row>
    <row r="53" spans="1:7" ht="15.75">
      <c r="A53" s="551" t="s">
        <v>155</v>
      </c>
      <c r="B53" s="551"/>
      <c r="C53" s="186"/>
      <c r="D53" s="183"/>
      <c r="E53" s="197">
        <v>0.05</v>
      </c>
      <c r="F53" s="215"/>
      <c r="G53" s="183">
        <f>G50*E53</f>
        <v>1079.833601</v>
      </c>
    </row>
    <row r="54" spans="1:7" ht="15.75">
      <c r="A54" s="552"/>
      <c r="B54" s="552"/>
      <c r="C54" s="552"/>
      <c r="D54" s="552"/>
      <c r="E54" s="552"/>
      <c r="F54" s="174" t="s">
        <v>20</v>
      </c>
      <c r="G54" s="216">
        <f>SUM(G53:G53)</f>
        <v>1079.833601</v>
      </c>
    </row>
    <row r="55" spans="1:7" ht="15.75">
      <c r="A55" s="552"/>
      <c r="B55" s="552"/>
      <c r="C55" s="186"/>
      <c r="D55" s="186"/>
      <c r="E55" s="186"/>
      <c r="F55" s="186"/>
      <c r="G55" s="186"/>
    </row>
    <row r="56" spans="1:7" ht="15.75">
      <c r="A56" s="552"/>
      <c r="B56" s="552"/>
      <c r="C56" s="186"/>
      <c r="D56" s="547" t="s">
        <v>347</v>
      </c>
      <c r="E56" s="547"/>
      <c r="F56" s="547"/>
      <c r="G56" s="228">
        <f>ROUND(G39+G44+G50+G54,0)</f>
        <v>127503</v>
      </c>
    </row>
    <row r="60" spans="1:7" ht="16.5">
      <c r="A60" s="548" t="s">
        <v>348</v>
      </c>
      <c r="B60" s="548"/>
      <c r="C60" s="548"/>
      <c r="D60" s="205"/>
      <c r="E60" s="548" t="s">
        <v>349</v>
      </c>
      <c r="F60" s="548"/>
      <c r="G60" s="548"/>
    </row>
    <row r="61" spans="1:7">
      <c r="A61" s="57"/>
      <c r="B61" s="58"/>
      <c r="C61" s="58"/>
      <c r="D61" s="58"/>
      <c r="E61" s="58"/>
      <c r="F61" s="58"/>
      <c r="G61" s="58"/>
    </row>
    <row r="62" spans="1:7">
      <c r="A62" s="57"/>
      <c r="B62" s="58"/>
      <c r="C62" s="58"/>
      <c r="D62" s="58"/>
      <c r="E62" s="58"/>
      <c r="F62" s="58"/>
      <c r="G62" s="58"/>
    </row>
    <row r="63" spans="1:7">
      <c r="A63" s="57"/>
      <c r="B63" s="58"/>
      <c r="C63" s="58"/>
      <c r="D63" s="58"/>
      <c r="E63" s="58"/>
      <c r="F63" s="58"/>
      <c r="G63" s="213"/>
    </row>
    <row r="64" spans="1:7" ht="18">
      <c r="A64" s="57"/>
      <c r="B64" s="58"/>
      <c r="C64" s="544" t="s">
        <v>350</v>
      </c>
      <c r="D64" s="544"/>
      <c r="E64" s="544"/>
      <c r="F64" s="544"/>
      <c r="G64" s="205"/>
    </row>
  </sheetData>
  <mergeCells count="54">
    <mergeCell ref="A5:G5"/>
    <mergeCell ref="A1:A3"/>
    <mergeCell ref="B1:G1"/>
    <mergeCell ref="B2:G2"/>
    <mergeCell ref="B3:G3"/>
    <mergeCell ref="A4:C4"/>
    <mergeCell ref="A17:B17"/>
    <mergeCell ref="A6:B6"/>
    <mergeCell ref="A7:B7"/>
    <mergeCell ref="A8:B8"/>
    <mergeCell ref="A9:B9"/>
    <mergeCell ref="A10:B10"/>
    <mergeCell ref="A11:B11"/>
    <mergeCell ref="A12:B12"/>
    <mergeCell ref="A13:B13"/>
    <mergeCell ref="A14:B14"/>
    <mergeCell ref="A15:B15"/>
    <mergeCell ref="A16:B16"/>
    <mergeCell ref="A29:B29"/>
    <mergeCell ref="A18:B18"/>
    <mergeCell ref="A19:B19"/>
    <mergeCell ref="A20:B20"/>
    <mergeCell ref="A21:B21"/>
    <mergeCell ref="A22:B22"/>
    <mergeCell ref="A23:B23"/>
    <mergeCell ref="A24:B24"/>
    <mergeCell ref="A25:B25"/>
    <mergeCell ref="A26:B26"/>
    <mergeCell ref="A27:B27"/>
    <mergeCell ref="A28:B28"/>
    <mergeCell ref="A44:E44"/>
    <mergeCell ref="A30:B30"/>
    <mergeCell ref="A31:B31"/>
    <mergeCell ref="A32:B32"/>
    <mergeCell ref="A33:B33"/>
    <mergeCell ref="A34:B34"/>
    <mergeCell ref="A35:B35"/>
    <mergeCell ref="A36:B36"/>
    <mergeCell ref="A37:B37"/>
    <mergeCell ref="A38:B38"/>
    <mergeCell ref="A39:E39"/>
    <mergeCell ref="A40:G40"/>
    <mergeCell ref="C64:F64"/>
    <mergeCell ref="A45:G45"/>
    <mergeCell ref="A50:E50"/>
    <mergeCell ref="A51:G51"/>
    <mergeCell ref="A52:B52"/>
    <mergeCell ref="A53:B53"/>
    <mergeCell ref="A54:E54"/>
    <mergeCell ref="A55:B55"/>
    <mergeCell ref="A56:B56"/>
    <mergeCell ref="D56:F56"/>
    <mergeCell ref="A60:C60"/>
    <mergeCell ref="E60:G60"/>
  </mergeCells>
  <pageMargins left="0.7" right="0.7" top="0.75" bottom="0.75" header="0.3" footer="0.3"/>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A00-000000000000}">
  <dimension ref="A1:G64"/>
  <sheetViews>
    <sheetView topLeftCell="A37" workbookViewId="0">
      <selection activeCell="A59" sqref="A59:G65"/>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20.6" customHeight="1">
      <c r="A3" s="547"/>
      <c r="B3" s="560" t="s">
        <v>598</v>
      </c>
      <c r="C3" s="560"/>
      <c r="D3" s="560"/>
      <c r="E3" s="560"/>
      <c r="F3" s="560"/>
      <c r="G3" s="560"/>
    </row>
    <row r="4" spans="1:7" ht="15.75">
      <c r="A4" s="561"/>
      <c r="B4" s="561"/>
      <c r="C4" s="561"/>
      <c r="D4" s="173" t="s">
        <v>315</v>
      </c>
      <c r="E4" s="174" t="s">
        <v>599</v>
      </c>
      <c r="F4" s="174" t="s">
        <v>317</v>
      </c>
      <c r="G4" s="174" t="str">
        <f>'[7]FORMULARIO DE CANTIDADES'!C9</f>
        <v>m</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c r="A7" s="575" t="s">
        <v>600</v>
      </c>
      <c r="B7" s="575"/>
      <c r="C7" s="217" t="s">
        <v>112</v>
      </c>
      <c r="D7" s="218">
        <v>1.05</v>
      </c>
      <c r="E7" s="215"/>
      <c r="F7" s="224">
        <v>42300</v>
      </c>
      <c r="G7" s="224">
        <f>D7*F7</f>
        <v>44415</v>
      </c>
    </row>
    <row r="8" spans="1:7">
      <c r="A8" s="575" t="s">
        <v>601</v>
      </c>
      <c r="B8" s="575"/>
      <c r="C8" s="217" t="s">
        <v>126</v>
      </c>
      <c r="D8" s="218">
        <v>1.6E-2</v>
      </c>
      <c r="E8" s="215"/>
      <c r="F8" s="225">
        <v>29870</v>
      </c>
      <c r="G8" s="225">
        <f>D8*F8</f>
        <v>477.92</v>
      </c>
    </row>
    <row r="9" spans="1:7">
      <c r="A9" s="575" t="s">
        <v>573</v>
      </c>
      <c r="B9" s="575"/>
      <c r="C9" s="217" t="s">
        <v>112</v>
      </c>
      <c r="D9" s="218">
        <v>0.5</v>
      </c>
      <c r="E9" s="215"/>
      <c r="F9" s="225">
        <v>28879</v>
      </c>
      <c r="G9" s="225">
        <f>D9*F9</f>
        <v>14439.5</v>
      </c>
    </row>
    <row r="10" spans="1:7">
      <c r="A10" s="575" t="s">
        <v>602</v>
      </c>
      <c r="B10" s="575"/>
      <c r="C10" s="217" t="s">
        <v>126</v>
      </c>
      <c r="D10" s="254">
        <v>0.04</v>
      </c>
      <c r="E10" s="215"/>
      <c r="F10" s="226">
        <v>31950</v>
      </c>
      <c r="G10" s="224">
        <f>D10*F10</f>
        <v>1278</v>
      </c>
    </row>
    <row r="11" spans="1:7">
      <c r="A11" s="575" t="s">
        <v>603</v>
      </c>
      <c r="B11" s="575"/>
      <c r="C11" s="217" t="s">
        <v>126</v>
      </c>
      <c r="D11" s="255">
        <v>0.08</v>
      </c>
      <c r="E11" s="215"/>
      <c r="F11" s="225">
        <v>27160</v>
      </c>
      <c r="G11" s="224">
        <f>D11*F11</f>
        <v>2172.8000000000002</v>
      </c>
    </row>
    <row r="12" spans="1:7">
      <c r="A12" s="575" t="s">
        <v>604</v>
      </c>
      <c r="B12" s="575"/>
      <c r="C12" s="217" t="s">
        <v>126</v>
      </c>
      <c r="D12" s="255">
        <v>3.2000000000000001E-2</v>
      </c>
      <c r="E12" s="215"/>
      <c r="F12" s="225">
        <v>32603</v>
      </c>
      <c r="G12" s="224">
        <f t="shared" ref="G12:G38" si="0">D12*F12</f>
        <v>1043.296</v>
      </c>
    </row>
    <row r="13" spans="1:7">
      <c r="A13" s="575" t="s">
        <v>605</v>
      </c>
      <c r="B13" s="575"/>
      <c r="C13" s="217" t="s">
        <v>126</v>
      </c>
      <c r="D13" s="218">
        <v>1</v>
      </c>
      <c r="E13" s="215"/>
      <c r="F13" s="225">
        <v>27655</v>
      </c>
      <c r="G13" s="224">
        <f t="shared" si="0"/>
        <v>27655</v>
      </c>
    </row>
    <row r="14" spans="1:7">
      <c r="A14" s="575" t="s">
        <v>606</v>
      </c>
      <c r="B14" s="575"/>
      <c r="C14" s="217" t="s">
        <v>126</v>
      </c>
      <c r="D14" s="255">
        <v>8.0000000000000002E-3</v>
      </c>
      <c r="E14" s="215"/>
      <c r="F14" s="225">
        <v>23878</v>
      </c>
      <c r="G14" s="224">
        <f t="shared" si="0"/>
        <v>191.024</v>
      </c>
    </row>
    <row r="15" spans="1:7">
      <c r="A15" s="575" t="s">
        <v>579</v>
      </c>
      <c r="B15" s="575"/>
      <c r="C15" s="256" t="s">
        <v>126</v>
      </c>
      <c r="D15" s="246">
        <v>0.05</v>
      </c>
      <c r="E15" s="215"/>
      <c r="F15" s="247">
        <v>41867</v>
      </c>
      <c r="G15" s="257">
        <f t="shared" si="0"/>
        <v>2093.35</v>
      </c>
    </row>
    <row r="16" spans="1:7">
      <c r="A16" s="575" t="s">
        <v>580</v>
      </c>
      <c r="B16" s="575"/>
      <c r="C16" s="217" t="s">
        <v>301</v>
      </c>
      <c r="D16" s="218">
        <v>0.05</v>
      </c>
      <c r="E16" s="215"/>
      <c r="F16" s="225">
        <v>40500</v>
      </c>
      <c r="G16" s="224">
        <f t="shared" si="0"/>
        <v>2025</v>
      </c>
    </row>
    <row r="17" spans="1:7">
      <c r="A17" s="575" t="s">
        <v>581</v>
      </c>
      <c r="B17" s="575"/>
      <c r="C17" s="217" t="s">
        <v>301</v>
      </c>
      <c r="D17" s="218">
        <v>0.05</v>
      </c>
      <c r="E17" s="215"/>
      <c r="F17" s="225">
        <v>72000</v>
      </c>
      <c r="G17" s="224">
        <f t="shared" si="0"/>
        <v>3600</v>
      </c>
    </row>
    <row r="18" spans="1:7">
      <c r="A18" s="575" t="s">
        <v>582</v>
      </c>
      <c r="B18" s="575"/>
      <c r="C18" s="258" t="s">
        <v>126</v>
      </c>
      <c r="D18" s="259">
        <v>0.05</v>
      </c>
      <c r="E18" s="260"/>
      <c r="F18" s="225">
        <v>73645</v>
      </c>
      <c r="G18" s="224">
        <f t="shared" si="0"/>
        <v>3682.25</v>
      </c>
    </row>
    <row r="19" spans="1:7">
      <c r="A19" s="575" t="s">
        <v>607</v>
      </c>
      <c r="B19" s="575"/>
      <c r="C19" s="258" t="s">
        <v>126</v>
      </c>
      <c r="D19" s="259">
        <v>0.5</v>
      </c>
      <c r="E19" s="215"/>
      <c r="F19" s="260">
        <v>10000</v>
      </c>
      <c r="G19" s="224">
        <f t="shared" si="0"/>
        <v>5000</v>
      </c>
    </row>
    <row r="20" spans="1:7">
      <c r="A20" s="575" t="s">
        <v>608</v>
      </c>
      <c r="B20" s="575"/>
      <c r="C20" s="258" t="s">
        <v>126</v>
      </c>
      <c r="D20" s="259">
        <v>0.5</v>
      </c>
      <c r="E20" s="215"/>
      <c r="F20" s="260">
        <v>22567</v>
      </c>
      <c r="G20" s="224">
        <f t="shared" si="0"/>
        <v>11283.5</v>
      </c>
    </row>
    <row r="21" spans="1:7">
      <c r="A21" s="575" t="s">
        <v>585</v>
      </c>
      <c r="B21" s="575"/>
      <c r="C21" s="258" t="s">
        <v>126</v>
      </c>
      <c r="D21" s="259">
        <v>0.3</v>
      </c>
      <c r="E21" s="215"/>
      <c r="F21" s="260">
        <v>18638</v>
      </c>
      <c r="G21" s="224">
        <f t="shared" si="0"/>
        <v>5591.4</v>
      </c>
    </row>
    <row r="22" spans="1:7">
      <c r="A22" s="575" t="s">
        <v>586</v>
      </c>
      <c r="B22" s="575"/>
      <c r="C22" s="258" t="s">
        <v>126</v>
      </c>
      <c r="D22" s="259">
        <v>0.3</v>
      </c>
      <c r="E22" s="215"/>
      <c r="F22" s="260">
        <v>5353</v>
      </c>
      <c r="G22" s="224">
        <f t="shared" si="0"/>
        <v>1605.8999999999999</v>
      </c>
    </row>
    <row r="23" spans="1:7">
      <c r="A23" s="575" t="s">
        <v>586</v>
      </c>
      <c r="B23" s="575"/>
      <c r="C23" s="258" t="s">
        <v>126</v>
      </c>
      <c r="D23" s="259">
        <v>0.3</v>
      </c>
      <c r="E23" s="215"/>
      <c r="F23" s="260">
        <v>5353</v>
      </c>
      <c r="G23" s="224">
        <f t="shared" si="0"/>
        <v>1605.8999999999999</v>
      </c>
    </row>
    <row r="24" spans="1:7">
      <c r="A24" s="575" t="s">
        <v>587</v>
      </c>
      <c r="B24" s="575"/>
      <c r="C24" s="258" t="s">
        <v>126</v>
      </c>
      <c r="D24" s="259">
        <v>0.2</v>
      </c>
      <c r="E24" s="215"/>
      <c r="F24" s="260">
        <v>3567</v>
      </c>
      <c r="G24" s="224">
        <f t="shared" si="0"/>
        <v>713.40000000000009</v>
      </c>
    </row>
    <row r="25" spans="1:7">
      <c r="A25" s="575" t="s">
        <v>588</v>
      </c>
      <c r="B25" s="575"/>
      <c r="C25" s="258" t="s">
        <v>126</v>
      </c>
      <c r="D25" s="259">
        <v>0.05</v>
      </c>
      <c r="E25" s="215"/>
      <c r="F25" s="260">
        <v>11948</v>
      </c>
      <c r="G25" s="224">
        <f t="shared" si="0"/>
        <v>597.4</v>
      </c>
    </row>
    <row r="26" spans="1:7">
      <c r="A26" s="575" t="s">
        <v>589</v>
      </c>
      <c r="B26" s="575"/>
      <c r="C26" s="258" t="s">
        <v>126</v>
      </c>
      <c r="D26" s="259">
        <v>0.1</v>
      </c>
      <c r="E26" s="215"/>
      <c r="F26" s="260">
        <v>5050</v>
      </c>
      <c r="G26" s="224">
        <f t="shared" si="0"/>
        <v>505</v>
      </c>
    </row>
    <row r="27" spans="1:7">
      <c r="A27" s="575" t="s">
        <v>609</v>
      </c>
      <c r="B27" s="575"/>
      <c r="C27" s="258" t="s">
        <v>126</v>
      </c>
      <c r="D27" s="259">
        <v>0.5</v>
      </c>
      <c r="E27" s="215"/>
      <c r="F27" s="260">
        <v>4693</v>
      </c>
      <c r="G27" s="224">
        <f t="shared" si="0"/>
        <v>2346.5</v>
      </c>
    </row>
    <row r="28" spans="1:7">
      <c r="A28" s="575" t="s">
        <v>591</v>
      </c>
      <c r="B28" s="575"/>
      <c r="C28" s="258" t="s">
        <v>126</v>
      </c>
      <c r="D28" s="259">
        <v>0.5</v>
      </c>
      <c r="E28" s="215"/>
      <c r="F28" s="260">
        <v>1074</v>
      </c>
      <c r="G28" s="224">
        <f t="shared" si="0"/>
        <v>537</v>
      </c>
    </row>
    <row r="29" spans="1:7">
      <c r="A29" s="575" t="s">
        <v>592</v>
      </c>
      <c r="B29" s="575"/>
      <c r="C29" s="258" t="s">
        <v>126</v>
      </c>
      <c r="D29" s="259">
        <v>0.05</v>
      </c>
      <c r="E29" s="215"/>
      <c r="F29" s="260">
        <v>9500</v>
      </c>
      <c r="G29" s="224">
        <f t="shared" si="0"/>
        <v>475</v>
      </c>
    </row>
    <row r="30" spans="1:7">
      <c r="A30" s="575" t="s">
        <v>593</v>
      </c>
      <c r="B30" s="575"/>
      <c r="C30" s="258" t="s">
        <v>126</v>
      </c>
      <c r="D30" s="259">
        <v>0.05</v>
      </c>
      <c r="E30" s="215"/>
      <c r="F30" s="260">
        <v>9500</v>
      </c>
      <c r="G30" s="224">
        <f t="shared" si="0"/>
        <v>475</v>
      </c>
    </row>
    <row r="31" spans="1:7">
      <c r="A31" s="575" t="s">
        <v>610</v>
      </c>
      <c r="B31" s="575"/>
      <c r="C31" s="258" t="s">
        <v>126</v>
      </c>
      <c r="D31" s="259">
        <v>0.03</v>
      </c>
      <c r="E31" s="215"/>
      <c r="F31" s="260">
        <v>6618</v>
      </c>
      <c r="G31" s="224">
        <f t="shared" si="0"/>
        <v>198.54</v>
      </c>
    </row>
    <row r="32" spans="1:7">
      <c r="A32" s="575" t="s">
        <v>611</v>
      </c>
      <c r="B32" s="575"/>
      <c r="C32" s="258" t="s">
        <v>126</v>
      </c>
      <c r="D32" s="259">
        <v>0.03</v>
      </c>
      <c r="E32" s="215"/>
      <c r="F32" s="260">
        <v>6618</v>
      </c>
      <c r="G32" s="224">
        <f t="shared" si="0"/>
        <v>198.54</v>
      </c>
    </row>
    <row r="33" spans="1:7">
      <c r="A33" s="575" t="s">
        <v>595</v>
      </c>
      <c r="B33" s="575"/>
      <c r="C33" s="258" t="s">
        <v>126</v>
      </c>
      <c r="D33" s="259">
        <v>0.1</v>
      </c>
      <c r="E33" s="215"/>
      <c r="F33" s="260">
        <v>1958</v>
      </c>
      <c r="G33" s="224">
        <f t="shared" si="0"/>
        <v>195.8</v>
      </c>
    </row>
    <row r="34" spans="1:7">
      <c r="A34" s="575" t="s">
        <v>596</v>
      </c>
      <c r="B34" s="575"/>
      <c r="C34" s="258" t="s">
        <v>126</v>
      </c>
      <c r="D34" s="259">
        <v>0.26</v>
      </c>
      <c r="E34" s="215"/>
      <c r="F34" s="260">
        <v>22800</v>
      </c>
      <c r="G34" s="224">
        <f t="shared" si="0"/>
        <v>5928</v>
      </c>
    </row>
    <row r="35" spans="1:7">
      <c r="A35" s="575" t="s">
        <v>597</v>
      </c>
      <c r="B35" s="575"/>
      <c r="C35" s="258" t="s">
        <v>126</v>
      </c>
      <c r="D35" s="259">
        <v>0.08</v>
      </c>
      <c r="E35" s="215"/>
      <c r="F35" s="260">
        <v>42000</v>
      </c>
      <c r="G35" s="224">
        <f t="shared" si="0"/>
        <v>3360</v>
      </c>
    </row>
    <row r="36" spans="1:7">
      <c r="A36" s="576"/>
      <c r="B36" s="577"/>
      <c r="C36" s="258"/>
      <c r="D36" s="259"/>
      <c r="E36" s="215"/>
      <c r="F36" s="260"/>
      <c r="G36" s="224">
        <f t="shared" si="0"/>
        <v>0</v>
      </c>
    </row>
    <row r="37" spans="1:7">
      <c r="A37" s="576"/>
      <c r="B37" s="577"/>
      <c r="C37" s="258"/>
      <c r="D37" s="259"/>
      <c r="E37" s="215"/>
      <c r="F37" s="260"/>
      <c r="G37" s="224">
        <f t="shared" si="0"/>
        <v>0</v>
      </c>
    </row>
    <row r="38" spans="1:7">
      <c r="A38" s="565"/>
      <c r="B38" s="565"/>
      <c r="C38" s="217"/>
      <c r="D38" s="218"/>
      <c r="E38" s="215"/>
      <c r="F38" s="225">
        <f t="shared" ref="F38" si="1">D38*E38</f>
        <v>0</v>
      </c>
      <c r="G38" s="224">
        <f t="shared" si="0"/>
        <v>0</v>
      </c>
    </row>
    <row r="39" spans="1:7" ht="15.75">
      <c r="A39" s="549"/>
      <c r="B39" s="549"/>
      <c r="C39" s="549"/>
      <c r="D39" s="549"/>
      <c r="E39" s="549"/>
      <c r="F39" s="174" t="s">
        <v>20</v>
      </c>
      <c r="G39" s="227">
        <f>SUM(G7:G38)</f>
        <v>143690.01999999999</v>
      </c>
    </row>
    <row r="40" spans="1:7" ht="15.75">
      <c r="A40" s="550" t="s">
        <v>328</v>
      </c>
      <c r="B40" s="550"/>
      <c r="C40" s="550"/>
      <c r="D40" s="550"/>
      <c r="E40" s="550"/>
      <c r="F40" s="550"/>
      <c r="G40" s="550"/>
    </row>
    <row r="41" spans="1:7" ht="15.75">
      <c r="A41" s="180" t="s">
        <v>319</v>
      </c>
      <c r="B41" s="174" t="s">
        <v>329</v>
      </c>
      <c r="C41" s="174" t="s">
        <v>330</v>
      </c>
      <c r="D41" s="174" t="s">
        <v>331</v>
      </c>
      <c r="E41" s="174" t="s">
        <v>332</v>
      </c>
      <c r="F41" s="174" t="s">
        <v>323</v>
      </c>
      <c r="G41" s="174" t="s">
        <v>324</v>
      </c>
    </row>
    <row r="42" spans="1:7" ht="15.75">
      <c r="A42" s="181" t="s">
        <v>363</v>
      </c>
      <c r="B42" s="175" t="s">
        <v>364</v>
      </c>
      <c r="C42" s="175">
        <v>0</v>
      </c>
      <c r="D42" s="222">
        <v>0.01</v>
      </c>
      <c r="E42" s="215"/>
      <c r="F42" s="184">
        <f>+G39</f>
        <v>143690.01999999999</v>
      </c>
      <c r="G42" s="184">
        <f>D42*F42</f>
        <v>1436.9001999999998</v>
      </c>
    </row>
    <row r="43" spans="1:7" ht="15.75">
      <c r="A43" s="186"/>
      <c r="B43" s="186"/>
      <c r="C43" s="186"/>
      <c r="D43" s="186"/>
      <c r="E43" s="187"/>
      <c r="F43" s="186"/>
      <c r="G43" s="186"/>
    </row>
    <row r="44" spans="1:7" ht="15.75">
      <c r="A44" s="549"/>
      <c r="B44" s="549"/>
      <c r="C44" s="549"/>
      <c r="D44" s="549"/>
      <c r="E44" s="549"/>
      <c r="F44" s="174" t="s">
        <v>20</v>
      </c>
      <c r="G44" s="188">
        <f>SUM(G42:G43)</f>
        <v>1436.9001999999998</v>
      </c>
    </row>
    <row r="45" spans="1:7" ht="15.75">
      <c r="A45" s="550" t="s">
        <v>335</v>
      </c>
      <c r="B45" s="550"/>
      <c r="C45" s="550"/>
      <c r="D45" s="550"/>
      <c r="E45" s="550"/>
      <c r="F45" s="550"/>
      <c r="G45" s="550"/>
    </row>
    <row r="46" spans="1:7" ht="31.5">
      <c r="A46" s="189" t="s">
        <v>319</v>
      </c>
      <c r="B46" s="189" t="s">
        <v>336</v>
      </c>
      <c r="C46" s="180" t="s">
        <v>337</v>
      </c>
      <c r="D46" s="180" t="s">
        <v>338</v>
      </c>
      <c r="E46" s="180" t="s">
        <v>339</v>
      </c>
      <c r="F46" s="180" t="s">
        <v>323</v>
      </c>
      <c r="G46" s="180" t="s">
        <v>324</v>
      </c>
    </row>
    <row r="47" spans="1:7" ht="15.75">
      <c r="A47" s="190" t="s">
        <v>340</v>
      </c>
      <c r="B47" s="191">
        <v>90909</v>
      </c>
      <c r="C47" s="192">
        <v>0.61</v>
      </c>
      <c r="D47" s="193">
        <f>+B47*(1+C47)</f>
        <v>146363.49</v>
      </c>
      <c r="E47" s="194">
        <v>0.03</v>
      </c>
      <c r="F47" s="215"/>
      <c r="G47" s="195">
        <f>+E47*D47</f>
        <v>4390.9046999999991</v>
      </c>
    </row>
    <row r="48" spans="1:7" ht="15.75">
      <c r="A48" s="190" t="s">
        <v>341</v>
      </c>
      <c r="B48" s="191">
        <v>70707</v>
      </c>
      <c r="C48" s="192">
        <v>0.61</v>
      </c>
      <c r="D48" s="193">
        <f t="shared" ref="D48:D49" si="2">+B48*(1+C48)</f>
        <v>113838.26999999999</v>
      </c>
      <c r="E48" s="194">
        <v>9.1999999999999998E-2</v>
      </c>
      <c r="F48" s="215"/>
      <c r="G48" s="195">
        <f>+E48*D48</f>
        <v>10473.12084</v>
      </c>
    </row>
    <row r="49" spans="1:7" ht="15.75">
      <c r="A49" s="190" t="s">
        <v>342</v>
      </c>
      <c r="B49" s="191">
        <v>45454</v>
      </c>
      <c r="C49" s="192">
        <v>0.61</v>
      </c>
      <c r="D49" s="193">
        <f t="shared" si="2"/>
        <v>73180.939999999988</v>
      </c>
      <c r="E49" s="196">
        <f>+E48</f>
        <v>9.1999999999999998E-2</v>
      </c>
      <c r="F49" s="215"/>
      <c r="G49" s="195">
        <f>+E49*D49</f>
        <v>6732.6464799999985</v>
      </c>
    </row>
    <row r="50" spans="1:7" ht="15.75">
      <c r="A50" s="549"/>
      <c r="B50" s="549"/>
      <c r="C50" s="549"/>
      <c r="D50" s="549"/>
      <c r="E50" s="549"/>
      <c r="F50" s="174" t="s">
        <v>20</v>
      </c>
      <c r="G50" s="216">
        <f>SUM(G47:G49)</f>
        <v>21596.672019999998</v>
      </c>
    </row>
    <row r="51" spans="1:7" ht="15.75">
      <c r="A51" s="550" t="s">
        <v>343</v>
      </c>
      <c r="B51" s="550"/>
      <c r="C51" s="550"/>
      <c r="D51" s="550"/>
      <c r="E51" s="550"/>
      <c r="F51" s="550"/>
      <c r="G51" s="550"/>
    </row>
    <row r="52" spans="1:7" ht="15.75">
      <c r="A52" s="547" t="s">
        <v>319</v>
      </c>
      <c r="B52" s="547"/>
      <c r="C52" s="174" t="s">
        <v>344</v>
      </c>
      <c r="D52" s="174" t="s">
        <v>345</v>
      </c>
      <c r="E52" s="174" t="s">
        <v>346</v>
      </c>
      <c r="F52" s="174" t="s">
        <v>323</v>
      </c>
      <c r="G52" s="174" t="s">
        <v>324</v>
      </c>
    </row>
    <row r="53" spans="1:7" ht="15.75">
      <c r="A53" s="551" t="s">
        <v>155</v>
      </c>
      <c r="B53" s="551"/>
      <c r="C53" s="186"/>
      <c r="D53" s="183"/>
      <c r="E53" s="197">
        <v>0.05</v>
      </c>
      <c r="F53" s="215"/>
      <c r="G53" s="183">
        <f>G50*E53</f>
        <v>1079.833601</v>
      </c>
    </row>
    <row r="54" spans="1:7" ht="15.75">
      <c r="A54" s="552"/>
      <c r="B54" s="552"/>
      <c r="C54" s="552"/>
      <c r="D54" s="552"/>
      <c r="E54" s="552"/>
      <c r="F54" s="174" t="s">
        <v>20</v>
      </c>
      <c r="G54" s="216">
        <f>SUM(G53:G53)</f>
        <v>1079.833601</v>
      </c>
    </row>
    <row r="55" spans="1:7" ht="15.75">
      <c r="A55" s="552"/>
      <c r="B55" s="552"/>
      <c r="C55" s="186"/>
      <c r="D55" s="186"/>
      <c r="E55" s="186"/>
      <c r="F55" s="186"/>
      <c r="G55" s="186"/>
    </row>
    <row r="56" spans="1:7" ht="15.75">
      <c r="A56" s="552"/>
      <c r="B56" s="552"/>
      <c r="C56" s="186"/>
      <c r="D56" s="547" t="s">
        <v>347</v>
      </c>
      <c r="E56" s="547"/>
      <c r="F56" s="547"/>
      <c r="G56" s="228">
        <f>ROUND(G39+G44+G50+G54,0)</f>
        <v>167803</v>
      </c>
    </row>
    <row r="60" spans="1:7" ht="16.5">
      <c r="A60" s="548" t="s">
        <v>348</v>
      </c>
      <c r="B60" s="548"/>
      <c r="C60" s="548"/>
      <c r="D60" s="205"/>
      <c r="E60" s="548" t="s">
        <v>349</v>
      </c>
      <c r="F60" s="548"/>
      <c r="G60" s="548"/>
    </row>
    <row r="61" spans="1:7">
      <c r="A61" s="57"/>
      <c r="B61" s="58"/>
      <c r="C61" s="58"/>
      <c r="D61" s="58"/>
      <c r="E61" s="58"/>
      <c r="F61" s="58"/>
      <c r="G61" s="58"/>
    </row>
    <row r="62" spans="1:7">
      <c r="A62" s="57"/>
      <c r="B62" s="58"/>
      <c r="C62" s="58"/>
      <c r="D62" s="58"/>
      <c r="E62" s="58"/>
      <c r="F62" s="58"/>
      <c r="G62" s="58"/>
    </row>
    <row r="63" spans="1:7">
      <c r="A63" s="57"/>
      <c r="B63" s="58"/>
      <c r="C63" s="58"/>
      <c r="D63" s="58"/>
      <c r="E63" s="58"/>
      <c r="F63" s="58"/>
      <c r="G63" s="213"/>
    </row>
    <row r="64" spans="1:7" ht="18">
      <c r="A64" s="57"/>
      <c r="B64" s="58"/>
      <c r="C64" s="544" t="s">
        <v>350</v>
      </c>
      <c r="D64" s="544"/>
      <c r="E64" s="544"/>
      <c r="F64" s="544"/>
      <c r="G64" s="205"/>
    </row>
  </sheetData>
  <mergeCells count="54">
    <mergeCell ref="A5:G5"/>
    <mergeCell ref="A1:A3"/>
    <mergeCell ref="B1:G1"/>
    <mergeCell ref="B2:G2"/>
    <mergeCell ref="B3:G3"/>
    <mergeCell ref="A4:C4"/>
    <mergeCell ref="A17:B17"/>
    <mergeCell ref="A6:B6"/>
    <mergeCell ref="A7:B7"/>
    <mergeCell ref="A8:B8"/>
    <mergeCell ref="A9:B9"/>
    <mergeCell ref="A10:B10"/>
    <mergeCell ref="A11:B11"/>
    <mergeCell ref="A12:B12"/>
    <mergeCell ref="A13:B13"/>
    <mergeCell ref="A14:B14"/>
    <mergeCell ref="A15:B15"/>
    <mergeCell ref="A16:B16"/>
    <mergeCell ref="A29:B29"/>
    <mergeCell ref="A18:B18"/>
    <mergeCell ref="A19:B19"/>
    <mergeCell ref="A20:B20"/>
    <mergeCell ref="A21:B21"/>
    <mergeCell ref="A22:B22"/>
    <mergeCell ref="A23:B23"/>
    <mergeCell ref="A24:B24"/>
    <mergeCell ref="A25:B25"/>
    <mergeCell ref="A26:B26"/>
    <mergeCell ref="A27:B27"/>
    <mergeCell ref="A28:B28"/>
    <mergeCell ref="A44:E44"/>
    <mergeCell ref="A30:B30"/>
    <mergeCell ref="A31:B31"/>
    <mergeCell ref="A32:B32"/>
    <mergeCell ref="A33:B33"/>
    <mergeCell ref="A34:B34"/>
    <mergeCell ref="A35:B35"/>
    <mergeCell ref="A36:B36"/>
    <mergeCell ref="A37:B37"/>
    <mergeCell ref="A38:B38"/>
    <mergeCell ref="A39:E39"/>
    <mergeCell ref="A40:G40"/>
    <mergeCell ref="C64:F64"/>
    <mergeCell ref="A45:G45"/>
    <mergeCell ref="A50:E50"/>
    <mergeCell ref="A51:G51"/>
    <mergeCell ref="A52:B52"/>
    <mergeCell ref="A53:B53"/>
    <mergeCell ref="A54:E54"/>
    <mergeCell ref="A55:B55"/>
    <mergeCell ref="A56:B56"/>
    <mergeCell ref="D56:F56"/>
    <mergeCell ref="A60:C60"/>
    <mergeCell ref="E60:G60"/>
  </mergeCells>
  <pageMargins left="0.7" right="0.7" top="0.75" bottom="0.75" header="0.3" footer="0.3"/>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B00-000000000000}">
  <dimension ref="A1:G48"/>
  <sheetViews>
    <sheetView topLeftCell="A28" workbookViewId="0">
      <selection activeCell="A43" sqref="A43:G49"/>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46.44999999999999" customHeight="1">
      <c r="A3" s="547"/>
      <c r="B3" s="560" t="s">
        <v>612</v>
      </c>
      <c r="C3" s="560"/>
      <c r="D3" s="560"/>
      <c r="E3" s="560"/>
      <c r="F3" s="560"/>
      <c r="G3" s="560"/>
    </row>
    <row r="4" spans="1:7" ht="15.75">
      <c r="A4" s="561"/>
      <c r="B4" s="561"/>
      <c r="C4" s="561"/>
      <c r="D4" s="173" t="s">
        <v>315</v>
      </c>
      <c r="E4" s="174" t="s">
        <v>613</v>
      </c>
      <c r="F4" s="174" t="s">
        <v>317</v>
      </c>
      <c r="G4" s="174" t="str">
        <f>'[7]FORMULARIO DE CANTIDADES'!C9</f>
        <v>m</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25.5">
      <c r="A7" s="262"/>
      <c r="B7" s="263" t="s">
        <v>614</v>
      </c>
      <c r="C7" s="258" t="s">
        <v>112</v>
      </c>
      <c r="D7" s="259">
        <v>1.05</v>
      </c>
      <c r="E7" s="215"/>
      <c r="F7" s="260">
        <v>242728</v>
      </c>
      <c r="G7" s="264">
        <f>F7*D7</f>
        <v>254864.40000000002</v>
      </c>
    </row>
    <row r="8" spans="1:7" ht="25.5">
      <c r="A8" s="261"/>
      <c r="B8" s="263" t="s">
        <v>615</v>
      </c>
      <c r="C8" s="258" t="s">
        <v>126</v>
      </c>
      <c r="D8" s="259">
        <v>0.14000000000000001</v>
      </c>
      <c r="E8" s="215"/>
      <c r="F8" s="260">
        <v>185995</v>
      </c>
      <c r="G8" s="264">
        <f t="shared" ref="G8:G21" si="0">F8*D8</f>
        <v>26039.300000000003</v>
      </c>
    </row>
    <row r="9" spans="1:7" ht="38.25">
      <c r="A9" s="261"/>
      <c r="B9" s="263" t="s">
        <v>616</v>
      </c>
      <c r="C9" s="258" t="s">
        <v>126</v>
      </c>
      <c r="D9" s="259">
        <v>0.14000000000000001</v>
      </c>
      <c r="E9" s="215"/>
      <c r="F9" s="260">
        <v>356878</v>
      </c>
      <c r="G9" s="264">
        <f t="shared" si="0"/>
        <v>49962.920000000006</v>
      </c>
    </row>
    <row r="10" spans="1:7" ht="51">
      <c r="A10" s="261"/>
      <c r="B10" s="263" t="s">
        <v>617</v>
      </c>
      <c r="C10" s="258" t="s">
        <v>126</v>
      </c>
      <c r="D10" s="259">
        <v>0.14000000000000001</v>
      </c>
      <c r="E10" s="215"/>
      <c r="F10" s="260">
        <v>74890</v>
      </c>
      <c r="G10" s="264">
        <f t="shared" si="0"/>
        <v>10484.6</v>
      </c>
    </row>
    <row r="11" spans="1:7" ht="15.75">
      <c r="A11" s="261"/>
      <c r="B11" s="263" t="s">
        <v>618</v>
      </c>
      <c r="C11" s="258" t="s">
        <v>126</v>
      </c>
      <c r="D11" s="259">
        <v>0.05</v>
      </c>
      <c r="E11" s="215"/>
      <c r="F11" s="260">
        <v>55613</v>
      </c>
      <c r="G11" s="264">
        <f t="shared" si="0"/>
        <v>2780.65</v>
      </c>
    </row>
    <row r="12" spans="1:7" ht="25.5">
      <c r="A12" s="261"/>
      <c r="B12" s="263" t="s">
        <v>619</v>
      </c>
      <c r="C12" s="258" t="s">
        <v>126</v>
      </c>
      <c r="D12" s="259">
        <v>0.6</v>
      </c>
      <c r="E12" s="215"/>
      <c r="F12" s="260">
        <v>154672</v>
      </c>
      <c r="G12" s="264">
        <f t="shared" si="0"/>
        <v>92803.199999999997</v>
      </c>
    </row>
    <row r="13" spans="1:7" ht="25.5">
      <c r="A13" s="261"/>
      <c r="B13" s="263" t="s">
        <v>620</v>
      </c>
      <c r="C13" s="258" t="s">
        <v>126</v>
      </c>
      <c r="D13" s="259">
        <v>0.2</v>
      </c>
      <c r="E13" s="215"/>
      <c r="F13" s="260">
        <v>163580</v>
      </c>
      <c r="G13" s="264">
        <f t="shared" si="0"/>
        <v>32716</v>
      </c>
    </row>
    <row r="14" spans="1:7" ht="38.25">
      <c r="A14" s="261"/>
      <c r="B14" s="263" t="s">
        <v>621</v>
      </c>
      <c r="C14" s="258" t="s">
        <v>126</v>
      </c>
      <c r="D14" s="259">
        <v>0.4</v>
      </c>
      <c r="E14" s="215"/>
      <c r="F14" s="260">
        <v>184930</v>
      </c>
      <c r="G14" s="264">
        <f t="shared" si="0"/>
        <v>73972</v>
      </c>
    </row>
    <row r="15" spans="1:7" ht="25.5">
      <c r="A15" s="261"/>
      <c r="B15" s="263" t="s">
        <v>622</v>
      </c>
      <c r="C15" s="258" t="s">
        <v>126</v>
      </c>
      <c r="D15" s="259">
        <v>6.0000000000000001E-3</v>
      </c>
      <c r="E15" s="215"/>
      <c r="F15" s="260">
        <v>155000</v>
      </c>
      <c r="G15" s="264">
        <f t="shared" si="0"/>
        <v>930</v>
      </c>
    </row>
    <row r="16" spans="1:7" ht="89.25">
      <c r="A16" s="261"/>
      <c r="B16" s="263" t="s">
        <v>579</v>
      </c>
      <c r="C16" s="258" t="s">
        <v>126</v>
      </c>
      <c r="D16" s="259">
        <v>5.6840000000000002E-2</v>
      </c>
      <c r="E16" s="215"/>
      <c r="F16" s="260">
        <v>41100</v>
      </c>
      <c r="G16" s="264">
        <f t="shared" si="0"/>
        <v>2336.1240000000003</v>
      </c>
    </row>
    <row r="17" spans="1:7" ht="25.5">
      <c r="A17" s="261"/>
      <c r="B17" s="263" t="s">
        <v>580</v>
      </c>
      <c r="C17" s="258" t="s">
        <v>623</v>
      </c>
      <c r="D17" s="259">
        <v>5.0169999999999999E-2</v>
      </c>
      <c r="E17" s="215"/>
      <c r="F17" s="260">
        <v>40500</v>
      </c>
      <c r="G17" s="264">
        <f t="shared" si="0"/>
        <v>2031.885</v>
      </c>
    </row>
    <row r="18" spans="1:7" ht="38.25">
      <c r="A18" s="261"/>
      <c r="B18" s="263" t="s">
        <v>581</v>
      </c>
      <c r="C18" s="258" t="s">
        <v>623</v>
      </c>
      <c r="D18" s="259">
        <v>5.4739999999999997E-2</v>
      </c>
      <c r="F18" s="260">
        <v>72000</v>
      </c>
      <c r="G18" s="264">
        <f t="shared" si="0"/>
        <v>3941.2799999999997</v>
      </c>
    </row>
    <row r="19" spans="1:7" ht="38.25">
      <c r="A19" s="261"/>
      <c r="B19" s="263" t="s">
        <v>589</v>
      </c>
      <c r="C19" s="258" t="s">
        <v>126</v>
      </c>
      <c r="D19" s="259">
        <v>0.1</v>
      </c>
      <c r="F19" s="260">
        <v>5050</v>
      </c>
      <c r="G19" s="264">
        <f t="shared" si="0"/>
        <v>505</v>
      </c>
    </row>
    <row r="20" spans="1:7" ht="51">
      <c r="A20" s="261"/>
      <c r="B20" s="263" t="s">
        <v>592</v>
      </c>
      <c r="C20" s="258" t="s">
        <v>126</v>
      </c>
      <c r="D20" s="259">
        <v>0.1</v>
      </c>
      <c r="F20" s="260">
        <v>9500</v>
      </c>
      <c r="G20" s="264">
        <f t="shared" si="0"/>
        <v>950</v>
      </c>
    </row>
    <row r="21" spans="1:7" ht="25.5">
      <c r="A21" s="261"/>
      <c r="B21" s="263" t="s">
        <v>595</v>
      </c>
      <c r="C21" s="258" t="s">
        <v>126</v>
      </c>
      <c r="D21" s="259">
        <v>0.1</v>
      </c>
      <c r="F21" s="260">
        <v>1958</v>
      </c>
      <c r="G21" s="264">
        <f t="shared" si="0"/>
        <v>195.8</v>
      </c>
    </row>
    <row r="22" spans="1:7" ht="15.75">
      <c r="A22" s="223"/>
      <c r="B22" s="215"/>
      <c r="C22" s="215"/>
      <c r="D22" s="215"/>
      <c r="E22" s="215"/>
      <c r="F22" s="225"/>
      <c r="G22" s="264"/>
    </row>
    <row r="23" spans="1:7" ht="15.75">
      <c r="A23" s="175"/>
      <c r="F23" s="174" t="s">
        <v>20</v>
      </c>
      <c r="G23" s="227">
        <f>SUM(G7:G22)</f>
        <v>554513.1590000001</v>
      </c>
    </row>
    <row r="24" spans="1:7" ht="15.75">
      <c r="A24" s="550" t="s">
        <v>328</v>
      </c>
      <c r="B24" s="550"/>
      <c r="C24" s="550"/>
      <c r="D24" s="550"/>
      <c r="E24" s="550"/>
      <c r="F24" s="550"/>
      <c r="G24" s="550"/>
    </row>
    <row r="25" spans="1:7" ht="15.75">
      <c r="A25" s="180" t="s">
        <v>319</v>
      </c>
      <c r="B25" s="174" t="s">
        <v>329</v>
      </c>
      <c r="C25" s="174"/>
      <c r="D25" s="174" t="s">
        <v>331</v>
      </c>
      <c r="E25" s="174" t="s">
        <v>332</v>
      </c>
      <c r="F25" s="174" t="s">
        <v>323</v>
      </c>
      <c r="G25" s="174" t="s">
        <v>324</v>
      </c>
    </row>
    <row r="26" spans="1:7" ht="15.75">
      <c r="A26" s="181" t="s">
        <v>363</v>
      </c>
      <c r="B26" s="175" t="s">
        <v>364</v>
      </c>
      <c r="C26" s="175"/>
      <c r="D26" s="222">
        <v>0.02</v>
      </c>
      <c r="E26" s="215"/>
      <c r="F26" s="184">
        <f>+G23</f>
        <v>554513.1590000001</v>
      </c>
      <c r="G26" s="184">
        <f>D26*F26</f>
        <v>11090.263180000002</v>
      </c>
    </row>
    <row r="27" spans="1:7" ht="15.75">
      <c r="A27" s="186"/>
      <c r="B27" s="186"/>
      <c r="C27" s="186"/>
      <c r="D27" s="186"/>
      <c r="E27" s="187"/>
      <c r="F27" s="186"/>
      <c r="G27" s="186"/>
    </row>
    <row r="28" spans="1:7" ht="15.75">
      <c r="A28" s="549"/>
      <c r="B28" s="549"/>
      <c r="C28" s="549"/>
      <c r="D28" s="549"/>
      <c r="E28" s="549"/>
      <c r="F28" s="174" t="s">
        <v>20</v>
      </c>
      <c r="G28" s="188">
        <f>SUM(G26:G27)</f>
        <v>11090.263180000002</v>
      </c>
    </row>
    <row r="29" spans="1:7" ht="15.75">
      <c r="A29" s="203" t="s">
        <v>335</v>
      </c>
      <c r="F29" s="203"/>
      <c r="G29" s="203"/>
    </row>
    <row r="30" spans="1:7" ht="31.5">
      <c r="A30" s="189" t="s">
        <v>319</v>
      </c>
      <c r="B30" s="189" t="s">
        <v>336</v>
      </c>
      <c r="C30" s="180" t="s">
        <v>337</v>
      </c>
      <c r="D30" s="180" t="s">
        <v>338</v>
      </c>
      <c r="E30" s="180" t="s">
        <v>339</v>
      </c>
      <c r="F30" s="180" t="s">
        <v>323</v>
      </c>
      <c r="G30" s="180" t="s">
        <v>324</v>
      </c>
    </row>
    <row r="31" spans="1:7" ht="15.75">
      <c r="A31" s="190" t="s">
        <v>340</v>
      </c>
      <c r="B31" s="191">
        <v>90909</v>
      </c>
      <c r="C31" s="192">
        <v>0.61</v>
      </c>
      <c r="D31" s="193">
        <f>+B31*(1+C31)</f>
        <v>146363.49</v>
      </c>
      <c r="E31" s="194">
        <v>0.06</v>
      </c>
      <c r="F31" s="215"/>
      <c r="G31" s="195">
        <f>+E31*D31</f>
        <v>8781.8093999999983</v>
      </c>
    </row>
    <row r="32" spans="1:7" ht="15.75">
      <c r="A32" s="190" t="s">
        <v>341</v>
      </c>
      <c r="B32" s="191">
        <v>70707</v>
      </c>
      <c r="C32" s="192">
        <v>0.61</v>
      </c>
      <c r="D32" s="193">
        <f t="shared" ref="D32:D33" si="1">+B32*(1+C32)</f>
        <v>113838.26999999999</v>
      </c>
      <c r="E32" s="194">
        <v>0.5</v>
      </c>
      <c r="F32" s="215"/>
      <c r="G32" s="195">
        <f>+E32*D32</f>
        <v>56919.134999999995</v>
      </c>
    </row>
    <row r="33" spans="1:7" ht="15.75">
      <c r="A33" s="190" t="s">
        <v>342</v>
      </c>
      <c r="B33" s="191">
        <v>45454</v>
      </c>
      <c r="C33" s="192">
        <v>0.61</v>
      </c>
      <c r="D33" s="193">
        <f t="shared" si="1"/>
        <v>73180.939999999988</v>
      </c>
      <c r="E33" s="196">
        <v>0.5</v>
      </c>
      <c r="F33" s="215"/>
      <c r="G33" s="195">
        <f>+E33*D33</f>
        <v>36590.469999999994</v>
      </c>
    </row>
    <row r="34" spans="1:7" ht="15.75">
      <c r="A34" s="549"/>
      <c r="B34" s="549"/>
      <c r="C34" s="549"/>
      <c r="D34" s="549"/>
      <c r="E34" s="549"/>
      <c r="F34" s="174" t="s">
        <v>20</v>
      </c>
      <c r="G34" s="216">
        <f>SUM(G31:G33)</f>
        <v>102291.41439999998</v>
      </c>
    </row>
    <row r="35" spans="1:7" ht="15.75">
      <c r="A35" s="550" t="s">
        <v>343</v>
      </c>
      <c r="B35" s="550"/>
      <c r="C35" s="550"/>
      <c r="D35" s="550"/>
      <c r="E35" s="550"/>
      <c r="F35" s="550"/>
      <c r="G35" s="550"/>
    </row>
    <row r="36" spans="1:7" ht="15.75">
      <c r="A36" s="547" t="s">
        <v>319</v>
      </c>
      <c r="B36" s="547"/>
      <c r="C36" s="174" t="s">
        <v>344</v>
      </c>
      <c r="D36" s="174" t="s">
        <v>345</v>
      </c>
      <c r="E36" s="174" t="s">
        <v>346</v>
      </c>
      <c r="F36" s="174" t="s">
        <v>323</v>
      </c>
      <c r="G36" s="174" t="s">
        <v>324</v>
      </c>
    </row>
    <row r="37" spans="1:7" ht="15.75">
      <c r="A37" s="551" t="s">
        <v>155</v>
      </c>
      <c r="B37" s="551"/>
      <c r="C37" s="186"/>
      <c r="D37" s="183"/>
      <c r="E37" s="197">
        <v>0.05</v>
      </c>
      <c r="F37" s="215"/>
      <c r="G37" s="183">
        <f>G34*E37</f>
        <v>5114.5707199999997</v>
      </c>
    </row>
    <row r="38" spans="1:7" ht="15.75">
      <c r="A38" s="552"/>
      <c r="B38" s="552"/>
      <c r="C38" s="552"/>
      <c r="D38" s="552"/>
      <c r="E38" s="552"/>
      <c r="F38" s="174" t="s">
        <v>20</v>
      </c>
      <c r="G38" s="216">
        <f>SUM(G37:G37)</f>
        <v>5114.5707199999997</v>
      </c>
    </row>
    <row r="39" spans="1:7" ht="15.75">
      <c r="A39" s="552"/>
      <c r="B39" s="552"/>
      <c r="C39" s="186"/>
      <c r="D39" s="186"/>
      <c r="E39" s="186"/>
      <c r="F39" s="186"/>
      <c r="G39" s="186"/>
    </row>
    <row r="40" spans="1:7" ht="15.75">
      <c r="A40" s="552"/>
      <c r="B40" s="552"/>
      <c r="C40" s="186"/>
      <c r="D40" s="547" t="s">
        <v>347</v>
      </c>
      <c r="E40" s="547"/>
      <c r="F40" s="547"/>
      <c r="G40" s="228">
        <f>ROUND(G23+G28+G34+G38,0)</f>
        <v>673009</v>
      </c>
    </row>
    <row r="44" spans="1:7" ht="16.5">
      <c r="A44" s="548" t="s">
        <v>348</v>
      </c>
      <c r="B44" s="548"/>
      <c r="C44" s="548"/>
      <c r="D44" s="205"/>
      <c r="E44" s="548" t="s">
        <v>349</v>
      </c>
      <c r="F44" s="548"/>
      <c r="G44" s="548"/>
    </row>
    <row r="45" spans="1:7">
      <c r="A45" s="57"/>
      <c r="B45" s="58"/>
      <c r="C45" s="58"/>
      <c r="D45" s="58"/>
      <c r="E45" s="58"/>
      <c r="F45" s="58"/>
      <c r="G45" s="58"/>
    </row>
    <row r="46" spans="1:7">
      <c r="A46" s="57"/>
      <c r="B46" s="58"/>
      <c r="C46" s="58"/>
      <c r="D46" s="58"/>
      <c r="E46" s="58"/>
      <c r="F46" s="58"/>
      <c r="G46" s="58"/>
    </row>
    <row r="47" spans="1:7">
      <c r="A47" s="57"/>
      <c r="B47" s="58"/>
      <c r="C47" s="58"/>
      <c r="D47" s="58"/>
      <c r="E47" s="58"/>
      <c r="F47" s="58"/>
      <c r="G47" s="213"/>
    </row>
    <row r="48" spans="1:7" ht="18">
      <c r="A48" s="57"/>
      <c r="B48" s="58"/>
      <c r="C48" s="544" t="s">
        <v>350</v>
      </c>
      <c r="D48" s="544"/>
      <c r="E48" s="544"/>
      <c r="F48" s="544"/>
      <c r="G48" s="205"/>
    </row>
  </sheetData>
  <mergeCells count="20">
    <mergeCell ref="A36:B36"/>
    <mergeCell ref="A1:A3"/>
    <mergeCell ref="B1:G1"/>
    <mergeCell ref="B2:G2"/>
    <mergeCell ref="B3:G3"/>
    <mergeCell ref="A4:C4"/>
    <mergeCell ref="A5:G5"/>
    <mergeCell ref="A6:B6"/>
    <mergeCell ref="A24:G24"/>
    <mergeCell ref="A28:E28"/>
    <mergeCell ref="A34:E34"/>
    <mergeCell ref="A35:G35"/>
    <mergeCell ref="C48:F48"/>
    <mergeCell ref="A37:B37"/>
    <mergeCell ref="A38:E38"/>
    <mergeCell ref="A39:B39"/>
    <mergeCell ref="A40:B40"/>
    <mergeCell ref="D40:F40"/>
    <mergeCell ref="A44:C44"/>
    <mergeCell ref="E44:G44"/>
  </mergeCells>
  <pageMargins left="0.7" right="0.7" top="0.75" bottom="0.75" header="0.3" footer="0.3"/>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C00-000000000000}">
  <dimension ref="A1:G57"/>
  <sheetViews>
    <sheetView topLeftCell="A40" workbookViewId="0">
      <selection activeCell="A52" sqref="A52:G58"/>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30.15" customHeight="1">
      <c r="A3" s="547"/>
      <c r="B3" s="560" t="s">
        <v>624</v>
      </c>
      <c r="C3" s="560"/>
      <c r="D3" s="560"/>
      <c r="E3" s="560"/>
      <c r="F3" s="560"/>
      <c r="G3" s="560"/>
    </row>
    <row r="4" spans="1:7" ht="15.75">
      <c r="A4" s="561"/>
      <c r="B4" s="561"/>
      <c r="C4" s="561"/>
      <c r="D4" s="173" t="s">
        <v>315</v>
      </c>
      <c r="E4" s="174" t="s">
        <v>625</v>
      </c>
      <c r="F4" s="174" t="s">
        <v>317</v>
      </c>
      <c r="G4" s="174" t="str">
        <f>'[7]FORMULARIO DE CANTIDADES'!C9</f>
        <v>m</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76" t="s">
        <v>614</v>
      </c>
      <c r="B7" s="577"/>
      <c r="C7" s="258" t="s">
        <v>112</v>
      </c>
      <c r="D7" s="259">
        <v>1.05</v>
      </c>
      <c r="E7" s="215"/>
      <c r="F7" s="260">
        <v>121000</v>
      </c>
      <c r="G7" s="264">
        <f>F7*D7</f>
        <v>127050</v>
      </c>
    </row>
    <row r="8" spans="1:7" ht="15.75">
      <c r="A8" s="576" t="s">
        <v>626</v>
      </c>
      <c r="B8" s="577"/>
      <c r="C8" s="258" t="s">
        <v>112</v>
      </c>
      <c r="D8" s="259">
        <v>1</v>
      </c>
      <c r="E8" s="215"/>
      <c r="F8" s="260">
        <v>35900</v>
      </c>
      <c r="G8" s="264">
        <f t="shared" ref="G8:G30" si="0">F8*D8</f>
        <v>35900</v>
      </c>
    </row>
    <row r="9" spans="1:7" ht="15.75">
      <c r="A9" s="576" t="s">
        <v>627</v>
      </c>
      <c r="B9" s="577"/>
      <c r="C9" s="258" t="s">
        <v>112</v>
      </c>
      <c r="D9" s="259">
        <v>1.5</v>
      </c>
      <c r="E9" s="215"/>
      <c r="F9" s="260">
        <v>79949</v>
      </c>
      <c r="G9" s="264">
        <f t="shared" si="0"/>
        <v>119923.5</v>
      </c>
    </row>
    <row r="10" spans="1:7" ht="15.75">
      <c r="A10" s="576" t="s">
        <v>628</v>
      </c>
      <c r="B10" s="577"/>
      <c r="C10" s="258" t="s">
        <v>126</v>
      </c>
      <c r="D10" s="259">
        <v>2</v>
      </c>
      <c r="E10" s="215"/>
      <c r="F10" s="260">
        <v>221000</v>
      </c>
      <c r="G10" s="264">
        <f t="shared" si="0"/>
        <v>442000</v>
      </c>
    </row>
    <row r="11" spans="1:7" ht="15.75">
      <c r="A11" s="576" t="s">
        <v>629</v>
      </c>
      <c r="B11" s="577"/>
      <c r="C11" s="258" t="s">
        <v>126</v>
      </c>
      <c r="D11" s="259">
        <v>2</v>
      </c>
      <c r="E11" s="215"/>
      <c r="F11" s="260">
        <v>80400</v>
      </c>
      <c r="G11" s="264">
        <f t="shared" si="0"/>
        <v>160800</v>
      </c>
    </row>
    <row r="12" spans="1:7" ht="15.75">
      <c r="A12" s="576" t="s">
        <v>615</v>
      </c>
      <c r="B12" s="577"/>
      <c r="C12" s="258" t="s">
        <v>126</v>
      </c>
      <c r="D12" s="259">
        <v>0.14000000000000001</v>
      </c>
      <c r="E12" s="215"/>
      <c r="F12" s="260">
        <v>105064</v>
      </c>
      <c r="G12" s="264">
        <f t="shared" si="0"/>
        <v>14708.960000000001</v>
      </c>
    </row>
    <row r="13" spans="1:7" ht="15.75">
      <c r="A13" s="576" t="s">
        <v>630</v>
      </c>
      <c r="B13" s="577"/>
      <c r="C13" s="258" t="s">
        <v>126</v>
      </c>
      <c r="D13" s="259">
        <v>1</v>
      </c>
      <c r="E13" s="215"/>
      <c r="F13" s="260">
        <v>319282</v>
      </c>
      <c r="G13" s="264">
        <f t="shared" si="0"/>
        <v>319282</v>
      </c>
    </row>
    <row r="14" spans="1:7" ht="15.75">
      <c r="A14" s="576" t="s">
        <v>616</v>
      </c>
      <c r="B14" s="577"/>
      <c r="C14" s="258" t="s">
        <v>126</v>
      </c>
      <c r="D14" s="259">
        <v>1</v>
      </c>
      <c r="E14" s="215"/>
      <c r="F14" s="260">
        <v>243240</v>
      </c>
      <c r="G14" s="264">
        <f t="shared" si="0"/>
        <v>243240</v>
      </c>
    </row>
    <row r="15" spans="1:7" ht="15.75">
      <c r="A15" s="576" t="s">
        <v>617</v>
      </c>
      <c r="B15" s="577"/>
      <c r="C15" s="258" t="s">
        <v>126</v>
      </c>
      <c r="D15" s="259">
        <v>6</v>
      </c>
      <c r="E15" s="215"/>
      <c r="F15" s="260">
        <v>44980</v>
      </c>
      <c r="G15" s="264">
        <f t="shared" si="0"/>
        <v>269880</v>
      </c>
    </row>
    <row r="16" spans="1:7" ht="15.75">
      <c r="A16" s="576" t="s">
        <v>619</v>
      </c>
      <c r="B16" s="577"/>
      <c r="C16" s="258" t="s">
        <v>126</v>
      </c>
      <c r="D16" s="259">
        <v>0.6</v>
      </c>
      <c r="E16" s="215"/>
      <c r="F16" s="260">
        <v>124024</v>
      </c>
      <c r="G16" s="264">
        <f t="shared" si="0"/>
        <v>74414.399999999994</v>
      </c>
    </row>
    <row r="17" spans="1:7" ht="15.75">
      <c r="A17" s="576" t="s">
        <v>631</v>
      </c>
      <c r="B17" s="577"/>
      <c r="C17" s="258" t="s">
        <v>126</v>
      </c>
      <c r="D17" s="259">
        <v>2</v>
      </c>
      <c r="E17" s="215"/>
      <c r="F17" s="260">
        <v>67380</v>
      </c>
      <c r="G17" s="264">
        <f t="shared" si="0"/>
        <v>134760</v>
      </c>
    </row>
    <row r="18" spans="1:7" ht="15.75">
      <c r="A18" s="576" t="s">
        <v>632</v>
      </c>
      <c r="B18" s="577"/>
      <c r="C18" s="258" t="s">
        <v>126</v>
      </c>
      <c r="D18" s="259">
        <v>2</v>
      </c>
      <c r="E18" s="215"/>
      <c r="F18" s="260">
        <v>80400</v>
      </c>
      <c r="G18" s="264">
        <f t="shared" si="0"/>
        <v>160800</v>
      </c>
    </row>
    <row r="19" spans="1:7" ht="15.75">
      <c r="A19" s="576" t="s">
        <v>633</v>
      </c>
      <c r="B19" s="577"/>
      <c r="C19" s="258" t="s">
        <v>126</v>
      </c>
      <c r="D19" s="259">
        <v>1</v>
      </c>
      <c r="E19" s="215"/>
      <c r="F19" s="260">
        <v>556000</v>
      </c>
      <c r="G19" s="264">
        <f t="shared" si="0"/>
        <v>556000</v>
      </c>
    </row>
    <row r="20" spans="1:7" ht="15.75">
      <c r="A20" s="576" t="s">
        <v>634</v>
      </c>
      <c r="B20" s="577"/>
      <c r="C20" s="258" t="s">
        <v>126</v>
      </c>
      <c r="D20" s="259">
        <v>1</v>
      </c>
      <c r="E20" s="215"/>
      <c r="F20" s="260">
        <v>27650</v>
      </c>
      <c r="G20" s="264">
        <f t="shared" si="0"/>
        <v>27650</v>
      </c>
    </row>
    <row r="21" spans="1:7" ht="15.75">
      <c r="A21" s="576" t="s">
        <v>579</v>
      </c>
      <c r="B21" s="577"/>
      <c r="C21" s="258" t="s">
        <v>126</v>
      </c>
      <c r="D21" s="259">
        <v>5.6840000000000002E-2</v>
      </c>
      <c r="E21" s="215"/>
      <c r="F21" s="260">
        <v>31100</v>
      </c>
      <c r="G21" s="264">
        <f t="shared" si="0"/>
        <v>1767.7240000000002</v>
      </c>
    </row>
    <row r="22" spans="1:7" ht="15.75">
      <c r="A22" s="576" t="s">
        <v>580</v>
      </c>
      <c r="B22" s="577"/>
      <c r="C22" s="258" t="s">
        <v>623</v>
      </c>
      <c r="D22" s="259">
        <v>5.0169999999999999E-2</v>
      </c>
      <c r="E22" s="215"/>
      <c r="F22" s="260">
        <v>40500</v>
      </c>
      <c r="G22" s="264">
        <f t="shared" si="0"/>
        <v>2031.885</v>
      </c>
    </row>
    <row r="23" spans="1:7" ht="15.75">
      <c r="A23" s="576" t="s">
        <v>581</v>
      </c>
      <c r="B23" s="577"/>
      <c r="C23" s="258" t="s">
        <v>623</v>
      </c>
      <c r="D23" s="259">
        <v>5.4739999999999997E-2</v>
      </c>
      <c r="E23" s="215"/>
      <c r="F23" s="260">
        <v>72000</v>
      </c>
      <c r="G23" s="264">
        <f t="shared" si="0"/>
        <v>3941.2799999999997</v>
      </c>
    </row>
    <row r="24" spans="1:7" ht="15.75">
      <c r="A24" s="576" t="s">
        <v>589</v>
      </c>
      <c r="B24" s="577"/>
      <c r="C24" s="258" t="s">
        <v>126</v>
      </c>
      <c r="D24" s="259">
        <v>0.1</v>
      </c>
      <c r="E24" s="215"/>
      <c r="F24" s="260">
        <v>5050</v>
      </c>
      <c r="G24" s="264">
        <f t="shared" si="0"/>
        <v>505</v>
      </c>
    </row>
    <row r="25" spans="1:7" ht="15.75">
      <c r="A25" s="576" t="s">
        <v>592</v>
      </c>
      <c r="B25" s="577"/>
      <c r="C25" s="258" t="s">
        <v>126</v>
      </c>
      <c r="D25" s="259">
        <v>0.1</v>
      </c>
      <c r="E25" s="215"/>
      <c r="F25" s="260">
        <v>9500</v>
      </c>
      <c r="G25" s="264">
        <f t="shared" si="0"/>
        <v>950</v>
      </c>
    </row>
    <row r="26" spans="1:7" ht="15.75">
      <c r="A26" s="576" t="s">
        <v>595</v>
      </c>
      <c r="B26" s="577"/>
      <c r="C26" s="258" t="s">
        <v>126</v>
      </c>
      <c r="D26" s="259">
        <v>0.1</v>
      </c>
      <c r="E26" s="215"/>
      <c r="F26" s="260">
        <v>1958</v>
      </c>
      <c r="G26" s="264">
        <f t="shared" si="0"/>
        <v>195.8</v>
      </c>
    </row>
    <row r="27" spans="1:7" ht="15.75">
      <c r="A27" s="261"/>
      <c r="B27" s="263"/>
      <c r="C27" s="258"/>
      <c r="D27" s="259"/>
      <c r="E27" s="215"/>
      <c r="F27" s="260"/>
      <c r="G27" s="264">
        <f t="shared" si="0"/>
        <v>0</v>
      </c>
    </row>
    <row r="28" spans="1:7" ht="15.75">
      <c r="A28" s="261"/>
      <c r="B28" s="263"/>
      <c r="C28" s="258"/>
      <c r="D28" s="259"/>
      <c r="E28" s="215"/>
      <c r="F28" s="260"/>
      <c r="G28" s="264">
        <f t="shared" si="0"/>
        <v>0</v>
      </c>
    </row>
    <row r="29" spans="1:7" ht="15.75">
      <c r="A29" s="261"/>
      <c r="B29" s="263"/>
      <c r="C29" s="258"/>
      <c r="D29" s="259"/>
      <c r="E29" s="215"/>
      <c r="F29" s="260"/>
      <c r="G29" s="264">
        <f t="shared" si="0"/>
        <v>0</v>
      </c>
    </row>
    <row r="30" spans="1:7" ht="15.75">
      <c r="A30" s="261"/>
      <c r="B30" s="263"/>
      <c r="C30" s="258"/>
      <c r="D30" s="259"/>
      <c r="E30" s="215"/>
      <c r="F30" s="260"/>
      <c r="G30" s="264">
        <f t="shared" si="0"/>
        <v>0</v>
      </c>
    </row>
    <row r="31" spans="1:7" ht="15.75">
      <c r="A31" s="223"/>
      <c r="B31" s="215"/>
      <c r="C31" s="215"/>
      <c r="D31" s="215"/>
      <c r="E31" s="215"/>
      <c r="F31" s="225"/>
      <c r="G31" s="264"/>
    </row>
    <row r="32" spans="1:7" ht="15.75">
      <c r="A32" s="175"/>
      <c r="B32" s="215"/>
      <c r="C32" s="215"/>
      <c r="D32" s="215"/>
      <c r="E32" s="215"/>
      <c r="F32" s="174" t="s">
        <v>20</v>
      </c>
      <c r="G32" s="227">
        <f>SUM(G7:G26)</f>
        <v>2695800.5489999992</v>
      </c>
    </row>
    <row r="33" spans="1:7" ht="15.75">
      <c r="A33" s="550" t="s">
        <v>328</v>
      </c>
      <c r="B33" s="550"/>
      <c r="C33" s="550"/>
      <c r="D33" s="550"/>
      <c r="E33" s="550"/>
      <c r="F33" s="550"/>
      <c r="G33" s="550"/>
    </row>
    <row r="34" spans="1:7" ht="15.75">
      <c r="A34" s="180" t="s">
        <v>319</v>
      </c>
      <c r="B34" s="174" t="s">
        <v>329</v>
      </c>
      <c r="C34" s="174"/>
      <c r="D34" s="174" t="s">
        <v>331</v>
      </c>
      <c r="E34" s="174" t="s">
        <v>332</v>
      </c>
      <c r="F34" s="174" t="s">
        <v>323</v>
      </c>
      <c r="G34" s="174" t="s">
        <v>324</v>
      </c>
    </row>
    <row r="35" spans="1:7" ht="15.75">
      <c r="A35" s="181" t="s">
        <v>363</v>
      </c>
      <c r="B35" s="175" t="s">
        <v>364</v>
      </c>
      <c r="C35" s="175"/>
      <c r="D35" s="222">
        <v>0.02</v>
      </c>
      <c r="E35" s="215"/>
      <c r="F35" s="184">
        <f>+G32</f>
        <v>2695800.5489999992</v>
      </c>
      <c r="G35" s="184">
        <f>D35*F35</f>
        <v>53916.010979999985</v>
      </c>
    </row>
    <row r="36" spans="1:7" ht="15.75">
      <c r="A36" s="186"/>
      <c r="B36" s="186"/>
      <c r="C36" s="186"/>
      <c r="D36" s="186"/>
      <c r="E36" s="187"/>
      <c r="F36" s="186"/>
      <c r="G36" s="186"/>
    </row>
    <row r="37" spans="1:7" ht="15.75">
      <c r="A37" s="549"/>
      <c r="B37" s="549"/>
      <c r="C37" s="549"/>
      <c r="D37" s="549"/>
      <c r="E37" s="549"/>
      <c r="F37" s="174" t="s">
        <v>20</v>
      </c>
      <c r="G37" s="188">
        <f>SUM(G35:G36)</f>
        <v>53916.010979999985</v>
      </c>
    </row>
    <row r="38" spans="1:7" ht="15.75">
      <c r="A38" s="203" t="s">
        <v>335</v>
      </c>
      <c r="B38" s="215"/>
      <c r="C38" s="215"/>
      <c r="D38" s="215"/>
      <c r="E38" s="215"/>
      <c r="F38" s="203"/>
      <c r="G38" s="203"/>
    </row>
    <row r="39" spans="1:7" ht="31.5">
      <c r="A39" s="189" t="s">
        <v>319</v>
      </c>
      <c r="B39" s="189" t="s">
        <v>336</v>
      </c>
      <c r="C39" s="180" t="s">
        <v>337</v>
      </c>
      <c r="D39" s="180" t="s">
        <v>338</v>
      </c>
      <c r="E39" s="180" t="s">
        <v>339</v>
      </c>
      <c r="F39" s="180" t="s">
        <v>323</v>
      </c>
      <c r="G39" s="180" t="s">
        <v>324</v>
      </c>
    </row>
    <row r="40" spans="1:7" ht="15.75">
      <c r="A40" s="190" t="s">
        <v>340</v>
      </c>
      <c r="B40" s="191">
        <v>90909</v>
      </c>
      <c r="C40" s="192">
        <v>0.61</v>
      </c>
      <c r="D40" s="193">
        <f>+B40*(1+C40)</f>
        <v>146363.49</v>
      </c>
      <c r="E40" s="194">
        <v>6</v>
      </c>
      <c r="F40" s="215"/>
      <c r="G40" s="195">
        <f>+E40*D40</f>
        <v>878180.94</v>
      </c>
    </row>
    <row r="41" spans="1:7" ht="15.75">
      <c r="A41" s="190" t="s">
        <v>341</v>
      </c>
      <c r="B41" s="191">
        <v>70707</v>
      </c>
      <c r="C41" s="192">
        <v>0.61</v>
      </c>
      <c r="D41" s="193">
        <f t="shared" ref="D41:D42" si="1">+B41*(1+C41)</f>
        <v>113838.26999999999</v>
      </c>
      <c r="E41" s="194">
        <v>6</v>
      </c>
      <c r="F41" s="215"/>
      <c r="G41" s="195">
        <f>+E41*D41</f>
        <v>683029.61999999988</v>
      </c>
    </row>
    <row r="42" spans="1:7" ht="15.75">
      <c r="A42" s="190" t="s">
        <v>342</v>
      </c>
      <c r="B42" s="191">
        <v>45454</v>
      </c>
      <c r="C42" s="192">
        <v>0.61</v>
      </c>
      <c r="D42" s="193">
        <f t="shared" si="1"/>
        <v>73180.939999999988</v>
      </c>
      <c r="E42" s="196">
        <v>6</v>
      </c>
      <c r="F42" s="215"/>
      <c r="G42" s="195">
        <f>+E42*D42</f>
        <v>439085.6399999999</v>
      </c>
    </row>
    <row r="43" spans="1:7" ht="15.75">
      <c r="A43" s="549"/>
      <c r="B43" s="549"/>
      <c r="C43" s="549"/>
      <c r="D43" s="549"/>
      <c r="E43" s="549"/>
      <c r="F43" s="174" t="s">
        <v>20</v>
      </c>
      <c r="G43" s="216">
        <f>SUM(G40:G42)</f>
        <v>2000296.1999999997</v>
      </c>
    </row>
    <row r="44" spans="1:7" ht="15.75">
      <c r="A44" s="550" t="s">
        <v>343</v>
      </c>
      <c r="B44" s="550"/>
      <c r="C44" s="550"/>
      <c r="D44" s="550"/>
      <c r="E44" s="550"/>
      <c r="F44" s="550"/>
      <c r="G44" s="550"/>
    </row>
    <row r="45" spans="1:7" ht="15.75">
      <c r="A45" s="547" t="s">
        <v>319</v>
      </c>
      <c r="B45" s="547"/>
      <c r="C45" s="174" t="s">
        <v>344</v>
      </c>
      <c r="D45" s="174" t="s">
        <v>345</v>
      </c>
      <c r="E45" s="174" t="s">
        <v>346</v>
      </c>
      <c r="F45" s="174" t="s">
        <v>323</v>
      </c>
      <c r="G45" s="174" t="s">
        <v>324</v>
      </c>
    </row>
    <row r="46" spans="1:7" ht="15.75">
      <c r="A46" s="551" t="s">
        <v>155</v>
      </c>
      <c r="B46" s="551"/>
      <c r="C46" s="186"/>
      <c r="D46" s="183"/>
      <c r="E46" s="197">
        <v>0.05</v>
      </c>
      <c r="F46" s="215"/>
      <c r="G46" s="183">
        <f>G43*E46</f>
        <v>100014.81</v>
      </c>
    </row>
    <row r="47" spans="1:7" ht="15.75">
      <c r="A47" s="552"/>
      <c r="B47" s="552"/>
      <c r="C47" s="552"/>
      <c r="D47" s="552"/>
      <c r="E47" s="552"/>
      <c r="F47" s="174" t="s">
        <v>20</v>
      </c>
      <c r="G47" s="216">
        <f>SUM(G46:G46)</f>
        <v>100014.81</v>
      </c>
    </row>
    <row r="48" spans="1:7" ht="15.75">
      <c r="A48" s="552"/>
      <c r="B48" s="552"/>
      <c r="C48" s="186"/>
      <c r="D48" s="186"/>
      <c r="E48" s="186"/>
      <c r="F48" s="186"/>
      <c r="G48" s="186"/>
    </row>
    <row r="49" spans="1:7" ht="15.75">
      <c r="A49" s="552"/>
      <c r="B49" s="552"/>
      <c r="C49" s="186"/>
      <c r="D49" s="547" t="s">
        <v>347</v>
      </c>
      <c r="E49" s="547"/>
      <c r="F49" s="547"/>
      <c r="G49" s="228">
        <f>ROUND(G32+G37+G43+G47,0)</f>
        <v>4850028</v>
      </c>
    </row>
    <row r="53" spans="1:7" ht="16.5">
      <c r="A53" s="548" t="s">
        <v>348</v>
      </c>
      <c r="B53" s="548"/>
      <c r="C53" s="548"/>
      <c r="D53" s="205"/>
      <c r="E53" s="548" t="s">
        <v>349</v>
      </c>
      <c r="F53" s="548"/>
      <c r="G53" s="548"/>
    </row>
    <row r="54" spans="1:7">
      <c r="A54" s="57"/>
      <c r="B54" s="58"/>
      <c r="C54" s="58"/>
      <c r="D54" s="58"/>
      <c r="E54" s="58"/>
      <c r="F54" s="58"/>
      <c r="G54" s="58"/>
    </row>
    <row r="55" spans="1:7">
      <c r="A55" s="57"/>
      <c r="B55" s="58"/>
      <c r="C55" s="58"/>
      <c r="D55" s="58"/>
      <c r="E55" s="58"/>
      <c r="F55" s="58"/>
      <c r="G55" s="58"/>
    </row>
    <row r="56" spans="1:7">
      <c r="A56" s="57"/>
      <c r="B56" s="58"/>
      <c r="C56" s="58"/>
      <c r="D56" s="58"/>
      <c r="E56" s="58"/>
      <c r="F56" s="58"/>
      <c r="G56" s="213"/>
    </row>
    <row r="57" spans="1:7" ht="18">
      <c r="A57" s="57"/>
      <c r="B57" s="58"/>
      <c r="C57" s="544" t="s">
        <v>350</v>
      </c>
      <c r="D57" s="544"/>
      <c r="E57" s="544"/>
      <c r="F57" s="544"/>
      <c r="G57" s="205"/>
    </row>
  </sheetData>
  <mergeCells count="40">
    <mergeCell ref="A5:G5"/>
    <mergeCell ref="A1:A3"/>
    <mergeCell ref="B1:G1"/>
    <mergeCell ref="B2:G2"/>
    <mergeCell ref="B3:G3"/>
    <mergeCell ref="A4:C4"/>
    <mergeCell ref="A17:B17"/>
    <mergeCell ref="A6:B6"/>
    <mergeCell ref="A7:B7"/>
    <mergeCell ref="A8:B8"/>
    <mergeCell ref="A9:B9"/>
    <mergeCell ref="A10:B10"/>
    <mergeCell ref="A11:B11"/>
    <mergeCell ref="A12:B12"/>
    <mergeCell ref="A13:B13"/>
    <mergeCell ref="A14:B14"/>
    <mergeCell ref="A15:B15"/>
    <mergeCell ref="A16:B16"/>
    <mergeCell ref="A43:E43"/>
    <mergeCell ref="A18:B18"/>
    <mergeCell ref="A19:B19"/>
    <mergeCell ref="A20:B20"/>
    <mergeCell ref="A21:B21"/>
    <mergeCell ref="A22:B22"/>
    <mergeCell ref="A23:B23"/>
    <mergeCell ref="A24:B24"/>
    <mergeCell ref="A25:B25"/>
    <mergeCell ref="A26:B26"/>
    <mergeCell ref="A33:G33"/>
    <mergeCell ref="A37:E37"/>
    <mergeCell ref="A53:C53"/>
    <mergeCell ref="E53:G53"/>
    <mergeCell ref="C57:F57"/>
    <mergeCell ref="A44:G44"/>
    <mergeCell ref="A45:B45"/>
    <mergeCell ref="A46:B46"/>
    <mergeCell ref="A47:E47"/>
    <mergeCell ref="A48:B48"/>
    <mergeCell ref="A49:B49"/>
    <mergeCell ref="D49:F49"/>
  </mergeCells>
  <pageMargins left="0.7" right="0.7" top="0.75" bottom="0.75" header="0.3" footer="0.3"/>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D00-000000000000}">
  <dimension ref="A1:G43"/>
  <sheetViews>
    <sheetView topLeftCell="A22" workbookViewId="0">
      <selection activeCell="A38" sqref="A38:G44"/>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12.9" customHeight="1">
      <c r="A3" s="547"/>
      <c r="B3" s="560" t="s">
        <v>635</v>
      </c>
      <c r="C3" s="560"/>
      <c r="D3" s="560"/>
      <c r="E3" s="560"/>
      <c r="F3" s="560"/>
      <c r="G3" s="560"/>
    </row>
    <row r="4" spans="1:7" ht="15.75">
      <c r="A4" s="561"/>
      <c r="B4" s="561"/>
      <c r="C4" s="561"/>
      <c r="D4" s="173" t="s">
        <v>315</v>
      </c>
      <c r="E4" s="174" t="s">
        <v>636</v>
      </c>
      <c r="F4" s="174" t="s">
        <v>317</v>
      </c>
      <c r="G4" s="174" t="str">
        <f>'[7]FORMULARIO DE CANTIDADES'!C9</f>
        <v>m</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76" t="s">
        <v>637</v>
      </c>
      <c r="B7" s="577"/>
      <c r="C7" s="258" t="s">
        <v>112</v>
      </c>
      <c r="D7" s="259">
        <v>1.05</v>
      </c>
      <c r="E7" s="215"/>
      <c r="F7" s="260">
        <v>26447</v>
      </c>
      <c r="G7" s="264">
        <f>D7*F7</f>
        <v>27769.350000000002</v>
      </c>
    </row>
    <row r="8" spans="1:7" ht="15.75">
      <c r="A8" s="576" t="s">
        <v>638</v>
      </c>
      <c r="B8" s="577"/>
      <c r="C8" s="258" t="s">
        <v>126</v>
      </c>
      <c r="D8" s="259">
        <v>8.7499999999999994E-2</v>
      </c>
      <c r="E8" s="215"/>
      <c r="F8" s="260">
        <v>24050</v>
      </c>
      <c r="G8" s="264">
        <f t="shared" ref="G8:G14" si="0">D8*F8</f>
        <v>2104.375</v>
      </c>
    </row>
    <row r="9" spans="1:7" ht="15.75">
      <c r="A9" s="576" t="s">
        <v>639</v>
      </c>
      <c r="B9" s="577"/>
      <c r="C9" s="258" t="s">
        <v>126</v>
      </c>
      <c r="D9" s="259">
        <v>8.7499999999999994E-2</v>
      </c>
      <c r="E9" s="215"/>
      <c r="F9" s="260">
        <v>35682</v>
      </c>
      <c r="G9" s="264">
        <f t="shared" si="0"/>
        <v>3122.1749999999997</v>
      </c>
    </row>
    <row r="10" spans="1:7" ht="15.75">
      <c r="A10" s="576" t="s">
        <v>640</v>
      </c>
      <c r="B10" s="577"/>
      <c r="C10" s="258" t="s">
        <v>126</v>
      </c>
      <c r="D10" s="259">
        <v>0.11667</v>
      </c>
      <c r="E10" s="215"/>
      <c r="F10" s="260">
        <v>39083</v>
      </c>
      <c r="G10" s="264">
        <f t="shared" si="0"/>
        <v>4559.8136100000002</v>
      </c>
    </row>
    <row r="11" spans="1:7" ht="15.75">
      <c r="A11" s="576" t="s">
        <v>641</v>
      </c>
      <c r="B11" s="577"/>
      <c r="C11" s="258" t="s">
        <v>126</v>
      </c>
      <c r="D11" s="259">
        <v>0.11667</v>
      </c>
      <c r="E11" s="215"/>
      <c r="F11" s="260">
        <v>20986</v>
      </c>
      <c r="G11" s="264">
        <f t="shared" si="0"/>
        <v>2448.4366199999999</v>
      </c>
    </row>
    <row r="12" spans="1:7" ht="15.75">
      <c r="A12" s="576" t="s">
        <v>642</v>
      </c>
      <c r="B12" s="577"/>
      <c r="C12" s="258" t="s">
        <v>126</v>
      </c>
      <c r="D12" s="259">
        <v>0.17499999999999999</v>
      </c>
      <c r="E12" s="215"/>
      <c r="F12" s="260">
        <v>22116</v>
      </c>
      <c r="G12" s="264">
        <f t="shared" si="0"/>
        <v>3870.2999999999997</v>
      </c>
    </row>
    <row r="13" spans="1:7" ht="15.75">
      <c r="A13" s="576" t="s">
        <v>643</v>
      </c>
      <c r="B13" s="577"/>
      <c r="C13" s="258" t="s">
        <v>126</v>
      </c>
      <c r="D13" s="259">
        <v>2.1850000000000001E-2</v>
      </c>
      <c r="E13" s="215"/>
      <c r="F13" s="260">
        <v>105565</v>
      </c>
      <c r="G13" s="264">
        <f t="shared" si="0"/>
        <v>2306.5952500000003</v>
      </c>
    </row>
    <row r="14" spans="1:7" ht="15.75">
      <c r="A14" s="576" t="s">
        <v>644</v>
      </c>
      <c r="B14" s="577"/>
      <c r="C14" s="258" t="s">
        <v>126</v>
      </c>
      <c r="D14" s="259">
        <v>2.1850000000000001E-2</v>
      </c>
      <c r="E14" s="215"/>
      <c r="F14" s="260">
        <v>40900</v>
      </c>
      <c r="G14" s="264">
        <f t="shared" si="0"/>
        <v>893.66500000000008</v>
      </c>
    </row>
    <row r="15" spans="1:7" ht="15.75">
      <c r="A15" s="576"/>
      <c r="B15" s="577"/>
      <c r="C15" s="258"/>
      <c r="D15" s="259"/>
      <c r="E15" s="215"/>
      <c r="F15" s="260"/>
      <c r="G15" s="264">
        <f t="shared" ref="G15:G16" si="1">F15*D15</f>
        <v>0</v>
      </c>
    </row>
    <row r="16" spans="1:7" ht="15.75">
      <c r="A16" s="576"/>
      <c r="B16" s="577"/>
      <c r="C16" s="258"/>
      <c r="D16" s="259"/>
      <c r="E16" s="215"/>
      <c r="F16" s="260"/>
      <c r="G16" s="264">
        <f t="shared" si="1"/>
        <v>0</v>
      </c>
    </row>
    <row r="17" spans="1:7" ht="15.75">
      <c r="A17" s="223"/>
      <c r="B17" s="215"/>
      <c r="C17" s="215"/>
      <c r="D17" s="215"/>
      <c r="E17" s="215"/>
      <c r="F17" s="225"/>
      <c r="G17" s="264"/>
    </row>
    <row r="18" spans="1:7" ht="15.75">
      <c r="A18" s="175"/>
      <c r="B18" s="215"/>
      <c r="C18" s="215"/>
      <c r="D18" s="215"/>
      <c r="E18" s="215"/>
      <c r="F18" s="174" t="s">
        <v>20</v>
      </c>
      <c r="G18" s="227">
        <f>SUM(G7:G14)</f>
        <v>47074.710480000002</v>
      </c>
    </row>
    <row r="19" spans="1:7" ht="15.75">
      <c r="A19" s="550" t="s">
        <v>328</v>
      </c>
      <c r="B19" s="550"/>
      <c r="C19" s="550"/>
      <c r="D19" s="550"/>
      <c r="E19" s="550"/>
      <c r="F19" s="550"/>
      <c r="G19" s="550"/>
    </row>
    <row r="20" spans="1:7" ht="15.75">
      <c r="A20" s="180" t="s">
        <v>319</v>
      </c>
      <c r="B20" s="174" t="s">
        <v>329</v>
      </c>
      <c r="C20" s="174"/>
      <c r="D20" s="174" t="s">
        <v>331</v>
      </c>
      <c r="E20" s="174" t="s">
        <v>332</v>
      </c>
      <c r="F20" s="174" t="s">
        <v>323</v>
      </c>
      <c r="G20" s="174" t="s">
        <v>324</v>
      </c>
    </row>
    <row r="21" spans="1:7" ht="15.75">
      <c r="A21" s="181" t="s">
        <v>363</v>
      </c>
      <c r="B21" s="175" t="s">
        <v>364</v>
      </c>
      <c r="C21" s="175"/>
      <c r="D21" s="222">
        <v>0.02</v>
      </c>
      <c r="E21" s="215"/>
      <c r="F21" s="184">
        <f>+G18</f>
        <v>47074.710480000002</v>
      </c>
      <c r="G21" s="184">
        <f>D21*F21</f>
        <v>941.49420960000009</v>
      </c>
    </row>
    <row r="22" spans="1:7" ht="15.75">
      <c r="A22" s="186"/>
      <c r="B22" s="186"/>
      <c r="C22" s="186"/>
      <c r="D22" s="186"/>
      <c r="E22" s="187"/>
      <c r="F22" s="186"/>
      <c r="G22" s="186"/>
    </row>
    <row r="23" spans="1:7" ht="15.75">
      <c r="A23" s="549"/>
      <c r="B23" s="549"/>
      <c r="C23" s="549"/>
      <c r="D23" s="549"/>
      <c r="E23" s="549"/>
      <c r="F23" s="174" t="s">
        <v>20</v>
      </c>
      <c r="G23" s="188">
        <f>SUM(G21:G22)</f>
        <v>941.49420960000009</v>
      </c>
    </row>
    <row r="24" spans="1:7" ht="15.75">
      <c r="A24" s="203" t="s">
        <v>335</v>
      </c>
      <c r="B24" s="215"/>
      <c r="C24" s="215"/>
      <c r="D24" s="215"/>
      <c r="E24" s="215"/>
      <c r="F24" s="203"/>
      <c r="G24" s="203"/>
    </row>
    <row r="25" spans="1:7" ht="31.5">
      <c r="A25" s="189" t="s">
        <v>319</v>
      </c>
      <c r="B25" s="189" t="s">
        <v>336</v>
      </c>
      <c r="C25" s="180" t="s">
        <v>337</v>
      </c>
      <c r="D25" s="180" t="s">
        <v>338</v>
      </c>
      <c r="E25" s="180" t="s">
        <v>339</v>
      </c>
      <c r="F25" s="180" t="s">
        <v>323</v>
      </c>
      <c r="G25" s="180" t="s">
        <v>324</v>
      </c>
    </row>
    <row r="26" spans="1:7" ht="15.75">
      <c r="A26" s="190" t="s">
        <v>340</v>
      </c>
      <c r="B26" s="191">
        <v>90909</v>
      </c>
      <c r="C26" s="192">
        <v>0.61</v>
      </c>
      <c r="D26" s="193">
        <f>+B26*(1+C26)</f>
        <v>146363.49</v>
      </c>
      <c r="E26" s="194">
        <v>0.01</v>
      </c>
      <c r="F26" s="215"/>
      <c r="G26" s="195">
        <f>+E26*D26</f>
        <v>1463.6349</v>
      </c>
    </row>
    <row r="27" spans="1:7" ht="15.75">
      <c r="A27" s="190" t="s">
        <v>341</v>
      </c>
      <c r="B27" s="191">
        <v>70707</v>
      </c>
      <c r="C27" s="192">
        <v>0.61</v>
      </c>
      <c r="D27" s="193">
        <f t="shared" ref="D27:D28" si="2">+B27*(1+C27)</f>
        <v>113838.26999999999</v>
      </c>
      <c r="E27" s="194">
        <v>3.3000000000000002E-2</v>
      </c>
      <c r="F27" s="215"/>
      <c r="G27" s="195">
        <f>+E27*D27</f>
        <v>3756.66291</v>
      </c>
    </row>
    <row r="28" spans="1:7" ht="15.75">
      <c r="A28" s="190" t="s">
        <v>342</v>
      </c>
      <c r="B28" s="191">
        <v>45454</v>
      </c>
      <c r="C28" s="192">
        <v>0.61</v>
      </c>
      <c r="D28" s="193">
        <f t="shared" si="2"/>
        <v>73180.939999999988</v>
      </c>
      <c r="E28" s="196">
        <v>3.3000000000000002E-2</v>
      </c>
      <c r="F28" s="215"/>
      <c r="G28" s="195">
        <f>+E28*D28</f>
        <v>2414.9710199999995</v>
      </c>
    </row>
    <row r="29" spans="1:7" ht="15.75">
      <c r="A29" s="549"/>
      <c r="B29" s="549"/>
      <c r="C29" s="549"/>
      <c r="D29" s="549"/>
      <c r="E29" s="549"/>
      <c r="F29" s="174" t="s">
        <v>20</v>
      </c>
      <c r="G29" s="216">
        <f>SUM(G26:G28)</f>
        <v>7635.2688299999991</v>
      </c>
    </row>
    <row r="30" spans="1:7" ht="15.75">
      <c r="A30" s="550" t="s">
        <v>343</v>
      </c>
      <c r="B30" s="550"/>
      <c r="C30" s="550"/>
      <c r="D30" s="550"/>
      <c r="E30" s="550"/>
      <c r="F30" s="550"/>
      <c r="G30" s="550"/>
    </row>
    <row r="31" spans="1:7" ht="15.75">
      <c r="A31" s="547" t="s">
        <v>319</v>
      </c>
      <c r="B31" s="547"/>
      <c r="C31" s="174" t="s">
        <v>344</v>
      </c>
      <c r="D31" s="174" t="s">
        <v>345</v>
      </c>
      <c r="E31" s="174" t="s">
        <v>346</v>
      </c>
      <c r="F31" s="174" t="s">
        <v>323</v>
      </c>
      <c r="G31" s="174" t="s">
        <v>324</v>
      </c>
    </row>
    <row r="32" spans="1:7" ht="15.75">
      <c r="A32" s="551" t="s">
        <v>155</v>
      </c>
      <c r="B32" s="551"/>
      <c r="C32" s="186"/>
      <c r="D32" s="183"/>
      <c r="E32" s="197">
        <v>0.05</v>
      </c>
      <c r="F32" s="215"/>
      <c r="G32" s="183">
        <f>G29*E32</f>
        <v>381.7634415</v>
      </c>
    </row>
    <row r="33" spans="1:7" ht="15.75">
      <c r="A33" s="552"/>
      <c r="B33" s="552"/>
      <c r="C33" s="552"/>
      <c r="D33" s="552"/>
      <c r="E33" s="552"/>
      <c r="F33" s="174" t="s">
        <v>20</v>
      </c>
      <c r="G33" s="216">
        <f>SUM(G32:G32)</f>
        <v>381.7634415</v>
      </c>
    </row>
    <row r="34" spans="1:7" ht="15.75">
      <c r="A34" s="552"/>
      <c r="B34" s="552"/>
      <c r="C34" s="186"/>
      <c r="D34" s="186"/>
      <c r="E34" s="186"/>
      <c r="F34" s="186"/>
      <c r="G34" s="186"/>
    </row>
    <row r="35" spans="1:7" ht="15.75">
      <c r="A35" s="552"/>
      <c r="B35" s="552"/>
      <c r="C35" s="186"/>
      <c r="D35" s="547" t="s">
        <v>347</v>
      </c>
      <c r="E35" s="547"/>
      <c r="F35" s="547"/>
      <c r="G35" s="228">
        <f>ROUND(G18+G23+G29+G33,0)</f>
        <v>56033</v>
      </c>
    </row>
    <row r="39" spans="1:7" ht="16.5">
      <c r="A39" s="548" t="s">
        <v>348</v>
      </c>
      <c r="B39" s="548"/>
      <c r="C39" s="548"/>
      <c r="D39" s="205"/>
      <c r="E39" s="548" t="s">
        <v>349</v>
      </c>
      <c r="F39" s="548"/>
      <c r="G39" s="548"/>
    </row>
    <row r="40" spans="1:7">
      <c r="A40" s="57"/>
      <c r="B40" s="58"/>
      <c r="C40" s="58"/>
      <c r="D40" s="58"/>
      <c r="E40" s="58"/>
      <c r="F40" s="58"/>
      <c r="G40" s="58"/>
    </row>
    <row r="41" spans="1:7">
      <c r="A41" s="57"/>
      <c r="B41" s="58"/>
      <c r="C41" s="58"/>
      <c r="D41" s="58"/>
      <c r="E41" s="58"/>
      <c r="F41" s="58"/>
      <c r="G41" s="58"/>
    </row>
    <row r="42" spans="1:7">
      <c r="A42" s="57"/>
      <c r="B42" s="58"/>
      <c r="C42" s="58"/>
      <c r="D42" s="58"/>
      <c r="E42" s="58"/>
      <c r="F42" s="58"/>
      <c r="G42" s="213"/>
    </row>
    <row r="43" spans="1:7" ht="18">
      <c r="A43" s="57"/>
      <c r="B43" s="58"/>
      <c r="C43" s="544" t="s">
        <v>350</v>
      </c>
      <c r="D43" s="544"/>
      <c r="E43" s="544"/>
      <c r="F43" s="544"/>
      <c r="G43" s="205"/>
    </row>
  </sheetData>
  <mergeCells count="30">
    <mergeCell ref="A5:G5"/>
    <mergeCell ref="A1:A3"/>
    <mergeCell ref="B1:G1"/>
    <mergeCell ref="B2:G2"/>
    <mergeCell ref="B3:G3"/>
    <mergeCell ref="A4:C4"/>
    <mergeCell ref="A19:G19"/>
    <mergeCell ref="A6:B6"/>
    <mergeCell ref="A7:B7"/>
    <mergeCell ref="A8:B8"/>
    <mergeCell ref="A9:B9"/>
    <mergeCell ref="A10:B10"/>
    <mergeCell ref="A11:B11"/>
    <mergeCell ref="A12:B12"/>
    <mergeCell ref="A13:B13"/>
    <mergeCell ref="A14:B14"/>
    <mergeCell ref="A15:B15"/>
    <mergeCell ref="A16:B16"/>
    <mergeCell ref="C43:F43"/>
    <mergeCell ref="A23:E23"/>
    <mergeCell ref="A29:E29"/>
    <mergeCell ref="A30:G30"/>
    <mergeCell ref="A31:B31"/>
    <mergeCell ref="A32:B32"/>
    <mergeCell ref="A33:E33"/>
    <mergeCell ref="A34:B34"/>
    <mergeCell ref="A35:B35"/>
    <mergeCell ref="D35:F35"/>
    <mergeCell ref="A39:C39"/>
    <mergeCell ref="E39:G39"/>
  </mergeCells>
  <pageMargins left="0.7" right="0.7" top="0.75" bottom="0.75" header="0.3" footer="0.3"/>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E00-000000000000}">
  <dimension ref="A1:G43"/>
  <sheetViews>
    <sheetView topLeftCell="A16" workbookViewId="0">
      <selection activeCell="A38" sqref="A38:G44"/>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88.9" customHeight="1">
      <c r="A3" s="547"/>
      <c r="B3" s="560" t="s">
        <v>645</v>
      </c>
      <c r="C3" s="560"/>
      <c r="D3" s="560"/>
      <c r="E3" s="560"/>
      <c r="F3" s="560"/>
      <c r="G3" s="560"/>
    </row>
    <row r="4" spans="1:7" ht="15.75">
      <c r="A4" s="561"/>
      <c r="B4" s="561"/>
      <c r="C4" s="561"/>
      <c r="D4" s="173" t="s">
        <v>315</v>
      </c>
      <c r="E4" s="174" t="s">
        <v>646</v>
      </c>
      <c r="F4" s="174" t="s">
        <v>317</v>
      </c>
      <c r="G4" s="174" t="str">
        <f>'[7]FORMULARIO DE CANTIDADES'!C9</f>
        <v>m</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76" t="s">
        <v>647</v>
      </c>
      <c r="B7" s="577"/>
      <c r="C7" s="258" t="s">
        <v>112</v>
      </c>
      <c r="D7" s="259">
        <v>1.05</v>
      </c>
      <c r="E7" s="215"/>
      <c r="F7" s="260">
        <v>25447</v>
      </c>
      <c r="G7" s="264">
        <f>D7*F7</f>
        <v>26719.350000000002</v>
      </c>
    </row>
    <row r="8" spans="1:7" ht="15.75">
      <c r="A8" s="576" t="s">
        <v>648</v>
      </c>
      <c r="B8" s="577"/>
      <c r="C8" s="258" t="s">
        <v>126</v>
      </c>
      <c r="D8" s="259">
        <v>8.7499999999999994E-2</v>
      </c>
      <c r="E8" s="215"/>
      <c r="F8" s="260">
        <v>22050</v>
      </c>
      <c r="G8" s="264">
        <f t="shared" ref="G8:G14" si="0">D8*F8</f>
        <v>1929.3749999999998</v>
      </c>
    </row>
    <row r="9" spans="1:7" ht="15.75">
      <c r="A9" s="576" t="s">
        <v>649</v>
      </c>
      <c r="B9" s="577"/>
      <c r="C9" s="258" t="s">
        <v>126</v>
      </c>
      <c r="D9" s="259">
        <v>8.7499999999999994E-2</v>
      </c>
      <c r="E9" s="215"/>
      <c r="F9" s="260">
        <v>31000</v>
      </c>
      <c r="G9" s="264">
        <f t="shared" si="0"/>
        <v>2712.5</v>
      </c>
    </row>
    <row r="10" spans="1:7" ht="15.75">
      <c r="A10" s="576" t="s">
        <v>650</v>
      </c>
      <c r="B10" s="577"/>
      <c r="C10" s="258" t="s">
        <v>126</v>
      </c>
      <c r="D10" s="259">
        <v>0.11667</v>
      </c>
      <c r="E10" s="215"/>
      <c r="F10" s="260">
        <v>39022</v>
      </c>
      <c r="G10" s="264">
        <f t="shared" si="0"/>
        <v>4552.6967399999994</v>
      </c>
    </row>
    <row r="11" spans="1:7" ht="15.75">
      <c r="A11" s="576" t="s">
        <v>641</v>
      </c>
      <c r="B11" s="577"/>
      <c r="C11" s="258" t="s">
        <v>126</v>
      </c>
      <c r="D11" s="259">
        <v>0.11667</v>
      </c>
      <c r="E11" s="215"/>
      <c r="F11" s="260">
        <v>20986</v>
      </c>
      <c r="G11" s="264">
        <f t="shared" si="0"/>
        <v>2448.4366199999999</v>
      </c>
    </row>
    <row r="12" spans="1:7" ht="15.75">
      <c r="A12" s="576" t="s">
        <v>651</v>
      </c>
      <c r="B12" s="577"/>
      <c r="C12" s="258" t="s">
        <v>126</v>
      </c>
      <c r="D12" s="259">
        <v>0.17499999999999999</v>
      </c>
      <c r="E12" s="215"/>
      <c r="F12" s="260">
        <v>22116</v>
      </c>
      <c r="G12" s="264">
        <f t="shared" si="0"/>
        <v>3870.2999999999997</v>
      </c>
    </row>
    <row r="13" spans="1:7" ht="15.75">
      <c r="A13" s="576" t="s">
        <v>643</v>
      </c>
      <c r="B13" s="577"/>
      <c r="C13" s="258" t="s">
        <v>126</v>
      </c>
      <c r="D13" s="259">
        <v>2.1850000000000001E-2</v>
      </c>
      <c r="E13" s="215"/>
      <c r="F13" s="260">
        <v>105565</v>
      </c>
      <c r="G13" s="264">
        <f t="shared" si="0"/>
        <v>2306.5952500000003</v>
      </c>
    </row>
    <row r="14" spans="1:7" ht="15.75">
      <c r="A14" s="576" t="s">
        <v>644</v>
      </c>
      <c r="B14" s="577"/>
      <c r="C14" s="258" t="s">
        <v>126</v>
      </c>
      <c r="D14" s="259">
        <v>2.1850000000000001E-2</v>
      </c>
      <c r="E14" s="215"/>
      <c r="F14" s="260">
        <v>40900</v>
      </c>
      <c r="G14" s="264">
        <f t="shared" si="0"/>
        <v>893.66500000000008</v>
      </c>
    </row>
    <row r="15" spans="1:7" ht="15.75">
      <c r="A15" s="261"/>
      <c r="B15" s="263"/>
      <c r="C15" s="258"/>
      <c r="D15" s="259"/>
      <c r="E15" s="215"/>
      <c r="F15" s="260"/>
      <c r="G15" s="264">
        <f t="shared" ref="G15:G16" si="1">F15*D15</f>
        <v>0</v>
      </c>
    </row>
    <row r="16" spans="1:7" ht="15.75">
      <c r="A16" s="261"/>
      <c r="B16" s="263"/>
      <c r="C16" s="258"/>
      <c r="D16" s="259"/>
      <c r="E16" s="215"/>
      <c r="F16" s="260"/>
      <c r="G16" s="264">
        <f t="shared" si="1"/>
        <v>0</v>
      </c>
    </row>
    <row r="17" spans="1:7" ht="15.75">
      <c r="A17" s="223"/>
      <c r="B17" s="215"/>
      <c r="C17" s="215"/>
      <c r="D17" s="215"/>
      <c r="E17" s="215"/>
      <c r="F17" s="225"/>
      <c r="G17" s="264"/>
    </row>
    <row r="18" spans="1:7" ht="15.75">
      <c r="A18" s="175"/>
      <c r="B18" s="215"/>
      <c r="C18" s="215"/>
      <c r="D18" s="215"/>
      <c r="E18" s="215"/>
      <c r="F18" s="174" t="s">
        <v>20</v>
      </c>
      <c r="G18" s="227">
        <f>SUM(G7:G14)</f>
        <v>45432.918610000008</v>
      </c>
    </row>
    <row r="19" spans="1:7" ht="15.75">
      <c r="A19" s="550" t="s">
        <v>328</v>
      </c>
      <c r="B19" s="550"/>
      <c r="C19" s="550"/>
      <c r="D19" s="550"/>
      <c r="E19" s="550"/>
      <c r="F19" s="550"/>
      <c r="G19" s="550"/>
    </row>
    <row r="20" spans="1:7" ht="15.75">
      <c r="A20" s="180" t="s">
        <v>319</v>
      </c>
      <c r="B20" s="174" t="s">
        <v>329</v>
      </c>
      <c r="C20" s="174"/>
      <c r="D20" s="174" t="s">
        <v>331</v>
      </c>
      <c r="E20" s="174" t="s">
        <v>332</v>
      </c>
      <c r="F20" s="174" t="s">
        <v>323</v>
      </c>
      <c r="G20" s="174" t="s">
        <v>324</v>
      </c>
    </row>
    <row r="21" spans="1:7" ht="15.75">
      <c r="A21" s="181" t="s">
        <v>363</v>
      </c>
      <c r="B21" s="175" t="s">
        <v>364</v>
      </c>
      <c r="C21" s="175"/>
      <c r="D21" s="222">
        <v>0.02</v>
      </c>
      <c r="E21" s="215"/>
      <c r="F21" s="184">
        <f>+G18</f>
        <v>45432.918610000008</v>
      </c>
      <c r="G21" s="184">
        <f>D21*F21</f>
        <v>908.65837220000014</v>
      </c>
    </row>
    <row r="22" spans="1:7" ht="15.75">
      <c r="A22" s="186"/>
      <c r="B22" s="186"/>
      <c r="C22" s="186"/>
      <c r="D22" s="186"/>
      <c r="E22" s="187"/>
      <c r="F22" s="186"/>
      <c r="G22" s="186"/>
    </row>
    <row r="23" spans="1:7" ht="15.75">
      <c r="A23" s="549"/>
      <c r="B23" s="549"/>
      <c r="C23" s="549"/>
      <c r="D23" s="549"/>
      <c r="E23" s="549"/>
      <c r="F23" s="174" t="s">
        <v>20</v>
      </c>
      <c r="G23" s="188">
        <f>SUM(G21:G22)</f>
        <v>908.65837220000014</v>
      </c>
    </row>
    <row r="24" spans="1:7" ht="15.75">
      <c r="A24" s="203" t="s">
        <v>335</v>
      </c>
      <c r="B24" s="215"/>
      <c r="C24" s="215"/>
      <c r="D24" s="215"/>
      <c r="E24" s="215"/>
      <c r="F24" s="203"/>
      <c r="G24" s="203"/>
    </row>
    <row r="25" spans="1:7" ht="31.5">
      <c r="A25" s="189" t="s">
        <v>319</v>
      </c>
      <c r="B25" s="189" t="s">
        <v>336</v>
      </c>
      <c r="C25" s="180" t="s">
        <v>337</v>
      </c>
      <c r="D25" s="180" t="s">
        <v>338</v>
      </c>
      <c r="E25" s="180" t="s">
        <v>339</v>
      </c>
      <c r="F25" s="180" t="s">
        <v>323</v>
      </c>
      <c r="G25" s="180" t="s">
        <v>324</v>
      </c>
    </row>
    <row r="26" spans="1:7" ht="15.75">
      <c r="A26" s="190" t="s">
        <v>340</v>
      </c>
      <c r="B26" s="191">
        <v>90909</v>
      </c>
      <c r="C26" s="192">
        <v>0.61</v>
      </c>
      <c r="D26" s="193">
        <f>+B26*(1+C26)</f>
        <v>146363.49</v>
      </c>
      <c r="E26" s="194">
        <v>0.01</v>
      </c>
      <c r="F26" s="215"/>
      <c r="G26" s="195">
        <f>+E26*D26</f>
        <v>1463.6349</v>
      </c>
    </row>
    <row r="27" spans="1:7" ht="15.75">
      <c r="A27" s="190" t="s">
        <v>341</v>
      </c>
      <c r="B27" s="191">
        <v>70707</v>
      </c>
      <c r="C27" s="192">
        <v>0.61</v>
      </c>
      <c r="D27" s="193">
        <f t="shared" ref="D27:D28" si="2">+B27*(1+C27)</f>
        <v>113838.26999999999</v>
      </c>
      <c r="E27" s="194">
        <v>3.3000000000000002E-2</v>
      </c>
      <c r="F27" s="215"/>
      <c r="G27" s="195">
        <f>+E27*D27</f>
        <v>3756.66291</v>
      </c>
    </row>
    <row r="28" spans="1:7" ht="15.75">
      <c r="A28" s="190" t="s">
        <v>342</v>
      </c>
      <c r="B28" s="191">
        <v>45454</v>
      </c>
      <c r="C28" s="192">
        <v>0.61</v>
      </c>
      <c r="D28" s="193">
        <f t="shared" si="2"/>
        <v>73180.939999999988</v>
      </c>
      <c r="E28" s="196">
        <v>3.3000000000000002E-2</v>
      </c>
      <c r="F28" s="215"/>
      <c r="G28" s="195">
        <f>+E28*D28</f>
        <v>2414.9710199999995</v>
      </c>
    </row>
    <row r="29" spans="1:7" ht="15.75">
      <c r="A29" s="549"/>
      <c r="B29" s="549"/>
      <c r="C29" s="549"/>
      <c r="D29" s="549"/>
      <c r="E29" s="549"/>
      <c r="F29" s="174" t="s">
        <v>20</v>
      </c>
      <c r="G29" s="216">
        <f>SUM(G26:G28)</f>
        <v>7635.2688299999991</v>
      </c>
    </row>
    <row r="30" spans="1:7" ht="15.75">
      <c r="A30" s="550" t="s">
        <v>343</v>
      </c>
      <c r="B30" s="550"/>
      <c r="C30" s="550"/>
      <c r="D30" s="550"/>
      <c r="E30" s="550"/>
      <c r="F30" s="550"/>
      <c r="G30" s="550"/>
    </row>
    <row r="31" spans="1:7" ht="15.75">
      <c r="A31" s="547" t="s">
        <v>319</v>
      </c>
      <c r="B31" s="547"/>
      <c r="C31" s="174" t="s">
        <v>344</v>
      </c>
      <c r="D31" s="174" t="s">
        <v>345</v>
      </c>
      <c r="E31" s="174" t="s">
        <v>346</v>
      </c>
      <c r="F31" s="174" t="s">
        <v>323</v>
      </c>
      <c r="G31" s="174" t="s">
        <v>324</v>
      </c>
    </row>
    <row r="32" spans="1:7" ht="15.75">
      <c r="A32" s="551" t="s">
        <v>155</v>
      </c>
      <c r="B32" s="551"/>
      <c r="C32" s="186"/>
      <c r="D32" s="183"/>
      <c r="E32" s="197">
        <v>0.05</v>
      </c>
      <c r="F32" s="215"/>
      <c r="G32" s="183">
        <f>G29*E32</f>
        <v>381.7634415</v>
      </c>
    </row>
    <row r="33" spans="1:7" ht="15.75">
      <c r="A33" s="552"/>
      <c r="B33" s="552"/>
      <c r="C33" s="552"/>
      <c r="D33" s="552"/>
      <c r="E33" s="552"/>
      <c r="F33" s="174" t="s">
        <v>20</v>
      </c>
      <c r="G33" s="216">
        <f>SUM(G32:G32)</f>
        <v>381.7634415</v>
      </c>
    </row>
    <row r="34" spans="1:7" ht="15.75">
      <c r="A34" s="552"/>
      <c r="B34" s="552"/>
      <c r="C34" s="186"/>
      <c r="D34" s="186"/>
      <c r="E34" s="186"/>
      <c r="F34" s="186"/>
      <c r="G34" s="186"/>
    </row>
    <row r="35" spans="1:7" ht="15.75">
      <c r="A35" s="552"/>
      <c r="B35" s="552"/>
      <c r="C35" s="186"/>
      <c r="D35" s="547" t="s">
        <v>347</v>
      </c>
      <c r="E35" s="547"/>
      <c r="F35" s="547"/>
      <c r="G35" s="228">
        <f>ROUND(G18+G23+G29+G33,0)</f>
        <v>54359</v>
      </c>
    </row>
    <row r="39" spans="1:7" ht="16.5">
      <c r="A39" s="548" t="s">
        <v>348</v>
      </c>
      <c r="B39" s="548"/>
      <c r="C39" s="548"/>
      <c r="D39" s="205"/>
      <c r="E39" s="548" t="s">
        <v>349</v>
      </c>
      <c r="F39" s="548"/>
      <c r="G39" s="548"/>
    </row>
    <row r="40" spans="1:7">
      <c r="A40" s="57"/>
      <c r="B40" s="58"/>
      <c r="C40" s="58"/>
      <c r="D40" s="58"/>
      <c r="E40" s="58"/>
      <c r="F40" s="58"/>
      <c r="G40" s="58"/>
    </row>
    <row r="41" spans="1:7">
      <c r="A41" s="57"/>
      <c r="B41" s="58"/>
      <c r="C41" s="58"/>
      <c r="D41" s="58"/>
      <c r="E41" s="58"/>
      <c r="F41" s="58"/>
      <c r="G41" s="58"/>
    </row>
    <row r="42" spans="1:7">
      <c r="A42" s="57"/>
      <c r="B42" s="58"/>
      <c r="C42" s="58"/>
      <c r="D42" s="58"/>
      <c r="E42" s="58"/>
      <c r="F42" s="58"/>
      <c r="G42" s="213"/>
    </row>
    <row r="43" spans="1:7" ht="18">
      <c r="A43" s="57"/>
      <c r="B43" s="58"/>
      <c r="C43" s="544" t="s">
        <v>350</v>
      </c>
      <c r="D43" s="544"/>
      <c r="E43" s="544"/>
      <c r="F43" s="544"/>
      <c r="G43" s="205"/>
    </row>
  </sheetData>
  <mergeCells count="28">
    <mergeCell ref="A5:G5"/>
    <mergeCell ref="A1:A3"/>
    <mergeCell ref="B1:G1"/>
    <mergeCell ref="B2:G2"/>
    <mergeCell ref="B3:G3"/>
    <mergeCell ref="A4:C4"/>
    <mergeCell ref="A29:E29"/>
    <mergeCell ref="A6:B6"/>
    <mergeCell ref="A7:B7"/>
    <mergeCell ref="A8:B8"/>
    <mergeCell ref="A9:B9"/>
    <mergeCell ref="A10:B10"/>
    <mergeCell ref="A11:B11"/>
    <mergeCell ref="A12:B12"/>
    <mergeCell ref="A13:B13"/>
    <mergeCell ref="A14:B14"/>
    <mergeCell ref="A19:G19"/>
    <mergeCell ref="A23:E23"/>
    <mergeCell ref="A39:C39"/>
    <mergeCell ref="E39:G39"/>
    <mergeCell ref="C43:F43"/>
    <mergeCell ref="A30:G30"/>
    <mergeCell ref="A31:B31"/>
    <mergeCell ref="A32:B32"/>
    <mergeCell ref="A33:E33"/>
    <mergeCell ref="A34:B34"/>
    <mergeCell ref="A35:B35"/>
    <mergeCell ref="D35:F35"/>
  </mergeCells>
  <pageMargins left="0.7" right="0.7" top="0.75" bottom="0.75" header="0.3" footer="0.3"/>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F00-000000000000}">
  <dimension ref="A1:G47"/>
  <sheetViews>
    <sheetView topLeftCell="A22" workbookViewId="0">
      <selection activeCell="A42" sqref="A42:G48"/>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127.15" customHeight="1">
      <c r="A3" s="547"/>
      <c r="B3" s="560" t="s">
        <v>652</v>
      </c>
      <c r="C3" s="560"/>
      <c r="D3" s="560"/>
      <c r="E3" s="560"/>
      <c r="F3" s="560"/>
      <c r="G3" s="560"/>
    </row>
    <row r="4" spans="1:7" ht="15.75">
      <c r="A4" s="561"/>
      <c r="B4" s="561"/>
      <c r="C4" s="561"/>
      <c r="D4" s="173" t="s">
        <v>315</v>
      </c>
      <c r="E4" s="174" t="s">
        <v>653</v>
      </c>
      <c r="F4" s="174" t="s">
        <v>317</v>
      </c>
      <c r="G4" s="174" t="str">
        <f>'[7]FORMULARIO DE CANTIDADES'!C78</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75" t="s">
        <v>654</v>
      </c>
      <c r="B7" s="575"/>
      <c r="C7" s="258" t="s">
        <v>126</v>
      </c>
      <c r="D7" s="259">
        <v>1</v>
      </c>
      <c r="E7" s="215"/>
      <c r="F7" s="260">
        <v>147565</v>
      </c>
      <c r="G7" s="229">
        <f>F7*D7</f>
        <v>147565</v>
      </c>
    </row>
    <row r="8" spans="1:7" ht="15.75">
      <c r="A8" s="575" t="s">
        <v>655</v>
      </c>
      <c r="B8" s="575"/>
      <c r="C8" s="258" t="s">
        <v>126</v>
      </c>
      <c r="D8" s="259">
        <v>1</v>
      </c>
      <c r="E8" s="215"/>
      <c r="F8" s="260">
        <v>544080</v>
      </c>
      <c r="G8" s="229">
        <f t="shared" ref="G8:G17" si="0">F8*D8</f>
        <v>544080</v>
      </c>
    </row>
    <row r="9" spans="1:7" ht="15.75">
      <c r="A9" s="575" t="s">
        <v>656</v>
      </c>
      <c r="B9" s="575"/>
      <c r="C9" s="258" t="s">
        <v>126</v>
      </c>
      <c r="D9" s="259">
        <v>1</v>
      </c>
      <c r="E9" s="215"/>
      <c r="F9" s="260">
        <v>4790</v>
      </c>
      <c r="G9" s="229">
        <f t="shared" si="0"/>
        <v>4790</v>
      </c>
    </row>
    <row r="10" spans="1:7" ht="15.75">
      <c r="A10" s="575" t="s">
        <v>657</v>
      </c>
      <c r="B10" s="575"/>
      <c r="C10" s="258" t="s">
        <v>126</v>
      </c>
      <c r="D10" s="259">
        <v>1</v>
      </c>
      <c r="E10" s="215"/>
      <c r="F10" s="260">
        <v>46750</v>
      </c>
      <c r="G10" s="229">
        <f t="shared" si="0"/>
        <v>46750</v>
      </c>
    </row>
    <row r="11" spans="1:7" ht="15.75">
      <c r="A11" s="575" t="s">
        <v>658</v>
      </c>
      <c r="B11" s="575"/>
      <c r="C11" s="258" t="s">
        <v>126</v>
      </c>
      <c r="D11" s="259">
        <v>1</v>
      </c>
      <c r="E11" s="215"/>
      <c r="F11" s="260">
        <v>28060</v>
      </c>
      <c r="G11" s="229">
        <f t="shared" si="0"/>
        <v>28060</v>
      </c>
    </row>
    <row r="12" spans="1:7" ht="15.75">
      <c r="A12" s="575" t="s">
        <v>659</v>
      </c>
      <c r="B12" s="575"/>
      <c r="C12" s="258" t="s">
        <v>126</v>
      </c>
      <c r="D12" s="259">
        <v>1</v>
      </c>
      <c r="E12" s="215"/>
      <c r="F12" s="260">
        <v>62900</v>
      </c>
      <c r="G12" s="229">
        <f t="shared" si="0"/>
        <v>62900</v>
      </c>
    </row>
    <row r="13" spans="1:7" ht="15.75">
      <c r="A13" s="575" t="s">
        <v>660</v>
      </c>
      <c r="B13" s="575"/>
      <c r="C13" s="258" t="s">
        <v>126</v>
      </c>
      <c r="D13" s="259">
        <v>1</v>
      </c>
      <c r="E13" s="215"/>
      <c r="F13" s="260">
        <v>54049</v>
      </c>
      <c r="G13" s="229">
        <f t="shared" si="0"/>
        <v>54049</v>
      </c>
    </row>
    <row r="14" spans="1:7" ht="15.75">
      <c r="A14" s="575" t="s">
        <v>661</v>
      </c>
      <c r="B14" s="575"/>
      <c r="C14" s="258" t="s">
        <v>126</v>
      </c>
      <c r="D14" s="259">
        <v>1</v>
      </c>
      <c r="E14" s="215"/>
      <c r="F14" s="260">
        <v>40400</v>
      </c>
      <c r="G14" s="229">
        <f t="shared" si="0"/>
        <v>40400</v>
      </c>
    </row>
    <row r="15" spans="1:7" ht="15.75">
      <c r="A15" s="573"/>
      <c r="B15" s="573"/>
      <c r="C15" s="175"/>
      <c r="D15" s="237"/>
      <c r="E15" s="215"/>
      <c r="F15" s="238"/>
      <c r="G15" s="229">
        <f t="shared" si="0"/>
        <v>0</v>
      </c>
    </row>
    <row r="16" spans="1:7" ht="15.75">
      <c r="A16" s="573"/>
      <c r="B16" s="573"/>
      <c r="C16" s="175"/>
      <c r="D16" s="237"/>
      <c r="E16" s="215"/>
      <c r="F16" s="238"/>
      <c r="G16" s="229">
        <f t="shared" si="0"/>
        <v>0</v>
      </c>
    </row>
    <row r="17" spans="1:7" ht="15.75">
      <c r="A17" s="573"/>
      <c r="B17" s="573"/>
      <c r="C17" s="175"/>
      <c r="D17" s="237"/>
      <c r="E17" s="215"/>
      <c r="F17" s="238"/>
      <c r="G17" s="229">
        <f t="shared" si="0"/>
        <v>0</v>
      </c>
    </row>
    <row r="18" spans="1:7" ht="15.75">
      <c r="A18" s="573"/>
      <c r="B18" s="573"/>
      <c r="C18" s="175"/>
      <c r="D18" s="237"/>
      <c r="E18" s="215"/>
      <c r="F18" s="238"/>
      <c r="G18" s="229"/>
    </row>
    <row r="19" spans="1:7" ht="15.75">
      <c r="A19" s="573"/>
      <c r="B19" s="573"/>
      <c r="C19" s="175"/>
      <c r="D19" s="237"/>
      <c r="E19" s="215"/>
      <c r="F19" s="238"/>
      <c r="G19" s="229"/>
    </row>
    <row r="20" spans="1:7" ht="15.75">
      <c r="A20" s="573"/>
      <c r="B20" s="573"/>
      <c r="C20" s="175"/>
      <c r="D20" s="237"/>
      <c r="E20" s="215"/>
      <c r="F20" s="238"/>
      <c r="G20" s="229"/>
    </row>
    <row r="21" spans="1:7" ht="15.75">
      <c r="A21" s="573"/>
      <c r="B21" s="573"/>
      <c r="C21" s="175"/>
      <c r="D21" s="237"/>
      <c r="E21" s="215"/>
      <c r="F21" s="238"/>
      <c r="G21" s="229"/>
    </row>
    <row r="22" spans="1:7" ht="15.75">
      <c r="A22" s="549"/>
      <c r="B22" s="549"/>
      <c r="C22" s="549"/>
      <c r="D22" s="549"/>
      <c r="E22" s="549"/>
      <c r="F22" s="174" t="s">
        <v>20</v>
      </c>
      <c r="G22" s="227">
        <f>SUM(G7:G21)</f>
        <v>928594</v>
      </c>
    </row>
    <row r="23" spans="1:7" ht="15.75">
      <c r="A23" s="550" t="s">
        <v>328</v>
      </c>
      <c r="B23" s="550"/>
      <c r="C23" s="550"/>
      <c r="D23" s="550"/>
      <c r="E23" s="550"/>
      <c r="F23" s="550"/>
      <c r="G23" s="550"/>
    </row>
    <row r="24" spans="1:7" ht="15.75">
      <c r="A24" s="180" t="s">
        <v>319</v>
      </c>
      <c r="B24" s="174" t="s">
        <v>329</v>
      </c>
      <c r="C24" s="174" t="s">
        <v>330</v>
      </c>
      <c r="D24" s="174" t="s">
        <v>331</v>
      </c>
      <c r="E24" s="174" t="s">
        <v>332</v>
      </c>
      <c r="F24" s="174" t="s">
        <v>323</v>
      </c>
      <c r="G24" s="174" t="s">
        <v>324</v>
      </c>
    </row>
    <row r="25" spans="1:7" ht="15.75">
      <c r="A25" s="181" t="s">
        <v>363</v>
      </c>
      <c r="B25" s="175" t="s">
        <v>364</v>
      </c>
      <c r="C25" s="175">
        <v>0</v>
      </c>
      <c r="D25" s="175">
        <v>0.05</v>
      </c>
      <c r="E25" s="215"/>
      <c r="F25" s="238">
        <f>+G22</f>
        <v>928594</v>
      </c>
      <c r="G25" s="238">
        <f>D25*F25</f>
        <v>46429.700000000004</v>
      </c>
    </row>
    <row r="26" spans="1:7" ht="15.75">
      <c r="A26" s="186"/>
      <c r="B26" s="186"/>
      <c r="C26" s="186"/>
      <c r="D26" s="186"/>
      <c r="E26" s="215"/>
      <c r="F26" s="215"/>
      <c r="G26" s="238">
        <f>D26*F26</f>
        <v>0</v>
      </c>
    </row>
    <row r="27" spans="1:7" ht="15.75">
      <c r="A27" s="549"/>
      <c r="B27" s="549"/>
      <c r="C27" s="549"/>
      <c r="D27" s="549"/>
      <c r="E27" s="549"/>
      <c r="F27" s="174" t="s">
        <v>20</v>
      </c>
      <c r="G27" s="188">
        <f>SUM(G25:G26)</f>
        <v>46429.700000000004</v>
      </c>
    </row>
    <row r="28" spans="1:7" ht="15.75">
      <c r="A28" s="550" t="s">
        <v>335</v>
      </c>
      <c r="B28" s="550"/>
      <c r="C28" s="550"/>
      <c r="D28" s="550"/>
      <c r="E28" s="550"/>
      <c r="F28" s="550"/>
      <c r="G28" s="550"/>
    </row>
    <row r="29" spans="1:7" ht="31.5">
      <c r="A29" s="189" t="s">
        <v>319</v>
      </c>
      <c r="B29" s="189" t="s">
        <v>336</v>
      </c>
      <c r="C29" s="180" t="s">
        <v>337</v>
      </c>
      <c r="D29" s="180" t="s">
        <v>338</v>
      </c>
      <c r="E29" s="180" t="s">
        <v>339</v>
      </c>
      <c r="F29" s="180" t="s">
        <v>323</v>
      </c>
      <c r="G29" s="180" t="s">
        <v>324</v>
      </c>
    </row>
    <row r="30" spans="1:7" ht="15.75">
      <c r="A30" s="190" t="s">
        <v>340</v>
      </c>
      <c r="B30" s="191">
        <v>90909</v>
      </c>
      <c r="C30" s="192">
        <v>0.61</v>
      </c>
      <c r="D30" s="193">
        <f>+B30*(1+C30)</f>
        <v>146363.49</v>
      </c>
      <c r="E30" s="194">
        <v>0.01</v>
      </c>
      <c r="F30" s="215"/>
      <c r="G30" s="238">
        <f>+E30*D30</f>
        <v>1463.6349</v>
      </c>
    </row>
    <row r="31" spans="1:7" ht="15.75">
      <c r="A31" s="190" t="s">
        <v>341</v>
      </c>
      <c r="B31" s="191">
        <v>70707</v>
      </c>
      <c r="C31" s="192">
        <v>0.61</v>
      </c>
      <c r="D31" s="193">
        <f t="shared" ref="D31:D32" si="1">+B31*(1+C31)</f>
        <v>113838.26999999999</v>
      </c>
      <c r="E31" s="194">
        <v>1.5</v>
      </c>
      <c r="F31" s="215"/>
      <c r="G31" s="238">
        <f>+E31*D31</f>
        <v>170757.40499999997</v>
      </c>
    </row>
    <row r="32" spans="1:7" ht="15.75">
      <c r="A32" s="190" t="s">
        <v>342</v>
      </c>
      <c r="B32" s="191">
        <v>45454</v>
      </c>
      <c r="C32" s="192">
        <v>0.61</v>
      </c>
      <c r="D32" s="193">
        <f t="shared" si="1"/>
        <v>73180.939999999988</v>
      </c>
      <c r="E32" s="196">
        <f>+E31</f>
        <v>1.5</v>
      </c>
      <c r="F32" s="215"/>
      <c r="G32" s="238">
        <f>+E32*D32</f>
        <v>109771.40999999997</v>
      </c>
    </row>
    <row r="33" spans="1:7" ht="15.75">
      <c r="A33" s="549"/>
      <c r="B33" s="549"/>
      <c r="C33" s="549"/>
      <c r="D33" s="549"/>
      <c r="E33" s="549"/>
      <c r="F33" s="174" t="s">
        <v>20</v>
      </c>
      <c r="G33" s="188">
        <f>SUM(G30:G32)</f>
        <v>281992.44989999995</v>
      </c>
    </row>
    <row r="34" spans="1:7" ht="15.75">
      <c r="A34" s="550" t="s">
        <v>343</v>
      </c>
      <c r="B34" s="550"/>
      <c r="C34" s="550"/>
      <c r="D34" s="550"/>
      <c r="E34" s="550"/>
      <c r="F34" s="550"/>
      <c r="G34" s="550"/>
    </row>
    <row r="35" spans="1:7" ht="15.75">
      <c r="A35" s="547" t="s">
        <v>319</v>
      </c>
      <c r="B35" s="547"/>
      <c r="C35" s="174" t="s">
        <v>344</v>
      </c>
      <c r="D35" s="174" t="s">
        <v>345</v>
      </c>
      <c r="E35" s="174" t="s">
        <v>346</v>
      </c>
      <c r="F35" s="174" t="s">
        <v>323</v>
      </c>
      <c r="G35" s="174" t="s">
        <v>324</v>
      </c>
    </row>
    <row r="36" spans="1:7" ht="15.75">
      <c r="A36" s="551" t="s">
        <v>155</v>
      </c>
      <c r="B36" s="551"/>
      <c r="C36" s="186"/>
      <c r="D36" s="183"/>
      <c r="E36" s="197">
        <v>0.05</v>
      </c>
      <c r="F36" s="215"/>
      <c r="G36" s="238">
        <f>G33*E36</f>
        <v>14099.622494999998</v>
      </c>
    </row>
    <row r="37" spans="1:7" ht="15.75">
      <c r="A37" s="552"/>
      <c r="B37" s="552"/>
      <c r="C37" s="552"/>
      <c r="D37" s="552"/>
      <c r="E37" s="552"/>
      <c r="F37" s="174" t="s">
        <v>20</v>
      </c>
      <c r="G37" s="188">
        <f>SUM(G36:G36)</f>
        <v>14099.622494999998</v>
      </c>
    </row>
    <row r="38" spans="1:7" ht="15.75">
      <c r="A38" s="552"/>
      <c r="B38" s="552"/>
      <c r="C38" s="186"/>
      <c r="D38" s="186"/>
      <c r="E38" s="186"/>
      <c r="F38" s="186"/>
      <c r="G38" s="186"/>
    </row>
    <row r="39" spans="1:7" ht="15.75">
      <c r="A39" s="552"/>
      <c r="B39" s="552"/>
      <c r="C39" s="186"/>
      <c r="D39" s="547" t="s">
        <v>347</v>
      </c>
      <c r="E39" s="547"/>
      <c r="F39" s="547"/>
      <c r="G39" s="228">
        <f>ROUND(G22+G27+G33+G37,0)</f>
        <v>1271116</v>
      </c>
    </row>
    <row r="43" spans="1:7" ht="16.5">
      <c r="A43" s="548" t="s">
        <v>348</v>
      </c>
      <c r="B43" s="548"/>
      <c r="C43" s="548"/>
      <c r="D43" s="205"/>
      <c r="E43" s="548" t="s">
        <v>349</v>
      </c>
      <c r="F43" s="548"/>
      <c r="G43" s="548"/>
    </row>
    <row r="44" spans="1:7">
      <c r="A44" s="57"/>
      <c r="B44" s="58"/>
      <c r="C44" s="58"/>
      <c r="D44" s="58"/>
      <c r="E44" s="58"/>
      <c r="F44" s="58"/>
      <c r="G44" s="58"/>
    </row>
    <row r="45" spans="1:7">
      <c r="A45" s="57"/>
      <c r="B45" s="58"/>
      <c r="C45" s="58"/>
      <c r="D45" s="58"/>
      <c r="E45" s="58"/>
      <c r="F45" s="58"/>
      <c r="G45" s="58"/>
    </row>
    <row r="46" spans="1:7">
      <c r="A46" s="57"/>
      <c r="B46" s="58"/>
      <c r="C46" s="58"/>
      <c r="D46" s="58"/>
      <c r="E46" s="58"/>
      <c r="F46" s="58"/>
      <c r="G46" s="213"/>
    </row>
    <row r="47" spans="1:7" ht="18">
      <c r="A47" s="57"/>
      <c r="B47" s="58"/>
      <c r="C47" s="544" t="s">
        <v>350</v>
      </c>
      <c r="D47" s="544"/>
      <c r="E47" s="544"/>
      <c r="F47" s="544"/>
      <c r="G47" s="205"/>
    </row>
  </sheetData>
  <mergeCells count="37">
    <mergeCell ref="A5:G5"/>
    <mergeCell ref="A1:A3"/>
    <mergeCell ref="B1:G1"/>
    <mergeCell ref="B2:G2"/>
    <mergeCell ref="B3:G3"/>
    <mergeCell ref="A4:C4"/>
    <mergeCell ref="A17:B17"/>
    <mergeCell ref="A6:B6"/>
    <mergeCell ref="A7:B7"/>
    <mergeCell ref="A8:B8"/>
    <mergeCell ref="A9:B9"/>
    <mergeCell ref="A10:B10"/>
    <mergeCell ref="A11:B11"/>
    <mergeCell ref="A12:B12"/>
    <mergeCell ref="A13:B13"/>
    <mergeCell ref="A14:B14"/>
    <mergeCell ref="A15:B15"/>
    <mergeCell ref="A16:B16"/>
    <mergeCell ref="A36:B36"/>
    <mergeCell ref="A18:B18"/>
    <mergeCell ref="A19:B19"/>
    <mergeCell ref="A20:B20"/>
    <mergeCell ref="A21:B21"/>
    <mergeCell ref="A22:E22"/>
    <mergeCell ref="A23:G23"/>
    <mergeCell ref="A27:E27"/>
    <mergeCell ref="A28:G28"/>
    <mergeCell ref="A33:E33"/>
    <mergeCell ref="A34:G34"/>
    <mergeCell ref="A35:B35"/>
    <mergeCell ref="C47:F47"/>
    <mergeCell ref="A37:E37"/>
    <mergeCell ref="A38:B38"/>
    <mergeCell ref="A39:B39"/>
    <mergeCell ref="D39:F39"/>
    <mergeCell ref="A43:C43"/>
    <mergeCell ref="E43:G43"/>
  </mergeCells>
  <pageMargins left="0.7" right="0.7" top="0.75" bottom="0.75" header="0.3" footer="0.3"/>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000-000000000000}">
  <dimension ref="A1:G40"/>
  <sheetViews>
    <sheetView topLeftCell="A22" workbookViewId="0">
      <selection activeCell="A35" sqref="A35:G41"/>
    </sheetView>
  </sheetViews>
  <sheetFormatPr defaultColWidth="11.42578125" defaultRowHeight="15"/>
  <cols>
    <col min="1" max="7" width="18.7109375" customWidth="1"/>
  </cols>
  <sheetData>
    <row r="1" spans="1:7" ht="15.75">
      <c r="A1" s="547"/>
      <c r="B1" s="559" t="s">
        <v>313</v>
      </c>
      <c r="C1" s="559"/>
      <c r="D1" s="559"/>
      <c r="E1" s="559"/>
      <c r="F1" s="559"/>
      <c r="G1" s="559"/>
    </row>
    <row r="2" spans="1:7" ht="15.75">
      <c r="A2" s="547"/>
      <c r="B2" s="559" t="s">
        <v>314</v>
      </c>
      <c r="C2" s="559"/>
      <c r="D2" s="559"/>
      <c r="E2" s="559"/>
      <c r="F2" s="559"/>
      <c r="G2" s="559"/>
    </row>
    <row r="3" spans="1:7" ht="87.6" customHeight="1">
      <c r="A3" s="547"/>
      <c r="B3" s="560" t="s">
        <v>662</v>
      </c>
      <c r="C3" s="560"/>
      <c r="D3" s="560"/>
      <c r="E3" s="560"/>
      <c r="F3" s="560"/>
      <c r="G3" s="560"/>
    </row>
    <row r="4" spans="1:7" ht="15.75">
      <c r="A4" s="561"/>
      <c r="B4" s="561"/>
      <c r="C4" s="561"/>
      <c r="D4" s="173" t="s">
        <v>315</v>
      </c>
      <c r="E4" s="174" t="s">
        <v>663</v>
      </c>
      <c r="F4" s="174" t="s">
        <v>317</v>
      </c>
      <c r="G4" s="174" t="str">
        <f>'[7]FORMULARIO DE CANTIDADES'!C78</f>
        <v>un</v>
      </c>
    </row>
    <row r="5" spans="1:7" ht="15.75">
      <c r="A5" s="550" t="s">
        <v>318</v>
      </c>
      <c r="B5" s="550"/>
      <c r="C5" s="550"/>
      <c r="D5" s="550"/>
      <c r="E5" s="550"/>
      <c r="F5" s="550"/>
      <c r="G5" s="550"/>
    </row>
    <row r="6" spans="1:7" ht="15.75">
      <c r="A6" s="547" t="s">
        <v>319</v>
      </c>
      <c r="B6" s="547"/>
      <c r="C6" s="174" t="s">
        <v>320</v>
      </c>
      <c r="D6" s="174" t="s">
        <v>321</v>
      </c>
      <c r="E6" s="174" t="s">
        <v>322</v>
      </c>
      <c r="F6" s="174" t="s">
        <v>323</v>
      </c>
      <c r="G6" s="174" t="s">
        <v>324</v>
      </c>
    </row>
    <row r="7" spans="1:7" ht="15.75">
      <c r="A7" s="576" t="s">
        <v>664</v>
      </c>
      <c r="B7" s="577"/>
      <c r="C7" s="258" t="s">
        <v>126</v>
      </c>
      <c r="D7" s="259">
        <v>1</v>
      </c>
      <c r="F7" s="260">
        <v>335429</v>
      </c>
      <c r="G7" s="229">
        <f>F7*D7</f>
        <v>335429</v>
      </c>
    </row>
    <row r="8" spans="1:7" ht="15.75">
      <c r="A8" s="573"/>
      <c r="B8" s="573"/>
      <c r="C8" s="175"/>
      <c r="D8" s="237"/>
      <c r="E8" s="215"/>
      <c r="F8" s="238"/>
      <c r="G8" s="229">
        <f t="shared" ref="G8:G10" si="0">F8*D8</f>
        <v>0</v>
      </c>
    </row>
    <row r="9" spans="1:7" ht="15.75">
      <c r="A9" s="573"/>
      <c r="B9" s="573"/>
      <c r="C9" s="175"/>
      <c r="D9" s="237"/>
      <c r="E9" s="215"/>
      <c r="F9" s="238"/>
      <c r="G9" s="229">
        <f t="shared" si="0"/>
        <v>0</v>
      </c>
    </row>
    <row r="10" spans="1:7" ht="15.75">
      <c r="A10" s="573"/>
      <c r="B10" s="573"/>
      <c r="C10" s="175"/>
      <c r="D10" s="237"/>
      <c r="E10" s="215"/>
      <c r="F10" s="238"/>
      <c r="G10" s="229">
        <f t="shared" si="0"/>
        <v>0</v>
      </c>
    </row>
    <row r="11" spans="1:7" ht="15.75">
      <c r="A11" s="573"/>
      <c r="B11" s="573"/>
      <c r="C11" s="175"/>
      <c r="D11" s="237"/>
      <c r="E11" s="215"/>
      <c r="F11" s="238"/>
      <c r="G11" s="229"/>
    </row>
    <row r="12" spans="1:7" ht="15.75">
      <c r="A12" s="573"/>
      <c r="B12" s="573"/>
      <c r="C12" s="175"/>
      <c r="D12" s="237"/>
      <c r="E12" s="215"/>
      <c r="F12" s="238"/>
      <c r="G12" s="229"/>
    </row>
    <row r="13" spans="1:7" ht="15.75">
      <c r="A13" s="573"/>
      <c r="B13" s="573"/>
      <c r="C13" s="175"/>
      <c r="D13" s="237"/>
      <c r="E13" s="215"/>
      <c r="F13" s="238"/>
      <c r="G13" s="229"/>
    </row>
    <row r="14" spans="1:7" ht="15.75">
      <c r="A14" s="573"/>
      <c r="B14" s="573"/>
      <c r="C14" s="175"/>
      <c r="D14" s="237"/>
      <c r="E14" s="215"/>
      <c r="F14" s="238"/>
      <c r="G14" s="229"/>
    </row>
    <row r="15" spans="1:7" ht="15.75">
      <c r="A15" s="549"/>
      <c r="B15" s="549"/>
      <c r="C15" s="549"/>
      <c r="D15" s="549"/>
      <c r="E15" s="549"/>
      <c r="F15" s="174" t="s">
        <v>20</v>
      </c>
      <c r="G15" s="227">
        <f>SUM(G7:G14)</f>
        <v>335429</v>
      </c>
    </row>
    <row r="16" spans="1:7" ht="15.75">
      <c r="A16" s="550" t="s">
        <v>328</v>
      </c>
      <c r="B16" s="550"/>
      <c r="C16" s="550"/>
      <c r="D16" s="550"/>
      <c r="E16" s="550"/>
      <c r="F16" s="550"/>
      <c r="G16" s="550"/>
    </row>
    <row r="17" spans="1:7" ht="15.75">
      <c r="A17" s="180" t="s">
        <v>319</v>
      </c>
      <c r="B17" s="174" t="s">
        <v>329</v>
      </c>
      <c r="C17" s="174" t="s">
        <v>330</v>
      </c>
      <c r="D17" s="174" t="s">
        <v>331</v>
      </c>
      <c r="E17" s="174" t="s">
        <v>332</v>
      </c>
      <c r="F17" s="174" t="s">
        <v>323</v>
      </c>
      <c r="G17" s="174" t="s">
        <v>324</v>
      </c>
    </row>
    <row r="18" spans="1:7" ht="15.75">
      <c r="A18" s="181" t="s">
        <v>363</v>
      </c>
      <c r="B18" s="175" t="s">
        <v>364</v>
      </c>
      <c r="C18" s="175">
        <v>0</v>
      </c>
      <c r="D18" s="175">
        <v>0.04</v>
      </c>
      <c r="E18" s="215"/>
      <c r="F18" s="238">
        <f>+G15</f>
        <v>335429</v>
      </c>
      <c r="G18" s="238">
        <f>D18*F18</f>
        <v>13417.16</v>
      </c>
    </row>
    <row r="19" spans="1:7" ht="15.75">
      <c r="A19" s="186"/>
      <c r="B19" s="186"/>
      <c r="C19" s="186"/>
      <c r="D19" s="186"/>
      <c r="E19" s="215"/>
      <c r="F19" s="215"/>
      <c r="G19" s="238">
        <f>D19*F19</f>
        <v>0</v>
      </c>
    </row>
    <row r="20" spans="1:7" ht="15.75">
      <c r="A20" s="549"/>
      <c r="B20" s="549"/>
      <c r="C20" s="549"/>
      <c r="D20" s="549"/>
      <c r="E20" s="549"/>
      <c r="F20" s="174" t="s">
        <v>20</v>
      </c>
      <c r="G20" s="188">
        <f>SUM(G18:G19)</f>
        <v>13417.16</v>
      </c>
    </row>
    <row r="21" spans="1:7" ht="15.75">
      <c r="A21" s="550" t="s">
        <v>335</v>
      </c>
      <c r="B21" s="550"/>
      <c r="C21" s="550"/>
      <c r="D21" s="550"/>
      <c r="E21" s="550"/>
      <c r="F21" s="550"/>
      <c r="G21" s="550"/>
    </row>
    <row r="22" spans="1:7" ht="31.5">
      <c r="A22" s="189" t="s">
        <v>319</v>
      </c>
      <c r="B22" s="189" t="s">
        <v>336</v>
      </c>
      <c r="C22" s="180" t="s">
        <v>337</v>
      </c>
      <c r="D22" s="180" t="s">
        <v>338</v>
      </c>
      <c r="E22" s="180" t="s">
        <v>339</v>
      </c>
      <c r="F22" s="180" t="s">
        <v>323</v>
      </c>
      <c r="G22" s="180" t="s">
        <v>324</v>
      </c>
    </row>
    <row r="23" spans="1:7" ht="15.75">
      <c r="A23" s="190" t="s">
        <v>340</v>
      </c>
      <c r="B23" s="191">
        <v>90909</v>
      </c>
      <c r="C23" s="192">
        <v>0.61</v>
      </c>
      <c r="D23" s="193">
        <f>+B23*(1+C23)</f>
        <v>146363.49</v>
      </c>
      <c r="E23" s="194">
        <v>0.01</v>
      </c>
      <c r="F23" s="215"/>
      <c r="G23" s="238">
        <f>+E23*D23</f>
        <v>1463.6349</v>
      </c>
    </row>
    <row r="24" spans="1:7" ht="15.75">
      <c r="A24" s="190" t="s">
        <v>341</v>
      </c>
      <c r="B24" s="191">
        <v>70707</v>
      </c>
      <c r="C24" s="192">
        <v>0.61</v>
      </c>
      <c r="D24" s="193">
        <f t="shared" ref="D24:D25" si="1">+B24*(1+C24)</f>
        <v>113838.26999999999</v>
      </c>
      <c r="E24" s="194">
        <v>1.5</v>
      </c>
      <c r="F24" s="215"/>
      <c r="G24" s="238">
        <f>+E24*D24</f>
        <v>170757.40499999997</v>
      </c>
    </row>
    <row r="25" spans="1:7" ht="15.75">
      <c r="A25" s="190" t="s">
        <v>342</v>
      </c>
      <c r="B25" s="191">
        <v>45454</v>
      </c>
      <c r="C25" s="192">
        <v>0.61</v>
      </c>
      <c r="D25" s="193">
        <f t="shared" si="1"/>
        <v>73180.939999999988</v>
      </c>
      <c r="E25" s="196">
        <f>+E24</f>
        <v>1.5</v>
      </c>
      <c r="F25" s="215"/>
      <c r="G25" s="238">
        <f>+E25*D25</f>
        <v>109771.40999999997</v>
      </c>
    </row>
    <row r="26" spans="1:7" ht="15.75">
      <c r="A26" s="549"/>
      <c r="B26" s="549"/>
      <c r="C26" s="549"/>
      <c r="D26" s="549"/>
      <c r="E26" s="549"/>
      <c r="F26" s="174" t="s">
        <v>20</v>
      </c>
      <c r="G26" s="188">
        <f>SUM(G23:G25)</f>
        <v>281992.44989999995</v>
      </c>
    </row>
    <row r="27" spans="1:7" ht="15.75">
      <c r="A27" s="550" t="s">
        <v>343</v>
      </c>
      <c r="B27" s="550"/>
      <c r="C27" s="550"/>
      <c r="D27" s="550"/>
      <c r="E27" s="550"/>
      <c r="F27" s="550"/>
      <c r="G27" s="550"/>
    </row>
    <row r="28" spans="1:7" ht="15.75">
      <c r="A28" s="547" t="s">
        <v>319</v>
      </c>
      <c r="B28" s="547"/>
      <c r="C28" s="174" t="s">
        <v>344</v>
      </c>
      <c r="D28" s="174" t="s">
        <v>345</v>
      </c>
      <c r="E28" s="174" t="s">
        <v>346</v>
      </c>
      <c r="F28" s="174" t="s">
        <v>323</v>
      </c>
      <c r="G28" s="174" t="s">
        <v>324</v>
      </c>
    </row>
    <row r="29" spans="1:7" ht="15.75">
      <c r="A29" s="551" t="s">
        <v>155</v>
      </c>
      <c r="B29" s="551"/>
      <c r="C29" s="186"/>
      <c r="D29" s="183"/>
      <c r="E29" s="197">
        <v>0.05</v>
      </c>
      <c r="F29" s="215"/>
      <c r="G29" s="238">
        <f>G26*E29</f>
        <v>14099.622494999998</v>
      </c>
    </row>
    <row r="30" spans="1:7" ht="15.75">
      <c r="A30" s="552"/>
      <c r="B30" s="552"/>
      <c r="C30" s="552"/>
      <c r="D30" s="552"/>
      <c r="E30" s="552"/>
      <c r="F30" s="174" t="s">
        <v>20</v>
      </c>
      <c r="G30" s="188">
        <f>SUM(G29:G29)</f>
        <v>14099.622494999998</v>
      </c>
    </row>
    <row r="31" spans="1:7" ht="15.75">
      <c r="A31" s="552"/>
      <c r="B31" s="552"/>
      <c r="C31" s="186"/>
      <c r="D31" s="186"/>
      <c r="E31" s="186"/>
      <c r="F31" s="186"/>
      <c r="G31" s="186"/>
    </row>
    <row r="32" spans="1:7" ht="15.75">
      <c r="A32" s="552"/>
      <c r="B32" s="552"/>
      <c r="C32" s="186"/>
      <c r="D32" s="547" t="s">
        <v>347</v>
      </c>
      <c r="E32" s="547"/>
      <c r="F32" s="547"/>
      <c r="G32" s="228">
        <f>ROUND(G15+G20+G26+G30,0)</f>
        <v>644938</v>
      </c>
    </row>
    <row r="36" spans="1:7" ht="16.5">
      <c r="A36" s="548" t="s">
        <v>348</v>
      </c>
      <c r="B36" s="548"/>
      <c r="C36" s="548"/>
      <c r="D36" s="205"/>
      <c r="E36" s="548" t="s">
        <v>349</v>
      </c>
      <c r="F36" s="548"/>
      <c r="G36" s="548"/>
    </row>
    <row r="37" spans="1:7">
      <c r="A37" s="57"/>
      <c r="B37" s="58"/>
      <c r="C37" s="58"/>
      <c r="D37" s="58"/>
      <c r="E37" s="58"/>
      <c r="F37" s="58"/>
      <c r="G37" s="58"/>
    </row>
    <row r="38" spans="1:7">
      <c r="A38" s="57"/>
      <c r="B38" s="58"/>
      <c r="C38" s="58"/>
      <c r="D38" s="58"/>
      <c r="E38" s="58"/>
      <c r="F38" s="58"/>
      <c r="G38" s="58"/>
    </row>
    <row r="39" spans="1:7">
      <c r="A39" s="57"/>
      <c r="B39" s="58"/>
      <c r="C39" s="58"/>
      <c r="D39" s="58"/>
      <c r="E39" s="58"/>
      <c r="F39" s="58"/>
      <c r="G39" s="213"/>
    </row>
    <row r="40" spans="1:7" ht="18">
      <c r="A40" s="57"/>
      <c r="B40" s="58"/>
      <c r="C40" s="544" t="s">
        <v>350</v>
      </c>
      <c r="D40" s="544"/>
      <c r="E40" s="544"/>
      <c r="F40" s="544"/>
      <c r="G40" s="205"/>
    </row>
  </sheetData>
  <mergeCells count="30">
    <mergeCell ref="A5:G5"/>
    <mergeCell ref="A1:A3"/>
    <mergeCell ref="B1:G1"/>
    <mergeCell ref="B2:G2"/>
    <mergeCell ref="B3:G3"/>
    <mergeCell ref="A4:C4"/>
    <mergeCell ref="A20:E20"/>
    <mergeCell ref="A6:B6"/>
    <mergeCell ref="A7:B7"/>
    <mergeCell ref="A8:B8"/>
    <mergeCell ref="A9:B9"/>
    <mergeCell ref="A10:B10"/>
    <mergeCell ref="A11:B11"/>
    <mergeCell ref="A12:B12"/>
    <mergeCell ref="A13:B13"/>
    <mergeCell ref="A14:B14"/>
    <mergeCell ref="A15:E15"/>
    <mergeCell ref="A16:G16"/>
    <mergeCell ref="C40:F40"/>
    <mergeCell ref="A21:G21"/>
    <mergeCell ref="A26:E26"/>
    <mergeCell ref="A27:G27"/>
    <mergeCell ref="A28:B28"/>
    <mergeCell ref="A29:B29"/>
    <mergeCell ref="A30:E30"/>
    <mergeCell ref="A31:B31"/>
    <mergeCell ref="A32:B32"/>
    <mergeCell ref="D32:F32"/>
    <mergeCell ref="A36:C36"/>
    <mergeCell ref="E36:G36"/>
  </mergeCells>
  <pageMargins left="0.7" right="0.7" top="0.75" bottom="0.75" header="0.3" footer="0.3"/>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100-000000000000}">
  <sheetPr>
    <tabColor rgb="FF92D050"/>
    <pageSetUpPr fitToPage="1"/>
  </sheetPr>
  <dimension ref="A1:HZ91"/>
  <sheetViews>
    <sheetView topLeftCell="A52" zoomScale="110" zoomScaleNormal="110" zoomScaleSheetLayoutView="110" zoomScalePageLayoutView="110" workbookViewId="0">
      <selection activeCell="B13" sqref="B13"/>
    </sheetView>
  </sheetViews>
  <sheetFormatPr defaultColWidth="22.85546875" defaultRowHeight="12.75"/>
  <cols>
    <col min="1" max="1" width="13.140625" style="72" customWidth="1"/>
    <col min="2" max="2" width="43.42578125" style="72" customWidth="1"/>
    <col min="3" max="3" width="19" style="72" customWidth="1"/>
    <col min="4" max="4" width="14" style="72" bestFit="1" customWidth="1"/>
    <col min="5" max="5" width="20.28515625" style="72" bestFit="1" customWidth="1"/>
    <col min="6" max="6" width="15" style="72" bestFit="1" customWidth="1"/>
    <col min="7" max="7" width="23.7109375" style="78" bestFit="1" customWidth="1"/>
    <col min="8" max="232" width="22.85546875" style="72" customWidth="1"/>
    <col min="233" max="233" width="22.85546875" style="93" customWidth="1"/>
    <col min="234" max="16384" width="22.85546875" style="94"/>
  </cols>
  <sheetData>
    <row r="1" spans="1:10" s="70" customFormat="1" ht="15">
      <c r="A1" s="625" t="s">
        <v>665</v>
      </c>
      <c r="B1" s="625"/>
      <c r="C1" s="625"/>
      <c r="D1" s="625"/>
      <c r="E1" s="625"/>
      <c r="F1" s="625"/>
      <c r="G1" s="625"/>
    </row>
    <row r="2" spans="1:10" s="70" customFormat="1" ht="15"/>
    <row r="3" spans="1:10" s="70" customFormat="1" ht="15">
      <c r="A3" s="625" t="s">
        <v>666</v>
      </c>
      <c r="B3" s="625"/>
      <c r="C3" s="625"/>
      <c r="D3" s="625"/>
      <c r="E3" s="625"/>
      <c r="F3" s="625"/>
      <c r="G3" s="625"/>
    </row>
    <row r="4" spans="1:10" s="70" customFormat="1" ht="15"/>
    <row r="5" spans="1:10" s="70" customFormat="1" ht="15">
      <c r="A5" s="626" t="s">
        <v>667</v>
      </c>
      <c r="B5" s="626"/>
      <c r="C5" s="626"/>
      <c r="D5" s="626"/>
      <c r="E5" s="626"/>
      <c r="F5" s="626"/>
      <c r="G5" s="626"/>
    </row>
    <row r="6" spans="1:10" s="70" customFormat="1" ht="15">
      <c r="A6" s="626"/>
      <c r="B6" s="626"/>
      <c r="C6" s="626"/>
      <c r="D6" s="626"/>
      <c r="E6" s="626"/>
      <c r="F6" s="626"/>
      <c r="G6" s="626"/>
    </row>
    <row r="7" spans="1:10" s="70" customFormat="1" ht="15"/>
    <row r="8" spans="1:10" s="70" customFormat="1" ht="15">
      <c r="A8" s="71" t="s">
        <v>668</v>
      </c>
    </row>
    <row r="9" spans="1:10" s="70" customFormat="1" ht="15"/>
    <row r="10" spans="1:10" ht="17.25" customHeight="1">
      <c r="B10" s="73" t="s">
        <v>669</v>
      </c>
      <c r="C10" s="74">
        <f>+'[5]PRESUPUESTO PLAZA 10042022'!F177</f>
        <v>3286774900.6644998</v>
      </c>
      <c r="D10" s="75"/>
      <c r="E10" s="627"/>
      <c r="F10" s="627"/>
      <c r="G10" s="627"/>
    </row>
    <row r="11" spans="1:10" ht="17.25" customHeight="1">
      <c r="A11" s="76"/>
      <c r="B11" s="73" t="s">
        <v>670</v>
      </c>
      <c r="C11" s="74">
        <f>+C10*D11</f>
        <v>953164721.19270492</v>
      </c>
      <c r="D11" s="77">
        <v>0.28999999999999998</v>
      </c>
      <c r="E11" s="78"/>
      <c r="F11" s="79"/>
    </row>
    <row r="12" spans="1:10" ht="17.25" customHeight="1">
      <c r="A12" s="76"/>
      <c r="B12" s="73" t="s">
        <v>671</v>
      </c>
      <c r="C12" s="74">
        <v>0</v>
      </c>
      <c r="D12" s="80"/>
      <c r="E12" s="81"/>
      <c r="F12" s="79"/>
    </row>
    <row r="13" spans="1:10" ht="17.25" customHeight="1">
      <c r="A13" s="76"/>
      <c r="B13" s="73" t="s">
        <v>672</v>
      </c>
      <c r="C13" s="74">
        <f>C10+C11</f>
        <v>4239939621.8572044</v>
      </c>
      <c r="D13" s="75"/>
      <c r="E13" s="81"/>
      <c r="J13" s="78"/>
    </row>
    <row r="14" spans="1:10" ht="17.25" customHeight="1">
      <c r="A14" s="82"/>
      <c r="B14" s="83"/>
      <c r="C14" s="84"/>
      <c r="D14" s="85"/>
      <c r="J14" s="78"/>
    </row>
    <row r="15" spans="1:10" ht="17.25" customHeight="1">
      <c r="B15" s="86" t="s">
        <v>673</v>
      </c>
      <c r="C15" s="87">
        <v>6</v>
      </c>
      <c r="D15" s="88" t="s">
        <v>674</v>
      </c>
      <c r="E15" s="89"/>
      <c r="F15" s="89"/>
      <c r="G15" s="89"/>
      <c r="J15" s="78"/>
    </row>
    <row r="16" spans="1:10" ht="17.25" customHeight="1">
      <c r="B16" s="86" t="s">
        <v>675</v>
      </c>
      <c r="C16" s="90">
        <v>0</v>
      </c>
      <c r="D16" s="86"/>
      <c r="E16" s="89"/>
      <c r="F16" s="89"/>
      <c r="G16" s="91"/>
    </row>
    <row r="17" spans="1:234" ht="17.25" customHeight="1">
      <c r="A17" s="82"/>
      <c r="B17" s="83"/>
      <c r="C17" s="84"/>
      <c r="D17" s="92"/>
      <c r="E17" s="89"/>
      <c r="F17" s="89"/>
      <c r="G17" s="91"/>
    </row>
    <row r="18" spans="1:234" s="92" customFormat="1" ht="16.5" customHeight="1">
      <c r="A18" s="628" t="s">
        <v>676</v>
      </c>
      <c r="B18" s="628"/>
      <c r="C18" s="628"/>
      <c r="D18" s="628"/>
      <c r="E18" s="628"/>
      <c r="F18" s="628"/>
      <c r="G18" s="628"/>
      <c r="HY18" s="93"/>
      <c r="HZ18" s="94"/>
    </row>
    <row r="19" spans="1:234" ht="12.75" customHeight="1">
      <c r="A19" s="623" t="s">
        <v>677</v>
      </c>
      <c r="B19" s="624"/>
      <c r="C19" s="624"/>
      <c r="D19" s="624"/>
      <c r="E19" s="624"/>
      <c r="F19" s="624"/>
      <c r="G19" s="95"/>
    </row>
    <row r="20" spans="1:234" s="98" customFormat="1" ht="24" customHeight="1">
      <c r="A20" s="96" t="s">
        <v>678</v>
      </c>
      <c r="B20" s="612" t="s">
        <v>679</v>
      </c>
      <c r="C20" s="612" t="s">
        <v>680</v>
      </c>
      <c r="D20" s="96" t="s">
        <v>681</v>
      </c>
      <c r="E20" s="96" t="s">
        <v>682</v>
      </c>
      <c r="F20" s="96" t="s">
        <v>683</v>
      </c>
      <c r="G20" s="97" t="s">
        <v>684</v>
      </c>
      <c r="HY20" s="93"/>
      <c r="HZ20" s="94"/>
    </row>
    <row r="21" spans="1:234" s="98" customFormat="1" ht="10.5" customHeight="1">
      <c r="A21" s="99" t="s">
        <v>685</v>
      </c>
      <c r="B21" s="612"/>
      <c r="C21" s="612"/>
      <c r="D21" s="99" t="s">
        <v>686</v>
      </c>
      <c r="E21" s="99" t="s">
        <v>687</v>
      </c>
      <c r="F21" s="99" t="s">
        <v>688</v>
      </c>
      <c r="G21" s="100" t="s">
        <v>689</v>
      </c>
      <c r="HY21" s="93"/>
      <c r="HZ21" s="94"/>
    </row>
    <row r="22" spans="1:234" s="98" customFormat="1" ht="14.1" customHeight="1">
      <c r="A22" s="613" t="s">
        <v>690</v>
      </c>
      <c r="B22" s="614"/>
      <c r="C22" s="614"/>
      <c r="D22" s="614"/>
      <c r="E22" s="614"/>
      <c r="F22" s="614"/>
      <c r="G22" s="615"/>
      <c r="HY22" s="93"/>
      <c r="HZ22" s="94"/>
    </row>
    <row r="23" spans="1:234" s="98" customFormat="1" ht="15" customHeight="1">
      <c r="A23" s="101">
        <v>1</v>
      </c>
      <c r="B23" s="102" t="s">
        <v>691</v>
      </c>
      <c r="C23" s="101"/>
      <c r="D23" s="103">
        <v>0.5</v>
      </c>
      <c r="E23" s="104">
        <v>4500000</v>
      </c>
      <c r="F23" s="105">
        <v>1.65</v>
      </c>
      <c r="G23" s="106">
        <f>E23*F23*D23*A23</f>
        <v>3712500</v>
      </c>
      <c r="HY23" s="93"/>
      <c r="HZ23" s="94"/>
    </row>
    <row r="24" spans="1:234" s="98" customFormat="1" ht="15" customHeight="1">
      <c r="A24" s="101">
        <v>1</v>
      </c>
      <c r="B24" s="102" t="s">
        <v>692</v>
      </c>
      <c r="C24" s="101"/>
      <c r="D24" s="103">
        <v>1</v>
      </c>
      <c r="E24" s="104">
        <v>3500000</v>
      </c>
      <c r="F24" s="105">
        <v>1.65</v>
      </c>
      <c r="G24" s="106">
        <f t="shared" ref="G24:G29" si="0">E24*F24*D24*A24</f>
        <v>5775000</v>
      </c>
      <c r="HY24" s="93"/>
      <c r="HZ24" s="94"/>
    </row>
    <row r="25" spans="1:234" s="98" customFormat="1" ht="15" customHeight="1">
      <c r="A25" s="101">
        <v>1</v>
      </c>
      <c r="B25" s="102" t="s">
        <v>693</v>
      </c>
      <c r="C25" s="101"/>
      <c r="D25" s="103">
        <v>1</v>
      </c>
      <c r="E25" s="104">
        <v>2500000</v>
      </c>
      <c r="F25" s="105">
        <v>1.65</v>
      </c>
      <c r="G25" s="106">
        <f t="shared" si="0"/>
        <v>4125000</v>
      </c>
      <c r="I25" s="107"/>
      <c r="HY25" s="93"/>
      <c r="HZ25" s="94"/>
    </row>
    <row r="26" spans="1:234" s="98" customFormat="1" ht="15" customHeight="1">
      <c r="A26" s="101">
        <v>1</v>
      </c>
      <c r="B26" s="102" t="s">
        <v>694</v>
      </c>
      <c r="C26" s="101"/>
      <c r="D26" s="103">
        <v>0.5</v>
      </c>
      <c r="E26" s="104">
        <v>1800000</v>
      </c>
      <c r="F26" s="105">
        <v>1.65</v>
      </c>
      <c r="G26" s="106">
        <f t="shared" si="0"/>
        <v>1485000</v>
      </c>
      <c r="HY26" s="93"/>
      <c r="HZ26" s="94"/>
    </row>
    <row r="27" spans="1:234" s="98" customFormat="1" ht="15" customHeight="1">
      <c r="A27" s="101">
        <v>1</v>
      </c>
      <c r="B27" s="102" t="s">
        <v>695</v>
      </c>
      <c r="C27" s="101"/>
      <c r="D27" s="103">
        <v>0.1</v>
      </c>
      <c r="E27" s="104">
        <v>4200000</v>
      </c>
      <c r="F27" s="105">
        <v>1.65</v>
      </c>
      <c r="G27" s="106">
        <f t="shared" si="0"/>
        <v>693000</v>
      </c>
      <c r="HY27" s="93"/>
      <c r="HZ27" s="94"/>
    </row>
    <row r="28" spans="1:234" s="98" customFormat="1" ht="15" customHeight="1">
      <c r="A28" s="101">
        <v>1</v>
      </c>
      <c r="B28" s="102" t="s">
        <v>696</v>
      </c>
      <c r="C28" s="101"/>
      <c r="D28" s="103">
        <v>0.1</v>
      </c>
      <c r="E28" s="104">
        <v>4200000</v>
      </c>
      <c r="F28" s="105">
        <v>1.65</v>
      </c>
      <c r="G28" s="106">
        <f t="shared" si="0"/>
        <v>693000</v>
      </c>
      <c r="HY28" s="93"/>
      <c r="HZ28" s="94"/>
    </row>
    <row r="29" spans="1:234" s="98" customFormat="1" ht="15" customHeight="1">
      <c r="A29" s="101">
        <v>1</v>
      </c>
      <c r="B29" s="102" t="s">
        <v>697</v>
      </c>
      <c r="C29" s="101"/>
      <c r="D29" s="103">
        <v>0.1</v>
      </c>
      <c r="E29" s="104">
        <v>4200000</v>
      </c>
      <c r="F29" s="105">
        <v>1.65</v>
      </c>
      <c r="G29" s="106">
        <f t="shared" si="0"/>
        <v>693000</v>
      </c>
      <c r="HY29" s="93"/>
      <c r="HZ29" s="94"/>
    </row>
    <row r="30" spans="1:234" s="98" customFormat="1" ht="14.1" customHeight="1">
      <c r="A30" s="108"/>
      <c r="B30" s="109"/>
      <c r="C30" s="109"/>
      <c r="D30" s="109"/>
      <c r="E30" s="109"/>
      <c r="F30" s="109"/>
      <c r="G30" s="110"/>
      <c r="HY30" s="93"/>
      <c r="HZ30" s="94"/>
    </row>
    <row r="31" spans="1:234" s="98" customFormat="1" ht="14.1" customHeight="1">
      <c r="A31" s="616" t="s">
        <v>698</v>
      </c>
      <c r="B31" s="617"/>
      <c r="C31" s="617"/>
      <c r="D31" s="617"/>
      <c r="E31" s="617"/>
      <c r="F31" s="617"/>
      <c r="G31" s="617"/>
      <c r="HY31" s="93"/>
      <c r="HZ31" s="94"/>
    </row>
    <row r="32" spans="1:234" s="98" customFormat="1" ht="15" customHeight="1">
      <c r="A32" s="101">
        <v>1</v>
      </c>
      <c r="B32" s="618" t="s">
        <v>699</v>
      </c>
      <c r="C32" s="618"/>
      <c r="D32" s="111">
        <v>1</v>
      </c>
      <c r="E32" s="104">
        <v>1500000</v>
      </c>
      <c r="F32" s="105">
        <v>1.65</v>
      </c>
      <c r="G32" s="106">
        <f t="shared" ref="G32:G39" si="1">E32*F32*D32*A32</f>
        <v>2475000</v>
      </c>
      <c r="HY32" s="93"/>
      <c r="HZ32" s="94"/>
    </row>
    <row r="33" spans="1:234" s="98" customFormat="1" ht="15" customHeight="1">
      <c r="A33" s="101">
        <v>1</v>
      </c>
      <c r="B33" s="618" t="s">
        <v>700</v>
      </c>
      <c r="C33" s="618"/>
      <c r="D33" s="103">
        <v>1</v>
      </c>
      <c r="E33" s="104">
        <v>2000000</v>
      </c>
      <c r="F33" s="105">
        <v>1.65</v>
      </c>
      <c r="G33" s="106">
        <f t="shared" si="1"/>
        <v>3300000</v>
      </c>
      <c r="HY33" s="93"/>
      <c r="HZ33" s="94"/>
    </row>
    <row r="34" spans="1:234" s="98" customFormat="1" ht="15" customHeight="1">
      <c r="A34" s="101">
        <v>1</v>
      </c>
      <c r="B34" s="618" t="s">
        <v>701</v>
      </c>
      <c r="C34" s="618"/>
      <c r="D34" s="103">
        <v>0.5</v>
      </c>
      <c r="E34" s="104">
        <v>1200000</v>
      </c>
      <c r="F34" s="105">
        <v>1.65</v>
      </c>
      <c r="G34" s="106">
        <f t="shared" si="1"/>
        <v>990000</v>
      </c>
      <c r="HY34" s="93"/>
      <c r="HZ34" s="94"/>
    </row>
    <row r="35" spans="1:234" s="98" customFormat="1" ht="15" customHeight="1">
      <c r="A35" s="101">
        <v>1</v>
      </c>
      <c r="B35" s="618" t="s">
        <v>702</v>
      </c>
      <c r="C35" s="618"/>
      <c r="D35" s="103">
        <v>0.5</v>
      </c>
      <c r="E35" s="104">
        <v>1000000</v>
      </c>
      <c r="F35" s="105">
        <v>1.65</v>
      </c>
      <c r="G35" s="106">
        <f t="shared" si="1"/>
        <v>825000</v>
      </c>
      <c r="HY35" s="93"/>
      <c r="HZ35" s="94"/>
    </row>
    <row r="36" spans="1:234" s="98" customFormat="1" ht="14.1" customHeight="1">
      <c r="A36" s="613" t="s">
        <v>703</v>
      </c>
      <c r="B36" s="619"/>
      <c r="C36" s="619"/>
      <c r="D36" s="619"/>
      <c r="E36" s="619"/>
      <c r="F36" s="619"/>
      <c r="G36" s="620"/>
      <c r="HY36" s="93"/>
      <c r="HZ36" s="94"/>
    </row>
    <row r="37" spans="1:234" ht="15" customHeight="1">
      <c r="A37" s="101">
        <v>1</v>
      </c>
      <c r="B37" s="621" t="s">
        <v>704</v>
      </c>
      <c r="C37" s="621"/>
      <c r="D37" s="111">
        <v>1</v>
      </c>
      <c r="E37" s="104">
        <v>1000000</v>
      </c>
      <c r="F37" s="105">
        <v>1.65</v>
      </c>
      <c r="G37" s="106">
        <f t="shared" si="1"/>
        <v>1650000</v>
      </c>
    </row>
    <row r="38" spans="1:234" ht="15" customHeight="1">
      <c r="A38" s="101">
        <v>1</v>
      </c>
      <c r="B38" s="621" t="s">
        <v>705</v>
      </c>
      <c r="C38" s="621"/>
      <c r="D38" s="111">
        <v>0.35</v>
      </c>
      <c r="E38" s="104">
        <v>1000000</v>
      </c>
      <c r="F38" s="105">
        <v>1.65</v>
      </c>
      <c r="G38" s="106">
        <f t="shared" si="1"/>
        <v>577500</v>
      </c>
    </row>
    <row r="39" spans="1:234" ht="52.5" customHeight="1">
      <c r="A39" s="101">
        <v>2</v>
      </c>
      <c r="B39" s="604" t="s">
        <v>706</v>
      </c>
      <c r="C39" s="604"/>
      <c r="D39" s="112">
        <v>1</v>
      </c>
      <c r="E39" s="104">
        <v>2400000</v>
      </c>
      <c r="F39" s="105">
        <v>1.65</v>
      </c>
      <c r="G39" s="106">
        <f t="shared" si="1"/>
        <v>7920000</v>
      </c>
    </row>
    <row r="40" spans="1:234">
      <c r="A40" s="607" t="s">
        <v>707</v>
      </c>
      <c r="B40" s="608"/>
      <c r="C40" s="608"/>
      <c r="D40" s="608"/>
      <c r="E40" s="608"/>
      <c r="F40" s="622"/>
      <c r="G40" s="113">
        <f>G39+G37+G35+G34+G32+G29+G28+G27+G26+G25+G24+G23+G33+G38</f>
        <v>34914000</v>
      </c>
    </row>
    <row r="41" spans="1:234" ht="8.25" customHeight="1">
      <c r="A41" s="114"/>
      <c r="B41" s="115"/>
      <c r="C41" s="115"/>
      <c r="D41" s="115"/>
      <c r="E41" s="115"/>
      <c r="F41" s="116">
        <v>1</v>
      </c>
      <c r="G41" s="117">
        <v>0.1055</v>
      </c>
    </row>
    <row r="42" spans="1:234" s="118" customFormat="1" ht="21.75" customHeight="1">
      <c r="A42" s="652" t="s">
        <v>708</v>
      </c>
      <c r="B42" s="652"/>
      <c r="C42" s="96" t="s">
        <v>709</v>
      </c>
      <c r="D42" s="96" t="s">
        <v>710</v>
      </c>
      <c r="E42" s="96" t="s">
        <v>711</v>
      </c>
      <c r="F42" s="96" t="s">
        <v>712</v>
      </c>
      <c r="G42" s="97" t="s">
        <v>713</v>
      </c>
      <c r="HY42" s="93"/>
      <c r="HZ42" s="94"/>
    </row>
    <row r="43" spans="1:234" ht="21" customHeight="1">
      <c r="A43" s="653" t="s">
        <v>714</v>
      </c>
      <c r="B43" s="653"/>
      <c r="C43" s="654">
        <v>200</v>
      </c>
      <c r="D43" s="112">
        <v>1</v>
      </c>
      <c r="E43" s="655">
        <v>100</v>
      </c>
      <c r="F43" s="656">
        <v>4000</v>
      </c>
      <c r="G43" s="657">
        <f>F43*C43</f>
        <v>800000</v>
      </c>
    </row>
    <row r="44" spans="1:234" ht="21" customHeight="1">
      <c r="A44" s="653" t="s">
        <v>715</v>
      </c>
      <c r="B44" s="653"/>
      <c r="C44" s="654">
        <v>200</v>
      </c>
      <c r="D44" s="112">
        <v>1</v>
      </c>
      <c r="E44" s="655">
        <v>100</v>
      </c>
      <c r="F44" s="656">
        <v>5000</v>
      </c>
      <c r="G44" s="657">
        <f>F44*C44</f>
        <v>1000000</v>
      </c>
    </row>
    <row r="45" spans="1:234" ht="21" customHeight="1">
      <c r="A45" s="604" t="s">
        <v>716</v>
      </c>
      <c r="B45" s="604"/>
      <c r="C45" s="604"/>
      <c r="D45" s="604"/>
      <c r="E45" s="604"/>
      <c r="F45" s="604"/>
      <c r="G45" s="657">
        <v>500000</v>
      </c>
    </row>
    <row r="46" spans="1:234" s="118" customFormat="1" ht="21.75" customHeight="1">
      <c r="A46" s="652"/>
      <c r="B46" s="652"/>
      <c r="C46" s="96" t="s">
        <v>717</v>
      </c>
      <c r="D46" s="96" t="s">
        <v>718</v>
      </c>
      <c r="E46" s="96" t="s">
        <v>719</v>
      </c>
      <c r="F46" s="96"/>
      <c r="G46" s="97" t="s">
        <v>713</v>
      </c>
      <c r="HY46" s="93"/>
      <c r="HZ46" s="94"/>
    </row>
    <row r="47" spans="1:234" ht="21" customHeight="1">
      <c r="A47" s="658" t="s">
        <v>720</v>
      </c>
      <c r="B47" s="659"/>
      <c r="C47" s="101" t="s">
        <v>721</v>
      </c>
      <c r="D47" s="101">
        <v>6</v>
      </c>
      <c r="E47" s="660">
        <v>200000</v>
      </c>
      <c r="F47" s="661"/>
      <c r="G47" s="657">
        <f>+E47*D47</f>
        <v>1200000</v>
      </c>
    </row>
    <row r="48" spans="1:234" ht="21" customHeight="1">
      <c r="A48" s="658" t="s">
        <v>722</v>
      </c>
      <c r="B48" s="659"/>
      <c r="C48" s="101" t="s">
        <v>717</v>
      </c>
      <c r="D48" s="101">
        <v>1</v>
      </c>
      <c r="E48" s="660">
        <v>1500000</v>
      </c>
      <c r="F48" s="661"/>
      <c r="G48" s="657">
        <f>+E48*D48</f>
        <v>1500000</v>
      </c>
    </row>
    <row r="49" spans="1:234" ht="21" customHeight="1">
      <c r="A49" s="658" t="s">
        <v>723</v>
      </c>
      <c r="B49" s="659"/>
      <c r="C49" s="101" t="s">
        <v>717</v>
      </c>
      <c r="D49" s="101">
        <v>1</v>
      </c>
      <c r="E49" s="660">
        <v>1500000</v>
      </c>
      <c r="F49" s="661"/>
      <c r="G49" s="657">
        <f>+E49*D49</f>
        <v>1500000</v>
      </c>
    </row>
    <row r="50" spans="1:234" ht="18" customHeight="1">
      <c r="A50" s="101">
        <v>1</v>
      </c>
      <c r="B50" s="604" t="s">
        <v>724</v>
      </c>
      <c r="C50" s="604"/>
      <c r="D50" s="112" t="s">
        <v>725</v>
      </c>
      <c r="E50" s="662"/>
      <c r="F50" s="663"/>
      <c r="G50" s="106">
        <v>2500000</v>
      </c>
    </row>
    <row r="51" spans="1:234" ht="18" customHeight="1">
      <c r="A51" s="101">
        <v>1</v>
      </c>
      <c r="B51" s="604" t="s">
        <v>726</v>
      </c>
      <c r="C51" s="604"/>
      <c r="D51" s="112">
        <v>1</v>
      </c>
      <c r="E51" s="662"/>
      <c r="F51" s="663"/>
      <c r="G51" s="106">
        <v>1200000</v>
      </c>
    </row>
    <row r="52" spans="1:234" s="121" customFormat="1" ht="30" customHeight="1">
      <c r="A52" s="607" t="s">
        <v>727</v>
      </c>
      <c r="B52" s="608"/>
      <c r="C52" s="608"/>
      <c r="D52" s="608"/>
      <c r="E52" s="608"/>
      <c r="F52" s="664"/>
      <c r="G52" s="119">
        <f>SUM(G43:G51)</f>
        <v>10200000</v>
      </c>
      <c r="H52" s="120"/>
      <c r="I52" s="120"/>
      <c r="J52" s="120"/>
      <c r="K52" s="120"/>
      <c r="L52" s="120"/>
      <c r="M52" s="120"/>
      <c r="N52" s="120"/>
      <c r="O52" s="120"/>
      <c r="P52" s="120"/>
      <c r="Q52" s="120"/>
      <c r="R52" s="120"/>
      <c r="S52" s="120"/>
      <c r="T52" s="120"/>
      <c r="U52" s="120"/>
      <c r="V52" s="120"/>
      <c r="W52" s="120"/>
      <c r="X52" s="120"/>
      <c r="Y52" s="120"/>
      <c r="Z52" s="120"/>
      <c r="AA52" s="120"/>
      <c r="AB52" s="120"/>
      <c r="AC52" s="120"/>
      <c r="AD52" s="120"/>
      <c r="AE52" s="120"/>
      <c r="AF52" s="120"/>
      <c r="AG52" s="120"/>
      <c r="AH52" s="120"/>
      <c r="AI52" s="120"/>
      <c r="AJ52" s="120"/>
      <c r="AK52" s="120"/>
      <c r="AL52" s="120"/>
      <c r="AM52" s="120"/>
      <c r="AN52" s="120"/>
      <c r="AO52" s="120"/>
      <c r="AP52" s="120"/>
      <c r="AQ52" s="120"/>
      <c r="AR52" s="120"/>
      <c r="AS52" s="120"/>
      <c r="AT52" s="120"/>
      <c r="AU52" s="120"/>
      <c r="AV52" s="120"/>
      <c r="AW52" s="120"/>
      <c r="AX52" s="120"/>
      <c r="AY52" s="120"/>
      <c r="AZ52" s="120"/>
      <c r="BA52" s="120"/>
      <c r="BB52" s="120"/>
      <c r="BC52" s="120"/>
      <c r="BD52" s="120"/>
      <c r="BE52" s="120"/>
      <c r="BF52" s="120"/>
      <c r="BG52" s="120"/>
      <c r="BH52" s="120"/>
      <c r="BI52" s="120"/>
      <c r="BJ52" s="120"/>
      <c r="BK52" s="120"/>
      <c r="BL52" s="120"/>
      <c r="BM52" s="120"/>
      <c r="BN52" s="120"/>
      <c r="BO52" s="120"/>
      <c r="BP52" s="120"/>
      <c r="BQ52" s="120"/>
      <c r="BR52" s="120"/>
      <c r="BS52" s="120"/>
      <c r="BT52" s="120"/>
      <c r="BU52" s="120"/>
      <c r="BV52" s="120"/>
      <c r="BW52" s="120"/>
      <c r="BX52" s="120"/>
      <c r="BY52" s="120"/>
      <c r="BZ52" s="120"/>
      <c r="CA52" s="120"/>
      <c r="CB52" s="120"/>
      <c r="CC52" s="120"/>
      <c r="CD52" s="120"/>
      <c r="CE52" s="120"/>
      <c r="CF52" s="120"/>
      <c r="CG52" s="120"/>
      <c r="CH52" s="120"/>
      <c r="CI52" s="120"/>
      <c r="CJ52" s="120"/>
      <c r="CK52" s="120"/>
      <c r="CL52" s="120"/>
      <c r="CM52" s="120"/>
      <c r="CN52" s="120"/>
      <c r="CO52" s="120"/>
      <c r="CP52" s="120"/>
      <c r="CQ52" s="120"/>
      <c r="CR52" s="120"/>
      <c r="CS52" s="120"/>
      <c r="CT52" s="120"/>
      <c r="CU52" s="120"/>
      <c r="CV52" s="120"/>
      <c r="CW52" s="120"/>
      <c r="CX52" s="120"/>
      <c r="CY52" s="120"/>
      <c r="CZ52" s="120"/>
      <c r="DA52" s="120"/>
      <c r="DB52" s="120"/>
      <c r="DC52" s="120"/>
      <c r="DD52" s="120"/>
      <c r="DE52" s="120"/>
      <c r="DF52" s="120"/>
      <c r="DG52" s="120"/>
      <c r="DH52" s="120"/>
      <c r="DI52" s="120"/>
      <c r="DJ52" s="120"/>
      <c r="DK52" s="120"/>
      <c r="DL52" s="120"/>
      <c r="DM52" s="120"/>
      <c r="DN52" s="120"/>
      <c r="DO52" s="120"/>
      <c r="DP52" s="120"/>
      <c r="DQ52" s="120"/>
      <c r="DR52" s="120"/>
      <c r="DS52" s="120"/>
      <c r="DT52" s="120"/>
      <c r="DU52" s="120"/>
      <c r="DV52" s="120"/>
      <c r="DW52" s="120"/>
      <c r="DX52" s="120"/>
      <c r="DY52" s="120"/>
      <c r="DZ52" s="120"/>
      <c r="EA52" s="120"/>
      <c r="EB52" s="120"/>
      <c r="EC52" s="120"/>
      <c r="ED52" s="120"/>
      <c r="EE52" s="120"/>
      <c r="EF52" s="120"/>
      <c r="EG52" s="120"/>
      <c r="EH52" s="120"/>
      <c r="EI52" s="120"/>
      <c r="EJ52" s="120"/>
      <c r="EK52" s="120"/>
      <c r="EL52" s="120"/>
      <c r="EM52" s="120"/>
      <c r="EN52" s="120"/>
      <c r="EO52" s="120"/>
      <c r="EP52" s="120"/>
      <c r="EQ52" s="120"/>
      <c r="ER52" s="120"/>
      <c r="ES52" s="120"/>
      <c r="ET52" s="120"/>
      <c r="EU52" s="120"/>
      <c r="EV52" s="120"/>
      <c r="EW52" s="120"/>
      <c r="EX52" s="120"/>
      <c r="EY52" s="120"/>
      <c r="EZ52" s="120"/>
      <c r="FA52" s="120"/>
      <c r="FB52" s="120"/>
      <c r="FC52" s="120"/>
      <c r="FD52" s="120"/>
      <c r="FE52" s="120"/>
      <c r="FF52" s="120"/>
      <c r="FG52" s="120"/>
      <c r="FH52" s="120"/>
      <c r="FI52" s="120"/>
      <c r="FJ52" s="120"/>
      <c r="FK52" s="120"/>
      <c r="FL52" s="120"/>
      <c r="FM52" s="120"/>
      <c r="FN52" s="120"/>
      <c r="FO52" s="120"/>
      <c r="FP52" s="120"/>
      <c r="FQ52" s="120"/>
      <c r="FR52" s="120"/>
      <c r="FS52" s="120"/>
      <c r="FT52" s="120"/>
      <c r="FU52" s="120"/>
      <c r="FV52" s="120"/>
      <c r="FW52" s="120"/>
      <c r="FX52" s="120"/>
      <c r="FY52" s="120"/>
      <c r="FZ52" s="120"/>
      <c r="GA52" s="120"/>
      <c r="GB52" s="120"/>
      <c r="GC52" s="120"/>
      <c r="GD52" s="120"/>
      <c r="GE52" s="120"/>
      <c r="GF52" s="120"/>
      <c r="GG52" s="120"/>
      <c r="GH52" s="120"/>
      <c r="GI52" s="120"/>
      <c r="GJ52" s="120"/>
      <c r="GK52" s="120"/>
      <c r="GL52" s="120"/>
      <c r="GM52" s="120"/>
      <c r="GN52" s="120"/>
      <c r="GO52" s="120"/>
      <c r="GP52" s="120"/>
      <c r="GQ52" s="120"/>
      <c r="GR52" s="120"/>
      <c r="GS52" s="120"/>
      <c r="GT52" s="120"/>
      <c r="GU52" s="120"/>
      <c r="GV52" s="120"/>
      <c r="GW52" s="120"/>
      <c r="GX52" s="120"/>
      <c r="GY52" s="120"/>
      <c r="GZ52" s="120"/>
      <c r="HA52" s="120"/>
      <c r="HB52" s="120"/>
      <c r="HC52" s="120"/>
      <c r="HD52" s="120"/>
      <c r="HE52" s="120"/>
      <c r="HF52" s="120"/>
      <c r="HG52" s="120"/>
      <c r="HH52" s="120"/>
      <c r="HI52" s="120"/>
      <c r="HJ52" s="120"/>
      <c r="HK52" s="120"/>
      <c r="HL52" s="120"/>
      <c r="HM52" s="120"/>
      <c r="HN52" s="120"/>
      <c r="HO52" s="120"/>
      <c r="HP52" s="120"/>
      <c r="HQ52" s="120"/>
      <c r="HR52" s="120"/>
      <c r="HS52" s="120"/>
      <c r="HT52" s="120"/>
      <c r="HU52" s="120"/>
      <c r="HV52" s="120"/>
      <c r="HW52" s="120"/>
      <c r="HX52" s="120"/>
    </row>
    <row r="53" spans="1:234" ht="6.75" customHeight="1">
      <c r="A53" s="122"/>
      <c r="B53" s="123"/>
      <c r="C53" s="123"/>
      <c r="D53" s="123"/>
      <c r="E53" s="123"/>
      <c r="F53" s="124">
        <v>2</v>
      </c>
      <c r="G53" s="665">
        <v>2.18E-2</v>
      </c>
    </row>
    <row r="54" spans="1:234" ht="29.25" customHeight="1">
      <c r="A54" s="666" t="s">
        <v>728</v>
      </c>
      <c r="B54" s="667"/>
      <c r="C54" s="667"/>
      <c r="D54" s="667"/>
      <c r="E54" s="667"/>
      <c r="F54" s="667"/>
      <c r="G54" s="668">
        <f>+(G40*6)+((G43+G44+G45+G51)*6)+G47+G48+G49+G50</f>
        <v>237184000</v>
      </c>
    </row>
    <row r="55" spans="1:234" ht="29.25" customHeight="1">
      <c r="A55" s="669" t="s">
        <v>729</v>
      </c>
      <c r="B55" s="670"/>
      <c r="C55" s="670"/>
      <c r="D55" s="670"/>
      <c r="E55" s="670"/>
      <c r="F55" s="671"/>
      <c r="G55" s="672">
        <f>G54/C10</f>
        <v>7.2163140819910612E-2</v>
      </c>
    </row>
    <row r="56" spans="1:234" ht="10.5" customHeight="1" thickBot="1">
      <c r="A56" s="673"/>
      <c r="B56" s="674"/>
      <c r="C56" s="674"/>
      <c r="D56" s="674"/>
      <c r="E56" s="674"/>
      <c r="F56" s="674"/>
      <c r="G56" s="674"/>
    </row>
    <row r="57" spans="1:234" ht="15" customHeight="1" thickTop="1">
      <c r="A57" s="609" t="s">
        <v>730</v>
      </c>
      <c r="B57" s="610"/>
      <c r="C57" s="610"/>
      <c r="D57" s="610"/>
      <c r="E57" s="610"/>
      <c r="F57" s="610"/>
      <c r="G57" s="611"/>
    </row>
    <row r="58" spans="1:234" s="128" customFormat="1" ht="15" customHeight="1">
      <c r="A58" s="125" t="s">
        <v>731</v>
      </c>
      <c r="B58" s="126"/>
      <c r="C58" s="126"/>
      <c r="D58" s="126"/>
      <c r="E58" s="126"/>
      <c r="F58" s="126"/>
      <c r="G58" s="127">
        <v>1.3889653455675</v>
      </c>
      <c r="HY58" s="93"/>
      <c r="HZ58" s="94"/>
    </row>
    <row r="59" spans="1:234" s="128" customFormat="1" ht="15" customHeight="1">
      <c r="A59" s="605" t="s">
        <v>732</v>
      </c>
      <c r="B59" s="606"/>
      <c r="C59" s="129"/>
      <c r="D59" s="129"/>
      <c r="E59" s="129"/>
      <c r="F59" s="130" t="s">
        <v>245</v>
      </c>
      <c r="G59" s="131" t="s">
        <v>713</v>
      </c>
      <c r="HY59" s="93"/>
      <c r="HZ59" s="94"/>
    </row>
    <row r="60" spans="1:234" ht="15" customHeight="1">
      <c r="A60" s="596" t="s">
        <v>733</v>
      </c>
      <c r="B60" s="597"/>
      <c r="C60" s="132"/>
      <c r="D60" s="132"/>
      <c r="E60" s="132"/>
      <c r="F60" s="133">
        <v>0.05</v>
      </c>
      <c r="G60" s="134">
        <f>F60*C10</f>
        <v>164338745.033225</v>
      </c>
      <c r="H60" s="135"/>
    </row>
    <row r="61" spans="1:234" ht="15" customHeight="1">
      <c r="A61" s="596" t="s">
        <v>734</v>
      </c>
      <c r="B61" s="597"/>
      <c r="C61" s="136"/>
      <c r="D61" s="136"/>
      <c r="E61" s="136"/>
      <c r="F61" s="133">
        <v>4.0000000000000001E-3</v>
      </c>
      <c r="G61" s="137">
        <f>F61*C10</f>
        <v>13147099.602658</v>
      </c>
      <c r="H61" s="138"/>
    </row>
    <row r="62" spans="1:234" ht="15" customHeight="1">
      <c r="A62" s="596" t="s">
        <v>735</v>
      </c>
      <c r="B62" s="597"/>
      <c r="C62" s="136"/>
      <c r="D62" s="136"/>
      <c r="E62" s="136"/>
      <c r="F62" s="133">
        <v>0.02</v>
      </c>
      <c r="G62" s="137">
        <f>F62*C10</f>
        <v>65735498.013289995</v>
      </c>
      <c r="H62" s="138"/>
    </row>
    <row r="63" spans="1:234" ht="15" customHeight="1">
      <c r="A63" s="596" t="s">
        <v>736</v>
      </c>
      <c r="B63" s="597"/>
      <c r="C63" s="136"/>
      <c r="D63" s="136"/>
      <c r="E63" s="136"/>
      <c r="F63" s="133">
        <v>2.5000000000000001E-2</v>
      </c>
      <c r="G63" s="137">
        <f>F63*C10</f>
        <v>82169372.5166125</v>
      </c>
      <c r="H63" s="138"/>
    </row>
    <row r="64" spans="1:234" ht="15" customHeight="1">
      <c r="A64" s="596" t="s">
        <v>737</v>
      </c>
      <c r="B64" s="597"/>
      <c r="C64" s="136"/>
      <c r="D64" s="136"/>
      <c r="E64" s="136"/>
      <c r="F64" s="133">
        <v>0.03</v>
      </c>
      <c r="G64" s="137">
        <f>F64*C10</f>
        <v>98603247.019934982</v>
      </c>
      <c r="H64" s="138"/>
    </row>
    <row r="65" spans="1:233" ht="15" customHeight="1">
      <c r="A65" s="596" t="s">
        <v>738</v>
      </c>
      <c r="B65" s="597"/>
      <c r="C65" s="136"/>
      <c r="D65" s="136"/>
      <c r="E65" s="136"/>
      <c r="F65" s="133">
        <v>0.01</v>
      </c>
      <c r="G65" s="137">
        <f>F65*C10</f>
        <v>32867749.006644998</v>
      </c>
      <c r="H65" s="138"/>
    </row>
    <row r="66" spans="1:233" ht="15" customHeight="1">
      <c r="A66" s="596" t="s">
        <v>739</v>
      </c>
      <c r="B66" s="597"/>
      <c r="C66" s="136"/>
      <c r="D66" s="136"/>
      <c r="E66" s="136"/>
      <c r="F66" s="133">
        <v>2E-3</v>
      </c>
      <c r="G66" s="137">
        <f>F66*C10</f>
        <v>6573549.8013289999</v>
      </c>
      <c r="H66" s="138"/>
    </row>
    <row r="67" spans="1:233" ht="15" customHeight="1">
      <c r="A67" s="596" t="s">
        <v>740</v>
      </c>
      <c r="B67" s="597"/>
      <c r="C67" s="136"/>
      <c r="D67" s="136"/>
      <c r="E67" s="136"/>
      <c r="F67" s="133">
        <v>2E-3</v>
      </c>
      <c r="G67" s="134">
        <f>G66</f>
        <v>6573549.8013289999</v>
      </c>
      <c r="H67" s="598"/>
      <c r="I67" s="598"/>
    </row>
    <row r="68" spans="1:233" ht="15" customHeight="1">
      <c r="A68" s="599" t="s">
        <v>741</v>
      </c>
      <c r="B68" s="600"/>
      <c r="C68" s="600"/>
      <c r="D68" s="600"/>
      <c r="E68" s="600"/>
      <c r="F68" s="600"/>
      <c r="G68" s="675">
        <f>SUM(G60:G67)</f>
        <v>470008810.7950235</v>
      </c>
      <c r="H68" s="89"/>
      <c r="I68" s="89"/>
      <c r="J68" s="89"/>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94"/>
    </row>
    <row r="69" spans="1:233" ht="10.5" customHeight="1">
      <c r="A69" s="601" t="s">
        <v>742</v>
      </c>
      <c r="B69" s="602"/>
      <c r="C69" s="602"/>
      <c r="D69" s="602"/>
      <c r="E69" s="602"/>
      <c r="F69" s="602"/>
      <c r="G69" s="603"/>
    </row>
    <row r="70" spans="1:233" s="92" customFormat="1" ht="24" customHeight="1">
      <c r="A70" s="581" t="s">
        <v>732</v>
      </c>
      <c r="B70" s="582"/>
      <c r="C70" s="139" t="s">
        <v>743</v>
      </c>
      <c r="D70" s="139" t="s">
        <v>744</v>
      </c>
      <c r="E70" s="140" t="s">
        <v>745</v>
      </c>
      <c r="F70" s="141"/>
      <c r="G70" s="131" t="s">
        <v>713</v>
      </c>
    </row>
    <row r="71" spans="1:233" ht="15" customHeight="1">
      <c r="A71" s="587" t="s">
        <v>746</v>
      </c>
      <c r="B71" s="142" t="s">
        <v>747</v>
      </c>
      <c r="C71" s="143">
        <f>C10</f>
        <v>3286774900.6644998</v>
      </c>
      <c r="D71" s="144">
        <v>0.2</v>
      </c>
      <c r="E71" s="145">
        <f>+C71*D71</f>
        <v>657354980.1329</v>
      </c>
      <c r="F71" s="144"/>
      <c r="G71" s="146">
        <f>+E71*1%</f>
        <v>6573549.8013289999</v>
      </c>
    </row>
    <row r="72" spans="1:233" ht="15" customHeight="1">
      <c r="A72" s="588"/>
      <c r="B72" s="142" t="s">
        <v>748</v>
      </c>
      <c r="C72" s="143">
        <f>+C71</f>
        <v>3286774900.6644998</v>
      </c>
      <c r="D72" s="144">
        <v>0.05</v>
      </c>
      <c r="E72" s="145">
        <f t="shared" ref="E72:E74" si="2">+C72*D72</f>
        <v>164338745.033225</v>
      </c>
      <c r="F72" s="144"/>
      <c r="G72" s="146">
        <f t="shared" ref="G72:G74" si="3">+E72*1%</f>
        <v>1643387.45033225</v>
      </c>
    </row>
    <row r="73" spans="1:233">
      <c r="A73" s="588"/>
      <c r="B73" s="142" t="s">
        <v>749</v>
      </c>
      <c r="C73" s="143">
        <f>+C71</f>
        <v>3286774900.6644998</v>
      </c>
      <c r="D73" s="144">
        <v>0.2</v>
      </c>
      <c r="E73" s="145">
        <f t="shared" si="2"/>
        <v>657354980.1329</v>
      </c>
      <c r="F73" s="144"/>
      <c r="G73" s="146">
        <f t="shared" si="3"/>
        <v>6573549.8013289999</v>
      </c>
    </row>
    <row r="74" spans="1:233" ht="21.75" customHeight="1">
      <c r="A74" s="147" t="s">
        <v>750</v>
      </c>
      <c r="B74" s="142" t="s">
        <v>751</v>
      </c>
      <c r="C74" s="143">
        <f>+C71</f>
        <v>3286774900.6644998</v>
      </c>
      <c r="D74" s="144">
        <v>0.05</v>
      </c>
      <c r="E74" s="145">
        <f t="shared" si="2"/>
        <v>164338745.033225</v>
      </c>
      <c r="F74" s="144"/>
      <c r="G74" s="146">
        <f t="shared" si="3"/>
        <v>1643387.45033225</v>
      </c>
    </row>
    <row r="75" spans="1:233" ht="10.5" customHeight="1">
      <c r="A75" s="148"/>
      <c r="B75" s="149"/>
      <c r="C75" s="149"/>
      <c r="D75" s="149"/>
      <c r="E75" s="149"/>
      <c r="F75" s="149"/>
      <c r="G75" s="150"/>
    </row>
    <row r="76" spans="1:233" ht="15" customHeight="1">
      <c r="A76" s="589" t="s">
        <v>752</v>
      </c>
      <c r="B76" s="590"/>
      <c r="C76" s="590"/>
      <c r="D76" s="590"/>
      <c r="E76" s="590"/>
      <c r="F76" s="590"/>
      <c r="G76" s="675">
        <f>SUM(G71:G75)</f>
        <v>16433874.503322501</v>
      </c>
      <c r="H76" s="89"/>
      <c r="I76" s="89"/>
      <c r="J76" s="89"/>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94"/>
    </row>
    <row r="77" spans="1:233" ht="8.25" customHeight="1">
      <c r="A77" s="151"/>
      <c r="B77" s="152"/>
      <c r="C77" s="152"/>
      <c r="D77" s="152"/>
      <c r="E77" s="152"/>
      <c r="F77" s="152"/>
      <c r="G77" s="150"/>
    </row>
    <row r="78" spans="1:233" ht="15" customHeight="1">
      <c r="A78" s="591" t="s">
        <v>753</v>
      </c>
      <c r="B78" s="592"/>
      <c r="C78" s="592"/>
      <c r="D78" s="592"/>
      <c r="E78" s="592"/>
      <c r="F78" s="592"/>
      <c r="G78" s="675">
        <f>G68+G76</f>
        <v>486442685.29834598</v>
      </c>
      <c r="H78" s="89"/>
      <c r="I78" s="89"/>
      <c r="J78" s="89"/>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94"/>
    </row>
    <row r="79" spans="1:233" ht="15" customHeight="1">
      <c r="A79" s="578" t="s">
        <v>754</v>
      </c>
      <c r="B79" s="579"/>
      <c r="C79" s="579"/>
      <c r="D79" s="579"/>
      <c r="E79" s="579"/>
      <c r="F79" s="579"/>
      <c r="G79" s="676">
        <f>G78/C10</f>
        <v>0.14799999999999999</v>
      </c>
      <c r="H79" s="89"/>
      <c r="I79" s="89"/>
      <c r="J79" s="89"/>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94"/>
    </row>
    <row r="80" spans="1:233" s="121" customFormat="1" ht="12">
      <c r="A80" s="593"/>
      <c r="B80" s="594"/>
      <c r="C80" s="594"/>
      <c r="D80" s="594"/>
      <c r="E80" s="594"/>
      <c r="F80" s="594"/>
      <c r="G80" s="595"/>
      <c r="H80" s="120"/>
      <c r="I80" s="120"/>
      <c r="J80" s="120"/>
      <c r="K80" s="120"/>
      <c r="L80" s="120"/>
      <c r="M80" s="120"/>
      <c r="N80" s="120"/>
      <c r="O80" s="120"/>
      <c r="P80" s="120"/>
      <c r="Q80" s="120"/>
      <c r="R80" s="120"/>
      <c r="S80" s="120"/>
      <c r="T80" s="120"/>
      <c r="U80" s="120"/>
      <c r="V80" s="120"/>
      <c r="W80" s="120"/>
      <c r="X80" s="120"/>
      <c r="Y80" s="120"/>
      <c r="Z80" s="120"/>
      <c r="AA80" s="120"/>
      <c r="AB80" s="120"/>
      <c r="AC80" s="120"/>
      <c r="AD80" s="120"/>
      <c r="AE80" s="120"/>
      <c r="AF80" s="120"/>
      <c r="AG80" s="120"/>
      <c r="AH80" s="120"/>
      <c r="AI80" s="120"/>
      <c r="AJ80" s="120"/>
      <c r="AK80" s="120"/>
      <c r="AL80" s="120"/>
      <c r="AM80" s="120"/>
      <c r="AN80" s="120"/>
      <c r="AO80" s="120"/>
      <c r="AP80" s="120"/>
      <c r="AQ80" s="120"/>
      <c r="AR80" s="120"/>
      <c r="AS80" s="120"/>
      <c r="AT80" s="120"/>
      <c r="AU80" s="120"/>
      <c r="AV80" s="120"/>
      <c r="AW80" s="120"/>
      <c r="AX80" s="120"/>
      <c r="AY80" s="120"/>
      <c r="AZ80" s="120"/>
      <c r="BA80" s="120"/>
      <c r="BB80" s="120"/>
      <c r="BC80" s="120"/>
      <c r="BD80" s="120"/>
      <c r="BE80" s="120"/>
      <c r="BF80" s="120"/>
      <c r="BG80" s="120"/>
      <c r="BH80" s="120"/>
      <c r="BI80" s="120"/>
      <c r="BJ80" s="120"/>
      <c r="BK80" s="120"/>
      <c r="BL80" s="120"/>
      <c r="BM80" s="120"/>
      <c r="BN80" s="120"/>
      <c r="BO80" s="120"/>
      <c r="BP80" s="120"/>
      <c r="BQ80" s="120"/>
      <c r="BR80" s="120"/>
      <c r="BS80" s="120"/>
      <c r="BT80" s="120"/>
      <c r="BU80" s="120"/>
      <c r="BV80" s="120"/>
      <c r="BW80" s="120"/>
      <c r="BX80" s="120"/>
      <c r="BY80" s="120"/>
      <c r="BZ80" s="120"/>
      <c r="CA80" s="120"/>
      <c r="CB80" s="120"/>
      <c r="CC80" s="120"/>
      <c r="CD80" s="120"/>
      <c r="CE80" s="120"/>
      <c r="CF80" s="120"/>
      <c r="CG80" s="120"/>
      <c r="CH80" s="120"/>
      <c r="CI80" s="120"/>
      <c r="CJ80" s="120"/>
      <c r="CK80" s="120"/>
      <c r="CL80" s="120"/>
      <c r="CM80" s="120"/>
      <c r="CN80" s="120"/>
      <c r="CO80" s="120"/>
      <c r="CP80" s="120"/>
      <c r="CQ80" s="120"/>
      <c r="CR80" s="120"/>
      <c r="CS80" s="120"/>
      <c r="CT80" s="120"/>
      <c r="CU80" s="120"/>
      <c r="CV80" s="120"/>
      <c r="CW80" s="120"/>
      <c r="CX80" s="120"/>
      <c r="CY80" s="120"/>
      <c r="CZ80" s="120"/>
      <c r="DA80" s="120"/>
      <c r="DB80" s="120"/>
      <c r="DC80" s="120"/>
      <c r="DD80" s="120"/>
      <c r="DE80" s="120"/>
      <c r="DF80" s="120"/>
      <c r="DG80" s="120"/>
      <c r="DH80" s="120"/>
      <c r="DI80" s="120"/>
      <c r="DJ80" s="120"/>
      <c r="DK80" s="120"/>
      <c r="DL80" s="120"/>
      <c r="DM80" s="120"/>
      <c r="DN80" s="120"/>
      <c r="DO80" s="120"/>
      <c r="DP80" s="120"/>
      <c r="DQ80" s="120"/>
      <c r="DR80" s="120"/>
      <c r="DS80" s="120"/>
      <c r="DT80" s="120"/>
      <c r="DU80" s="120"/>
      <c r="DV80" s="120"/>
      <c r="DW80" s="120"/>
      <c r="DX80" s="120"/>
      <c r="DY80" s="120"/>
      <c r="DZ80" s="120"/>
      <c r="EA80" s="120"/>
      <c r="EB80" s="120"/>
      <c r="EC80" s="120"/>
      <c r="ED80" s="120"/>
      <c r="EE80" s="120"/>
      <c r="EF80" s="120"/>
      <c r="EG80" s="120"/>
      <c r="EH80" s="120"/>
      <c r="EI80" s="120"/>
      <c r="EJ80" s="120"/>
      <c r="EK80" s="120"/>
      <c r="EL80" s="120"/>
      <c r="EM80" s="120"/>
      <c r="EN80" s="120"/>
      <c r="EO80" s="120"/>
      <c r="EP80" s="120"/>
      <c r="EQ80" s="120"/>
      <c r="ER80" s="120"/>
      <c r="ES80" s="120"/>
      <c r="ET80" s="120"/>
      <c r="EU80" s="120"/>
      <c r="EV80" s="120"/>
      <c r="EW80" s="120"/>
      <c r="EX80" s="120"/>
      <c r="EY80" s="120"/>
      <c r="EZ80" s="120"/>
      <c r="FA80" s="120"/>
      <c r="FB80" s="120"/>
      <c r="FC80" s="120"/>
      <c r="FD80" s="120"/>
      <c r="FE80" s="120"/>
      <c r="FF80" s="120"/>
      <c r="FG80" s="120"/>
      <c r="FH80" s="120"/>
      <c r="FI80" s="120"/>
      <c r="FJ80" s="120"/>
      <c r="FK80" s="120"/>
      <c r="FL80" s="120"/>
      <c r="FM80" s="120"/>
      <c r="FN80" s="120"/>
      <c r="FO80" s="120"/>
      <c r="FP80" s="120"/>
      <c r="FQ80" s="120"/>
      <c r="FR80" s="120"/>
      <c r="FS80" s="120"/>
      <c r="FT80" s="120"/>
      <c r="FU80" s="120"/>
      <c r="FV80" s="120"/>
      <c r="FW80" s="120"/>
      <c r="FX80" s="120"/>
      <c r="FY80" s="120"/>
      <c r="FZ80" s="120"/>
      <c r="GA80" s="120"/>
      <c r="GB80" s="120"/>
      <c r="GC80" s="120"/>
      <c r="GD80" s="120"/>
      <c r="GE80" s="120"/>
      <c r="GF80" s="120"/>
      <c r="GG80" s="120"/>
      <c r="GH80" s="120"/>
      <c r="GI80" s="120"/>
      <c r="GJ80" s="120"/>
      <c r="GK80" s="120"/>
      <c r="GL80" s="120"/>
      <c r="GM80" s="120"/>
      <c r="GN80" s="120"/>
      <c r="GO80" s="120"/>
      <c r="GP80" s="120"/>
      <c r="GQ80" s="120"/>
      <c r="GR80" s="120"/>
      <c r="GS80" s="120"/>
      <c r="GT80" s="120"/>
      <c r="GU80" s="120"/>
      <c r="GV80" s="120"/>
      <c r="GW80" s="120"/>
      <c r="GX80" s="120"/>
      <c r="GY80" s="120"/>
      <c r="GZ80" s="120"/>
      <c r="HA80" s="120"/>
      <c r="HB80" s="120"/>
      <c r="HC80" s="120"/>
      <c r="HD80" s="120"/>
      <c r="HE80" s="120"/>
      <c r="HF80" s="120"/>
      <c r="HG80" s="120"/>
      <c r="HH80" s="120"/>
      <c r="HI80" s="120"/>
      <c r="HJ80" s="120"/>
      <c r="HK80" s="120"/>
      <c r="HL80" s="120"/>
      <c r="HM80" s="120"/>
      <c r="HN80" s="120"/>
      <c r="HO80" s="120"/>
      <c r="HP80" s="120"/>
      <c r="HQ80" s="120"/>
      <c r="HR80" s="120"/>
      <c r="HS80" s="120"/>
      <c r="HT80" s="120"/>
      <c r="HU80" s="120"/>
      <c r="HV80" s="120"/>
      <c r="HW80" s="120"/>
      <c r="HX80" s="120"/>
    </row>
    <row r="81" spans="1:234" s="121" customFormat="1" ht="15" customHeight="1">
      <c r="A81" s="578" t="s">
        <v>755</v>
      </c>
      <c r="B81" s="579"/>
      <c r="C81" s="579"/>
      <c r="D81" s="579"/>
      <c r="E81" s="579"/>
      <c r="F81" s="580"/>
      <c r="G81" s="153">
        <f>+G79+G55</f>
        <v>0.22016314081991062</v>
      </c>
      <c r="H81" s="154">
        <v>0.24</v>
      </c>
      <c r="I81" s="154"/>
      <c r="J81" s="120"/>
      <c r="K81" s="120"/>
      <c r="L81" s="120"/>
      <c r="M81" s="120"/>
      <c r="N81" s="120"/>
      <c r="O81" s="120"/>
      <c r="P81" s="120"/>
      <c r="Q81" s="120"/>
      <c r="R81" s="120"/>
      <c r="S81" s="120"/>
      <c r="T81" s="120"/>
      <c r="U81" s="120"/>
      <c r="V81" s="120"/>
      <c r="W81" s="120"/>
      <c r="X81" s="120"/>
      <c r="Y81" s="120"/>
      <c r="Z81" s="120"/>
      <c r="AA81" s="120"/>
      <c r="AB81" s="120"/>
      <c r="AC81" s="120"/>
      <c r="AD81" s="120"/>
      <c r="AE81" s="120"/>
      <c r="AF81" s="120"/>
      <c r="AG81" s="120"/>
      <c r="AH81" s="120"/>
      <c r="AI81" s="120"/>
      <c r="AJ81" s="120"/>
      <c r="AK81" s="120"/>
      <c r="AL81" s="120"/>
      <c r="AM81" s="120"/>
      <c r="AN81" s="120"/>
      <c r="AO81" s="120"/>
      <c r="AP81" s="120"/>
      <c r="AQ81" s="120"/>
      <c r="AR81" s="120"/>
      <c r="AS81" s="120"/>
      <c r="AT81" s="120"/>
      <c r="AU81" s="120"/>
      <c r="AV81" s="120"/>
      <c r="AW81" s="120"/>
      <c r="AX81" s="120"/>
      <c r="AY81" s="120"/>
      <c r="AZ81" s="120"/>
      <c r="BA81" s="120"/>
      <c r="BB81" s="120"/>
      <c r="BC81" s="120"/>
      <c r="BD81" s="120"/>
      <c r="BE81" s="120"/>
      <c r="BF81" s="120"/>
      <c r="BG81" s="120"/>
      <c r="BH81" s="120"/>
      <c r="BI81" s="120"/>
      <c r="BJ81" s="120"/>
      <c r="BK81" s="120"/>
      <c r="BL81" s="120"/>
      <c r="BM81" s="120"/>
      <c r="BN81" s="120"/>
      <c r="BO81" s="120"/>
      <c r="BP81" s="120"/>
      <c r="BQ81" s="120"/>
      <c r="BR81" s="120"/>
      <c r="BS81" s="120"/>
      <c r="BT81" s="120"/>
      <c r="BU81" s="120"/>
      <c r="BV81" s="120"/>
      <c r="BW81" s="120"/>
      <c r="BX81" s="120"/>
      <c r="BY81" s="120"/>
      <c r="BZ81" s="120"/>
      <c r="CA81" s="120"/>
      <c r="CB81" s="120"/>
      <c r="CC81" s="120"/>
      <c r="CD81" s="120"/>
      <c r="CE81" s="120"/>
      <c r="CF81" s="120"/>
      <c r="CG81" s="120"/>
      <c r="CH81" s="120"/>
      <c r="CI81" s="120"/>
      <c r="CJ81" s="120"/>
      <c r="CK81" s="120"/>
      <c r="CL81" s="120"/>
      <c r="CM81" s="120"/>
      <c r="CN81" s="120"/>
      <c r="CO81" s="120"/>
      <c r="CP81" s="120"/>
      <c r="CQ81" s="120"/>
      <c r="CR81" s="120"/>
      <c r="CS81" s="120"/>
      <c r="CT81" s="120"/>
      <c r="CU81" s="120"/>
      <c r="CV81" s="120"/>
      <c r="CW81" s="120"/>
      <c r="CX81" s="120"/>
      <c r="CY81" s="120"/>
      <c r="CZ81" s="120"/>
      <c r="DA81" s="120"/>
      <c r="DB81" s="120"/>
      <c r="DC81" s="120"/>
      <c r="DD81" s="120"/>
      <c r="DE81" s="120"/>
      <c r="DF81" s="120"/>
      <c r="DG81" s="120"/>
      <c r="DH81" s="120"/>
      <c r="DI81" s="120"/>
      <c r="DJ81" s="120"/>
      <c r="DK81" s="120"/>
      <c r="DL81" s="120"/>
      <c r="DM81" s="120"/>
      <c r="DN81" s="120"/>
      <c r="DO81" s="120"/>
      <c r="DP81" s="120"/>
      <c r="DQ81" s="120"/>
      <c r="DR81" s="120"/>
      <c r="DS81" s="120"/>
      <c r="DT81" s="120"/>
      <c r="DU81" s="120"/>
      <c r="DV81" s="120"/>
      <c r="DW81" s="120"/>
      <c r="DX81" s="120"/>
      <c r="DY81" s="120"/>
      <c r="DZ81" s="120"/>
      <c r="EA81" s="120"/>
      <c r="EB81" s="120"/>
      <c r="EC81" s="120"/>
      <c r="ED81" s="120"/>
      <c r="EE81" s="120"/>
      <c r="EF81" s="120"/>
      <c r="EG81" s="120"/>
      <c r="EH81" s="120"/>
      <c r="EI81" s="120"/>
      <c r="EJ81" s="120"/>
      <c r="EK81" s="120"/>
      <c r="EL81" s="120"/>
      <c r="EM81" s="120"/>
      <c r="EN81" s="120"/>
      <c r="EO81" s="120"/>
      <c r="EP81" s="120"/>
      <c r="EQ81" s="120"/>
      <c r="ER81" s="120"/>
      <c r="ES81" s="120"/>
      <c r="ET81" s="120"/>
      <c r="EU81" s="120"/>
      <c r="EV81" s="120"/>
      <c r="EW81" s="120"/>
      <c r="EX81" s="120"/>
      <c r="EY81" s="120"/>
      <c r="EZ81" s="120"/>
      <c r="FA81" s="120"/>
      <c r="FB81" s="120"/>
      <c r="FC81" s="120"/>
      <c r="FD81" s="120"/>
      <c r="FE81" s="120"/>
      <c r="FF81" s="120"/>
      <c r="FG81" s="120"/>
      <c r="FH81" s="120"/>
      <c r="FI81" s="120"/>
      <c r="FJ81" s="120"/>
      <c r="FK81" s="120"/>
      <c r="FL81" s="120"/>
      <c r="FM81" s="120"/>
      <c r="FN81" s="120"/>
      <c r="FO81" s="120"/>
      <c r="FP81" s="120"/>
      <c r="FQ81" s="120"/>
      <c r="FR81" s="120"/>
      <c r="FS81" s="120"/>
      <c r="FT81" s="120"/>
      <c r="FU81" s="120"/>
      <c r="FV81" s="120"/>
      <c r="FW81" s="120"/>
      <c r="FX81" s="120"/>
      <c r="FY81" s="120"/>
      <c r="FZ81" s="120"/>
      <c r="GA81" s="120"/>
      <c r="GB81" s="120"/>
      <c r="GC81" s="120"/>
      <c r="GD81" s="120"/>
      <c r="GE81" s="120"/>
      <c r="GF81" s="120"/>
      <c r="GG81" s="120"/>
      <c r="GH81" s="120"/>
      <c r="GI81" s="120"/>
      <c r="GJ81" s="120"/>
      <c r="GK81" s="120"/>
      <c r="GL81" s="120"/>
      <c r="GM81" s="120"/>
      <c r="GN81" s="120"/>
      <c r="GO81" s="120"/>
      <c r="GP81" s="120"/>
      <c r="GQ81" s="120"/>
      <c r="GR81" s="120"/>
      <c r="GS81" s="120"/>
      <c r="GT81" s="120"/>
      <c r="GU81" s="120"/>
      <c r="GV81" s="120"/>
      <c r="GW81" s="120"/>
      <c r="GX81" s="120"/>
      <c r="GY81" s="120"/>
      <c r="GZ81" s="120"/>
      <c r="HA81" s="120"/>
      <c r="HB81" s="120"/>
      <c r="HC81" s="120"/>
      <c r="HD81" s="120"/>
      <c r="HE81" s="120"/>
      <c r="HF81" s="120"/>
      <c r="HG81" s="120"/>
      <c r="HH81" s="120"/>
      <c r="HI81" s="120"/>
      <c r="HJ81" s="120"/>
      <c r="HK81" s="120"/>
      <c r="HL81" s="120"/>
      <c r="HM81" s="120"/>
      <c r="HN81" s="120"/>
      <c r="HO81" s="120"/>
      <c r="HP81" s="120"/>
      <c r="HQ81" s="120"/>
      <c r="HR81" s="120"/>
      <c r="HS81" s="120"/>
      <c r="HT81" s="120"/>
      <c r="HU81" s="120"/>
      <c r="HV81" s="120"/>
      <c r="HW81" s="120"/>
      <c r="HX81" s="120"/>
    </row>
    <row r="82" spans="1:234" s="156" customFormat="1" ht="15" customHeight="1">
      <c r="A82" s="578" t="s">
        <v>756</v>
      </c>
      <c r="B82" s="579"/>
      <c r="C82" s="579"/>
      <c r="D82" s="579"/>
      <c r="E82" s="579"/>
      <c r="F82" s="580"/>
      <c r="G82" s="155">
        <v>0.01</v>
      </c>
      <c r="H82" s="154">
        <v>0.01</v>
      </c>
      <c r="HY82" s="121"/>
      <c r="HZ82" s="121"/>
    </row>
    <row r="83" spans="1:234" s="156" customFormat="1" ht="15" customHeight="1">
      <c r="A83" s="578" t="s">
        <v>757</v>
      </c>
      <c r="B83" s="579"/>
      <c r="C83" s="579"/>
      <c r="D83" s="579"/>
      <c r="E83" s="579"/>
      <c r="F83" s="580"/>
      <c r="G83" s="155">
        <v>0.04</v>
      </c>
      <c r="H83" s="154">
        <v>0.04</v>
      </c>
      <c r="I83" s="157"/>
      <c r="HY83" s="121"/>
      <c r="HZ83" s="121"/>
    </row>
    <row r="84" spans="1:234" ht="5.25" customHeight="1">
      <c r="A84" s="583"/>
      <c r="B84" s="584"/>
      <c r="C84" s="584"/>
      <c r="D84" s="584"/>
      <c r="E84" s="584"/>
      <c r="F84" s="584"/>
      <c r="G84" s="585"/>
    </row>
    <row r="85" spans="1:234" ht="10.5" customHeight="1">
      <c r="A85" s="586"/>
      <c r="B85" s="586"/>
      <c r="C85" s="586"/>
      <c r="D85" s="586"/>
      <c r="E85" s="586"/>
      <c r="F85" s="586"/>
      <c r="G85" s="586"/>
    </row>
    <row r="88" spans="1:234" ht="15">
      <c r="B88" s="158"/>
    </row>
    <row r="89" spans="1:234" ht="15">
      <c r="B89" s="159" t="s">
        <v>758</v>
      </c>
    </row>
    <row r="90" spans="1:234" ht="15">
      <c r="B90" s="159" t="s">
        <v>759</v>
      </c>
    </row>
    <row r="91" spans="1:234" ht="15">
      <c r="B91" s="159"/>
    </row>
  </sheetData>
  <sheetProtection formatCells="0" formatColumns="0" formatRows="0" insertColumns="0" insertRows="0" insertHyperlinks="0" deleteColumns="0" deleteRows="0" sort="0" autoFilter="0" pivotTables="0"/>
  <mergeCells count="59">
    <mergeCell ref="A19:F19"/>
    <mergeCell ref="A1:G1"/>
    <mergeCell ref="A3:G3"/>
    <mergeCell ref="A5:G6"/>
    <mergeCell ref="E10:G10"/>
    <mergeCell ref="A18:G18"/>
    <mergeCell ref="A46:B46"/>
    <mergeCell ref="B39:C39"/>
    <mergeCell ref="B20:B21"/>
    <mergeCell ref="C20:C21"/>
    <mergeCell ref="A22:G22"/>
    <mergeCell ref="A31:G31"/>
    <mergeCell ref="B32:C32"/>
    <mergeCell ref="B33:C33"/>
    <mergeCell ref="B34:C34"/>
    <mergeCell ref="B35:C35"/>
    <mergeCell ref="A36:G36"/>
    <mergeCell ref="B37:C37"/>
    <mergeCell ref="B38:C38"/>
    <mergeCell ref="A40:F40"/>
    <mergeCell ref="A42:B42"/>
    <mergeCell ref="A43:B43"/>
    <mergeCell ref="A44:B44"/>
    <mergeCell ref="A45:F45"/>
    <mergeCell ref="A65:B65"/>
    <mergeCell ref="A66:B66"/>
    <mergeCell ref="A67:B67"/>
    <mergeCell ref="A59:B59"/>
    <mergeCell ref="A47:B47"/>
    <mergeCell ref="A48:B48"/>
    <mergeCell ref="A49:B49"/>
    <mergeCell ref="B50:C50"/>
    <mergeCell ref="A52:F52"/>
    <mergeCell ref="A54:F54"/>
    <mergeCell ref="A55:F55"/>
    <mergeCell ref="A56:G56"/>
    <mergeCell ref="A57:G57"/>
    <mergeCell ref="E50:F50"/>
    <mergeCell ref="B51:C51"/>
    <mergeCell ref="E51:F51"/>
    <mergeCell ref="A60:B60"/>
    <mergeCell ref="A61:B61"/>
    <mergeCell ref="A62:B62"/>
    <mergeCell ref="A63:B63"/>
    <mergeCell ref="A64:B64"/>
    <mergeCell ref="H67:I67"/>
    <mergeCell ref="A68:F68"/>
    <mergeCell ref="A69:G69"/>
    <mergeCell ref="A82:F82"/>
    <mergeCell ref="A83:F83"/>
    <mergeCell ref="A70:B70"/>
    <mergeCell ref="A84:G84"/>
    <mergeCell ref="A85:G85"/>
    <mergeCell ref="A71:A73"/>
    <mergeCell ref="A76:F76"/>
    <mergeCell ref="A78:F78"/>
    <mergeCell ref="A79:F79"/>
    <mergeCell ref="A80:G80"/>
    <mergeCell ref="A81:F81"/>
  </mergeCells>
  <printOptions horizontalCentered="1" verticalCentered="1"/>
  <pageMargins left="0" right="0" top="0" bottom="0" header="0.39370078740157483" footer="0.39370078740157483"/>
  <pageSetup scale="60" firstPageNumber="0" orientation="portrait" r:id="rId1"/>
  <headerFooter alignWithMargins="0"/>
  <rowBreaks count="1" manualBreakCount="1">
    <brk id="56" max="6" man="1"/>
  </rowBreaks>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200-000000000000}">
  <dimension ref="B2:H86"/>
  <sheetViews>
    <sheetView zoomScale="110" zoomScaleNormal="110" workbookViewId="0">
      <selection activeCell="J29" sqref="J29"/>
    </sheetView>
  </sheetViews>
  <sheetFormatPr defaultColWidth="11.42578125" defaultRowHeight="11.25"/>
  <cols>
    <col min="1" max="2" width="11.42578125" style="14"/>
    <col min="3" max="3" width="67.42578125" style="14" customWidth="1"/>
    <col min="4" max="6" width="11.42578125" style="14"/>
    <col min="7" max="7" width="16.140625" style="14" customWidth="1"/>
    <col min="8" max="8" width="12.42578125" style="14" bestFit="1" customWidth="1"/>
    <col min="9" max="16384" width="11.42578125" style="14"/>
  </cols>
  <sheetData>
    <row r="2" spans="2:8">
      <c r="B2" s="629" t="s">
        <v>760</v>
      </c>
      <c r="C2" s="630"/>
      <c r="D2" s="630"/>
      <c r="E2" s="630"/>
      <c r="F2" s="630"/>
      <c r="G2" s="630"/>
      <c r="H2" s="631"/>
    </row>
    <row r="3" spans="2:8" ht="22.5">
      <c r="B3" s="2" t="s">
        <v>761</v>
      </c>
      <c r="C3" s="3" t="s">
        <v>762</v>
      </c>
      <c r="D3" s="3" t="s">
        <v>763</v>
      </c>
      <c r="E3" s="3" t="s">
        <v>764</v>
      </c>
      <c r="F3" s="8" t="s">
        <v>765</v>
      </c>
      <c r="G3" s="2" t="s">
        <v>766</v>
      </c>
      <c r="H3" s="6" t="s">
        <v>767</v>
      </c>
    </row>
    <row r="4" spans="2:8">
      <c r="B4" s="1">
        <v>3</v>
      </c>
      <c r="C4" s="632" t="s">
        <v>768</v>
      </c>
      <c r="D4" s="633"/>
      <c r="E4" s="633"/>
      <c r="F4" s="633"/>
      <c r="G4" s="634"/>
      <c r="H4" s="7">
        <f>SUM(G5:G5)</f>
        <v>13948168.65</v>
      </c>
    </row>
    <row r="5" spans="2:8" ht="56.25">
      <c r="B5" s="9">
        <v>3.3</v>
      </c>
      <c r="C5" s="21" t="s">
        <v>769</v>
      </c>
      <c r="D5" s="13" t="s">
        <v>256</v>
      </c>
      <c r="E5" s="10">
        <v>620</v>
      </c>
      <c r="F5" s="11">
        <v>22497</v>
      </c>
      <c r="G5" s="12">
        <v>13948168.65</v>
      </c>
      <c r="H5" s="20"/>
    </row>
    <row r="6" spans="2:8">
      <c r="B6" s="1">
        <v>12</v>
      </c>
      <c r="C6" s="632" t="s">
        <v>770</v>
      </c>
      <c r="D6" s="633"/>
      <c r="E6" s="633"/>
      <c r="F6" s="633"/>
      <c r="G6" s="634"/>
      <c r="H6" s="5">
        <f>SUM(G7:G7)</f>
        <v>18369720</v>
      </c>
    </row>
    <row r="7" spans="2:8" ht="56.25">
      <c r="B7" s="9">
        <v>12.4</v>
      </c>
      <c r="C7" s="21" t="s">
        <v>771</v>
      </c>
      <c r="D7" s="13" t="s">
        <v>112</v>
      </c>
      <c r="E7" s="22">
        <v>540</v>
      </c>
      <c r="F7" s="11">
        <v>34018</v>
      </c>
      <c r="G7" s="15">
        <f t="shared" ref="G7" si="0">F7*E7</f>
        <v>18369720</v>
      </c>
      <c r="H7" s="16"/>
    </row>
    <row r="8" spans="2:8">
      <c r="B8" s="1">
        <v>13</v>
      </c>
      <c r="C8" s="632" t="s">
        <v>772</v>
      </c>
      <c r="D8" s="633"/>
      <c r="E8" s="633"/>
      <c r="F8" s="633"/>
      <c r="G8" s="634"/>
      <c r="H8" s="5">
        <f>SUM(G9:G14)</f>
        <v>130859724.5</v>
      </c>
    </row>
    <row r="9" spans="2:8" ht="45">
      <c r="B9" s="9">
        <v>13.1</v>
      </c>
      <c r="C9" s="21" t="s">
        <v>773</v>
      </c>
      <c r="D9" s="13" t="s">
        <v>256</v>
      </c>
      <c r="E9" s="23">
        <v>300</v>
      </c>
      <c r="F9" s="11">
        <v>101613</v>
      </c>
      <c r="G9" s="12">
        <f>F9*E9</f>
        <v>30483900</v>
      </c>
      <c r="H9" s="637"/>
    </row>
    <row r="10" spans="2:8" ht="101.25">
      <c r="B10" s="9">
        <v>13.2</v>
      </c>
      <c r="C10" s="21" t="s">
        <v>774</v>
      </c>
      <c r="D10" s="13" t="s">
        <v>256</v>
      </c>
      <c r="E10" s="23">
        <v>570</v>
      </c>
      <c r="F10" s="11">
        <v>142522</v>
      </c>
      <c r="G10" s="12">
        <f t="shared" ref="G10:G14" si="1">F10*E10</f>
        <v>81237540</v>
      </c>
      <c r="H10" s="635"/>
    </row>
    <row r="11" spans="2:8" ht="101.25">
      <c r="B11" s="9">
        <v>13.3</v>
      </c>
      <c r="C11" s="21" t="s">
        <v>775</v>
      </c>
      <c r="D11" s="13" t="s">
        <v>256</v>
      </c>
      <c r="E11" s="23">
        <v>27.5</v>
      </c>
      <c r="F11" s="11">
        <v>175087</v>
      </c>
      <c r="G11" s="12">
        <f t="shared" si="1"/>
        <v>4814892.5</v>
      </c>
      <c r="H11" s="635"/>
    </row>
    <row r="12" spans="2:8" ht="45">
      <c r="B12" s="9">
        <v>13.4</v>
      </c>
      <c r="C12" s="21" t="s">
        <v>776</v>
      </c>
      <c r="D12" s="13" t="s">
        <v>126</v>
      </c>
      <c r="E12" s="23">
        <v>14</v>
      </c>
      <c r="F12" s="11">
        <v>373938</v>
      </c>
      <c r="G12" s="12">
        <f t="shared" si="1"/>
        <v>5235132</v>
      </c>
      <c r="H12" s="635"/>
    </row>
    <row r="13" spans="2:8" ht="45">
      <c r="B13" s="9">
        <v>13.5</v>
      </c>
      <c r="C13" s="21" t="s">
        <v>777</v>
      </c>
      <c r="D13" s="13" t="s">
        <v>126</v>
      </c>
      <c r="E13" s="23">
        <v>10</v>
      </c>
      <c r="F13" s="11">
        <v>403938</v>
      </c>
      <c r="G13" s="12">
        <f t="shared" si="1"/>
        <v>4039380</v>
      </c>
      <c r="H13" s="635"/>
    </row>
    <row r="14" spans="2:8" ht="33.75">
      <c r="B14" s="9">
        <v>13.6</v>
      </c>
      <c r="C14" s="21" t="s">
        <v>778</v>
      </c>
      <c r="D14" s="13" t="s">
        <v>256</v>
      </c>
      <c r="E14" s="23">
        <v>40</v>
      </c>
      <c r="F14" s="11">
        <v>126222</v>
      </c>
      <c r="G14" s="12">
        <f t="shared" si="1"/>
        <v>5048880</v>
      </c>
      <c r="H14" s="636"/>
    </row>
    <row r="15" spans="2:8">
      <c r="B15" s="4">
        <v>14</v>
      </c>
      <c r="C15" s="638" t="s">
        <v>779</v>
      </c>
      <c r="D15" s="639"/>
      <c r="E15" s="639"/>
      <c r="F15" s="639"/>
      <c r="G15" s="640"/>
      <c r="H15" s="24">
        <f>SUM(G16:G86)</f>
        <v>480141086.77999997</v>
      </c>
    </row>
    <row r="16" spans="2:8" ht="15">
      <c r="B16" s="677"/>
      <c r="C16" s="678" t="s">
        <v>780</v>
      </c>
      <c r="D16" s="25"/>
      <c r="E16" s="25"/>
      <c r="F16" s="26"/>
      <c r="G16" s="679"/>
      <c r="H16" s="635"/>
    </row>
    <row r="17" spans="2:8" ht="60">
      <c r="B17" s="677"/>
      <c r="C17" s="680" t="s">
        <v>414</v>
      </c>
      <c r="D17" s="681" t="s">
        <v>112</v>
      </c>
      <c r="E17" s="681">
        <v>5</v>
      </c>
      <c r="F17" s="682">
        <v>144803</v>
      </c>
      <c r="G17" s="683">
        <f>F17*E17</f>
        <v>724015</v>
      </c>
      <c r="H17" s="635"/>
    </row>
    <row r="18" spans="2:8" ht="90">
      <c r="C18" s="680" t="s">
        <v>423</v>
      </c>
      <c r="D18" s="681" t="s">
        <v>126</v>
      </c>
      <c r="E18" s="681">
        <v>1</v>
      </c>
      <c r="F18" s="682">
        <v>6670107</v>
      </c>
      <c r="G18" s="683">
        <f t="shared" ref="G18:G48" si="2">F18*E18</f>
        <v>6670107</v>
      </c>
      <c r="H18" s="635"/>
    </row>
    <row r="19" spans="2:8" ht="60">
      <c r="C19" s="680" t="s">
        <v>781</v>
      </c>
      <c r="D19" s="681" t="s">
        <v>112</v>
      </c>
      <c r="E19" s="681">
        <v>120</v>
      </c>
      <c r="F19" s="682">
        <v>184239</v>
      </c>
      <c r="G19" s="683">
        <f t="shared" si="2"/>
        <v>22108680</v>
      </c>
      <c r="H19" s="635"/>
    </row>
    <row r="20" spans="2:8" ht="30">
      <c r="C20" s="680" t="s">
        <v>782</v>
      </c>
      <c r="D20" s="681" t="s">
        <v>112</v>
      </c>
      <c r="E20" s="681">
        <v>20</v>
      </c>
      <c r="F20" s="682">
        <v>74500</v>
      </c>
      <c r="G20" s="684">
        <f t="shared" si="2"/>
        <v>1490000</v>
      </c>
      <c r="H20" s="635"/>
    </row>
    <row r="21" spans="2:8" ht="76.5">
      <c r="C21" s="685" t="s">
        <v>783</v>
      </c>
      <c r="D21" s="686" t="s">
        <v>126</v>
      </c>
      <c r="E21" s="686">
        <v>1</v>
      </c>
      <c r="F21" s="682">
        <v>940578</v>
      </c>
      <c r="G21" s="684">
        <f t="shared" si="2"/>
        <v>940578</v>
      </c>
      <c r="H21" s="635"/>
    </row>
    <row r="22" spans="2:8" ht="76.5">
      <c r="C22" s="685" t="s">
        <v>784</v>
      </c>
      <c r="D22" s="686" t="s">
        <v>126</v>
      </c>
      <c r="E22" s="681">
        <v>3</v>
      </c>
      <c r="F22" s="682">
        <v>606255</v>
      </c>
      <c r="G22" s="684">
        <f t="shared" si="2"/>
        <v>1818765</v>
      </c>
      <c r="H22" s="635"/>
    </row>
    <row r="23" spans="2:8" ht="38.25">
      <c r="C23" s="685" t="s">
        <v>785</v>
      </c>
      <c r="D23" s="686" t="s">
        <v>112</v>
      </c>
      <c r="E23" s="686">
        <f>120+50+50</f>
        <v>220</v>
      </c>
      <c r="F23" s="682">
        <v>63706</v>
      </c>
      <c r="G23" s="684">
        <f t="shared" si="2"/>
        <v>14015320</v>
      </c>
      <c r="H23" s="635"/>
    </row>
    <row r="24" spans="2:8" ht="38.25">
      <c r="C24" s="685" t="s">
        <v>786</v>
      </c>
      <c r="D24" s="686" t="s">
        <v>112</v>
      </c>
      <c r="E24" s="686">
        <v>10</v>
      </c>
      <c r="F24" s="682">
        <v>98206</v>
      </c>
      <c r="G24" s="684">
        <f t="shared" si="2"/>
        <v>982060</v>
      </c>
      <c r="H24" s="635"/>
    </row>
    <row r="25" spans="2:8" ht="30">
      <c r="C25" s="680" t="s">
        <v>787</v>
      </c>
      <c r="D25" s="681" t="s">
        <v>126</v>
      </c>
      <c r="E25" s="681">
        <v>1</v>
      </c>
      <c r="F25" s="682">
        <v>303418</v>
      </c>
      <c r="G25" s="684">
        <f t="shared" si="2"/>
        <v>303418</v>
      </c>
      <c r="H25" s="635"/>
    </row>
    <row r="26" spans="2:8" ht="30">
      <c r="C26" s="680" t="s">
        <v>788</v>
      </c>
      <c r="D26" s="681" t="s">
        <v>126</v>
      </c>
      <c r="E26" s="681">
        <v>3</v>
      </c>
      <c r="F26" s="682">
        <v>254188</v>
      </c>
      <c r="G26" s="684">
        <f t="shared" si="2"/>
        <v>762564</v>
      </c>
      <c r="H26" s="636"/>
    </row>
    <row r="27" spans="2:8" ht="30">
      <c r="C27" s="680" t="s">
        <v>789</v>
      </c>
      <c r="D27" s="681" t="s">
        <v>126</v>
      </c>
      <c r="E27" s="681">
        <v>43</v>
      </c>
      <c r="F27" s="682">
        <v>24936</v>
      </c>
      <c r="G27" s="684">
        <f t="shared" si="2"/>
        <v>1072248</v>
      </c>
      <c r="H27" s="24"/>
    </row>
    <row r="28" spans="2:8" ht="30">
      <c r="C28" s="680" t="s">
        <v>790</v>
      </c>
      <c r="D28" s="681" t="s">
        <v>126</v>
      </c>
      <c r="E28" s="681">
        <v>1</v>
      </c>
      <c r="F28" s="682">
        <v>52940</v>
      </c>
      <c r="G28" s="684">
        <f t="shared" si="2"/>
        <v>52940</v>
      </c>
    </row>
    <row r="29" spans="2:8" ht="90">
      <c r="C29" s="680" t="s">
        <v>459</v>
      </c>
      <c r="D29" s="681" t="s">
        <v>112</v>
      </c>
      <c r="E29" s="681">
        <v>50</v>
      </c>
      <c r="F29" s="682">
        <v>118486</v>
      </c>
      <c r="G29" s="683">
        <f t="shared" si="2"/>
        <v>5924300</v>
      </c>
    </row>
    <row r="30" spans="2:8" ht="30">
      <c r="C30" s="680" t="s">
        <v>463</v>
      </c>
      <c r="D30" s="681" t="s">
        <v>112</v>
      </c>
      <c r="E30" s="681">
        <v>20</v>
      </c>
      <c r="F30" s="682">
        <v>269581</v>
      </c>
      <c r="G30" s="684">
        <f t="shared" si="2"/>
        <v>5391620</v>
      </c>
    </row>
    <row r="31" spans="2:8" ht="30">
      <c r="C31" s="680" t="s">
        <v>470</v>
      </c>
      <c r="D31" s="681" t="s">
        <v>112</v>
      </c>
      <c r="E31" s="681">
        <v>230</v>
      </c>
      <c r="F31" s="682">
        <v>84893</v>
      </c>
      <c r="G31" s="684">
        <f>F31*E31</f>
        <v>19525390</v>
      </c>
    </row>
    <row r="32" spans="2:8" ht="15">
      <c r="C32" s="678" t="s">
        <v>791</v>
      </c>
      <c r="D32" s="25"/>
      <c r="E32" s="25"/>
      <c r="F32" s="26"/>
      <c r="G32" s="679"/>
    </row>
    <row r="33" spans="3:8" ht="90">
      <c r="C33" s="680" t="s">
        <v>792</v>
      </c>
      <c r="D33" s="681" t="s">
        <v>126</v>
      </c>
      <c r="E33" s="681">
        <v>147</v>
      </c>
      <c r="F33" s="682">
        <v>132544</v>
      </c>
      <c r="G33" s="684">
        <f t="shared" si="2"/>
        <v>19483968</v>
      </c>
    </row>
    <row r="34" spans="3:8" ht="90">
      <c r="C34" s="680" t="s">
        <v>793</v>
      </c>
      <c r="D34" s="681" t="s">
        <v>126</v>
      </c>
      <c r="E34" s="681">
        <v>2</v>
      </c>
      <c r="F34" s="682">
        <v>193451</v>
      </c>
      <c r="G34" s="684">
        <f t="shared" si="2"/>
        <v>386902</v>
      </c>
    </row>
    <row r="35" spans="3:8" ht="90">
      <c r="C35" s="680" t="s">
        <v>794</v>
      </c>
      <c r="D35" s="681" t="s">
        <v>795</v>
      </c>
      <c r="E35" s="681">
        <v>131</v>
      </c>
      <c r="F35" s="682">
        <v>132544</v>
      </c>
      <c r="G35" s="684">
        <f t="shared" si="2"/>
        <v>17363264</v>
      </c>
    </row>
    <row r="36" spans="3:8" ht="11.25" customHeight="1">
      <c r="C36" s="680" t="s">
        <v>796</v>
      </c>
      <c r="D36" s="681" t="s">
        <v>126</v>
      </c>
      <c r="E36" s="681">
        <v>12</v>
      </c>
      <c r="F36" s="682">
        <v>157235</v>
      </c>
      <c r="G36" s="684">
        <f t="shared" si="2"/>
        <v>1886820</v>
      </c>
    </row>
    <row r="37" spans="3:8" ht="30">
      <c r="C37" s="680" t="s">
        <v>797</v>
      </c>
      <c r="D37" s="681" t="s">
        <v>112</v>
      </c>
      <c r="E37" s="681">
        <v>1260</v>
      </c>
      <c r="F37" s="682">
        <v>23407</v>
      </c>
      <c r="G37" s="684">
        <f t="shared" si="2"/>
        <v>29492820</v>
      </c>
    </row>
    <row r="38" spans="3:8" ht="45">
      <c r="C38" s="680" t="s">
        <v>798</v>
      </c>
      <c r="D38" s="681" t="s">
        <v>112</v>
      </c>
      <c r="E38" s="681">
        <v>40</v>
      </c>
      <c r="F38" s="682">
        <v>15897</v>
      </c>
      <c r="G38" s="684">
        <f t="shared" si="2"/>
        <v>635880</v>
      </c>
    </row>
    <row r="39" spans="3:8" ht="30">
      <c r="C39" s="680" t="s">
        <v>799</v>
      </c>
      <c r="D39" s="681" t="s">
        <v>126</v>
      </c>
      <c r="E39" s="681">
        <v>40</v>
      </c>
      <c r="F39" s="682">
        <v>14401</v>
      </c>
      <c r="G39" s="684">
        <f t="shared" si="2"/>
        <v>576040</v>
      </c>
    </row>
    <row r="40" spans="3:8" ht="45">
      <c r="C40" s="680" t="s">
        <v>800</v>
      </c>
      <c r="D40" s="681" t="s">
        <v>126</v>
      </c>
      <c r="E40" s="681">
        <v>40</v>
      </c>
      <c r="F40" s="682">
        <v>21570</v>
      </c>
      <c r="G40" s="684">
        <f t="shared" si="2"/>
        <v>862800</v>
      </c>
    </row>
    <row r="41" spans="3:8" ht="30">
      <c r="C41" s="680" t="s">
        <v>801</v>
      </c>
      <c r="D41" s="681" t="s">
        <v>112</v>
      </c>
      <c r="E41" s="681">
        <v>3800</v>
      </c>
      <c r="F41" s="682">
        <v>4391</v>
      </c>
      <c r="G41" s="684">
        <f t="shared" si="2"/>
        <v>16685800</v>
      </c>
    </row>
    <row r="42" spans="3:8" ht="30">
      <c r="C42" s="680" t="s">
        <v>802</v>
      </c>
      <c r="D42" s="681" t="s">
        <v>112</v>
      </c>
      <c r="E42" s="681">
        <v>100</v>
      </c>
      <c r="F42" s="682">
        <v>6035</v>
      </c>
      <c r="G42" s="684">
        <f t="shared" si="2"/>
        <v>603500</v>
      </c>
      <c r="H42" s="19">
        <v>2.6599999999999999E-2</v>
      </c>
    </row>
    <row r="43" spans="3:8" ht="90">
      <c r="C43" s="680" t="s">
        <v>803</v>
      </c>
      <c r="D43" s="681" t="s">
        <v>126</v>
      </c>
      <c r="E43" s="681">
        <v>10</v>
      </c>
      <c r="F43" s="682">
        <v>132544</v>
      </c>
      <c r="G43" s="684">
        <f t="shared" si="2"/>
        <v>1325440</v>
      </c>
    </row>
    <row r="44" spans="3:8" ht="30">
      <c r="C44" s="680" t="s">
        <v>804</v>
      </c>
      <c r="D44" s="681" t="s">
        <v>112</v>
      </c>
      <c r="E44" s="681">
        <v>1260</v>
      </c>
      <c r="F44" s="682">
        <v>8657</v>
      </c>
      <c r="G44" s="684">
        <f t="shared" si="2"/>
        <v>10907820</v>
      </c>
    </row>
    <row r="45" spans="3:8" ht="15">
      <c r="C45" s="678" t="s">
        <v>805</v>
      </c>
      <c r="D45" s="25"/>
      <c r="E45" s="25"/>
      <c r="F45" s="26"/>
      <c r="G45" s="679"/>
    </row>
    <row r="46" spans="3:8" ht="45">
      <c r="C46" s="680" t="s">
        <v>806</v>
      </c>
      <c r="D46" s="681" t="s">
        <v>126</v>
      </c>
      <c r="E46" s="681">
        <v>129</v>
      </c>
      <c r="F46" s="682">
        <v>263897</v>
      </c>
      <c r="G46" s="684">
        <f t="shared" si="2"/>
        <v>34042713</v>
      </c>
    </row>
    <row r="47" spans="3:8" ht="60">
      <c r="C47" s="680" t="s">
        <v>807</v>
      </c>
      <c r="D47" s="681" t="s">
        <v>126</v>
      </c>
      <c r="E47" s="681">
        <v>4</v>
      </c>
      <c r="F47" s="682">
        <v>85745</v>
      </c>
      <c r="G47" s="684">
        <f t="shared" si="2"/>
        <v>342980</v>
      </c>
    </row>
    <row r="48" spans="3:8" ht="60">
      <c r="C48" s="680" t="s">
        <v>808</v>
      </c>
      <c r="D48" s="681" t="s">
        <v>126</v>
      </c>
      <c r="E48" s="681">
        <v>22</v>
      </c>
      <c r="F48" s="682">
        <v>186850</v>
      </c>
      <c r="G48" s="684">
        <f t="shared" si="2"/>
        <v>4110700</v>
      </c>
    </row>
    <row r="49" spans="3:7" ht="15">
      <c r="C49" s="678" t="s">
        <v>809</v>
      </c>
      <c r="D49" s="25"/>
      <c r="E49" s="25"/>
      <c r="F49" s="26"/>
      <c r="G49" s="679"/>
    </row>
    <row r="50" spans="3:7" ht="25.5">
      <c r="C50" s="687" t="s">
        <v>810</v>
      </c>
      <c r="D50" s="681" t="s">
        <v>126</v>
      </c>
      <c r="E50" s="681">
        <v>1</v>
      </c>
      <c r="F50" s="682">
        <v>546802</v>
      </c>
      <c r="G50" s="683">
        <f t="shared" ref="G50:G67" si="3">F50*E50</f>
        <v>546802</v>
      </c>
    </row>
    <row r="51" spans="3:7" ht="30">
      <c r="C51" s="680" t="s">
        <v>811</v>
      </c>
      <c r="D51" s="681" t="s">
        <v>126</v>
      </c>
      <c r="E51" s="681">
        <v>3</v>
      </c>
      <c r="F51" s="682">
        <v>915452</v>
      </c>
      <c r="G51" s="683">
        <f t="shared" si="3"/>
        <v>2746356</v>
      </c>
    </row>
    <row r="52" spans="3:7" ht="38.25">
      <c r="C52" s="687" t="s">
        <v>812</v>
      </c>
      <c r="D52" s="681" t="s">
        <v>112</v>
      </c>
      <c r="E52" s="681">
        <v>50</v>
      </c>
      <c r="F52" s="682">
        <v>105517</v>
      </c>
      <c r="G52" s="683">
        <f t="shared" si="3"/>
        <v>5275850</v>
      </c>
    </row>
    <row r="53" spans="3:7" ht="75">
      <c r="C53" s="680" t="s">
        <v>813</v>
      </c>
      <c r="D53" s="681" t="s">
        <v>112</v>
      </c>
      <c r="E53" s="681">
        <v>120</v>
      </c>
      <c r="F53" s="682">
        <v>111955</v>
      </c>
      <c r="G53" s="683">
        <f t="shared" si="3"/>
        <v>13434600</v>
      </c>
    </row>
    <row r="54" spans="3:7" ht="30">
      <c r="C54" s="680" t="s">
        <v>797</v>
      </c>
      <c r="D54" s="681" t="s">
        <v>112</v>
      </c>
      <c r="E54" s="681">
        <v>500</v>
      </c>
      <c r="F54" s="682">
        <v>23407</v>
      </c>
      <c r="G54" s="684">
        <f t="shared" si="3"/>
        <v>11703500</v>
      </c>
    </row>
    <row r="55" spans="3:7" ht="30">
      <c r="C55" s="680" t="s">
        <v>814</v>
      </c>
      <c r="D55" s="681" t="s">
        <v>126</v>
      </c>
      <c r="E55" s="681">
        <v>1</v>
      </c>
      <c r="F55" s="682">
        <v>319729</v>
      </c>
      <c r="G55" s="684">
        <f t="shared" si="3"/>
        <v>319729</v>
      </c>
    </row>
    <row r="56" spans="3:7" ht="30">
      <c r="C56" s="688" t="s">
        <v>815</v>
      </c>
      <c r="D56" s="681" t="s">
        <v>126</v>
      </c>
      <c r="E56" s="681">
        <v>1</v>
      </c>
      <c r="F56" s="682">
        <v>2149140</v>
      </c>
      <c r="G56" s="684">
        <f t="shared" si="3"/>
        <v>2149140</v>
      </c>
    </row>
    <row r="57" spans="3:7" ht="30">
      <c r="C57" s="688" t="s">
        <v>816</v>
      </c>
      <c r="D57" s="681" t="s">
        <v>126</v>
      </c>
      <c r="E57" s="681">
        <v>1</v>
      </c>
      <c r="F57" s="682">
        <v>1135587</v>
      </c>
      <c r="G57" s="684">
        <f t="shared" si="3"/>
        <v>1135587</v>
      </c>
    </row>
    <row r="58" spans="3:7" ht="15">
      <c r="C58" s="688" t="s">
        <v>817</v>
      </c>
      <c r="D58" s="681" t="s">
        <v>126</v>
      </c>
      <c r="E58" s="681">
        <v>2</v>
      </c>
      <c r="F58" s="682">
        <v>146052</v>
      </c>
      <c r="G58" s="684">
        <f t="shared" si="3"/>
        <v>292104</v>
      </c>
    </row>
    <row r="59" spans="3:7" ht="15">
      <c r="C59" s="688" t="s">
        <v>818</v>
      </c>
      <c r="D59" s="681" t="s">
        <v>126</v>
      </c>
      <c r="E59" s="681">
        <v>12</v>
      </c>
      <c r="F59" s="682">
        <v>388476</v>
      </c>
      <c r="G59" s="684">
        <f t="shared" si="3"/>
        <v>4661712</v>
      </c>
    </row>
    <row r="60" spans="3:7" ht="30">
      <c r="C60" s="688" t="s">
        <v>819</v>
      </c>
      <c r="D60" s="681" t="s">
        <v>126</v>
      </c>
      <c r="E60" s="681">
        <v>2</v>
      </c>
      <c r="F60" s="682">
        <v>507951</v>
      </c>
      <c r="G60" s="684">
        <f t="shared" si="3"/>
        <v>1015902</v>
      </c>
    </row>
    <row r="61" spans="3:7" ht="30">
      <c r="C61" s="688" t="s">
        <v>820</v>
      </c>
      <c r="D61" s="681" t="s">
        <v>126</v>
      </c>
      <c r="E61" s="681">
        <v>14</v>
      </c>
      <c r="F61" s="682">
        <v>146453</v>
      </c>
      <c r="G61" s="684">
        <f t="shared" si="3"/>
        <v>2050342</v>
      </c>
    </row>
    <row r="62" spans="3:7" ht="30">
      <c r="C62" s="688" t="s">
        <v>821</v>
      </c>
      <c r="D62" s="681" t="s">
        <v>112</v>
      </c>
      <c r="E62" s="681">
        <v>1000</v>
      </c>
      <c r="F62" s="682">
        <v>6231</v>
      </c>
      <c r="G62" s="684">
        <f t="shared" si="3"/>
        <v>6231000</v>
      </c>
    </row>
    <row r="63" spans="3:7" ht="30">
      <c r="C63" s="688" t="s">
        <v>822</v>
      </c>
      <c r="D63" s="681" t="s">
        <v>126</v>
      </c>
      <c r="E63" s="681">
        <v>11</v>
      </c>
      <c r="F63" s="682">
        <v>42324</v>
      </c>
      <c r="G63" s="684">
        <f t="shared" si="3"/>
        <v>465564</v>
      </c>
    </row>
    <row r="64" spans="3:7" ht="30">
      <c r="C64" s="688" t="s">
        <v>823</v>
      </c>
      <c r="D64" s="681" t="s">
        <v>126</v>
      </c>
      <c r="E64" s="681">
        <v>3</v>
      </c>
      <c r="F64" s="682">
        <v>42324</v>
      </c>
      <c r="G64" s="684">
        <f t="shared" si="3"/>
        <v>126972</v>
      </c>
    </row>
    <row r="65" spans="3:7" ht="60">
      <c r="C65" s="688" t="s">
        <v>824</v>
      </c>
      <c r="D65" s="681" t="s">
        <v>126</v>
      </c>
      <c r="E65" s="681">
        <v>2</v>
      </c>
      <c r="F65" s="682">
        <v>600920</v>
      </c>
      <c r="G65" s="684">
        <f t="shared" si="3"/>
        <v>1201840</v>
      </c>
    </row>
    <row r="66" spans="3:7" ht="30">
      <c r="C66" s="688" t="s">
        <v>825</v>
      </c>
      <c r="D66" s="681" t="s">
        <v>126</v>
      </c>
      <c r="E66" s="681">
        <v>14</v>
      </c>
      <c r="F66" s="682">
        <v>75045</v>
      </c>
      <c r="G66" s="684">
        <f t="shared" si="3"/>
        <v>1050630</v>
      </c>
    </row>
    <row r="67" spans="3:7" ht="15">
      <c r="C67" s="688" t="s">
        <v>826</v>
      </c>
      <c r="D67" s="681" t="s">
        <v>126</v>
      </c>
      <c r="E67" s="681">
        <v>14</v>
      </c>
      <c r="F67" s="682">
        <v>25000</v>
      </c>
      <c r="G67" s="684">
        <f t="shared" si="3"/>
        <v>350000</v>
      </c>
    </row>
    <row r="68" spans="3:7" ht="15">
      <c r="C68" s="678" t="s">
        <v>827</v>
      </c>
      <c r="D68" s="25"/>
      <c r="E68" s="25"/>
      <c r="F68" s="26"/>
      <c r="G68" s="679"/>
    </row>
    <row r="69" spans="3:7" ht="30">
      <c r="C69" s="680" t="s">
        <v>828</v>
      </c>
      <c r="D69" s="681" t="s">
        <v>126</v>
      </c>
      <c r="E69" s="681">
        <v>8</v>
      </c>
      <c r="F69" s="682">
        <v>125499</v>
      </c>
      <c r="G69" s="683">
        <f t="shared" ref="G69" si="4">F69*E69</f>
        <v>1003992</v>
      </c>
    </row>
    <row r="70" spans="3:7" ht="30">
      <c r="C70" s="680" t="s">
        <v>829</v>
      </c>
      <c r="D70" s="681" t="s">
        <v>126</v>
      </c>
      <c r="E70" s="681">
        <f>30+15+20+6+10+2</f>
        <v>83</v>
      </c>
      <c r="F70" s="682">
        <v>50074</v>
      </c>
      <c r="G70" s="683">
        <f>F70*E70</f>
        <v>4156142</v>
      </c>
    </row>
    <row r="71" spans="3:7" ht="15">
      <c r="C71" s="680" t="s">
        <v>830</v>
      </c>
      <c r="D71" s="681" t="s">
        <v>126</v>
      </c>
      <c r="E71" s="681">
        <f>14+11</f>
        <v>25</v>
      </c>
      <c r="F71" s="682">
        <v>58582</v>
      </c>
      <c r="G71" s="683">
        <f>F71*E71</f>
        <v>1464550</v>
      </c>
    </row>
    <row r="72" spans="3:7" ht="30">
      <c r="C72" s="680" t="s">
        <v>831</v>
      </c>
      <c r="D72" s="681" t="s">
        <v>126</v>
      </c>
      <c r="E72" s="681">
        <v>1</v>
      </c>
      <c r="F72" s="682">
        <v>547207</v>
      </c>
      <c r="G72" s="683">
        <f t="shared" ref="G72" si="5">F72*E72</f>
        <v>547207</v>
      </c>
    </row>
    <row r="73" spans="3:7" ht="15">
      <c r="C73" s="678" t="s">
        <v>832</v>
      </c>
      <c r="D73" s="25"/>
      <c r="E73" s="25"/>
      <c r="F73" s="26"/>
      <c r="G73" s="679"/>
    </row>
    <row r="74" spans="3:7" ht="90">
      <c r="C74" s="680" t="s">
        <v>833</v>
      </c>
      <c r="D74" s="681" t="s">
        <v>126</v>
      </c>
      <c r="E74" s="681">
        <v>1</v>
      </c>
      <c r="F74" s="689">
        <v>4356654</v>
      </c>
      <c r="G74" s="684">
        <f t="shared" ref="G74" si="6">F74*E74</f>
        <v>4356654</v>
      </c>
    </row>
    <row r="75" spans="3:7" ht="38.25">
      <c r="C75" s="687" t="s">
        <v>834</v>
      </c>
      <c r="D75" s="681" t="s">
        <v>126</v>
      </c>
      <c r="E75" s="681">
        <v>28</v>
      </c>
      <c r="F75" s="689">
        <v>547207</v>
      </c>
      <c r="G75" s="684">
        <f>F75*E75</f>
        <v>15321796</v>
      </c>
    </row>
    <row r="76" spans="3:7" ht="38.25">
      <c r="C76" s="687" t="s">
        <v>835</v>
      </c>
      <c r="D76" s="681" t="s">
        <v>126</v>
      </c>
      <c r="E76" s="681">
        <v>450</v>
      </c>
      <c r="F76" s="689">
        <v>90555</v>
      </c>
      <c r="G76" s="684">
        <f t="shared" ref="G76:G79" si="7">F76*E76</f>
        <v>40749750</v>
      </c>
    </row>
    <row r="77" spans="3:7" ht="30">
      <c r="C77" s="680" t="s">
        <v>836</v>
      </c>
      <c r="D77" s="681" t="s">
        <v>126</v>
      </c>
      <c r="E77" s="681">
        <v>28</v>
      </c>
      <c r="F77" s="689">
        <v>1033793</v>
      </c>
      <c r="G77" s="684">
        <f t="shared" si="7"/>
        <v>28946204</v>
      </c>
    </row>
    <row r="78" spans="3:7" ht="30">
      <c r="C78" s="680" t="s">
        <v>837</v>
      </c>
      <c r="D78" s="681" t="s">
        <v>126</v>
      </c>
      <c r="E78" s="681">
        <v>28</v>
      </c>
      <c r="F78" s="689">
        <v>434282</v>
      </c>
      <c r="G78" s="684">
        <f t="shared" si="7"/>
        <v>12159896</v>
      </c>
    </row>
    <row r="79" spans="3:7" ht="45">
      <c r="C79" s="680" t="s">
        <v>838</v>
      </c>
      <c r="D79" s="681" t="s">
        <v>126</v>
      </c>
      <c r="E79" s="681">
        <v>28</v>
      </c>
      <c r="F79" s="689">
        <v>1723534</v>
      </c>
      <c r="G79" s="684">
        <f t="shared" si="7"/>
        <v>48258952</v>
      </c>
    </row>
    <row r="80" spans="3:7" ht="38.25">
      <c r="C80" s="685" t="s">
        <v>839</v>
      </c>
      <c r="D80" s="681" t="s">
        <v>112</v>
      </c>
      <c r="E80" s="681">
        <v>450</v>
      </c>
      <c r="F80" s="689">
        <v>25880</v>
      </c>
      <c r="G80" s="684">
        <f>F80*E80</f>
        <v>11646000</v>
      </c>
    </row>
    <row r="81" spans="3:7" ht="30">
      <c r="C81" s="680" t="s">
        <v>828</v>
      </c>
      <c r="D81" s="681" t="s">
        <v>126</v>
      </c>
      <c r="E81" s="681">
        <v>7</v>
      </c>
      <c r="F81" s="682">
        <v>125499</v>
      </c>
      <c r="G81" s="684">
        <f t="shared" ref="G81" si="8">F81*E81</f>
        <v>878493</v>
      </c>
    </row>
    <row r="82" spans="3:7" ht="15">
      <c r="C82" s="678" t="s">
        <v>840</v>
      </c>
      <c r="D82" s="25"/>
      <c r="E82" s="25"/>
      <c r="F82" s="26"/>
      <c r="G82" s="679"/>
    </row>
    <row r="83" spans="3:7" ht="15">
      <c r="C83" s="680" t="s">
        <v>841</v>
      </c>
      <c r="D83" s="681" t="s">
        <v>126</v>
      </c>
      <c r="E83" s="681">
        <v>1</v>
      </c>
      <c r="F83" s="689">
        <v>11000000</v>
      </c>
      <c r="G83" s="684">
        <f t="shared" ref="G83:G86" si="9">F83*E83</f>
        <v>11000000</v>
      </c>
    </row>
    <row r="84" spans="3:7" ht="15">
      <c r="C84" s="680" t="s">
        <v>842</v>
      </c>
      <c r="D84" s="681" t="s">
        <v>126</v>
      </c>
      <c r="E84" s="681">
        <v>1</v>
      </c>
      <c r="F84" s="689">
        <v>11000000</v>
      </c>
      <c r="G84" s="684">
        <f t="shared" si="9"/>
        <v>11000000</v>
      </c>
    </row>
    <row r="85" spans="3:7" ht="15">
      <c r="C85" s="680" t="s">
        <v>843</v>
      </c>
      <c r="D85" s="681" t="s">
        <v>126</v>
      </c>
      <c r="E85" s="681">
        <v>1</v>
      </c>
      <c r="F85" s="689">
        <v>2000000</v>
      </c>
      <c r="G85" s="684">
        <f t="shared" si="9"/>
        <v>2000000</v>
      </c>
    </row>
    <row r="86" spans="3:7" ht="33.75">
      <c r="C86" s="21" t="s">
        <v>844</v>
      </c>
      <c r="D86" s="13" t="s">
        <v>370</v>
      </c>
      <c r="E86" s="22">
        <v>2294.1799999999998</v>
      </c>
      <c r="F86" s="18">
        <v>4971</v>
      </c>
      <c r="G86" s="17">
        <f t="shared" si="9"/>
        <v>11404368.779999999</v>
      </c>
    </row>
  </sheetData>
  <mergeCells count="7">
    <mergeCell ref="B2:H2"/>
    <mergeCell ref="C4:G4"/>
    <mergeCell ref="H16:H26"/>
    <mergeCell ref="C6:G6"/>
    <mergeCell ref="C8:G8"/>
    <mergeCell ref="H9:H14"/>
    <mergeCell ref="C15:G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oscar</dc:creator>
  <cp:keywords/>
  <dc:description/>
  <cp:lastModifiedBy>Julio Cesar Parra Aceros</cp:lastModifiedBy>
  <cp:revision/>
  <dcterms:created xsi:type="dcterms:W3CDTF">2022-03-29T10:21:32Z</dcterms:created>
  <dcterms:modified xsi:type="dcterms:W3CDTF">2022-04-14T00:01:21Z</dcterms:modified>
  <cp:category/>
  <cp:contentStatus/>
</cp:coreProperties>
</file>