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 FABIAN GOMEZ\Desktop\TRABAJOS\2022\GOBERNACION\3. ESTUDIOS PREVIOS-extranet\INTERVENTORIA SAN AGUSTIN Y LA PLATA\"/>
    </mc:Choice>
  </mc:AlternateContent>
  <bookViews>
    <workbookView xWindow="0" yWindow="0" windowWidth="24000" windowHeight="9336" firstSheet="2" activeTab="3"/>
  </bookViews>
  <sheets>
    <sheet name="Presupuesto Interventoría OK(3)" sheetId="6" state="hidden" r:id="rId1"/>
    <sheet name="Presupuesto Interventoría (2)" sheetId="5" state="hidden" r:id="rId2"/>
    <sheet name="FM" sheetId="3" r:id="rId3"/>
    <sheet name="Presupuesto Interventoría" sheetId="1" r:id="rId4"/>
    <sheet name="discriminacion prestacional" sheetId="2" r:id="rId5"/>
    <sheet name="Hoja1" sheetId="4" r:id="rId6"/>
  </sheets>
  <definedNames>
    <definedName name="_xlnm.Print_Area" localSheetId="2">FM!$A$1:$C$44</definedName>
    <definedName name="_xlnm.Print_Area" localSheetId="3">'Presupuesto Interventoría'!$A$1:$G$33</definedName>
  </definedNames>
  <calcPr calcId="162913"/>
</workbook>
</file>

<file path=xl/calcChain.xml><?xml version="1.0" encoding="utf-8"?>
<calcChain xmlns="http://schemas.openxmlformats.org/spreadsheetml/2006/main">
  <c r="F10" i="3" l="1"/>
  <c r="C37" i="3" l="1"/>
  <c r="G13" i="1"/>
  <c r="G18" i="1" l="1"/>
  <c r="G11" i="1"/>
  <c r="G12" i="1" s="1"/>
  <c r="G10" i="1"/>
  <c r="G9" i="1"/>
  <c r="G8" i="1"/>
  <c r="D12" i="2"/>
  <c r="D19" i="2"/>
  <c r="I11" i="2"/>
  <c r="C36" i="3" l="1"/>
  <c r="G14" i="1" l="1"/>
  <c r="G20" i="1" s="1"/>
  <c r="C18" i="6"/>
  <c r="I41" i="6" s="1"/>
  <c r="I42" i="6" s="1"/>
  <c r="C19" i="6"/>
  <c r="G19" i="6" s="1"/>
  <c r="I36" i="6"/>
  <c r="G12" i="6"/>
  <c r="G11" i="6"/>
  <c r="G10" i="6"/>
  <c r="G9" i="6"/>
  <c r="G8" i="6"/>
  <c r="I35" i="5"/>
  <c r="G21" i="1" l="1"/>
  <c r="G22" i="1" s="1"/>
  <c r="G13" i="6"/>
  <c r="G15" i="6" s="1"/>
  <c r="H15" i="6" s="1"/>
  <c r="G18" i="6"/>
  <c r="G20" i="6" s="1"/>
  <c r="G22" i="6" s="1"/>
  <c r="G23" i="6" l="1"/>
  <c r="H32" i="6"/>
  <c r="I32" i="6" s="1"/>
  <c r="G9" i="5"/>
  <c r="H33" i="6" l="1"/>
  <c r="I33" i="6" s="1"/>
  <c r="I34" i="6" s="1"/>
  <c r="G24" i="6"/>
  <c r="J25" i="6" s="1"/>
  <c r="K15" i="6" l="1"/>
  <c r="I40" i="6"/>
  <c r="G10" i="5"/>
  <c r="G11" i="5"/>
  <c r="G12" i="5"/>
  <c r="G8" i="5"/>
  <c r="G13" i="5" l="1"/>
  <c r="G15" i="5" l="1"/>
  <c r="H15" i="5" s="1"/>
  <c r="H31" i="5"/>
  <c r="I31" i="5"/>
  <c r="H32" i="5" l="1"/>
  <c r="I32" i="5" s="1"/>
  <c r="I33" i="5" s="1"/>
  <c r="G21" i="5"/>
  <c r="G22" i="5" s="1"/>
  <c r="G23" i="5" s="1"/>
  <c r="K15" i="5" s="1"/>
  <c r="D26" i="4" l="1"/>
  <c r="E26" i="4"/>
</calcChain>
</file>

<file path=xl/sharedStrings.xml><?xml version="1.0" encoding="utf-8"?>
<sst xmlns="http://schemas.openxmlformats.org/spreadsheetml/2006/main" count="219" uniqueCount="149">
  <si>
    <t>No</t>
  </si>
  <si>
    <t>PERSONAL</t>
  </si>
  <si>
    <t>TOTAL</t>
  </si>
  <si>
    <t>PORCENTAJE</t>
  </si>
  <si>
    <t>VR. TOTAL</t>
  </si>
  <si>
    <t>SUELDO</t>
  </si>
  <si>
    <t>CANTIDAD</t>
  </si>
  <si>
    <t>PLAZO EN MESES</t>
  </si>
  <si>
    <t>DESCRIPCIÓN</t>
  </si>
  <si>
    <t>UNIDAD</t>
  </si>
  <si>
    <t>PRESTACIONES SOCIALES</t>
  </si>
  <si>
    <t>%</t>
  </si>
  <si>
    <t>Cesantias</t>
  </si>
  <si>
    <t>Intereses de cesantias</t>
  </si>
  <si>
    <t>Prima legal</t>
  </si>
  <si>
    <t>Vacaciones</t>
  </si>
  <si>
    <t>Seguridad Social</t>
  </si>
  <si>
    <t>APORTES PARAFISCALES:</t>
  </si>
  <si>
    <t>Sena</t>
  </si>
  <si>
    <t>ICBF</t>
  </si>
  <si>
    <t>PARTICIPACIÓN</t>
  </si>
  <si>
    <t xml:space="preserve">A. SUELDOS </t>
  </si>
  <si>
    <t>B. PRESTACIONES SOCIALES</t>
  </si>
  <si>
    <t>c. VACACIONES (--% del sueldo anual)</t>
  </si>
  <si>
    <t>d. PRIMA ANUAL (--% del sueldo anual)</t>
  </si>
  <si>
    <t>e. SEGURIDAD SOCIAL (--%Salud, --%Pensión, --% Riesgos)</t>
  </si>
  <si>
    <t>f. SUBSIDIO FAMILIAR (--% del sueldo anual)</t>
  </si>
  <si>
    <t xml:space="preserve">DISCRIMINACION PRESTACION SOCIAL </t>
  </si>
  <si>
    <t>COSTOS DIRECTOS</t>
  </si>
  <si>
    <t>ACEVEDO</t>
  </si>
  <si>
    <t>BARNIZA</t>
  </si>
  <si>
    <t>SAN MARCOS</t>
  </si>
  <si>
    <t>SIKANDES</t>
  </si>
  <si>
    <t>BARAYA</t>
  </si>
  <si>
    <t>UNION</t>
  </si>
  <si>
    <t>ARGENTINA</t>
  </si>
  <si>
    <t>BETANIA</t>
  </si>
  <si>
    <t>SEDE</t>
  </si>
  <si>
    <t>MUNICIPIO</t>
  </si>
  <si>
    <t>TOLDA PP</t>
  </si>
  <si>
    <t>JOAQUIN GARCIA</t>
  </si>
  <si>
    <t>RIVERA</t>
  </si>
  <si>
    <t>RIVERITA</t>
  </si>
  <si>
    <t>RIOFRIO</t>
  </si>
  <si>
    <t>TULIO ARBELAEZ</t>
  </si>
  <si>
    <t>Garzón</t>
  </si>
  <si>
    <t>MIRADOR</t>
  </si>
  <si>
    <t>PARAISO</t>
  </si>
  <si>
    <t>PALESTINA</t>
  </si>
  <si>
    <t>SAMARIA</t>
  </si>
  <si>
    <t>ESPERANZA</t>
  </si>
  <si>
    <t>SAN Agustín</t>
  </si>
  <si>
    <t>VILLAFATIMA</t>
  </si>
  <si>
    <t>PLATA</t>
  </si>
  <si>
    <t>VILLALOS ANDES</t>
  </si>
  <si>
    <t>ANTONIO BARAYA</t>
  </si>
  <si>
    <t>DIAMANTE</t>
  </si>
  <si>
    <t>PAICOL</t>
  </si>
  <si>
    <t>LAS LAJAS</t>
  </si>
  <si>
    <t>VILLAVIEJA</t>
  </si>
  <si>
    <t>LA VICTORIA</t>
  </si>
  <si>
    <t>SAN ALFONSO</t>
  </si>
  <si>
    <t xml:space="preserve">PALERMO </t>
  </si>
  <si>
    <t>SANJUANBOSCO</t>
  </si>
  <si>
    <t>TOTAL COSTO DIRECTO</t>
  </si>
  <si>
    <t>MUNICIPIOS ESTUDIOS PREVIOS</t>
  </si>
  <si>
    <t>a. ARRIENDOS DE OFICINA Y ADMINISTRACION Y SERVICIOS PUBLICOS</t>
  </si>
  <si>
    <t>b. PAPELERIA Y UTILES DE OFICINA</t>
  </si>
  <si>
    <t>a. CESANTIAS (--% del sueldo anual)</t>
  </si>
  <si>
    <t>SUBTOTAL</t>
  </si>
  <si>
    <t>FACTOR MULTIPLICADOR ESTIMADO FM</t>
  </si>
  <si>
    <t>FACTOR MULTIPLICADOR</t>
  </si>
  <si>
    <t>COSTO TOTAL DEL PERSONAL</t>
  </si>
  <si>
    <t>COSTO TOTAL DIRECTOS</t>
  </si>
  <si>
    <t>IVA 19%</t>
  </si>
  <si>
    <t>TOTAL COSTOS</t>
  </si>
  <si>
    <t>C. COSTOS DE PERFECCIONAMIENTO (IMPUESTOS Y POLIZAS)</t>
  </si>
  <si>
    <t>D. OTROS IMPUESTOS</t>
  </si>
  <si>
    <t>E. GASTOS OFICINA DEL INTERVENTOR</t>
  </si>
  <si>
    <t>G. HONORARIOS</t>
  </si>
  <si>
    <t>Caja de compensación familiar</t>
  </si>
  <si>
    <t>CÁLCULO DE COSTOS INTERVENTORÍA</t>
  </si>
  <si>
    <t>COSTOS DE PERSONAL DE INTERVENTORÍA</t>
  </si>
  <si>
    <t>OTROS COSTOS</t>
  </si>
  <si>
    <t>GOBERNACIÓN DEL HUILA</t>
  </si>
  <si>
    <t>Laboratorio de concretos. Ensayos de concreto, análisis y resistencia a la compresión.</t>
  </si>
  <si>
    <t>PLAN DE DESARROLLO 2016 - 2019</t>
  </si>
  <si>
    <t>DEDICACIÓN %</t>
  </si>
  <si>
    <t>LABORATORIOS</t>
  </si>
  <si>
    <t xml:space="preserve">a. IMPUESTO BANCARIO Y COSTO FINANCIERO </t>
  </si>
  <si>
    <t>_____________________________</t>
  </si>
  <si>
    <t>______________________</t>
  </si>
  <si>
    <t>Residente de interventoria: Arquitecto o Ingeniero Civil.</t>
  </si>
  <si>
    <t>c. EQUIPO Y MANTENIMIENTO DE OFICINA</t>
  </si>
  <si>
    <t>d. COSTO DE PERSONAL NO FACTURABLE</t>
  </si>
  <si>
    <t>e. GASTOS DE TRANSPORTE Y VEHICULO</t>
  </si>
  <si>
    <t>Interventoría</t>
  </si>
  <si>
    <t>EP Colombia Compra</t>
  </si>
  <si>
    <t>Presupuesto total</t>
  </si>
  <si>
    <t>BELÉN CECILIA ESCALANTE CHARRY</t>
  </si>
  <si>
    <t>Profesional Universitario</t>
  </si>
  <si>
    <t>Octubre de 2017</t>
  </si>
  <si>
    <t>a. ESTAMPILLA PRO DESARROLLO DEPARTAMENTAL</t>
  </si>
  <si>
    <t xml:space="preserve">b. ESTAMPILLA PRO CULTURA </t>
  </si>
  <si>
    <t>c. ESTAMPILLA PRO UNIVERSIDAD SURCOLOMBIANA</t>
  </si>
  <si>
    <t xml:space="preserve"> Ingeniero Electrónico Especialista Alta Gerencia</t>
  </si>
  <si>
    <t>Profesional de Apoyo Administrativo: Contador o Administrador o carreras afines.</t>
  </si>
  <si>
    <t xml:space="preserve">M.P. CN 206 - 33684
</t>
  </si>
  <si>
    <t>Director de interventoria: Ingeniero Industrial o Administrador o Contador o carreras afines</t>
  </si>
  <si>
    <t>Profesional de Apoyo Técnico de interventoria Zona 3: Ingeniero Industrial o Diseñador Industrial. Apoyo en la recepción de Dotación de Mobiliario Escolar en los municipios: (264 productos)
- San Agustín
- Suaza
- Timaná</t>
  </si>
  <si>
    <t xml:space="preserve">Profesional de Apoyo Técnico de interventoria Zona 2: Ingeniero Industrial o Diseñador Industrial. Apoyo en la recepción de Dotación de Mobiliario Escolar en los municipios: (237 productos)
- La Plata
- Tesalia
- Garzón
- Iquira
</t>
  </si>
  <si>
    <t>Profesional de Apoyo Técnico de interventoria Zona 1: Ingeniero Industrial o Diseñador Industrial. Apoyo en la recepción de Dotación de Mobiliario Escolar en los municipios:  (245 productos)
- Colombia
- Palermo
- Tello
- Teruel</t>
  </si>
  <si>
    <t>"INTERVENTORIA TECNICA, ADMINISTRATIVA Y FINANCIERA, AL CONTRATO DE COMPRAVENTA CUYO OBJETO ES: ADQUISICION DE MOBILIARIO ESCOLAR PARA LAS INSTITUCIONES EDUCATIVAS DE MUNICIPIOS NO CERTIFICADOS EN EDUCACION DEL DEPARTAMENTO DE HUILA"</t>
  </si>
  <si>
    <t xml:space="preserve">Gastos de transporte, alimentación y hospedaje de cinco trabajadores que deban desplazarse a municipios del Departamento para acompañar la entrega del mobiliario a las Instituciones Educativas beneficiadas y que puedan observar cantidades y calidad del mobilairio a entregar.
</t>
  </si>
  <si>
    <t>DÍA TRANSPORTE, ALOJAMIENTO (1)</t>
  </si>
  <si>
    <t>VALOR TRANSPORTE ALOJAMIENTO 1 MES (1)</t>
  </si>
  <si>
    <t>Gastos de transporte, alimentación y hospedaje realizados por el Interventor al lugar y fábrica de producción del mobiliario para observar los procesos técnicos y de calidad con que se elabora el mobilairio en compra, según las normas técnicas exigidas.</t>
  </si>
  <si>
    <t>272 productos</t>
  </si>
  <si>
    <t>238 productos</t>
  </si>
  <si>
    <t>263 productos</t>
  </si>
  <si>
    <t>Técnico Industrial o metalmecánico o metalúrgico o carreras afines por el término de la Interventoría para la Zona 3: Apoyo en la recepción de Dotación de Mobiliario Escolar en los municipios: 
- San Agustín
- Suaza
- Timaná
- Garzón</t>
  </si>
  <si>
    <t>Técnico Industrial o metalmecánico o metalúrgico o carreras afines por el término de la Interventoría para la  Zona 2. Apoyo en la recepción de Dotación de Mobiliario Escolar en los municipios: 
- La Plata
- Tesalia
- Iquira
- Gigante</t>
  </si>
  <si>
    <t>Técnico Industrial o metalmecánico o metalúrgico o carreras afines por el término de la Interventoría para la Zona 1:  Apoyo en la recepción de Dotación de Mobiliario Escolar en los municipios: 
- Colombia
- Palermo
- Tello
- Teruel</t>
  </si>
  <si>
    <t>Contador o Administrador o Administrador Financiero o carreras afines</t>
  </si>
  <si>
    <t>Director General por el término de la Interventoría: 
Profesional Ingeniero Industrial o Diseñador Industrial o Contador o carreras afines</t>
  </si>
  <si>
    <t>Noviembre de 2017</t>
  </si>
  <si>
    <t>COSTOS INDIRECTOS</t>
  </si>
  <si>
    <t>SUB TOTAL COSTO DIRECTO</t>
  </si>
  <si>
    <t>SUB TOTAL COSTO INDIRECTO</t>
  </si>
  <si>
    <t>COSTO DIRECTO + INDIRECTO</t>
  </si>
  <si>
    <t xml:space="preserve">FACTOR MULTIPLICADOR APLICABLE A COSTOS DE PERSONAL EN CONTRATO DE INTERVENTORÍA </t>
  </si>
  <si>
    <t>b. INTERESES CESANTIAS (--% de las Cesantías)</t>
  </si>
  <si>
    <t>Director de interventoria: Ingeniero Ingeniero Civil o Arquitecto.</t>
  </si>
  <si>
    <t>PROFESIONAL DE APOYO TÉCNICO</t>
  </si>
  <si>
    <t>e. RETEICA</t>
  </si>
  <si>
    <t>f. POLIZAS</t>
  </si>
  <si>
    <t>d. ESTAMPILLA PRO DEPORTE</t>
  </si>
  <si>
    <t xml:space="preserve">f. ASESORIA LEGAL Y TRIBUTARIA </t>
  </si>
  <si>
    <t>PLAN DE DESARROLLO 2020 - 2023</t>
  </si>
  <si>
    <t>INTERVENTORÍA TÉCNICA, ADMINISTRATIVA, FINANCIERA, CONTABLE, JURÍDICA Y AMBIENTAL AL CONTRATO DE OBRA CUYO OBJETO ES: “ADECUACIÓN DE AMBIENTES ESCOLARES PARA PERSONAS EN CONDICIÓN DE DISCAPACIDAD EN LA INSTITUCIÓN EDUCATIVA LUIS CARLOS TRUJILLO POLANCO DEL MUNICIPIO DE LA PLATA” “CONSTRUCCIÓN AULA ESCOLAR, BATERÍA SANITARIA Y RESTAURANTE ESCOLAR EN LA I.E. LOS CAUCHOS SEDE PARAÍSO MUNICIPIO DE SAN AGUSTÍN – HUILA”</t>
  </si>
  <si>
    <t>Supervisor electrico: Ingeniero  electrico o electricista</t>
  </si>
  <si>
    <t>Ingeniero/Apoyo técnico SED</t>
  </si>
  <si>
    <t>JESÚS FABIÁN GÓMEZ VELASCO</t>
  </si>
  <si>
    <t>JESUS FABIAN GOMEZ VELASCO</t>
  </si>
  <si>
    <t xml:space="preserve">M.P. 70202227947 TLM
</t>
  </si>
  <si>
    <t>PLAN DE DESARROLLO 2020- 2023</t>
  </si>
  <si>
    <t>SALUD</t>
  </si>
  <si>
    <t>PENSION</t>
  </si>
  <si>
    <t>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</si>
</sst>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,##0\ &quot;€&quot;;\-#,##0\ &quot;€&quot;"/>
    <numFmt numFmtId="168" formatCode="_-* #,##0.00\ _€_-;\-* #,##0.00\ _€_-;_-* &quot;-&quot;??\ _€_-;_-@_-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(&quot;$&quot;* #,##0.00_);_(&quot;$&quot;* \(#,##0.00\);_(&quot;$&quot;* &quot;-&quot;??_);_(@_)"/>
    <numFmt numFmtId="172" formatCode="#,##0.0"/>
    <numFmt numFmtId="173" formatCode="#,##0.0000"/>
    <numFmt numFmtId="174" formatCode="0.0%"/>
    <numFmt numFmtId="175" formatCode="_ * #,##0_ ;_ * \-#,##0_ ;_ * &quot;-&quot;??_ ;_ @_ "/>
    <numFmt numFmtId="176" formatCode="_(* #,##0_);_(* \(#,##0\);_(* &quot;-&quot;??_);_(@_)"/>
    <numFmt numFmtId="177" formatCode="_ [$€-2]\ * #,##0.00_ ;_ [$€-2]\ * \-#,##0.00_ ;_ [$€-2]\ * &quot;-&quot;??_ "/>
    <numFmt numFmtId="178" formatCode="_-* #,##0\ &quot;Pts&quot;_-;\-* #,##0\ &quot;Pts&quot;_-;_-* &quot;-&quot;\ &quot;Pts&quot;_-;_-@_-"/>
    <numFmt numFmtId="179" formatCode="_-* #,##0.00\ &quot;Pts&quot;_-;\-* #,##0.00\ &quot;Pts&quot;_-;_-* &quot;-&quot;??\ &quot;Pts&quot;_-;_-@_-"/>
    <numFmt numFmtId="180" formatCode="\$#,##0\ ;\(\$#,##0\)"/>
    <numFmt numFmtId="181" formatCode="000\°00&quot;´&quot;00&quot;´´&quot;"/>
    <numFmt numFmtId="182" formatCode="_(&quot;$&quot;* #,##0_);_(&quot;$&quot;* \(#,##0\);_(&quot;$&quot;* &quot;-&quot;??_);_(@_)"/>
    <numFmt numFmtId="183" formatCode="[$$-500A]\ #,##0.00"/>
    <numFmt numFmtId="184" formatCode="_ &quot;$&quot;* #,##0.00_ ;_ &quot;$&quot;* \-#,##0.00_ ;_ &quot;$&quot;* &quot;-&quot;??_ ;_ @_ "/>
    <numFmt numFmtId="185" formatCode="&quot;$&quot;\ #,##0;&quot;$&quot;\ \-#,##0"/>
    <numFmt numFmtId="186" formatCode="_(* #,##0.0_);_(* \(#,##0.0\);_(* &quot;-&quot;??_);_(@_)"/>
    <numFmt numFmtId="187" formatCode="_ &quot;$&quot;\ * #,##0_ ;_ &quot;$&quot;\ * \-#,##0_ ;_ &quot;$&quot;\ * &quot;-&quot;??_ ;_ @_ "/>
    <numFmt numFmtId="188" formatCode="_(&quot;$&quot;\ * #,##0_);_(&quot;$&quot;\ * \(#,##0\);_(&quot;$&quot;\ * &quot;-&quot;??_);_(@_)"/>
    <numFmt numFmtId="189" formatCode="_(&quot;$&quot;\ * #,##0.000_);_(&quot;$&quot;\ * \(#,##0.000\);_(&quot;$&quot;\ * &quot;-&quot;??_);_(@_)"/>
    <numFmt numFmtId="190" formatCode="_-&quot;$&quot;\ * #,##0.00_-;\-&quot;$&quot;\ * #,##0.00_-;_-&quot;$&quot;\ * &quot;-&quot;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0"/>
      <color indexed="2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0.5"/>
      <color theme="1"/>
      <name val="Arial Narrow"/>
      <family val="2"/>
    </font>
    <font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2" fillId="0" borderId="0"/>
    <xf numFmtId="2" fontId="5" fillId="0" borderId="0"/>
    <xf numFmtId="3" fontId="8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5" fillId="0" borderId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4" fontId="9" fillId="0" borderId="0">
      <protection locked="0"/>
    </xf>
    <xf numFmtId="4" fontId="9" fillId="0" borderId="0">
      <protection locked="0"/>
    </xf>
    <xf numFmtId="4" fontId="10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10" fillId="0" borderId="0">
      <protection locked="0"/>
    </xf>
    <xf numFmtId="2" fontId="8" fillId="0" borderId="0" applyFont="0" applyFill="0" applyBorder="0" applyAlignment="0" applyProtection="0"/>
    <xf numFmtId="181" fontId="5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84" fontId="5" fillId="0" borderId="0"/>
    <xf numFmtId="169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>
      <alignment vertical="top"/>
    </xf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10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49" fontId="3" fillId="0" borderId="0">
      <alignment horizontal="center" vertical="center"/>
    </xf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5">
    <xf numFmtId="0" fontId="0" fillId="0" borderId="0" xfId="0"/>
    <xf numFmtId="0" fontId="0" fillId="0" borderId="0" xfId="0" applyBorder="1"/>
    <xf numFmtId="176" fontId="0" fillId="0" borderId="0" xfId="0" applyNumberFormat="1"/>
    <xf numFmtId="182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0" borderId="3" xfId="0" applyBorder="1"/>
    <xf numFmtId="0" fontId="0" fillId="0" borderId="0" xfId="0" applyFill="1"/>
    <xf numFmtId="0" fontId="13" fillId="0" borderId="0" xfId="0" applyFont="1"/>
    <xf numFmtId="165" fontId="0" fillId="0" borderId="0" xfId="84" applyFont="1"/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4" fontId="3" fillId="0" borderId="0" xfId="84" applyNumberFormat="1" applyFont="1" applyFill="1" applyBorder="1" applyAlignment="1">
      <alignment horizontal="right"/>
    </xf>
    <xf numFmtId="0" fontId="2" fillId="0" borderId="15" xfId="0" applyFont="1" applyFill="1" applyBorder="1"/>
    <xf numFmtId="4" fontId="2" fillId="0" borderId="15" xfId="84" applyNumberFormat="1" applyFont="1" applyFill="1" applyBorder="1"/>
    <xf numFmtId="0" fontId="3" fillId="0" borderId="14" xfId="0" applyFont="1" applyFill="1" applyBorder="1" applyAlignment="1">
      <alignment horizontal="center"/>
    </xf>
    <xf numFmtId="4" fontId="3" fillId="0" borderId="14" xfId="84" applyNumberFormat="1" applyFont="1" applyFill="1" applyBorder="1" applyAlignment="1">
      <alignment horizontal="center"/>
    </xf>
    <xf numFmtId="0" fontId="0" fillId="0" borderId="17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5" xfId="0" applyFont="1" applyFill="1" applyBorder="1"/>
    <xf numFmtId="10" fontId="3" fillId="0" borderId="15" xfId="0" applyNumberFormat="1" applyFont="1" applyFill="1" applyBorder="1"/>
    <xf numFmtId="0" fontId="3" fillId="0" borderId="3" xfId="0" applyFont="1" applyFill="1" applyBorder="1"/>
    <xf numFmtId="0" fontId="2" fillId="0" borderId="3" xfId="0" applyFont="1" applyFill="1" applyBorder="1"/>
    <xf numFmtId="0" fontId="2" fillId="0" borderId="3" xfId="0" applyFont="1" applyFill="1" applyBorder="1" applyAlignment="1">
      <alignment horizontal="center"/>
    </xf>
    <xf numFmtId="10" fontId="2" fillId="0" borderId="3" xfId="0" applyNumberFormat="1" applyFont="1" applyFill="1" applyBorder="1"/>
    <xf numFmtId="9" fontId="2" fillId="0" borderId="3" xfId="0" applyNumberFormat="1" applyFont="1" applyFill="1" applyBorder="1"/>
    <xf numFmtId="0" fontId="0" fillId="0" borderId="16" xfId="0" applyBorder="1"/>
    <xf numFmtId="0" fontId="0" fillId="0" borderId="17" xfId="0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right"/>
    </xf>
    <xf numFmtId="4" fontId="2" fillId="0" borderId="0" xfId="84" applyNumberFormat="1" applyFont="1" applyFill="1" applyBorder="1" applyAlignment="1">
      <alignment horizontal="right"/>
    </xf>
    <xf numFmtId="165" fontId="2" fillId="0" borderId="12" xfId="84" applyFont="1" applyFill="1" applyBorder="1" applyAlignment="1">
      <alignment horizontal="right"/>
    </xf>
    <xf numFmtId="4" fontId="2" fillId="0" borderId="0" xfId="84" applyNumberFormat="1" applyFont="1" applyFill="1" applyBorder="1"/>
    <xf numFmtId="165" fontId="2" fillId="0" borderId="12" xfId="84" applyFont="1" applyFill="1" applyBorder="1"/>
    <xf numFmtId="165" fontId="3" fillId="0" borderId="21" xfId="84" applyFont="1" applyFill="1" applyBorder="1" applyAlignment="1">
      <alignment horizontal="center"/>
    </xf>
    <xf numFmtId="165" fontId="3" fillId="0" borderId="12" xfId="84" applyFont="1" applyFill="1" applyBorder="1" applyAlignment="1">
      <alignment horizontal="right"/>
    </xf>
    <xf numFmtId="165" fontId="2" fillId="0" borderId="22" xfId="84" applyFont="1" applyFill="1" applyBorder="1"/>
    <xf numFmtId="0" fontId="0" fillId="0" borderId="12" xfId="0" applyBorder="1"/>
    <xf numFmtId="0" fontId="0" fillId="0" borderId="18" xfId="0" applyBorder="1"/>
    <xf numFmtId="0" fontId="0" fillId="0" borderId="10" xfId="0" applyBorder="1"/>
    <xf numFmtId="0" fontId="0" fillId="0" borderId="19" xfId="0" applyBorder="1"/>
    <xf numFmtId="3" fontId="17" fillId="0" borderId="0" xfId="0" applyNumberFormat="1" applyFont="1"/>
    <xf numFmtId="3" fontId="17" fillId="0" borderId="0" xfId="0" applyNumberFormat="1" applyFont="1" applyFill="1"/>
    <xf numFmtId="0" fontId="13" fillId="0" borderId="3" xfId="0" applyFont="1" applyBorder="1" applyAlignment="1">
      <alignment horizontal="center"/>
    </xf>
    <xf numFmtId="0" fontId="17" fillId="0" borderId="3" xfId="0" applyFont="1" applyFill="1" applyBorder="1"/>
    <xf numFmtId="0" fontId="0" fillId="0" borderId="3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13" fillId="0" borderId="5" xfId="0" applyFont="1" applyBorder="1" applyAlignment="1">
      <alignment horizontal="center"/>
    </xf>
    <xf numFmtId="3" fontId="16" fillId="0" borderId="5" xfId="0" applyNumberFormat="1" applyFont="1" applyBorder="1"/>
    <xf numFmtId="3" fontId="17" fillId="0" borderId="5" xfId="0" applyNumberFormat="1" applyFont="1" applyBorder="1"/>
    <xf numFmtId="3" fontId="17" fillId="0" borderId="5" xfId="0" applyNumberFormat="1" applyFont="1" applyBorder="1" applyAlignment="1">
      <alignment horizontal="right"/>
    </xf>
    <xf numFmtId="3" fontId="17" fillId="0" borderId="5" xfId="0" applyNumberFormat="1" applyFont="1" applyBorder="1" applyAlignment="1">
      <alignment horizontal="right" vertical="center"/>
    </xf>
    <xf numFmtId="187" fontId="18" fillId="0" borderId="5" xfId="0" applyNumberFormat="1" applyFont="1" applyFill="1" applyBorder="1" applyAlignment="1">
      <alignment horizontal="center"/>
    </xf>
    <xf numFmtId="0" fontId="0" fillId="0" borderId="4" xfId="0" applyBorder="1"/>
    <xf numFmtId="3" fontId="0" fillId="0" borderId="6" xfId="0" applyNumberFormat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9" fontId="1" fillId="0" borderId="0" xfId="0" applyNumberFormat="1" applyFont="1"/>
    <xf numFmtId="165" fontId="1" fillId="0" borderId="0" xfId="84" applyNumberFormat="1" applyFont="1"/>
    <xf numFmtId="176" fontId="1" fillId="0" borderId="0" xfId="83" applyNumberFormat="1" applyFont="1" applyBorder="1"/>
    <xf numFmtId="176" fontId="1" fillId="0" borderId="0" xfId="83" applyNumberFormat="1" applyFont="1"/>
    <xf numFmtId="176" fontId="19" fillId="3" borderId="2" xfId="24" applyNumberFormat="1" applyFont="1" applyFill="1" applyBorder="1" applyAlignment="1">
      <alignment horizontal="left" vertical="center" wrapText="1"/>
    </xf>
    <xf numFmtId="176" fontId="19" fillId="3" borderId="3" xfId="24" applyNumberFormat="1" applyFont="1" applyFill="1" applyBorder="1" applyAlignment="1">
      <alignment horizontal="center" vertical="center" wrapText="1"/>
    </xf>
    <xf numFmtId="176" fontId="19" fillId="0" borderId="2" xfId="24" applyNumberFormat="1" applyFont="1" applyBorder="1" applyAlignment="1">
      <alignment horizontal="left" vertical="center"/>
    </xf>
    <xf numFmtId="176" fontId="19" fillId="0" borderId="3" xfId="24" applyNumberFormat="1" applyFont="1" applyBorder="1"/>
    <xf numFmtId="176" fontId="20" fillId="0" borderId="3" xfId="24" applyNumberFormat="1" applyFont="1" applyBorder="1"/>
    <xf numFmtId="0" fontId="20" fillId="0" borderId="2" xfId="24" applyNumberFormat="1" applyFont="1" applyBorder="1" applyAlignment="1">
      <alignment vertical="top"/>
    </xf>
    <xf numFmtId="176" fontId="20" fillId="0" borderId="0" xfId="24" applyNumberFormat="1" applyFont="1" applyBorder="1"/>
    <xf numFmtId="176" fontId="19" fillId="0" borderId="0" xfId="83" applyNumberFormat="1" applyFont="1" applyAlignment="1">
      <alignment horizontal="left" vertical="center"/>
    </xf>
    <xf numFmtId="176" fontId="20" fillId="0" borderId="0" xfId="83" applyNumberFormat="1" applyFont="1" applyAlignment="1">
      <alignment horizontal="left" vertical="center"/>
    </xf>
    <xf numFmtId="176" fontId="20" fillId="0" borderId="3" xfId="24" applyNumberFormat="1" applyFont="1" applyBorder="1" applyAlignment="1">
      <alignment horizontal="center" vertical="center"/>
    </xf>
    <xf numFmtId="2" fontId="20" fillId="0" borderId="3" xfId="24" applyNumberFormat="1" applyFont="1" applyBorder="1" applyAlignment="1">
      <alignment horizontal="center" vertical="center"/>
    </xf>
    <xf numFmtId="176" fontId="20" fillId="0" borderId="0" xfId="24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86" fontId="20" fillId="0" borderId="3" xfId="24" applyNumberFormat="1" applyFont="1" applyBorder="1" applyAlignment="1">
      <alignment horizontal="center" vertical="center"/>
    </xf>
    <xf numFmtId="0" fontId="20" fillId="0" borderId="30" xfId="24" applyNumberFormat="1" applyFont="1" applyBorder="1" applyAlignment="1">
      <alignment vertical="top"/>
    </xf>
    <xf numFmtId="10" fontId="2" fillId="0" borderId="0" xfId="0" applyNumberFormat="1" applyFont="1" applyFill="1" applyBorder="1"/>
    <xf numFmtId="176" fontId="20" fillId="0" borderId="0" xfId="24" applyNumberFormat="1" applyFont="1" applyBorder="1" applyAlignment="1">
      <alignment horizontal="left" vertical="center"/>
    </xf>
    <xf numFmtId="176" fontId="20" fillId="0" borderId="0" xfId="83" applyNumberFormat="1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6" fontId="13" fillId="0" borderId="0" xfId="83" applyNumberFormat="1" applyFont="1"/>
    <xf numFmtId="165" fontId="1" fillId="0" borderId="3" xfId="84" applyFont="1" applyBorder="1" applyAlignment="1">
      <alignment horizontal="center" vertical="center" wrapText="1"/>
    </xf>
    <xf numFmtId="0" fontId="20" fillId="0" borderId="3" xfId="24" applyNumberFormat="1" applyFont="1" applyBorder="1" applyAlignment="1">
      <alignment horizontal="center" vertical="center" wrapText="1"/>
    </xf>
    <xf numFmtId="176" fontId="19" fillId="0" borderId="2" xfId="24" applyNumberFormat="1" applyFont="1" applyBorder="1" applyAlignment="1">
      <alignment horizontal="center" vertical="center"/>
    </xf>
    <xf numFmtId="176" fontId="20" fillId="0" borderId="3" xfId="24" applyNumberFormat="1" applyFont="1" applyBorder="1" applyAlignment="1">
      <alignment horizontal="left" vertical="center" wrapText="1"/>
    </xf>
    <xf numFmtId="165" fontId="20" fillId="0" borderId="3" xfId="84" applyFont="1" applyBorder="1" applyAlignment="1">
      <alignment horizontal="center" vertical="center"/>
    </xf>
    <xf numFmtId="176" fontId="20" fillId="0" borderId="3" xfId="24" applyNumberFormat="1" applyFont="1" applyBorder="1" applyAlignment="1">
      <alignment vertical="center" wrapText="1"/>
    </xf>
    <xf numFmtId="0" fontId="20" fillId="0" borderId="31" xfId="24" applyNumberFormat="1" applyFont="1" applyBorder="1" applyAlignment="1">
      <alignment horizontal="center" vertical="center" wrapText="1"/>
    </xf>
    <xf numFmtId="0" fontId="13" fillId="0" borderId="38" xfId="0" applyFont="1" applyBorder="1" applyAlignment="1"/>
    <xf numFmtId="0" fontId="19" fillId="3" borderId="3" xfId="24" applyNumberFormat="1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41" xfId="0" applyFont="1" applyBorder="1" applyAlignment="1">
      <alignment vertical="center" wrapText="1"/>
    </xf>
    <xf numFmtId="0" fontId="14" fillId="0" borderId="42" xfId="0" applyFont="1" applyBorder="1" applyAlignment="1">
      <alignment vertical="center"/>
    </xf>
    <xf numFmtId="0" fontId="14" fillId="0" borderId="43" xfId="0" applyFont="1" applyBorder="1" applyAlignment="1">
      <alignment horizontal="center" vertical="center"/>
    </xf>
    <xf numFmtId="2" fontId="14" fillId="0" borderId="44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2" fontId="14" fillId="0" borderId="5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2" fontId="14" fillId="0" borderId="6" xfId="0" applyNumberFormat="1" applyFont="1" applyBorder="1" applyAlignment="1">
      <alignment horizontal="center" vertical="center"/>
    </xf>
    <xf numFmtId="2" fontId="14" fillId="0" borderId="28" xfId="0" applyNumberFormat="1" applyFont="1" applyBorder="1" applyAlignment="1">
      <alignment horizontal="center" vertical="center"/>
    </xf>
    <xf numFmtId="9" fontId="20" fillId="0" borderId="3" xfId="24" applyNumberFormat="1" applyFont="1" applyBorder="1" applyAlignment="1">
      <alignment horizontal="center" vertical="center" wrapText="1"/>
    </xf>
    <xf numFmtId="9" fontId="20" fillId="0" borderId="31" xfId="24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horizontal="center" vertical="center"/>
    </xf>
    <xf numFmtId="0" fontId="24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23" fillId="0" borderId="45" xfId="0" applyFont="1" applyBorder="1" applyAlignment="1">
      <alignment horizontal="center" vertical="center"/>
    </xf>
    <xf numFmtId="2" fontId="23" fillId="0" borderId="5" xfId="0" applyNumberFormat="1" applyFont="1" applyBorder="1" applyAlignment="1">
      <alignment horizontal="center" vertical="center"/>
    </xf>
    <xf numFmtId="2" fontId="23" fillId="0" borderId="5" xfId="0" applyNumberFormat="1" applyFont="1" applyFill="1" applyBorder="1" applyAlignment="1">
      <alignment horizontal="center" vertical="center"/>
    </xf>
    <xf numFmtId="2" fontId="24" fillId="0" borderId="28" xfId="0" applyNumberFormat="1" applyFont="1" applyBorder="1" applyAlignment="1">
      <alignment horizontal="center" vertical="center" wrapText="1"/>
    </xf>
    <xf numFmtId="176" fontId="19" fillId="0" borderId="3" xfId="24" applyNumberFormat="1" applyFont="1" applyBorder="1" applyAlignment="1">
      <alignment horizontal="left" vertical="center" wrapText="1"/>
    </xf>
    <xf numFmtId="0" fontId="20" fillId="0" borderId="2" xfId="24" applyNumberFormat="1" applyFont="1" applyBorder="1" applyAlignment="1">
      <alignment horizontal="center" vertical="center"/>
    </xf>
    <xf numFmtId="176" fontId="19" fillId="0" borderId="8" xfId="24" applyNumberFormat="1" applyFont="1" applyFill="1" applyBorder="1" applyAlignment="1">
      <alignment horizontal="center" vertical="center"/>
    </xf>
    <xf numFmtId="176" fontId="19" fillId="0" borderId="1" xfId="24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76" fontId="0" fillId="0" borderId="0" xfId="83" applyNumberFormat="1" applyFont="1" applyAlignment="1">
      <alignment horizontal="left"/>
    </xf>
    <xf numFmtId="176" fontId="20" fillId="0" borderId="0" xfId="83" applyNumberFormat="1" applyFont="1" applyAlignment="1">
      <alignment horizontal="left"/>
    </xf>
    <xf numFmtId="176" fontId="1" fillId="0" borderId="0" xfId="83" applyNumberFormat="1" applyFont="1" applyBorder="1" applyAlignment="1">
      <alignment horizontal="left" vertical="center"/>
    </xf>
    <xf numFmtId="176" fontId="0" fillId="0" borderId="0" xfId="83" applyNumberFormat="1" applyFont="1" applyBorder="1"/>
    <xf numFmtId="176" fontId="20" fillId="0" borderId="31" xfId="24" applyNumberFormat="1" applyFont="1" applyBorder="1" applyAlignment="1">
      <alignment vertical="center" wrapText="1"/>
    </xf>
    <xf numFmtId="165" fontId="1" fillId="0" borderId="31" xfId="84" applyFont="1" applyBorder="1" applyAlignment="1">
      <alignment horizontal="center" vertical="center" wrapText="1"/>
    </xf>
    <xf numFmtId="165" fontId="0" fillId="0" borderId="0" xfId="0" applyNumberFormat="1"/>
    <xf numFmtId="165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/>
    <xf numFmtId="165" fontId="13" fillId="0" borderId="38" xfId="0" applyNumberFormat="1" applyFont="1" applyBorder="1" applyAlignment="1"/>
    <xf numFmtId="165" fontId="21" fillId="0" borderId="20" xfId="84" applyNumberFormat="1" applyFont="1" applyBorder="1"/>
    <xf numFmtId="165" fontId="19" fillId="3" borderId="5" xfId="84" applyNumberFormat="1" applyFont="1" applyFill="1" applyBorder="1" applyAlignment="1">
      <alignment horizontal="center" vertical="center" wrapText="1"/>
    </xf>
    <xf numFmtId="165" fontId="20" fillId="0" borderId="5" xfId="84" applyNumberFormat="1" applyFont="1" applyBorder="1" applyAlignment="1">
      <alignment horizontal="center" vertical="center" wrapText="1"/>
    </xf>
    <xf numFmtId="165" fontId="20" fillId="0" borderId="29" xfId="84" applyNumberFormat="1" applyFont="1" applyBorder="1" applyAlignment="1">
      <alignment horizontal="center" vertical="center" wrapText="1"/>
    </xf>
    <xf numFmtId="165" fontId="20" fillId="0" borderId="35" xfId="84" applyNumberFormat="1" applyFont="1" applyBorder="1" applyAlignment="1">
      <alignment horizontal="center" vertical="center" wrapText="1"/>
    </xf>
    <xf numFmtId="165" fontId="19" fillId="0" borderId="28" xfId="84" applyNumberFormat="1" applyFont="1" applyBorder="1" applyAlignment="1">
      <alignment horizontal="center" vertical="center" wrapText="1"/>
    </xf>
    <xf numFmtId="165" fontId="20" fillId="3" borderId="36" xfId="84" applyNumberFormat="1" applyFont="1" applyFill="1" applyBorder="1" applyAlignment="1">
      <alignment horizontal="center" vertical="center" wrapText="1"/>
    </xf>
    <xf numFmtId="165" fontId="20" fillId="0" borderId="36" xfId="84" applyNumberFormat="1" applyFont="1" applyFill="1" applyBorder="1" applyAlignment="1">
      <alignment horizontal="center" vertical="center" wrapText="1"/>
    </xf>
    <xf numFmtId="165" fontId="19" fillId="2" borderId="28" xfId="84" applyNumberFormat="1" applyFont="1" applyFill="1" applyBorder="1" applyAlignment="1">
      <alignment horizontal="center" vertical="center" wrapText="1"/>
    </xf>
    <xf numFmtId="165" fontId="1" fillId="0" borderId="0" xfId="84" applyNumberFormat="1" applyFont="1" applyBorder="1"/>
    <xf numFmtId="165" fontId="0" fillId="0" borderId="0" xfId="84" applyNumberFormat="1" applyFont="1"/>
    <xf numFmtId="165" fontId="26" fillId="0" borderId="0" xfId="84" applyFont="1"/>
    <xf numFmtId="42" fontId="0" fillId="0" borderId="0" xfId="85" applyFont="1"/>
    <xf numFmtId="42" fontId="0" fillId="4" borderId="0" xfId="85" applyFont="1" applyFill="1"/>
    <xf numFmtId="188" fontId="20" fillId="0" borderId="5" xfId="84" applyNumberFormat="1" applyFont="1" applyBorder="1" applyAlignment="1">
      <alignment horizontal="center" vertical="center" wrapText="1"/>
    </xf>
    <xf numFmtId="188" fontId="20" fillId="0" borderId="29" xfId="84" applyNumberFormat="1" applyFont="1" applyBorder="1" applyAlignment="1">
      <alignment horizontal="center" vertical="center" wrapText="1"/>
    </xf>
    <xf numFmtId="188" fontId="19" fillId="0" borderId="28" xfId="84" applyNumberFormat="1" applyFont="1" applyBorder="1" applyAlignment="1">
      <alignment horizontal="center" vertical="center" wrapText="1"/>
    </xf>
    <xf numFmtId="176" fontId="20" fillId="0" borderId="0" xfId="83" applyNumberFormat="1" applyFont="1" applyAlignment="1">
      <alignment horizontal="left" wrapText="1"/>
    </xf>
    <xf numFmtId="188" fontId="0" fillId="0" borderId="0" xfId="0" applyNumberFormat="1"/>
    <xf numFmtId="44" fontId="0" fillId="0" borderId="0" xfId="0" applyNumberFormat="1"/>
    <xf numFmtId="0" fontId="20" fillId="0" borderId="3" xfId="24" applyNumberFormat="1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42" fontId="0" fillId="0" borderId="3" xfId="85" applyFont="1" applyBorder="1"/>
    <xf numFmtId="42" fontId="27" fillId="0" borderId="0" xfId="85" applyFont="1"/>
    <xf numFmtId="176" fontId="19" fillId="3" borderId="3" xfId="24" applyNumberFormat="1" applyFont="1" applyFill="1" applyBorder="1" applyAlignment="1">
      <alignment vertical="center"/>
    </xf>
    <xf numFmtId="9" fontId="0" fillId="0" borderId="0" xfId="86" applyFont="1"/>
    <xf numFmtId="174" fontId="0" fillId="0" borderId="0" xfId="86" applyNumberFormat="1" applyFont="1"/>
    <xf numFmtId="176" fontId="28" fillId="0" borderId="8" xfId="24" applyNumberFormat="1" applyFont="1" applyFill="1" applyBorder="1" applyAlignment="1">
      <alignment horizontal="center" vertical="center"/>
    </xf>
    <xf numFmtId="0" fontId="28" fillId="0" borderId="31" xfId="24" applyNumberFormat="1" applyFont="1" applyBorder="1" applyAlignment="1">
      <alignment horizontal="center" vertical="center" wrapText="1"/>
    </xf>
    <xf numFmtId="9" fontId="28" fillId="0" borderId="31" xfId="24" applyNumberFormat="1" applyFont="1" applyBorder="1" applyAlignment="1">
      <alignment horizontal="center" vertical="center" wrapText="1"/>
    </xf>
    <xf numFmtId="0" fontId="28" fillId="0" borderId="3" xfId="24" applyNumberFormat="1" applyFont="1" applyBorder="1" applyAlignment="1">
      <alignment horizontal="center" vertical="center" wrapText="1"/>
    </xf>
    <xf numFmtId="188" fontId="28" fillId="0" borderId="5" xfId="84" applyNumberFormat="1" applyFont="1" applyBorder="1" applyAlignment="1">
      <alignment horizontal="center" vertical="center" wrapText="1"/>
    </xf>
    <xf numFmtId="165" fontId="30" fillId="0" borderId="3" xfId="84" applyFont="1" applyBorder="1" applyAlignment="1">
      <alignment horizontal="center" vertical="center" wrapText="1"/>
    </xf>
    <xf numFmtId="9" fontId="28" fillId="0" borderId="3" xfId="24" applyNumberFormat="1" applyFont="1" applyBorder="1" applyAlignment="1">
      <alignment horizontal="center" vertical="center" wrapText="1"/>
    </xf>
    <xf numFmtId="165" fontId="30" fillId="0" borderId="31" xfId="84" applyFont="1" applyBorder="1" applyAlignment="1">
      <alignment horizontal="center" vertical="center" wrapText="1"/>
    </xf>
    <xf numFmtId="176" fontId="28" fillId="0" borderId="3" xfId="24" applyNumberFormat="1" applyFont="1" applyBorder="1" applyAlignment="1">
      <alignment vertical="center" wrapText="1"/>
    </xf>
    <xf numFmtId="176" fontId="28" fillId="0" borderId="31" xfId="24" applyNumberFormat="1" applyFont="1" applyBorder="1" applyAlignment="1">
      <alignment vertical="center" wrapText="1"/>
    </xf>
    <xf numFmtId="0" fontId="28" fillId="0" borderId="31" xfId="24" applyNumberFormat="1" applyFont="1" applyBorder="1" applyAlignment="1">
      <alignment vertical="center" wrapText="1"/>
    </xf>
    <xf numFmtId="188" fontId="29" fillId="0" borderId="28" xfId="84" applyNumberFormat="1" applyFont="1" applyBorder="1" applyAlignment="1">
      <alignment horizontal="center" vertical="center" wrapText="1"/>
    </xf>
    <xf numFmtId="188" fontId="31" fillId="0" borderId="29" xfId="84" applyNumberFormat="1" applyFont="1" applyBorder="1" applyAlignment="1">
      <alignment horizontal="center" vertical="center" wrapText="1"/>
    </xf>
    <xf numFmtId="165" fontId="31" fillId="0" borderId="35" xfId="84" applyNumberFormat="1" applyFont="1" applyBorder="1" applyAlignment="1">
      <alignment horizontal="center" vertical="center" wrapText="1"/>
    </xf>
    <xf numFmtId="188" fontId="32" fillId="0" borderId="28" xfId="84" applyNumberFormat="1" applyFont="1" applyBorder="1" applyAlignment="1">
      <alignment horizontal="center" vertical="center" wrapText="1"/>
    </xf>
    <xf numFmtId="165" fontId="31" fillId="0" borderId="29" xfId="84" applyNumberFormat="1" applyFont="1" applyBorder="1" applyAlignment="1">
      <alignment horizontal="center" vertical="center" wrapText="1"/>
    </xf>
    <xf numFmtId="165" fontId="32" fillId="2" borderId="28" xfId="84" applyNumberFormat="1" applyFont="1" applyFill="1" applyBorder="1" applyAlignment="1">
      <alignment horizontal="center" vertical="center" wrapText="1"/>
    </xf>
    <xf numFmtId="188" fontId="28" fillId="0" borderId="46" xfId="84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176" fontId="17" fillId="0" borderId="0" xfId="83" applyNumberFormat="1" applyFont="1" applyAlignment="1">
      <alignment horizontal="left" wrapText="1"/>
    </xf>
    <xf numFmtId="176" fontId="20" fillId="0" borderId="16" xfId="24" applyNumberFormat="1" applyFont="1" applyBorder="1" applyAlignment="1">
      <alignment vertical="center" wrapText="1"/>
    </xf>
    <xf numFmtId="165" fontId="20" fillId="0" borderId="11" xfId="84" applyNumberFormat="1" applyFont="1" applyBorder="1" applyAlignment="1">
      <alignment horizontal="center" vertical="center" wrapText="1"/>
    </xf>
    <xf numFmtId="165" fontId="20" fillId="0" borderId="31" xfId="84" applyNumberFormat="1" applyFont="1" applyBorder="1" applyAlignment="1">
      <alignment horizontal="center" vertical="center" wrapText="1"/>
    </xf>
    <xf numFmtId="189" fontId="20" fillId="0" borderId="3" xfId="84" applyNumberFormat="1" applyFont="1" applyBorder="1" applyAlignment="1">
      <alignment horizontal="center" vertical="center"/>
    </xf>
    <xf numFmtId="165" fontId="1" fillId="0" borderId="3" xfId="84" applyNumberFormat="1" applyFont="1" applyBorder="1" applyAlignment="1">
      <alignment horizontal="center" vertical="center" wrapText="1"/>
    </xf>
    <xf numFmtId="165" fontId="1" fillId="0" borderId="31" xfId="84" applyNumberFormat="1" applyFont="1" applyBorder="1" applyAlignment="1">
      <alignment horizontal="center" vertical="center" wrapText="1"/>
    </xf>
    <xf numFmtId="10" fontId="0" fillId="0" borderId="0" xfId="0" applyNumberFormat="1"/>
    <xf numFmtId="9" fontId="0" fillId="0" borderId="0" xfId="0" applyNumberFormat="1"/>
    <xf numFmtId="2" fontId="20" fillId="0" borderId="35" xfId="84" applyNumberFormat="1" applyFont="1" applyBorder="1" applyAlignment="1">
      <alignment horizontal="right" vertical="center" wrapText="1"/>
    </xf>
    <xf numFmtId="2" fontId="0" fillId="0" borderId="0" xfId="0" applyNumberFormat="1"/>
    <xf numFmtId="190" fontId="0" fillId="0" borderId="0" xfId="85" applyNumberFormat="1" applyFont="1"/>
    <xf numFmtId="190" fontId="0" fillId="0" borderId="0" xfId="0" applyNumberFormat="1"/>
    <xf numFmtId="176" fontId="19" fillId="0" borderId="7" xfId="24" applyNumberFormat="1" applyFont="1" applyBorder="1" applyAlignment="1">
      <alignment horizontal="center" vertical="center"/>
    </xf>
    <xf numFmtId="176" fontId="19" fillId="0" borderId="8" xfId="24" applyNumberFormat="1" applyFont="1" applyBorder="1" applyAlignment="1">
      <alignment horizontal="center" vertical="center"/>
    </xf>
    <xf numFmtId="176" fontId="19" fillId="0" borderId="29" xfId="24" applyNumberFormat="1" applyFont="1" applyBorder="1" applyAlignment="1">
      <alignment horizontal="center" vertical="center"/>
    </xf>
    <xf numFmtId="176" fontId="19" fillId="0" borderId="32" xfId="24" applyNumberFormat="1" applyFont="1" applyBorder="1" applyAlignment="1">
      <alignment horizontal="center" vertical="center"/>
    </xf>
    <xf numFmtId="176" fontId="19" fillId="0" borderId="33" xfId="24" applyNumberFormat="1" applyFont="1" applyBorder="1" applyAlignment="1">
      <alignment horizontal="center" vertical="center"/>
    </xf>
    <xf numFmtId="176" fontId="19" fillId="0" borderId="34" xfId="24" applyNumberFormat="1" applyFont="1" applyBorder="1" applyAlignment="1">
      <alignment horizontal="center" vertical="center"/>
    </xf>
    <xf numFmtId="0" fontId="13" fillId="0" borderId="38" xfId="0" applyFont="1" applyBorder="1" applyAlignment="1">
      <alignment horizontal="left"/>
    </xf>
    <xf numFmtId="0" fontId="22" fillId="0" borderId="38" xfId="0" applyFont="1" applyBorder="1" applyAlignment="1">
      <alignment horizontal="left" vertical="center" wrapText="1"/>
    </xf>
    <xf numFmtId="176" fontId="29" fillId="2" borderId="32" xfId="24" applyNumberFormat="1" applyFont="1" applyFill="1" applyBorder="1" applyAlignment="1">
      <alignment horizontal="center" vertical="center"/>
    </xf>
    <xf numFmtId="176" fontId="29" fillId="2" borderId="33" xfId="24" applyNumberFormat="1" applyFont="1" applyFill="1" applyBorder="1" applyAlignment="1">
      <alignment horizontal="center" vertical="center"/>
    </xf>
    <xf numFmtId="176" fontId="29" fillId="2" borderId="34" xfId="24" applyNumberFormat="1" applyFont="1" applyFill="1" applyBorder="1" applyAlignment="1">
      <alignment horizontal="center" vertical="center"/>
    </xf>
    <xf numFmtId="49" fontId="19" fillId="2" borderId="9" xfId="24" applyNumberFormat="1" applyFont="1" applyFill="1" applyBorder="1" applyAlignment="1">
      <alignment horizontal="center" vertical="center" wrapText="1"/>
    </xf>
    <xf numFmtId="49" fontId="19" fillId="2" borderId="10" xfId="24" applyNumberFormat="1" applyFont="1" applyFill="1" applyBorder="1" applyAlignment="1">
      <alignment horizontal="center" vertical="center" wrapText="1"/>
    </xf>
    <xf numFmtId="49" fontId="19" fillId="2" borderId="11" xfId="24" applyNumberFormat="1" applyFont="1" applyFill="1" applyBorder="1" applyAlignment="1">
      <alignment horizontal="center" vertical="center" wrapText="1"/>
    </xf>
    <xf numFmtId="176" fontId="20" fillId="0" borderId="2" xfId="24" applyNumberFormat="1" applyFont="1" applyBorder="1" applyAlignment="1">
      <alignment horizontal="left"/>
    </xf>
    <xf numFmtId="176" fontId="20" fillId="0" borderId="3" xfId="24" applyNumberFormat="1" applyFont="1" applyBorder="1" applyAlignment="1">
      <alignment horizontal="left"/>
    </xf>
    <xf numFmtId="176" fontId="20" fillId="0" borderId="5" xfId="24" applyNumberFormat="1" applyFont="1" applyBorder="1" applyAlignment="1">
      <alignment horizontal="left"/>
    </xf>
    <xf numFmtId="176" fontId="20" fillId="0" borderId="32" xfId="24" applyNumberFormat="1" applyFont="1" applyBorder="1" applyAlignment="1">
      <alignment horizontal="center" vertical="center"/>
    </xf>
    <xf numFmtId="176" fontId="20" fillId="0" borderId="33" xfId="24" applyNumberFormat="1" applyFont="1" applyBorder="1" applyAlignment="1">
      <alignment horizontal="center" vertical="center"/>
    </xf>
    <xf numFmtId="176" fontId="20" fillId="0" borderId="34" xfId="24" applyNumberFormat="1" applyFont="1" applyBorder="1" applyAlignment="1">
      <alignment horizontal="center" vertical="center"/>
    </xf>
    <xf numFmtId="176" fontId="19" fillId="0" borderId="23" xfId="24" applyNumberFormat="1" applyFont="1" applyBorder="1" applyAlignment="1">
      <alignment horizontal="center" vertical="center"/>
    </xf>
    <xf numFmtId="176" fontId="19" fillId="0" borderId="24" xfId="24" applyNumberFormat="1" applyFont="1" applyBorder="1" applyAlignment="1">
      <alignment horizontal="center" vertical="center"/>
    </xf>
    <xf numFmtId="176" fontId="19" fillId="0" borderId="25" xfId="24" applyNumberFormat="1" applyFont="1" applyBorder="1" applyAlignment="1">
      <alignment horizontal="center" vertical="center"/>
    </xf>
    <xf numFmtId="176" fontId="19" fillId="3" borderId="8" xfId="24" applyNumberFormat="1" applyFont="1" applyFill="1" applyBorder="1" applyAlignment="1">
      <alignment horizontal="center" vertical="center"/>
    </xf>
    <xf numFmtId="176" fontId="19" fillId="3" borderId="1" xfId="24" applyNumberFormat="1" applyFont="1" applyFill="1" applyBorder="1" applyAlignment="1">
      <alignment horizontal="center" vertical="center"/>
    </xf>
    <xf numFmtId="176" fontId="19" fillId="0" borderId="37" xfId="24" applyNumberFormat="1" applyFont="1" applyBorder="1" applyAlignment="1">
      <alignment horizontal="center" vertical="center"/>
    </xf>
    <xf numFmtId="176" fontId="19" fillId="0" borderId="0" xfId="24" applyNumberFormat="1" applyFont="1" applyBorder="1" applyAlignment="1">
      <alignment horizontal="center" vertical="center"/>
    </xf>
    <xf numFmtId="176" fontId="19" fillId="0" borderId="20" xfId="24" applyNumberFormat="1" applyFont="1" applyBorder="1" applyAlignment="1">
      <alignment horizontal="center" vertical="center"/>
    </xf>
    <xf numFmtId="176" fontId="19" fillId="0" borderId="0" xfId="24" applyNumberFormat="1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176" fontId="19" fillId="2" borderId="32" xfId="24" applyNumberFormat="1" applyFont="1" applyFill="1" applyBorder="1" applyAlignment="1">
      <alignment horizontal="center" vertical="center"/>
    </xf>
    <xf numFmtId="176" fontId="19" fillId="2" borderId="33" xfId="24" applyNumberFormat="1" applyFont="1" applyFill="1" applyBorder="1" applyAlignment="1">
      <alignment horizontal="center" vertical="center"/>
    </xf>
    <xf numFmtId="176" fontId="19" fillId="2" borderId="34" xfId="24" applyNumberFormat="1" applyFont="1" applyFill="1" applyBorder="1" applyAlignment="1">
      <alignment horizontal="center" vertical="center"/>
    </xf>
    <xf numFmtId="49" fontId="25" fillId="2" borderId="9" xfId="24" applyNumberFormat="1" applyFont="1" applyFill="1" applyBorder="1" applyAlignment="1">
      <alignment horizontal="center" vertical="center" wrapText="1"/>
    </xf>
    <xf numFmtId="176" fontId="19" fillId="0" borderId="1" xfId="24" applyNumberFormat="1" applyFont="1" applyBorder="1" applyAlignment="1">
      <alignment horizontal="center" vertical="center"/>
    </xf>
    <xf numFmtId="176" fontId="19" fillId="3" borderId="7" xfId="24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0" fillId="0" borderId="0" xfId="0" applyBorder="1" applyAlignment="1">
      <alignment horizontal="justify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</cellXfs>
  <cellStyles count="87">
    <cellStyle name="2-decimales" xfId="2"/>
    <cellStyle name="Comma0" xfId="3"/>
    <cellStyle name="Currency [0]_APU" xfId="4"/>
    <cellStyle name="Currency_APU" xfId="5"/>
    <cellStyle name="Currency0" xfId="6"/>
    <cellStyle name="Date" xfId="7"/>
    <cellStyle name="ENTERO" xfId="8"/>
    <cellStyle name="Euro" xfId="9"/>
    <cellStyle name="Euro 2" xfId="10"/>
    <cellStyle name="Euro_APU-DEFINITIVO AMV G2 THUI" xfId="11"/>
    <cellStyle name="F2" xfId="12"/>
    <cellStyle name="F3" xfId="13"/>
    <cellStyle name="F4" xfId="14"/>
    <cellStyle name="F5" xfId="15"/>
    <cellStyle name="F6" xfId="16"/>
    <cellStyle name="F7" xfId="17"/>
    <cellStyle name="F8" xfId="18"/>
    <cellStyle name="Fixed" xfId="19"/>
    <cellStyle name="GRADOSMINSEG" xfId="20"/>
    <cellStyle name="Heading 1" xfId="21"/>
    <cellStyle name="Heading 2" xfId="22"/>
    <cellStyle name="Hipervínculo 2" xfId="23"/>
    <cellStyle name="Millares" xfId="83" builtinId="3"/>
    <cellStyle name="Millares [0] 2" xfId="25"/>
    <cellStyle name="Millares 2" xfId="26"/>
    <cellStyle name="Millares 2 2" xfId="27"/>
    <cellStyle name="Millares 2 3" xfId="28"/>
    <cellStyle name="Millares 3" xfId="29"/>
    <cellStyle name="Millares 3 2" xfId="30"/>
    <cellStyle name="Millares 4" xfId="31"/>
    <cellStyle name="Millares 4 2" xfId="32"/>
    <cellStyle name="Millares 5" xfId="33"/>
    <cellStyle name="Millares 6" xfId="34"/>
    <cellStyle name="Millares 7" xfId="24"/>
    <cellStyle name="Moneda" xfId="84" builtinId="4"/>
    <cellStyle name="Moneda [0]" xfId="85" builtinId="7"/>
    <cellStyle name="Moneda [2]" xfId="36"/>
    <cellStyle name="Moneda 2" xfId="37"/>
    <cellStyle name="Moneda 2 2" xfId="38"/>
    <cellStyle name="Moneda 2 3" xfId="39"/>
    <cellStyle name="Moneda 2 4" xfId="40"/>
    <cellStyle name="Moneda 2_APU-DEFINITIVO AMV G2 THUI" xfId="41"/>
    <cellStyle name="Moneda 3" xfId="42"/>
    <cellStyle name="Moneda 3 2" xfId="43"/>
    <cellStyle name="Moneda 3 2 2" xfId="44"/>
    <cellStyle name="Moneda 3 3" xfId="45"/>
    <cellStyle name="Moneda 3_APU-DEFINITIVO AMV G2 THUI" xfId="46"/>
    <cellStyle name="Moneda 4" xfId="47"/>
    <cellStyle name="Moneda 5" xfId="48"/>
    <cellStyle name="Moneda 6" xfId="49"/>
    <cellStyle name="Moneda 7" xfId="35"/>
    <cellStyle name="Normal" xfId="0" builtinId="0"/>
    <cellStyle name="Normal 10" xfId="50"/>
    <cellStyle name="Normal 11" xfId="1"/>
    <cellStyle name="Normal 2" xfId="51"/>
    <cellStyle name="Normal 2 10" xfId="52"/>
    <cellStyle name="Normal 2 2" xfId="53"/>
    <cellStyle name="Normal 2 3" xfId="54"/>
    <cellStyle name="Normal 2 3 2" xfId="55"/>
    <cellStyle name="Normal 2 3_2010 APU GRUPO No. 4 OK" xfId="56"/>
    <cellStyle name="Normal 2 4" xfId="57"/>
    <cellStyle name="Normal 2_2010 APU GRUPO No. 4 OK" xfId="58"/>
    <cellStyle name="Normal 3" xfId="59"/>
    <cellStyle name="Normal 3 2" xfId="60"/>
    <cellStyle name="Normal 4" xfId="61"/>
    <cellStyle name="Normal 4 2" xfId="62"/>
    <cellStyle name="Normal 4_2010 APU GRUPO No. 4 OK" xfId="63"/>
    <cellStyle name="Normal 5" xfId="64"/>
    <cellStyle name="Normal 6" xfId="65"/>
    <cellStyle name="Normal 7" xfId="66"/>
    <cellStyle name="Normal 8" xfId="67"/>
    <cellStyle name="Normal 9" xfId="68"/>
    <cellStyle name="Percent_FLORENCI" xfId="69"/>
    <cellStyle name="Porcentaje" xfId="86" builtinId="5"/>
    <cellStyle name="Porcentaje 2" xfId="70"/>
    <cellStyle name="Porcentual 2" xfId="71"/>
    <cellStyle name="Porcentual 2 2" xfId="72"/>
    <cellStyle name="Porcentual 2 3" xfId="73"/>
    <cellStyle name="Porcentual 2 3 2" xfId="74"/>
    <cellStyle name="Porcentual 2 4" xfId="75"/>
    <cellStyle name="Porcentual 3" xfId="76"/>
    <cellStyle name="Porcentual 4" xfId="77"/>
    <cellStyle name="Porcentual 4 2" xfId="78"/>
    <cellStyle name="Porcentual 5" xfId="79"/>
    <cellStyle name="Porcentual 6" xfId="80"/>
    <cellStyle name="Porcentual 7" xfId="81"/>
    <cellStyle name="TITULO" xfId="82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17971</xdr:colOff>
      <xdr:row>0</xdr:row>
      <xdr:rowOff>76457</xdr:rowOff>
    </xdr:from>
    <xdr:to>
      <xdr:col>6</xdr:col>
      <xdr:colOff>1694309</xdr:colOff>
      <xdr:row>0</xdr:row>
      <xdr:rowOff>1105258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690" b="9147"/>
        <a:stretch/>
      </xdr:blipFill>
      <xdr:spPr>
        <a:xfrm>
          <a:off x="5980621" y="76457"/>
          <a:ext cx="2381188" cy="1028801"/>
        </a:xfrm>
        <a:prstGeom prst="rect">
          <a:avLst/>
        </a:prstGeom>
      </xdr:spPr>
    </xdr:pic>
    <xdr:clientData/>
  </xdr:twoCellAnchor>
  <xdr:twoCellAnchor editAs="oneCell">
    <xdr:from>
      <xdr:col>1</xdr:col>
      <xdr:colOff>80872</xdr:colOff>
      <xdr:row>0</xdr:row>
      <xdr:rowOff>80874</xdr:rowOff>
    </xdr:from>
    <xdr:to>
      <xdr:col>1</xdr:col>
      <xdr:colOff>970471</xdr:colOff>
      <xdr:row>0</xdr:row>
      <xdr:rowOff>921950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147" y="80874"/>
          <a:ext cx="889599" cy="8410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17971</xdr:colOff>
      <xdr:row>0</xdr:row>
      <xdr:rowOff>76457</xdr:rowOff>
    </xdr:from>
    <xdr:to>
      <xdr:col>6</xdr:col>
      <xdr:colOff>1694309</xdr:colOff>
      <xdr:row>0</xdr:row>
      <xdr:rowOff>1105258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690" b="9147"/>
        <a:stretch/>
      </xdr:blipFill>
      <xdr:spPr>
        <a:xfrm>
          <a:off x="5980621" y="76457"/>
          <a:ext cx="2381188" cy="1028801"/>
        </a:xfrm>
        <a:prstGeom prst="rect">
          <a:avLst/>
        </a:prstGeom>
      </xdr:spPr>
    </xdr:pic>
    <xdr:clientData/>
  </xdr:twoCellAnchor>
  <xdr:twoCellAnchor editAs="oneCell">
    <xdr:from>
      <xdr:col>1</xdr:col>
      <xdr:colOff>80872</xdr:colOff>
      <xdr:row>0</xdr:row>
      <xdr:rowOff>80874</xdr:rowOff>
    </xdr:from>
    <xdr:to>
      <xdr:col>1</xdr:col>
      <xdr:colOff>970471</xdr:colOff>
      <xdr:row>0</xdr:row>
      <xdr:rowOff>921950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147" y="80874"/>
          <a:ext cx="889599" cy="8410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2405530</xdr:colOff>
      <xdr:row>0</xdr:row>
      <xdr:rowOff>132603</xdr:rowOff>
    </xdr:from>
    <xdr:to>
      <xdr:col>0</xdr:col>
      <xdr:colOff>2410883</xdr:colOff>
      <xdr:row>1</xdr:row>
      <xdr:rowOff>151416</xdr:rowOff>
    </xdr:to>
    <xdr:pic>
      <xdr:nvPicPr>
        <xdr:cNvPr id="3" name="Imagen 2" descr="Resultado de imagen para GOBERNACION DEL HUIL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5530" y="132603"/>
          <a:ext cx="938803" cy="9141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666749</xdr:colOff>
      <xdr:row>0</xdr:row>
      <xdr:rowOff>0</xdr:rowOff>
    </xdr:from>
    <xdr:to>
      <xdr:col>2</xdr:col>
      <xdr:colOff>400050</xdr:colOff>
      <xdr:row>1</xdr:row>
      <xdr:rowOff>319348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199" y="0"/>
          <a:ext cx="781051" cy="738448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0</xdr:row>
      <xdr:rowOff>0</xdr:rowOff>
    </xdr:from>
    <xdr:to>
      <xdr:col>0</xdr:col>
      <xdr:colOff>699439</xdr:colOff>
      <xdr:row>1</xdr:row>
      <xdr:rowOff>330200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C14082B-C3FC-4D1B-8856-BF015A76D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0"/>
          <a:ext cx="668959" cy="749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80872</xdr:colOff>
      <xdr:row>0</xdr:row>
      <xdr:rowOff>80874</xdr:rowOff>
    </xdr:from>
    <xdr:to>
      <xdr:col>1</xdr:col>
      <xdr:colOff>970471</xdr:colOff>
      <xdr:row>0</xdr:row>
      <xdr:rowOff>921950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405" y="80874"/>
          <a:ext cx="889599" cy="841076"/>
        </a:xfrm>
        <a:prstGeom prst="rect">
          <a:avLst/>
        </a:prstGeom>
      </xdr:spPr>
    </xdr:pic>
    <xdr:clientData/>
  </xdr:twoCellAnchor>
  <xdr:twoCellAnchor editAs="oneCell">
    <xdr:from>
      <xdr:col>6</xdr:col>
      <xdr:colOff>584081</xdr:colOff>
      <xdr:row>0</xdr:row>
      <xdr:rowOff>98844</xdr:rowOff>
    </xdr:from>
    <xdr:to>
      <xdr:col>6</xdr:col>
      <xdr:colOff>1253040</xdr:colOff>
      <xdr:row>0</xdr:row>
      <xdr:rowOff>1051982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C14082B-C3FC-4D1B-8856-BF015A76D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1581" y="98844"/>
          <a:ext cx="662609" cy="9531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43"/>
  <sheetViews>
    <sheetView topLeftCell="A10" zoomScale="64" zoomScaleNormal="64" workbookViewId="0">
      <selection activeCell="H19" sqref="H19"/>
    </sheetView>
  </sheetViews>
  <sheetFormatPr baseColWidth="10" defaultRowHeight="14.4" x14ac:dyDescent="0.3"/>
  <cols>
    <col min="1" max="1" width="6" style="56" bestFit="1" customWidth="1"/>
    <col min="2" max="2" width="39.88671875" customWidth="1"/>
    <col min="3" max="3" width="18.44140625" bestFit="1" customWidth="1"/>
    <col min="4" max="4" width="11" style="57" customWidth="1"/>
    <col min="5" max="5" width="17.44140625" style="57" customWidth="1"/>
    <col min="6" max="6" width="10.5546875" customWidth="1"/>
    <col min="7" max="7" width="25.5546875" style="143" customWidth="1"/>
    <col min="8" max="8" width="21.5546875" customWidth="1"/>
    <col min="9" max="9" width="23.5546875" bestFit="1" customWidth="1"/>
    <col min="10" max="10" width="19.33203125" bestFit="1" customWidth="1"/>
    <col min="11" max="11" width="17.5546875" bestFit="1" customWidth="1"/>
  </cols>
  <sheetData>
    <row r="1" spans="1:11" ht="93" customHeight="1" thickBot="1" x14ac:dyDescent="0.35">
      <c r="A1" s="198" t="s">
        <v>84</v>
      </c>
      <c r="B1" s="198"/>
      <c r="C1" s="199" t="s">
        <v>86</v>
      </c>
      <c r="D1" s="199"/>
      <c r="E1" s="199"/>
      <c r="F1" s="94"/>
      <c r="G1" s="132"/>
    </row>
    <row r="2" spans="1:11" ht="24" customHeight="1" thickBot="1" x14ac:dyDescent="0.35">
      <c r="A2" s="200" t="s">
        <v>81</v>
      </c>
      <c r="B2" s="201"/>
      <c r="C2" s="201"/>
      <c r="D2" s="201"/>
      <c r="E2" s="201"/>
      <c r="F2" s="201"/>
      <c r="G2" s="202"/>
    </row>
    <row r="3" spans="1:11" ht="45.75" customHeight="1" x14ac:dyDescent="0.3">
      <c r="A3" s="203" t="s">
        <v>112</v>
      </c>
      <c r="B3" s="204"/>
      <c r="C3" s="204"/>
      <c r="D3" s="204"/>
      <c r="E3" s="204"/>
      <c r="F3" s="204"/>
      <c r="G3" s="205"/>
    </row>
    <row r="4" spans="1:11" ht="19.5" customHeight="1" x14ac:dyDescent="0.3">
      <c r="A4" s="206" t="s">
        <v>125</v>
      </c>
      <c r="B4" s="207"/>
      <c r="C4" s="207"/>
      <c r="D4" s="207"/>
      <c r="E4" s="207"/>
      <c r="F4" s="207"/>
      <c r="G4" s="208"/>
    </row>
    <row r="5" spans="1:11" ht="33" customHeight="1" x14ac:dyDescent="0.3">
      <c r="A5" s="192" t="s">
        <v>28</v>
      </c>
      <c r="B5" s="193"/>
      <c r="C5" s="193"/>
      <c r="D5" s="193"/>
      <c r="E5" s="193"/>
      <c r="F5" s="193"/>
      <c r="G5" s="194"/>
    </row>
    <row r="6" spans="1:11" ht="28.8" x14ac:dyDescent="0.3">
      <c r="A6" s="64" t="s">
        <v>0</v>
      </c>
      <c r="B6" s="65" t="s">
        <v>8</v>
      </c>
      <c r="C6" s="65" t="s">
        <v>5</v>
      </c>
      <c r="D6" s="65" t="s">
        <v>6</v>
      </c>
      <c r="E6" s="95" t="s">
        <v>87</v>
      </c>
      <c r="F6" s="65" t="s">
        <v>7</v>
      </c>
      <c r="G6" s="134" t="s">
        <v>4</v>
      </c>
    </row>
    <row r="7" spans="1:11" x14ac:dyDescent="0.3">
      <c r="A7" s="66">
        <v>1</v>
      </c>
      <c r="B7" s="67" t="s">
        <v>1</v>
      </c>
      <c r="C7" s="68"/>
      <c r="D7" s="73"/>
      <c r="E7" s="73"/>
      <c r="F7" s="68"/>
      <c r="G7" s="135"/>
    </row>
    <row r="8" spans="1:11" ht="78" x14ac:dyDescent="0.3">
      <c r="A8" s="69">
        <v>1.1000000000000001</v>
      </c>
      <c r="B8" s="168" t="s">
        <v>124</v>
      </c>
      <c r="C8" s="165">
        <v>3000000</v>
      </c>
      <c r="D8" s="163">
        <v>1</v>
      </c>
      <c r="E8" s="166">
        <v>1</v>
      </c>
      <c r="F8" s="163">
        <v>2</v>
      </c>
      <c r="G8" s="164">
        <f>ROUND(C8*D8*E8*F8,0)</f>
        <v>6000000</v>
      </c>
      <c r="I8" s="145"/>
    </row>
    <row r="9" spans="1:11" ht="185.25" customHeight="1" x14ac:dyDescent="0.3">
      <c r="A9" s="78">
        <v>1.2</v>
      </c>
      <c r="B9" s="169" t="s">
        <v>122</v>
      </c>
      <c r="C9" s="167">
        <v>1400000</v>
      </c>
      <c r="D9" s="161">
        <v>1</v>
      </c>
      <c r="E9" s="162">
        <v>1</v>
      </c>
      <c r="F9" s="163">
        <v>2</v>
      </c>
      <c r="G9" s="164">
        <f>ROUND(C9*D9*E9*F9,0)</f>
        <v>2800000</v>
      </c>
      <c r="H9" t="s">
        <v>119</v>
      </c>
      <c r="I9" s="145"/>
    </row>
    <row r="10" spans="1:11" ht="174.75" customHeight="1" x14ac:dyDescent="0.3">
      <c r="A10" s="78">
        <v>1.3</v>
      </c>
      <c r="B10" s="169" t="s">
        <v>121</v>
      </c>
      <c r="C10" s="167">
        <v>1400000</v>
      </c>
      <c r="D10" s="161">
        <v>1</v>
      </c>
      <c r="E10" s="162">
        <v>1</v>
      </c>
      <c r="F10" s="163">
        <v>2</v>
      </c>
      <c r="G10" s="164">
        <f>ROUND(C10*D10*E10*F10,0)</f>
        <v>2800000</v>
      </c>
      <c r="H10" t="s">
        <v>118</v>
      </c>
      <c r="I10" s="145" t="s">
        <v>96</v>
      </c>
      <c r="J10" s="145">
        <v>57512713.960000001</v>
      </c>
      <c r="K10" s="146">
        <v>60307308.302127324</v>
      </c>
    </row>
    <row r="11" spans="1:11" ht="148.5" customHeight="1" x14ac:dyDescent="0.3">
      <c r="A11" s="78">
        <v>1.4</v>
      </c>
      <c r="B11" s="170" t="s">
        <v>120</v>
      </c>
      <c r="C11" s="167">
        <v>1400000</v>
      </c>
      <c r="D11" s="161">
        <v>1</v>
      </c>
      <c r="E11" s="162">
        <v>1</v>
      </c>
      <c r="F11" s="163">
        <v>2</v>
      </c>
      <c r="G11" s="164">
        <f>ROUND(C11*D11*E11*F11,0)</f>
        <v>2800000</v>
      </c>
      <c r="H11" t="s">
        <v>117</v>
      </c>
      <c r="I11" s="145" t="s">
        <v>97</v>
      </c>
      <c r="J11" s="145">
        <v>1380305135.04</v>
      </c>
      <c r="K11" s="145">
        <v>1377510540.6978726</v>
      </c>
    </row>
    <row r="12" spans="1:11" ht="57" customHeight="1" thickBot="1" x14ac:dyDescent="0.35">
      <c r="A12" s="78">
        <v>1.5</v>
      </c>
      <c r="B12" s="169" t="s">
        <v>123</v>
      </c>
      <c r="C12" s="167">
        <v>1850000</v>
      </c>
      <c r="D12" s="161">
        <v>1</v>
      </c>
      <c r="E12" s="162">
        <v>1</v>
      </c>
      <c r="F12" s="163">
        <v>2</v>
      </c>
      <c r="G12" s="164">
        <f>ROUND(C12*D12*E12*F12,0)</f>
        <v>3700000</v>
      </c>
      <c r="I12" s="145" t="s">
        <v>98</v>
      </c>
      <c r="J12" s="145">
        <v>1437817849</v>
      </c>
      <c r="K12" s="145">
        <v>1437817849</v>
      </c>
    </row>
    <row r="13" spans="1:11" ht="18.600000000000001" thickBot="1" x14ac:dyDescent="0.35">
      <c r="A13" s="209" t="s">
        <v>69</v>
      </c>
      <c r="B13" s="210"/>
      <c r="C13" s="210"/>
      <c r="D13" s="210"/>
      <c r="E13" s="210"/>
      <c r="F13" s="211"/>
      <c r="G13" s="172">
        <f>SUM(G8:G12)</f>
        <v>18100000</v>
      </c>
      <c r="I13" s="145"/>
      <c r="J13" s="145"/>
      <c r="K13" s="145"/>
    </row>
    <row r="14" spans="1:11" ht="18.600000000000001" thickBot="1" x14ac:dyDescent="0.35">
      <c r="A14" s="209" t="s">
        <v>71</v>
      </c>
      <c r="B14" s="210"/>
      <c r="C14" s="210"/>
      <c r="D14" s="210"/>
      <c r="E14" s="210"/>
      <c r="F14" s="211"/>
      <c r="G14" s="173">
        <v>1.82</v>
      </c>
      <c r="I14" s="145"/>
      <c r="J14" s="145"/>
      <c r="K14" s="145"/>
    </row>
    <row r="15" spans="1:11" ht="18.600000000000001" thickBot="1" x14ac:dyDescent="0.35">
      <c r="A15" s="195" t="s">
        <v>127</v>
      </c>
      <c r="B15" s="196"/>
      <c r="C15" s="196"/>
      <c r="D15" s="196"/>
      <c r="E15" s="196"/>
      <c r="F15" s="197"/>
      <c r="G15" s="174">
        <f>ROUND(G13*G14,0)</f>
        <v>32942000</v>
      </c>
      <c r="H15" s="151">
        <f>+G15-G13</f>
        <v>14842000</v>
      </c>
      <c r="I15" s="145"/>
      <c r="J15" s="145"/>
      <c r="K15" s="146">
        <f>+K10-G24</f>
        <v>98068.302127324045</v>
      </c>
    </row>
    <row r="16" spans="1:11" x14ac:dyDescent="0.3">
      <c r="A16" s="212"/>
      <c r="B16" s="213"/>
      <c r="C16" s="213"/>
      <c r="D16" s="213"/>
      <c r="E16" s="213"/>
      <c r="F16" s="213"/>
      <c r="G16" s="214"/>
      <c r="H16" s="152"/>
      <c r="I16" s="145"/>
      <c r="J16" s="145"/>
      <c r="K16" s="145"/>
    </row>
    <row r="17" spans="1:11" x14ac:dyDescent="0.3">
      <c r="A17" s="157">
        <v>2</v>
      </c>
      <c r="B17" s="215" t="s">
        <v>126</v>
      </c>
      <c r="C17" s="215"/>
      <c r="D17" s="215"/>
      <c r="E17" s="215"/>
      <c r="F17" s="216"/>
      <c r="G17" s="139"/>
      <c r="I17" s="145">
        <v>1226318737.9340906</v>
      </c>
      <c r="J17" s="145"/>
      <c r="K17" s="145"/>
    </row>
    <row r="18" spans="1:11" ht="115.2" x14ac:dyDescent="0.3">
      <c r="A18" s="78">
        <v>2.1</v>
      </c>
      <c r="B18" s="153" t="s">
        <v>113</v>
      </c>
      <c r="C18" s="160">
        <f>5175000*1.043334</f>
        <v>5399253.4500000002</v>
      </c>
      <c r="D18" s="161">
        <v>1</v>
      </c>
      <c r="E18" s="162">
        <v>1</v>
      </c>
      <c r="F18" s="163">
        <v>2</v>
      </c>
      <c r="G18" s="164">
        <f>ROUND(C18*D18*E18*F18,0)</f>
        <v>10798507</v>
      </c>
      <c r="I18" s="145">
        <v>153986397.10590935</v>
      </c>
      <c r="J18" s="145"/>
      <c r="K18" s="145"/>
    </row>
    <row r="19" spans="1:11" ht="109.5" customHeight="1" thickBot="1" x14ac:dyDescent="0.35">
      <c r="A19" s="78">
        <v>2.2000000000000002</v>
      </c>
      <c r="B19" s="153" t="s">
        <v>116</v>
      </c>
      <c r="C19" s="160">
        <f>3285000*1.043454</f>
        <v>3427746.39</v>
      </c>
      <c r="D19" s="161">
        <v>1</v>
      </c>
      <c r="E19" s="162">
        <v>1</v>
      </c>
      <c r="F19" s="163">
        <v>2</v>
      </c>
      <c r="G19" s="177">
        <f>ROUND(C19*D19*E19*F19,0)</f>
        <v>6855493</v>
      </c>
      <c r="I19" s="145"/>
      <c r="J19" s="145"/>
      <c r="K19" s="145"/>
    </row>
    <row r="20" spans="1:11" ht="16.2" thickBot="1" x14ac:dyDescent="0.35">
      <c r="A20" s="195" t="s">
        <v>128</v>
      </c>
      <c r="B20" s="196"/>
      <c r="C20" s="196"/>
      <c r="D20" s="196"/>
      <c r="E20" s="196"/>
      <c r="F20" s="197"/>
      <c r="G20" s="171">
        <f>SUM(G18:G19)</f>
        <v>17654000</v>
      </c>
      <c r="I20" s="145"/>
      <c r="J20" s="145"/>
      <c r="K20" s="145"/>
    </row>
    <row r="21" spans="1:11" ht="44.25" customHeight="1" thickBot="1" x14ac:dyDescent="0.35">
      <c r="A21" s="217"/>
      <c r="B21" s="218"/>
      <c r="C21" s="218"/>
      <c r="D21" s="218"/>
      <c r="E21" s="218"/>
      <c r="F21" s="218"/>
      <c r="G21" s="219"/>
      <c r="I21" s="145">
        <v>70450664.371454895</v>
      </c>
      <c r="J21" s="145"/>
      <c r="K21" s="145"/>
    </row>
    <row r="22" spans="1:11" ht="18.600000000000001" thickBot="1" x14ac:dyDescent="0.35">
      <c r="A22" s="195" t="s">
        <v>129</v>
      </c>
      <c r="B22" s="196"/>
      <c r="C22" s="196"/>
      <c r="D22" s="196"/>
      <c r="E22" s="196"/>
      <c r="F22" s="197"/>
      <c r="G22" s="175">
        <f>G15+G20</f>
        <v>50596000</v>
      </c>
      <c r="I22" s="145">
        <v>88333935.536254585</v>
      </c>
      <c r="J22" s="145"/>
      <c r="K22" s="145"/>
    </row>
    <row r="23" spans="1:11" ht="18.600000000000001" thickBot="1" x14ac:dyDescent="0.35">
      <c r="A23" s="195" t="s">
        <v>74</v>
      </c>
      <c r="B23" s="196"/>
      <c r="C23" s="196"/>
      <c r="D23" s="196"/>
      <c r="E23" s="196"/>
      <c r="F23" s="197"/>
      <c r="G23" s="173">
        <f>G22*19%</f>
        <v>9613240</v>
      </c>
      <c r="I23" s="145">
        <v>141430201.26193663</v>
      </c>
      <c r="J23" s="145"/>
      <c r="K23" s="145"/>
    </row>
    <row r="24" spans="1:11" ht="18.600000000000001" thickBot="1" x14ac:dyDescent="0.35">
      <c r="A24" s="195" t="s">
        <v>75</v>
      </c>
      <c r="B24" s="196"/>
      <c r="C24" s="196"/>
      <c r="D24" s="196"/>
      <c r="E24" s="196"/>
      <c r="F24" s="197"/>
      <c r="G24" s="176">
        <f>ROUND(G22+G23,0)</f>
        <v>60209240</v>
      </c>
      <c r="I24" s="145">
        <v>1367748939.1960273</v>
      </c>
      <c r="J24" s="158">
        <v>1</v>
      </c>
      <c r="K24" s="145"/>
    </row>
    <row r="25" spans="1:11" x14ac:dyDescent="0.3">
      <c r="A25" s="220"/>
      <c r="B25" s="220"/>
      <c r="C25" s="220"/>
      <c r="D25" s="220"/>
      <c r="E25" s="220"/>
      <c r="F25" s="220"/>
      <c r="G25" s="220"/>
      <c r="H25" s="3"/>
      <c r="I25" s="145"/>
      <c r="J25" s="159">
        <f>+G24*J24/I24</f>
        <v>4.402068118977407E-2</v>
      </c>
      <c r="K25" s="145"/>
    </row>
    <row r="26" spans="1:11" x14ac:dyDescent="0.3">
      <c r="A26" s="80"/>
      <c r="B26" s="70"/>
      <c r="C26" s="70"/>
      <c r="D26" s="75"/>
      <c r="E26" s="75"/>
      <c r="F26" s="70"/>
      <c r="G26" s="142"/>
      <c r="H26" s="5"/>
      <c r="I26" s="145">
        <v>12556195.843972683</v>
      </c>
      <c r="J26" s="145"/>
      <c r="K26" s="145"/>
    </row>
    <row r="27" spans="1:11" x14ac:dyDescent="0.3">
      <c r="A27" s="58"/>
      <c r="B27" s="59"/>
      <c r="C27" s="60"/>
      <c r="D27" s="76"/>
      <c r="E27" s="76"/>
      <c r="F27" s="59"/>
      <c r="G27" s="61"/>
      <c r="H27" s="2"/>
      <c r="I27" s="145"/>
      <c r="J27" s="145"/>
      <c r="K27" s="145"/>
    </row>
    <row r="28" spans="1:11" x14ac:dyDescent="0.3">
      <c r="A28" s="58"/>
      <c r="B28" s="59"/>
      <c r="C28" s="59"/>
      <c r="D28" s="76"/>
      <c r="E28" s="76"/>
      <c r="F28" s="59"/>
      <c r="G28" s="61"/>
      <c r="I28" s="145">
        <v>7857233.4034409244</v>
      </c>
      <c r="J28" s="145"/>
      <c r="K28" s="145"/>
    </row>
    <row r="29" spans="1:11" hidden="1" x14ac:dyDescent="0.3">
      <c r="A29" s="58"/>
      <c r="B29" s="59"/>
      <c r="C29" s="59"/>
      <c r="D29" s="82"/>
      <c r="E29" s="82"/>
      <c r="F29" s="83"/>
      <c r="G29" s="142"/>
      <c r="I29" s="145">
        <v>4698962.4405317586</v>
      </c>
      <c r="J29" s="145"/>
      <c r="K29" s="145"/>
    </row>
    <row r="30" spans="1:11" x14ac:dyDescent="0.3">
      <c r="A30" s="125"/>
      <c r="B30" s="126" t="s">
        <v>90</v>
      </c>
      <c r="C30" s="62"/>
      <c r="D30" s="82"/>
      <c r="E30" s="130"/>
      <c r="F30" s="83"/>
      <c r="G30" s="142"/>
      <c r="I30" s="145"/>
      <c r="J30" s="145"/>
      <c r="K30" s="145"/>
    </row>
    <row r="31" spans="1:11" x14ac:dyDescent="0.3">
      <c r="A31" s="71"/>
      <c r="B31" s="86" t="s">
        <v>99</v>
      </c>
      <c r="C31" s="63"/>
      <c r="D31" s="84"/>
      <c r="E31" s="84"/>
      <c r="F31" s="83"/>
      <c r="G31" s="142"/>
      <c r="H31" s="144"/>
    </row>
    <row r="32" spans="1:11" x14ac:dyDescent="0.3">
      <c r="A32" s="71"/>
      <c r="B32" s="122" t="s">
        <v>105</v>
      </c>
      <c r="C32" s="63"/>
      <c r="D32" s="84"/>
      <c r="E32" s="84"/>
      <c r="F32" s="83"/>
      <c r="G32" s="142"/>
      <c r="H32" s="129">
        <f>+G13*19/100</f>
        <v>3439000</v>
      </c>
      <c r="I32" s="152">
        <f>+G13+H32</f>
        <v>21539000</v>
      </c>
    </row>
    <row r="33" spans="1:9" ht="12.75" customHeight="1" x14ac:dyDescent="0.3">
      <c r="A33" s="81"/>
      <c r="B33" s="123" t="s">
        <v>100</v>
      </c>
      <c r="C33" s="63"/>
      <c r="D33" s="85"/>
      <c r="E33" s="85"/>
      <c r="F33" s="83"/>
      <c r="G33" s="142"/>
      <c r="H33" s="129">
        <f>+H15*0.19</f>
        <v>2819980</v>
      </c>
      <c r="I33" s="152">
        <f>+H15+H33</f>
        <v>17661980</v>
      </c>
    </row>
    <row r="34" spans="1:9" ht="28.8" x14ac:dyDescent="0.3">
      <c r="A34" s="72"/>
      <c r="B34" s="150" t="s">
        <v>107</v>
      </c>
      <c r="C34" s="63"/>
      <c r="D34" s="82"/>
      <c r="E34" s="82"/>
      <c r="F34" s="83"/>
      <c r="G34" s="142"/>
      <c r="I34" s="152">
        <f>SUM(I32:I33)</f>
        <v>39200980</v>
      </c>
    </row>
    <row r="35" spans="1:9" ht="10.5" customHeight="1" x14ac:dyDescent="0.3">
      <c r="A35" s="58"/>
      <c r="B35" s="8"/>
      <c r="C35" s="59"/>
      <c r="D35" s="82"/>
      <c r="E35" s="82"/>
      <c r="F35" s="83"/>
      <c r="G35" s="142"/>
    </row>
    <row r="36" spans="1:9" x14ac:dyDescent="0.3">
      <c r="A36" s="58"/>
      <c r="B36" s="59"/>
      <c r="C36" s="59"/>
      <c r="D36" s="82"/>
      <c r="E36" s="82"/>
      <c r="F36" s="83"/>
      <c r="G36" s="142"/>
      <c r="I36">
        <f>300000+1300000+100000+90000+180000</f>
        <v>1970000</v>
      </c>
    </row>
    <row r="37" spans="1:9" x14ac:dyDescent="0.3">
      <c r="A37" s="58"/>
      <c r="B37" s="59"/>
      <c r="C37" s="59"/>
      <c r="D37" s="76"/>
      <c r="E37" s="76"/>
      <c r="F37" s="59"/>
      <c r="G37" s="61"/>
    </row>
    <row r="38" spans="1:9" x14ac:dyDescent="0.3">
      <c r="A38" s="58"/>
      <c r="B38" s="59"/>
      <c r="C38" s="131"/>
      <c r="D38" s="76"/>
      <c r="E38" s="76"/>
      <c r="F38" s="59"/>
      <c r="G38" s="61"/>
    </row>
    <row r="39" spans="1:9" x14ac:dyDescent="0.3">
      <c r="A39" s="58"/>
      <c r="B39" s="59"/>
      <c r="C39" s="59"/>
      <c r="D39" s="76"/>
      <c r="E39" s="76"/>
      <c r="F39" s="59"/>
      <c r="G39" s="61"/>
      <c r="I39" s="145">
        <v>60209240</v>
      </c>
    </row>
    <row r="40" spans="1:9" x14ac:dyDescent="0.3">
      <c r="A40" s="58"/>
      <c r="B40" s="59"/>
      <c r="C40" s="59"/>
      <c r="D40" s="76"/>
      <c r="E40" s="76"/>
      <c r="F40" s="59"/>
      <c r="G40" s="61"/>
      <c r="I40" s="156">
        <f>+I39-G24</f>
        <v>0</v>
      </c>
    </row>
    <row r="41" spans="1:9" ht="68.25" customHeight="1" x14ac:dyDescent="0.3">
      <c r="A41" s="58"/>
      <c r="B41" s="59"/>
      <c r="C41" s="59"/>
      <c r="D41" s="76"/>
      <c r="E41" s="76"/>
      <c r="F41" s="59"/>
      <c r="G41" s="61"/>
      <c r="H41" s="154" t="s">
        <v>115</v>
      </c>
      <c r="I41" s="155">
        <f>+C18/5</f>
        <v>1079850.69</v>
      </c>
    </row>
    <row r="42" spans="1:9" ht="35.25" customHeight="1" x14ac:dyDescent="0.3">
      <c r="A42" s="58"/>
      <c r="B42" s="8"/>
      <c r="C42" s="59"/>
      <c r="D42" s="76"/>
      <c r="E42" s="76"/>
      <c r="F42" s="59"/>
      <c r="G42" s="61"/>
      <c r="H42" s="154" t="s">
        <v>114</v>
      </c>
      <c r="I42" s="155">
        <f>+I41/20</f>
        <v>53992.534499999994</v>
      </c>
    </row>
    <row r="43" spans="1:9" x14ac:dyDescent="0.3">
      <c r="A43" s="58"/>
      <c r="B43" s="59"/>
      <c r="C43" s="59"/>
      <c r="D43" s="76"/>
      <c r="E43" s="76"/>
      <c r="F43" s="59"/>
      <c r="G43" s="61"/>
      <c r="I43" s="145"/>
    </row>
  </sheetData>
  <mergeCells count="17">
    <mergeCell ref="A21:G21"/>
    <mergeCell ref="A22:F22"/>
    <mergeCell ref="A23:F23"/>
    <mergeCell ref="A24:F24"/>
    <mergeCell ref="A25:G25"/>
    <mergeCell ref="A5:G5"/>
    <mergeCell ref="A20:F20"/>
    <mergeCell ref="A1:B1"/>
    <mergeCell ref="C1:E1"/>
    <mergeCell ref="A2:G2"/>
    <mergeCell ref="A3:G3"/>
    <mergeCell ref="A4:G4"/>
    <mergeCell ref="A13:F13"/>
    <mergeCell ref="A14:F14"/>
    <mergeCell ref="A15:F15"/>
    <mergeCell ref="A16:G16"/>
    <mergeCell ref="B17:F17"/>
  </mergeCells>
  <pageMargins left="0.59055118110236227" right="0.27559055118110237" top="1.0629921259842521" bottom="0.6692913385826772" header="0.31496062992125984" footer="0.31496062992125984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K45"/>
  <sheetViews>
    <sheetView topLeftCell="A10" zoomScale="64" zoomScaleNormal="64" workbookViewId="0">
      <selection activeCell="B10" sqref="B10"/>
    </sheetView>
  </sheetViews>
  <sheetFormatPr baseColWidth="10" defaultRowHeight="14.4" x14ac:dyDescent="0.3"/>
  <cols>
    <col min="1" max="1" width="4.44140625" style="56" customWidth="1"/>
    <col min="2" max="2" width="39.88671875" customWidth="1"/>
    <col min="3" max="3" width="16.6640625" customWidth="1"/>
    <col min="4" max="4" width="11" style="57" customWidth="1"/>
    <col min="5" max="5" width="17.44140625" style="57" customWidth="1"/>
    <col min="6" max="6" width="10.5546875" customWidth="1"/>
    <col min="7" max="7" width="25.5546875" style="143" customWidth="1"/>
    <col min="8" max="8" width="21.5546875" customWidth="1"/>
    <col min="9" max="9" width="23.5546875" bestFit="1" customWidth="1"/>
    <col min="10" max="10" width="19.33203125" bestFit="1" customWidth="1"/>
    <col min="11" max="11" width="17.5546875" bestFit="1" customWidth="1"/>
  </cols>
  <sheetData>
    <row r="1" spans="1:11" ht="93" customHeight="1" thickBot="1" x14ac:dyDescent="0.35">
      <c r="A1" s="198" t="s">
        <v>84</v>
      </c>
      <c r="B1" s="198"/>
      <c r="C1" s="199" t="s">
        <v>86</v>
      </c>
      <c r="D1" s="199"/>
      <c r="E1" s="199"/>
      <c r="F1" s="94"/>
      <c r="G1" s="132"/>
    </row>
    <row r="2" spans="1:11" ht="24" customHeight="1" thickBot="1" x14ac:dyDescent="0.35">
      <c r="A2" s="222" t="s">
        <v>81</v>
      </c>
      <c r="B2" s="223"/>
      <c r="C2" s="223"/>
      <c r="D2" s="223"/>
      <c r="E2" s="223"/>
      <c r="F2" s="223"/>
      <c r="G2" s="224"/>
    </row>
    <row r="3" spans="1:11" ht="45.75" customHeight="1" x14ac:dyDescent="0.3">
      <c r="A3" s="225" t="s">
        <v>112</v>
      </c>
      <c r="B3" s="204"/>
      <c r="C3" s="204"/>
      <c r="D3" s="204"/>
      <c r="E3" s="204"/>
      <c r="F3" s="204"/>
      <c r="G3" s="205"/>
    </row>
    <row r="4" spans="1:11" ht="19.5" customHeight="1" x14ac:dyDescent="0.3">
      <c r="A4" s="206" t="s">
        <v>101</v>
      </c>
      <c r="B4" s="207"/>
      <c r="C4" s="207"/>
      <c r="D4" s="207"/>
      <c r="E4" s="207"/>
      <c r="F4" s="207"/>
      <c r="G4" s="208"/>
    </row>
    <row r="5" spans="1:11" ht="33" customHeight="1" x14ac:dyDescent="0.3">
      <c r="A5" s="192" t="s">
        <v>82</v>
      </c>
      <c r="B5" s="193"/>
      <c r="C5" s="193"/>
      <c r="D5" s="193"/>
      <c r="E5" s="193"/>
      <c r="F5" s="226"/>
      <c r="G5" s="133"/>
    </row>
    <row r="6" spans="1:11" ht="28.8" x14ac:dyDescent="0.3">
      <c r="A6" s="64" t="s">
        <v>0</v>
      </c>
      <c r="B6" s="65" t="s">
        <v>8</v>
      </c>
      <c r="C6" s="65" t="s">
        <v>5</v>
      </c>
      <c r="D6" s="65" t="s">
        <v>6</v>
      </c>
      <c r="E6" s="95" t="s">
        <v>87</v>
      </c>
      <c r="F6" s="65" t="s">
        <v>7</v>
      </c>
      <c r="G6" s="134" t="s">
        <v>4</v>
      </c>
    </row>
    <row r="7" spans="1:11" x14ac:dyDescent="0.3">
      <c r="A7" s="66">
        <v>1</v>
      </c>
      <c r="B7" s="67" t="s">
        <v>1</v>
      </c>
      <c r="C7" s="68"/>
      <c r="D7" s="73"/>
      <c r="E7" s="73"/>
      <c r="F7" s="68"/>
      <c r="G7" s="135"/>
    </row>
    <row r="8" spans="1:11" ht="28.8" x14ac:dyDescent="0.3">
      <c r="A8" s="69">
        <v>1.1000000000000001</v>
      </c>
      <c r="B8" s="92" t="s">
        <v>108</v>
      </c>
      <c r="C8" s="87">
        <v>4000000</v>
      </c>
      <c r="D8" s="88">
        <v>1</v>
      </c>
      <c r="E8" s="108">
        <v>0.3</v>
      </c>
      <c r="F8" s="88">
        <v>2</v>
      </c>
      <c r="G8" s="147">
        <f>ROUND(C8*D8*E8*F8,0)</f>
        <v>2400000</v>
      </c>
      <c r="I8" s="145"/>
    </row>
    <row r="9" spans="1:11" ht="185.25" customHeight="1" x14ac:dyDescent="0.3">
      <c r="A9" s="78">
        <v>1.2</v>
      </c>
      <c r="B9" s="127" t="s">
        <v>111</v>
      </c>
      <c r="C9" s="128">
        <v>3400000</v>
      </c>
      <c r="D9" s="93">
        <v>1</v>
      </c>
      <c r="E9" s="109">
        <v>1</v>
      </c>
      <c r="F9" s="88">
        <v>2</v>
      </c>
      <c r="G9" s="147">
        <f>ROUND(C9*D9*E9*F9,0)</f>
        <v>6800000</v>
      </c>
      <c r="I9" s="145"/>
    </row>
    <row r="10" spans="1:11" ht="174.75" customHeight="1" x14ac:dyDescent="0.3">
      <c r="A10" s="78">
        <v>1.3</v>
      </c>
      <c r="B10" s="127" t="s">
        <v>110</v>
      </c>
      <c r="C10" s="128">
        <v>3400000</v>
      </c>
      <c r="D10" s="93">
        <v>1</v>
      </c>
      <c r="E10" s="109">
        <v>1</v>
      </c>
      <c r="F10" s="88">
        <v>2</v>
      </c>
      <c r="G10" s="147">
        <f>ROUND(C10*D10*E10*F10,0)</f>
        <v>6800000</v>
      </c>
      <c r="I10" s="145" t="s">
        <v>96</v>
      </c>
      <c r="J10" s="145">
        <v>57512713.960000001</v>
      </c>
      <c r="K10" s="146">
        <v>60307308.302127324</v>
      </c>
    </row>
    <row r="11" spans="1:11" ht="148.5" customHeight="1" x14ac:dyDescent="0.3">
      <c r="A11" s="78">
        <v>1.4</v>
      </c>
      <c r="B11" s="127" t="s">
        <v>109</v>
      </c>
      <c r="C11" s="128">
        <v>3400000</v>
      </c>
      <c r="D11" s="93">
        <v>1</v>
      </c>
      <c r="E11" s="109">
        <v>1</v>
      </c>
      <c r="F11" s="88">
        <v>2</v>
      </c>
      <c r="G11" s="147">
        <f>ROUND(C11*D11*E11*F11,0)</f>
        <v>6800000</v>
      </c>
      <c r="I11" s="145" t="s">
        <v>97</v>
      </c>
      <c r="J11" s="145">
        <v>1380305135.04</v>
      </c>
      <c r="K11" s="145">
        <v>1377510540.6978726</v>
      </c>
    </row>
    <row r="12" spans="1:11" ht="69" customHeight="1" thickBot="1" x14ac:dyDescent="0.35">
      <c r="A12" s="78">
        <v>1.5</v>
      </c>
      <c r="B12" s="127" t="s">
        <v>106</v>
      </c>
      <c r="C12" s="128">
        <v>2500000</v>
      </c>
      <c r="D12" s="93">
        <v>1</v>
      </c>
      <c r="E12" s="109">
        <v>1</v>
      </c>
      <c r="F12" s="88">
        <v>2</v>
      </c>
      <c r="G12" s="147">
        <f>ROUND(C12*D12*E12*F12,0)</f>
        <v>5000000</v>
      </c>
      <c r="I12" s="145" t="s">
        <v>98</v>
      </c>
      <c r="J12" s="145">
        <v>1437817849</v>
      </c>
      <c r="K12" s="145">
        <v>1437817849</v>
      </c>
    </row>
    <row r="13" spans="1:11" ht="15" thickBot="1" x14ac:dyDescent="0.35">
      <c r="A13" s="209" t="s">
        <v>69</v>
      </c>
      <c r="B13" s="210"/>
      <c r="C13" s="210"/>
      <c r="D13" s="210"/>
      <c r="E13" s="210"/>
      <c r="F13" s="211"/>
      <c r="G13" s="148">
        <f>SUM(G8:G12)</f>
        <v>27800000</v>
      </c>
      <c r="I13" s="145"/>
      <c r="J13" s="145"/>
      <c r="K13" s="145"/>
    </row>
    <row r="14" spans="1:11" ht="15" thickBot="1" x14ac:dyDescent="0.35">
      <c r="A14" s="209" t="s">
        <v>71</v>
      </c>
      <c r="B14" s="210"/>
      <c r="C14" s="210"/>
      <c r="D14" s="210"/>
      <c r="E14" s="210"/>
      <c r="F14" s="211"/>
      <c r="G14" s="137">
        <v>1.82</v>
      </c>
      <c r="I14" s="145"/>
      <c r="J14" s="145"/>
      <c r="K14" s="145"/>
    </row>
    <row r="15" spans="1:11" ht="15" thickBot="1" x14ac:dyDescent="0.35">
      <c r="A15" s="195" t="s">
        <v>72</v>
      </c>
      <c r="B15" s="196"/>
      <c r="C15" s="196"/>
      <c r="D15" s="196"/>
      <c r="E15" s="196"/>
      <c r="F15" s="197"/>
      <c r="G15" s="149">
        <f>ROUND(G13*G14,0)</f>
        <v>50596000</v>
      </c>
      <c r="H15" s="151">
        <f>+G15-G13</f>
        <v>22796000</v>
      </c>
      <c r="I15" s="145"/>
      <c r="J15" s="145"/>
      <c r="K15" s="146">
        <f>+K10-G23</f>
        <v>98068.302127324045</v>
      </c>
    </row>
    <row r="16" spans="1:11" x14ac:dyDescent="0.3">
      <c r="A16" s="212"/>
      <c r="B16" s="213"/>
      <c r="C16" s="213"/>
      <c r="D16" s="213"/>
      <c r="E16" s="213"/>
      <c r="F16" s="213"/>
      <c r="G16" s="214"/>
      <c r="I16" s="145"/>
      <c r="J16" s="145"/>
      <c r="K16" s="145"/>
    </row>
    <row r="17" spans="1:11" x14ac:dyDescent="0.3">
      <c r="A17" s="227" t="s">
        <v>83</v>
      </c>
      <c r="B17" s="215"/>
      <c r="C17" s="215"/>
      <c r="D17" s="215"/>
      <c r="E17" s="215"/>
      <c r="F17" s="216"/>
      <c r="G17" s="139"/>
      <c r="I17" s="145">
        <v>1226318737.9340906</v>
      </c>
      <c r="J17" s="145"/>
      <c r="K17" s="145"/>
    </row>
    <row r="18" spans="1:11" x14ac:dyDescent="0.3">
      <c r="A18" s="89">
        <v>2</v>
      </c>
      <c r="B18" s="118"/>
      <c r="C18" s="120"/>
      <c r="D18" s="120"/>
      <c r="E18" s="120"/>
      <c r="F18" s="121"/>
      <c r="G18" s="140"/>
      <c r="I18" s="145">
        <v>153986397.10590935</v>
      </c>
      <c r="J18" s="145"/>
      <c r="K18" s="145"/>
    </row>
    <row r="19" spans="1:11" x14ac:dyDescent="0.3">
      <c r="A19" s="119">
        <v>2.1</v>
      </c>
      <c r="B19" s="90"/>
      <c r="C19" s="91"/>
      <c r="D19" s="88"/>
      <c r="E19" s="74"/>
      <c r="F19" s="77"/>
      <c r="G19" s="147"/>
      <c r="I19" s="145"/>
      <c r="J19" s="145"/>
      <c r="K19" s="145"/>
    </row>
    <row r="20" spans="1:11" ht="44.25" customHeight="1" thickBot="1" x14ac:dyDescent="0.35">
      <c r="A20" s="217"/>
      <c r="B20" s="218"/>
      <c r="C20" s="218"/>
      <c r="D20" s="218"/>
      <c r="E20" s="218"/>
      <c r="F20" s="218"/>
      <c r="G20" s="219"/>
      <c r="I20" s="145">
        <v>70450664.371454895</v>
      </c>
      <c r="J20" s="145"/>
      <c r="K20" s="145"/>
    </row>
    <row r="21" spans="1:11" ht="15" thickBot="1" x14ac:dyDescent="0.35">
      <c r="A21" s="195" t="s">
        <v>73</v>
      </c>
      <c r="B21" s="196"/>
      <c r="C21" s="196"/>
      <c r="D21" s="196"/>
      <c r="E21" s="196"/>
      <c r="F21" s="197"/>
      <c r="G21" s="136">
        <f>G15+G19</f>
        <v>50596000</v>
      </c>
      <c r="I21" s="145">
        <v>88333935.536254585</v>
      </c>
      <c r="J21" s="145"/>
      <c r="K21" s="145"/>
    </row>
    <row r="22" spans="1:11" ht="15" thickBot="1" x14ac:dyDescent="0.35">
      <c r="A22" s="195" t="s">
        <v>74</v>
      </c>
      <c r="B22" s="196"/>
      <c r="C22" s="196"/>
      <c r="D22" s="196"/>
      <c r="E22" s="196"/>
      <c r="F22" s="197"/>
      <c r="G22" s="137">
        <f>(G21/100)*19</f>
        <v>9613240</v>
      </c>
      <c r="I22" s="145">
        <v>141430201.26193663</v>
      </c>
      <c r="J22" s="145"/>
      <c r="K22" s="145"/>
    </row>
    <row r="23" spans="1:11" ht="15" thickBot="1" x14ac:dyDescent="0.35">
      <c r="A23" s="195" t="s">
        <v>75</v>
      </c>
      <c r="B23" s="196"/>
      <c r="C23" s="196"/>
      <c r="D23" s="196"/>
      <c r="E23" s="196"/>
      <c r="F23" s="197"/>
      <c r="G23" s="141">
        <f>ROUND(G21+G22,0)</f>
        <v>60209240</v>
      </c>
      <c r="I23" s="145">
        <v>1367748939.1960273</v>
      </c>
      <c r="J23" s="145"/>
      <c r="K23" s="145"/>
    </row>
    <row r="24" spans="1:11" x14ac:dyDescent="0.3">
      <c r="A24" s="220"/>
      <c r="B24" s="220"/>
      <c r="C24" s="220"/>
      <c r="D24" s="220"/>
      <c r="E24" s="220"/>
      <c r="F24" s="220"/>
      <c r="G24" s="220"/>
      <c r="H24" s="3"/>
      <c r="I24" s="145"/>
      <c r="J24" s="145"/>
      <c r="K24" s="145"/>
    </row>
    <row r="25" spans="1:11" x14ac:dyDescent="0.3">
      <c r="A25" s="80"/>
      <c r="B25" s="70"/>
      <c r="C25" s="70"/>
      <c r="D25" s="75"/>
      <c r="E25" s="75"/>
      <c r="F25" s="70"/>
      <c r="G25" s="142"/>
      <c r="H25" s="5"/>
      <c r="I25" s="145">
        <v>12556195.843972683</v>
      </c>
      <c r="J25" s="145"/>
      <c r="K25" s="145"/>
    </row>
    <row r="26" spans="1:11" x14ac:dyDescent="0.3">
      <c r="A26" s="58"/>
      <c r="B26" s="59"/>
      <c r="C26" s="60"/>
      <c r="D26" s="76"/>
      <c r="E26" s="76"/>
      <c r="F26" s="59"/>
      <c r="G26" s="61"/>
      <c r="H26" s="2"/>
      <c r="I26" s="145"/>
      <c r="J26" s="145"/>
      <c r="K26" s="145"/>
    </row>
    <row r="27" spans="1:11" x14ac:dyDescent="0.3">
      <c r="A27" s="58"/>
      <c r="B27" s="59"/>
      <c r="C27" s="59"/>
      <c r="D27" s="76"/>
      <c r="E27" s="76"/>
      <c r="F27" s="59"/>
      <c r="G27" s="61"/>
      <c r="I27" s="145">
        <v>7857233.4034409244</v>
      </c>
      <c r="J27" s="145"/>
      <c r="K27" s="145"/>
    </row>
    <row r="28" spans="1:11" hidden="1" x14ac:dyDescent="0.3">
      <c r="A28" s="58"/>
      <c r="B28" s="59"/>
      <c r="C28" s="59"/>
      <c r="D28" s="82"/>
      <c r="E28" s="82"/>
      <c r="F28" s="83"/>
      <c r="G28" s="142"/>
      <c r="I28" s="145">
        <v>4698962.4405317586</v>
      </c>
      <c r="J28" s="145"/>
      <c r="K28" s="145"/>
    </row>
    <row r="29" spans="1:11" x14ac:dyDescent="0.3">
      <c r="A29" s="125"/>
      <c r="B29" s="126" t="s">
        <v>90</v>
      </c>
      <c r="C29" s="62"/>
      <c r="D29" s="82"/>
      <c r="E29" s="130"/>
      <c r="F29" s="83"/>
      <c r="G29" s="142"/>
      <c r="I29" s="145"/>
      <c r="J29" s="145"/>
      <c r="K29" s="145"/>
    </row>
    <row r="30" spans="1:11" x14ac:dyDescent="0.3">
      <c r="A30" s="71"/>
      <c r="B30" s="86" t="s">
        <v>99</v>
      </c>
      <c r="C30" s="63"/>
      <c r="D30" s="84"/>
      <c r="E30" s="84"/>
      <c r="F30" s="83"/>
      <c r="G30" s="142"/>
      <c r="H30" s="144"/>
    </row>
    <row r="31" spans="1:11" x14ac:dyDescent="0.3">
      <c r="A31" s="71"/>
      <c r="B31" s="122" t="s">
        <v>105</v>
      </c>
      <c r="C31" s="63"/>
      <c r="D31" s="84"/>
      <c r="E31" s="84"/>
      <c r="F31" s="83"/>
      <c r="G31" s="142"/>
      <c r="H31" s="129">
        <f>+G13*19/100</f>
        <v>5282000</v>
      </c>
      <c r="I31" s="152">
        <f>+G13+H31</f>
        <v>33082000</v>
      </c>
    </row>
    <row r="32" spans="1:11" ht="12.75" customHeight="1" x14ac:dyDescent="0.3">
      <c r="A32" s="81"/>
      <c r="B32" s="123" t="s">
        <v>100</v>
      </c>
      <c r="C32" s="63"/>
      <c r="D32" s="85"/>
      <c r="E32" s="85"/>
      <c r="F32" s="83"/>
      <c r="G32" s="142"/>
      <c r="H32" s="129">
        <f>+H15*0.19</f>
        <v>4331240</v>
      </c>
      <c r="I32" s="152">
        <f>+H15+H32</f>
        <v>27127240</v>
      </c>
    </row>
    <row r="33" spans="1:9" ht="28.8" x14ac:dyDescent="0.3">
      <c r="A33" s="72"/>
      <c r="B33" s="150" t="s">
        <v>107</v>
      </c>
      <c r="C33" s="63"/>
      <c r="D33" s="82"/>
      <c r="E33" s="82"/>
      <c r="F33" s="83"/>
      <c r="G33" s="142"/>
      <c r="I33" s="152">
        <f>SUM(I31:I32)</f>
        <v>60209240</v>
      </c>
    </row>
    <row r="34" spans="1:9" ht="10.5" customHeight="1" x14ac:dyDescent="0.3">
      <c r="A34" s="58"/>
      <c r="B34" s="8"/>
      <c r="C34" s="59"/>
      <c r="D34" s="82"/>
      <c r="E34" s="82"/>
      <c r="F34" s="83"/>
      <c r="G34" s="142"/>
    </row>
    <row r="35" spans="1:9" x14ac:dyDescent="0.3">
      <c r="A35" s="58"/>
      <c r="B35" s="59"/>
      <c r="C35" s="59"/>
      <c r="D35" s="82"/>
      <c r="E35" s="82"/>
      <c r="F35" s="83"/>
      <c r="G35" s="142"/>
      <c r="I35">
        <f>300000+1300000+100000+90000+180000</f>
        <v>1970000</v>
      </c>
    </row>
    <row r="36" spans="1:9" x14ac:dyDescent="0.3">
      <c r="A36" s="58"/>
      <c r="B36" s="59"/>
      <c r="C36" s="59"/>
      <c r="D36" s="76"/>
      <c r="E36" s="76"/>
      <c r="F36" s="59"/>
      <c r="G36" s="61"/>
    </row>
    <row r="37" spans="1:9" x14ac:dyDescent="0.3">
      <c r="A37" s="58"/>
      <c r="B37" s="59"/>
      <c r="C37" s="131"/>
      <c r="D37" s="76"/>
      <c r="E37" s="76"/>
      <c r="F37" s="59"/>
      <c r="G37" s="61"/>
    </row>
    <row r="38" spans="1:9" x14ac:dyDescent="0.3">
      <c r="A38" s="58"/>
      <c r="B38" s="59"/>
      <c r="C38" s="59"/>
      <c r="D38" s="76"/>
      <c r="E38" s="76"/>
      <c r="F38" s="59"/>
      <c r="G38" s="61"/>
    </row>
    <row r="39" spans="1:9" x14ac:dyDescent="0.3">
      <c r="A39" s="58"/>
      <c r="B39" s="59"/>
      <c r="C39" s="59"/>
      <c r="D39" s="76"/>
      <c r="E39" s="76"/>
      <c r="F39" s="59"/>
      <c r="G39" s="61"/>
    </row>
    <row r="40" spans="1:9" x14ac:dyDescent="0.3">
      <c r="A40" s="58"/>
      <c r="B40" s="59"/>
      <c r="C40" s="59"/>
      <c r="D40" s="76"/>
      <c r="E40" s="76"/>
      <c r="F40" s="59"/>
      <c r="G40" s="61"/>
    </row>
    <row r="41" spans="1:9" x14ac:dyDescent="0.3">
      <c r="A41" s="58"/>
      <c r="B41" s="8"/>
      <c r="C41" s="59"/>
      <c r="D41" s="76"/>
      <c r="E41" s="76"/>
      <c r="F41" s="59"/>
      <c r="G41" s="61"/>
    </row>
    <row r="42" spans="1:9" x14ac:dyDescent="0.3">
      <c r="A42" s="58"/>
      <c r="B42" s="221"/>
      <c r="C42" s="221"/>
      <c r="D42" s="221"/>
      <c r="E42" s="221"/>
      <c r="F42" s="221"/>
      <c r="G42" s="221"/>
    </row>
    <row r="43" spans="1:9" x14ac:dyDescent="0.3">
      <c r="A43" s="58"/>
      <c r="B43" s="221"/>
      <c r="C43" s="221"/>
      <c r="D43" s="221"/>
      <c r="E43" s="221"/>
      <c r="F43" s="221"/>
      <c r="G43" s="221"/>
    </row>
    <row r="44" spans="1:9" x14ac:dyDescent="0.3">
      <c r="A44" s="58"/>
      <c r="B44" s="221"/>
      <c r="C44" s="221"/>
      <c r="D44" s="221"/>
      <c r="E44" s="221"/>
      <c r="F44" s="221"/>
      <c r="G44" s="221"/>
    </row>
    <row r="45" spans="1:9" x14ac:dyDescent="0.3">
      <c r="A45" s="58"/>
      <c r="B45" s="59"/>
      <c r="C45" s="59"/>
      <c r="D45" s="76"/>
      <c r="E45" s="76"/>
      <c r="F45" s="59"/>
      <c r="G45" s="61"/>
    </row>
  </sheetData>
  <mergeCells count="17">
    <mergeCell ref="A20:G20"/>
    <mergeCell ref="A1:B1"/>
    <mergeCell ref="C1:E1"/>
    <mergeCell ref="A2:G2"/>
    <mergeCell ref="A3:G3"/>
    <mergeCell ref="A4:G4"/>
    <mergeCell ref="A5:F5"/>
    <mergeCell ref="A13:F13"/>
    <mergeCell ref="A14:F14"/>
    <mergeCell ref="A15:F15"/>
    <mergeCell ref="A16:G16"/>
    <mergeCell ref="A17:F17"/>
    <mergeCell ref="A21:F21"/>
    <mergeCell ref="A22:F22"/>
    <mergeCell ref="A23:F23"/>
    <mergeCell ref="A24:G24"/>
    <mergeCell ref="B42:G44"/>
  </mergeCells>
  <pageMargins left="0.59055118110236227" right="0.27559055118110237" top="1.0629921259842521" bottom="0.6692913385826772" header="0.31496062992125984" footer="0.31496062992125984"/>
  <pageSetup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F49"/>
  <sheetViews>
    <sheetView view="pageBreakPreview" zoomScale="60" zoomScaleNormal="100" workbookViewId="0">
      <selection sqref="A1:A2"/>
    </sheetView>
  </sheetViews>
  <sheetFormatPr baseColWidth="10" defaultRowHeight="14.4" x14ac:dyDescent="0.3"/>
  <cols>
    <col min="1" max="1" width="54" customWidth="1"/>
    <col min="2" max="2" width="15.6640625" customWidth="1"/>
    <col min="3" max="3" width="17.5546875" customWidth="1"/>
    <col min="6" max="6" width="15.5546875" bestFit="1" customWidth="1"/>
  </cols>
  <sheetData>
    <row r="1" spans="1:6" ht="33" customHeight="1" x14ac:dyDescent="0.3">
      <c r="A1" s="231" t="s">
        <v>145</v>
      </c>
      <c r="B1" s="232" t="s">
        <v>84</v>
      </c>
      <c r="C1" s="232"/>
    </row>
    <row r="2" spans="1:6" ht="42.75" customHeight="1" x14ac:dyDescent="0.3">
      <c r="A2" s="231"/>
      <c r="B2" s="232"/>
      <c r="C2" s="232"/>
    </row>
    <row r="3" spans="1:6" x14ac:dyDescent="0.3">
      <c r="A3" s="228"/>
      <c r="B3" s="228"/>
      <c r="C3" s="228"/>
    </row>
    <row r="4" spans="1:6" ht="28.5" customHeight="1" thickBot="1" x14ac:dyDescent="0.35">
      <c r="A4" s="229" t="s">
        <v>130</v>
      </c>
      <c r="B4" s="229"/>
      <c r="C4" s="229"/>
    </row>
    <row r="5" spans="1:6" ht="15" thickBot="1" x14ac:dyDescent="0.35">
      <c r="A5" s="96" t="s">
        <v>8</v>
      </c>
      <c r="B5" s="97" t="s">
        <v>20</v>
      </c>
      <c r="C5" s="98" t="s">
        <v>3</v>
      </c>
    </row>
    <row r="6" spans="1:6" x14ac:dyDescent="0.3">
      <c r="A6" s="99" t="s">
        <v>21</v>
      </c>
      <c r="B6" s="100"/>
      <c r="C6" s="101">
        <v>100</v>
      </c>
    </row>
    <row r="7" spans="1:6" x14ac:dyDescent="0.3">
      <c r="A7" s="110"/>
      <c r="B7" s="111"/>
      <c r="C7" s="115"/>
      <c r="F7" s="190">
        <v>12.5</v>
      </c>
    </row>
    <row r="8" spans="1:6" x14ac:dyDescent="0.3">
      <c r="A8" s="102" t="s">
        <v>22</v>
      </c>
      <c r="B8" s="111"/>
      <c r="C8" s="103"/>
      <c r="F8" s="190">
        <v>16</v>
      </c>
    </row>
    <row r="9" spans="1:6" x14ac:dyDescent="0.3">
      <c r="A9" s="110" t="s">
        <v>68</v>
      </c>
      <c r="B9" s="111"/>
      <c r="C9" s="115">
        <v>8.33</v>
      </c>
      <c r="F9" s="190">
        <v>6.96</v>
      </c>
    </row>
    <row r="10" spans="1:6" x14ac:dyDescent="0.3">
      <c r="A10" s="110" t="s">
        <v>131</v>
      </c>
      <c r="B10" s="111"/>
      <c r="C10" s="115">
        <v>1</v>
      </c>
      <c r="F10" s="191">
        <f>SUM(F7:F9)</f>
        <v>35.46</v>
      </c>
    </row>
    <row r="11" spans="1:6" x14ac:dyDescent="0.3">
      <c r="A11" s="110" t="s">
        <v>23</v>
      </c>
      <c r="B11" s="111"/>
      <c r="C11" s="115">
        <v>4.17</v>
      </c>
    </row>
    <row r="12" spans="1:6" x14ac:dyDescent="0.3">
      <c r="A12" s="110" t="s">
        <v>24</v>
      </c>
      <c r="B12" s="111"/>
      <c r="C12" s="115">
        <v>8.33</v>
      </c>
    </row>
    <row r="13" spans="1:6" x14ac:dyDescent="0.3">
      <c r="A13" s="110" t="s">
        <v>25</v>
      </c>
      <c r="B13" s="111"/>
      <c r="C13" s="115">
        <v>35.4</v>
      </c>
    </row>
    <row r="14" spans="1:6" x14ac:dyDescent="0.3">
      <c r="A14" s="110" t="s">
        <v>26</v>
      </c>
      <c r="B14" s="111"/>
      <c r="C14" s="115">
        <v>4</v>
      </c>
    </row>
    <row r="15" spans="1:6" x14ac:dyDescent="0.3">
      <c r="A15" s="110"/>
      <c r="B15" s="111"/>
      <c r="C15" s="115"/>
    </row>
    <row r="16" spans="1:6" ht="27" customHeight="1" x14ac:dyDescent="0.3">
      <c r="A16" s="104" t="s">
        <v>76</v>
      </c>
      <c r="B16" s="111"/>
      <c r="C16" s="103"/>
    </row>
    <row r="17" spans="1:6" x14ac:dyDescent="0.3">
      <c r="A17" s="110" t="s">
        <v>102</v>
      </c>
      <c r="B17" s="111"/>
      <c r="C17" s="115">
        <v>0.5</v>
      </c>
    </row>
    <row r="18" spans="1:6" x14ac:dyDescent="0.3">
      <c r="A18" s="110" t="s">
        <v>103</v>
      </c>
      <c r="B18" s="111"/>
      <c r="C18" s="115">
        <v>0.5</v>
      </c>
    </row>
    <row r="19" spans="1:6" x14ac:dyDescent="0.3">
      <c r="A19" s="110" t="s">
        <v>104</v>
      </c>
      <c r="B19" s="111"/>
      <c r="C19" s="115">
        <v>0.5</v>
      </c>
    </row>
    <row r="20" spans="1:6" x14ac:dyDescent="0.3">
      <c r="A20" s="110" t="s">
        <v>136</v>
      </c>
      <c r="B20" s="111"/>
      <c r="C20" s="115">
        <v>1.5</v>
      </c>
    </row>
    <row r="21" spans="1:6" x14ac:dyDescent="0.3">
      <c r="A21" s="110" t="s">
        <v>134</v>
      </c>
      <c r="B21" s="111"/>
      <c r="C21" s="116">
        <v>0.5</v>
      </c>
    </row>
    <row r="22" spans="1:6" x14ac:dyDescent="0.3">
      <c r="A22" s="110" t="s">
        <v>135</v>
      </c>
      <c r="B22" s="111"/>
      <c r="C22" s="116">
        <v>4</v>
      </c>
    </row>
    <row r="23" spans="1:6" x14ac:dyDescent="0.3">
      <c r="A23" s="110"/>
      <c r="B23" s="111"/>
      <c r="C23" s="115"/>
    </row>
    <row r="24" spans="1:6" x14ac:dyDescent="0.3">
      <c r="A24" s="112" t="s">
        <v>77</v>
      </c>
      <c r="B24" s="111"/>
      <c r="C24" s="115"/>
    </row>
    <row r="25" spans="1:6" x14ac:dyDescent="0.3">
      <c r="A25" s="110" t="s">
        <v>89</v>
      </c>
      <c r="B25" s="111"/>
      <c r="C25" s="115">
        <v>3</v>
      </c>
    </row>
    <row r="26" spans="1:6" x14ac:dyDescent="0.3">
      <c r="A26" s="110"/>
      <c r="B26" s="111"/>
      <c r="C26" s="115"/>
    </row>
    <row r="27" spans="1:6" x14ac:dyDescent="0.3">
      <c r="A27" s="112" t="s">
        <v>78</v>
      </c>
      <c r="B27" s="111"/>
      <c r="C27" s="115"/>
    </row>
    <row r="28" spans="1:6" ht="27.6" x14ac:dyDescent="0.3">
      <c r="A28" s="113" t="s">
        <v>66</v>
      </c>
      <c r="B28" s="111"/>
      <c r="C28" s="115">
        <v>9</v>
      </c>
    </row>
    <row r="29" spans="1:6" x14ac:dyDescent="0.3">
      <c r="A29" s="110" t="s">
        <v>67</v>
      </c>
      <c r="B29" s="111"/>
      <c r="C29" s="115">
        <v>2.17</v>
      </c>
    </row>
    <row r="30" spans="1:6" x14ac:dyDescent="0.3">
      <c r="A30" s="110" t="s">
        <v>93</v>
      </c>
      <c r="B30" s="111"/>
      <c r="C30" s="115">
        <v>1.1000000000000001</v>
      </c>
    </row>
    <row r="31" spans="1:6" x14ac:dyDescent="0.3">
      <c r="A31" s="110" t="s">
        <v>94</v>
      </c>
      <c r="B31" s="111"/>
      <c r="C31" s="115">
        <v>1</v>
      </c>
    </row>
    <row r="32" spans="1:6" x14ac:dyDescent="0.3">
      <c r="A32" s="110" t="s">
        <v>95</v>
      </c>
      <c r="B32" s="111"/>
      <c r="C32" s="115">
        <v>3</v>
      </c>
      <c r="F32" s="9"/>
    </row>
    <row r="33" spans="1:6" x14ac:dyDescent="0.3">
      <c r="A33" s="110" t="s">
        <v>137</v>
      </c>
      <c r="B33" s="111"/>
      <c r="C33" s="115">
        <v>2</v>
      </c>
      <c r="F33" s="9"/>
    </row>
    <row r="34" spans="1:6" x14ac:dyDescent="0.3">
      <c r="A34" s="110"/>
      <c r="B34" s="111"/>
      <c r="C34" s="115"/>
    </row>
    <row r="35" spans="1:6" ht="15" thickBot="1" x14ac:dyDescent="0.35">
      <c r="A35" s="105" t="s">
        <v>79</v>
      </c>
      <c r="B35" s="114"/>
      <c r="C35" s="106">
        <v>5</v>
      </c>
    </row>
    <row r="36" spans="1:6" ht="15" thickBot="1" x14ac:dyDescent="0.35">
      <c r="A36" s="233" t="s">
        <v>69</v>
      </c>
      <c r="B36" s="234"/>
      <c r="C36" s="107">
        <f>C35+C32+C31+C30+C29+C28+C25+C22+C21+C18+C17+C14+C13+C12+C11+C10+C9+C6+C19+C20+C33</f>
        <v>195</v>
      </c>
      <c r="D36" s="189"/>
    </row>
    <row r="37" spans="1:6" ht="15" thickBot="1" x14ac:dyDescent="0.35">
      <c r="A37" s="235" t="s">
        <v>70</v>
      </c>
      <c r="B37" s="236"/>
      <c r="C37" s="117">
        <f>C36/100</f>
        <v>1.95</v>
      </c>
    </row>
    <row r="38" spans="1:6" x14ac:dyDescent="0.3">
      <c r="A38" s="18"/>
      <c r="B38" s="18"/>
      <c r="C38" s="18"/>
      <c r="D38" s="1"/>
    </row>
    <row r="39" spans="1:6" x14ac:dyDescent="0.3">
      <c r="A39" s="18"/>
      <c r="B39" s="18"/>
      <c r="C39" s="18"/>
      <c r="D39" s="1"/>
    </row>
    <row r="40" spans="1:6" x14ac:dyDescent="0.3">
      <c r="A40" s="18" t="s">
        <v>91</v>
      </c>
      <c r="B40" s="18"/>
      <c r="C40" s="18"/>
      <c r="D40" s="1"/>
    </row>
    <row r="41" spans="1:6" ht="15" customHeight="1" x14ac:dyDescent="0.3">
      <c r="A41" s="86" t="s">
        <v>143</v>
      </c>
      <c r="B41" s="62"/>
      <c r="C41" s="18"/>
      <c r="D41" s="1"/>
    </row>
    <row r="42" spans="1:6" ht="11.25" customHeight="1" x14ac:dyDescent="0.3">
      <c r="A42" s="178" t="s">
        <v>133</v>
      </c>
      <c r="B42" s="86"/>
      <c r="C42" s="18"/>
      <c r="D42" s="1"/>
    </row>
    <row r="43" spans="1:6" ht="24.6" x14ac:dyDescent="0.3">
      <c r="A43" s="179" t="s">
        <v>144</v>
      </c>
      <c r="B43" s="81"/>
      <c r="C43" s="18"/>
      <c r="D43" s="1"/>
    </row>
    <row r="44" spans="1:6" x14ac:dyDescent="0.3">
      <c r="A44" s="72"/>
      <c r="B44" s="63"/>
      <c r="C44" s="18"/>
      <c r="D44" s="1"/>
    </row>
    <row r="45" spans="1:6" x14ac:dyDescent="0.3">
      <c r="A45" s="17"/>
      <c r="B45" s="18"/>
      <c r="C45" s="18"/>
      <c r="D45" s="1"/>
    </row>
    <row r="46" spans="1:6" x14ac:dyDescent="0.3">
      <c r="A46" s="18"/>
      <c r="B46" s="18"/>
      <c r="C46" s="18"/>
      <c r="D46" s="1"/>
    </row>
    <row r="47" spans="1:6" x14ac:dyDescent="0.3">
      <c r="A47" s="18"/>
      <c r="B47" s="18"/>
      <c r="C47" s="18"/>
      <c r="D47" s="1"/>
    </row>
    <row r="48" spans="1:6" x14ac:dyDescent="0.3">
      <c r="A48" s="18"/>
      <c r="B48" s="18"/>
      <c r="C48" s="18"/>
    </row>
    <row r="49" spans="1:3" x14ac:dyDescent="0.3">
      <c r="A49" s="230"/>
      <c r="B49" s="230"/>
      <c r="C49" s="230"/>
    </row>
  </sheetData>
  <mergeCells count="7">
    <mergeCell ref="A3:C3"/>
    <mergeCell ref="A4:C4"/>
    <mergeCell ref="A49:C49"/>
    <mergeCell ref="A1:A2"/>
    <mergeCell ref="B1:C2"/>
    <mergeCell ref="A36:B36"/>
    <mergeCell ref="A37:B3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view="pageBreakPreview" zoomScale="60" zoomScaleNormal="80" workbookViewId="0">
      <selection activeCell="A3" sqref="A3:G3"/>
    </sheetView>
  </sheetViews>
  <sheetFormatPr baseColWidth="10" defaultRowHeight="14.4" x14ac:dyDescent="0.3"/>
  <cols>
    <col min="1" max="1" width="4.44140625" style="56" customWidth="1"/>
    <col min="2" max="2" width="29.33203125" customWidth="1"/>
    <col min="3" max="3" width="15.6640625" bestFit="1" customWidth="1"/>
    <col min="4" max="4" width="14.77734375" style="57" bestFit="1" customWidth="1"/>
    <col min="5" max="5" width="19.21875" style="57" bestFit="1" customWidth="1"/>
    <col min="6" max="6" width="10.21875" customWidth="1"/>
    <col min="7" max="7" width="20.44140625" style="143" customWidth="1"/>
    <col min="8" max="8" width="21.5546875" customWidth="1"/>
    <col min="9" max="9" width="21.44140625" customWidth="1"/>
    <col min="10" max="10" width="19.33203125" bestFit="1" customWidth="1"/>
    <col min="11" max="11" width="17.5546875" bestFit="1" customWidth="1"/>
  </cols>
  <sheetData>
    <row r="1" spans="1:11" ht="93" customHeight="1" thickBot="1" x14ac:dyDescent="0.35">
      <c r="A1" s="198" t="s">
        <v>84</v>
      </c>
      <c r="B1" s="198"/>
      <c r="C1" s="199" t="s">
        <v>138</v>
      </c>
      <c r="D1" s="199"/>
      <c r="E1" s="199"/>
      <c r="F1" s="94"/>
      <c r="G1" s="132"/>
    </row>
    <row r="2" spans="1:11" ht="24" customHeight="1" thickBot="1" x14ac:dyDescent="0.35">
      <c r="A2" s="222" t="s">
        <v>81</v>
      </c>
      <c r="B2" s="223"/>
      <c r="C2" s="223"/>
      <c r="D2" s="223"/>
      <c r="E2" s="223"/>
      <c r="F2" s="223"/>
      <c r="G2" s="224"/>
    </row>
    <row r="3" spans="1:11" ht="78.599999999999994" customHeight="1" x14ac:dyDescent="0.3">
      <c r="A3" s="225" t="s">
        <v>139</v>
      </c>
      <c r="B3" s="204"/>
      <c r="C3" s="204"/>
      <c r="D3" s="204"/>
      <c r="E3" s="204"/>
      <c r="F3" s="204"/>
      <c r="G3" s="205"/>
    </row>
    <row r="4" spans="1:11" ht="19.5" customHeight="1" x14ac:dyDescent="0.3">
      <c r="A4" s="206"/>
      <c r="B4" s="207"/>
      <c r="C4" s="207"/>
      <c r="D4" s="207"/>
      <c r="E4" s="207"/>
      <c r="F4" s="207"/>
      <c r="G4" s="208"/>
    </row>
    <row r="5" spans="1:11" ht="33" customHeight="1" x14ac:dyDescent="0.3">
      <c r="A5" s="192" t="s">
        <v>82</v>
      </c>
      <c r="B5" s="193"/>
      <c r="C5" s="193"/>
      <c r="D5" s="193"/>
      <c r="E5" s="193"/>
      <c r="F5" s="193"/>
      <c r="G5" s="194"/>
    </row>
    <row r="6" spans="1:11" ht="45.6" customHeight="1" x14ac:dyDescent="0.3">
      <c r="A6" s="64" t="s">
        <v>0</v>
      </c>
      <c r="B6" s="65" t="s">
        <v>8</v>
      </c>
      <c r="C6" s="65" t="s">
        <v>5</v>
      </c>
      <c r="D6" s="65" t="s">
        <v>6</v>
      </c>
      <c r="E6" s="95" t="s">
        <v>87</v>
      </c>
      <c r="F6" s="65" t="s">
        <v>7</v>
      </c>
      <c r="G6" s="134" t="s">
        <v>4</v>
      </c>
    </row>
    <row r="7" spans="1:11" x14ac:dyDescent="0.3">
      <c r="A7" s="66">
        <v>1</v>
      </c>
      <c r="B7" s="67" t="s">
        <v>1</v>
      </c>
      <c r="C7" s="68"/>
      <c r="D7" s="73"/>
      <c r="E7" s="73"/>
      <c r="F7" s="68"/>
      <c r="G7" s="135"/>
    </row>
    <row r="8" spans="1:11" ht="46.8" customHeight="1" x14ac:dyDescent="0.3">
      <c r="A8" s="69">
        <v>1.1000000000000001</v>
      </c>
      <c r="B8" s="92" t="s">
        <v>132</v>
      </c>
      <c r="C8" s="184">
        <v>3800000</v>
      </c>
      <c r="D8" s="88">
        <v>1</v>
      </c>
      <c r="E8" s="108">
        <v>0.4</v>
      </c>
      <c r="F8" s="88">
        <v>3</v>
      </c>
      <c r="G8" s="135">
        <f>C8*D8*E8*F8</f>
        <v>4560000</v>
      </c>
    </row>
    <row r="9" spans="1:11" ht="38.4" customHeight="1" thickBot="1" x14ac:dyDescent="0.35">
      <c r="A9" s="69">
        <v>1.2</v>
      </c>
      <c r="B9" s="180" t="s">
        <v>92</v>
      </c>
      <c r="C9" s="185">
        <v>3000000</v>
      </c>
      <c r="D9" s="93">
        <v>1</v>
      </c>
      <c r="E9" s="109">
        <v>1</v>
      </c>
      <c r="F9" s="93">
        <v>3</v>
      </c>
      <c r="G9" s="182">
        <f>C9*D9*E9*F9</f>
        <v>9000000</v>
      </c>
    </row>
    <row r="10" spans="1:11" ht="46.8" customHeight="1" thickBot="1" x14ac:dyDescent="0.35">
      <c r="A10" s="69">
        <v>1.3</v>
      </c>
      <c r="B10" s="180" t="s">
        <v>92</v>
      </c>
      <c r="C10" s="185">
        <v>3000000</v>
      </c>
      <c r="D10" s="93">
        <v>1</v>
      </c>
      <c r="E10" s="109">
        <v>1</v>
      </c>
      <c r="F10" s="93">
        <v>1</v>
      </c>
      <c r="G10" s="182">
        <f>C10*D10*E10*F10</f>
        <v>3000000</v>
      </c>
    </row>
    <row r="11" spans="1:11" ht="51.6" customHeight="1" thickBot="1" x14ac:dyDescent="0.35">
      <c r="A11" s="69">
        <v>1.4</v>
      </c>
      <c r="B11" s="92" t="s">
        <v>140</v>
      </c>
      <c r="C11" s="185">
        <v>2500000</v>
      </c>
      <c r="D11" s="93">
        <v>1</v>
      </c>
      <c r="E11" s="109">
        <v>0.3</v>
      </c>
      <c r="F11" s="93">
        <v>1</v>
      </c>
      <c r="G11" s="182">
        <f>C11*D11*E11*F11</f>
        <v>750000</v>
      </c>
      <c r="I11" s="142"/>
    </row>
    <row r="12" spans="1:11" ht="15" thickBot="1" x14ac:dyDescent="0.35">
      <c r="A12" s="209" t="s">
        <v>69</v>
      </c>
      <c r="B12" s="210"/>
      <c r="C12" s="210"/>
      <c r="D12" s="210"/>
      <c r="E12" s="210"/>
      <c r="F12" s="211"/>
      <c r="G12" s="181">
        <f>G8+G9+G10+G11</f>
        <v>17310000</v>
      </c>
      <c r="K12" s="9"/>
    </row>
    <row r="13" spans="1:11" ht="15" thickBot="1" x14ac:dyDescent="0.35">
      <c r="A13" s="209" t="s">
        <v>71</v>
      </c>
      <c r="B13" s="210"/>
      <c r="C13" s="210"/>
      <c r="D13" s="210"/>
      <c r="E13" s="210"/>
      <c r="F13" s="211"/>
      <c r="G13" s="188">
        <f>+FM!C37</f>
        <v>1.95</v>
      </c>
      <c r="K13" s="9"/>
    </row>
    <row r="14" spans="1:11" ht="15" thickBot="1" x14ac:dyDescent="0.35">
      <c r="A14" s="195" t="s">
        <v>72</v>
      </c>
      <c r="B14" s="196"/>
      <c r="C14" s="196"/>
      <c r="D14" s="196"/>
      <c r="E14" s="196"/>
      <c r="F14" s="197"/>
      <c r="G14" s="138">
        <f>G12*G13</f>
        <v>33754500</v>
      </c>
      <c r="K14" s="9"/>
    </row>
    <row r="15" spans="1:11" x14ac:dyDescent="0.3">
      <c r="A15" s="212"/>
      <c r="B15" s="213"/>
      <c r="C15" s="213"/>
      <c r="D15" s="213"/>
      <c r="E15" s="213"/>
      <c r="F15" s="213"/>
      <c r="G15" s="214"/>
      <c r="K15" s="9"/>
    </row>
    <row r="16" spans="1:11" x14ac:dyDescent="0.3">
      <c r="A16" s="227" t="s">
        <v>83</v>
      </c>
      <c r="B16" s="215"/>
      <c r="C16" s="215"/>
      <c r="D16" s="215"/>
      <c r="E16" s="215"/>
      <c r="F16" s="216"/>
      <c r="G16" s="139"/>
      <c r="K16" s="9"/>
    </row>
    <row r="17" spans="1:11" x14ac:dyDescent="0.3">
      <c r="A17" s="89">
        <v>2</v>
      </c>
      <c r="B17" s="118" t="s">
        <v>88</v>
      </c>
      <c r="C17" s="120"/>
      <c r="D17" s="120"/>
      <c r="E17" s="120"/>
      <c r="F17" s="121"/>
      <c r="G17" s="140"/>
      <c r="K17" s="9"/>
    </row>
    <row r="18" spans="1:11" ht="55.8" customHeight="1" x14ac:dyDescent="0.3">
      <c r="A18" s="119">
        <v>2.1</v>
      </c>
      <c r="B18" s="90" t="s">
        <v>85</v>
      </c>
      <c r="C18" s="183">
        <v>141429.652</v>
      </c>
      <c r="D18" s="88">
        <v>7</v>
      </c>
      <c r="E18" s="74"/>
      <c r="F18" s="77"/>
      <c r="G18" s="135">
        <f>C18*D18</f>
        <v>990007.56400000001</v>
      </c>
      <c r="I18" s="129"/>
      <c r="J18" s="129"/>
      <c r="K18" s="9"/>
    </row>
    <row r="19" spans="1:11" ht="15" thickBot="1" x14ac:dyDescent="0.35">
      <c r="A19" s="217"/>
      <c r="B19" s="218"/>
      <c r="C19" s="218"/>
      <c r="D19" s="218"/>
      <c r="E19" s="218"/>
      <c r="F19" s="218"/>
      <c r="G19" s="219"/>
      <c r="K19" s="9"/>
    </row>
    <row r="20" spans="1:11" ht="15" thickBot="1" x14ac:dyDescent="0.35">
      <c r="A20" s="195" t="s">
        <v>73</v>
      </c>
      <c r="B20" s="196"/>
      <c r="C20" s="196"/>
      <c r="D20" s="196"/>
      <c r="E20" s="196"/>
      <c r="F20" s="197"/>
      <c r="G20" s="136">
        <f>G14+G18</f>
        <v>34744507.564000003</v>
      </c>
      <c r="H20" s="129"/>
      <c r="K20" s="9"/>
    </row>
    <row r="21" spans="1:11" ht="15" thickBot="1" x14ac:dyDescent="0.35">
      <c r="A21" s="195" t="s">
        <v>74</v>
      </c>
      <c r="B21" s="196"/>
      <c r="C21" s="196"/>
      <c r="D21" s="196"/>
      <c r="E21" s="196"/>
      <c r="F21" s="197"/>
      <c r="G21" s="137">
        <f>G20*19%</f>
        <v>6601456.4371600002</v>
      </c>
    </row>
    <row r="22" spans="1:11" ht="15" thickBot="1" x14ac:dyDescent="0.35">
      <c r="A22" s="195" t="s">
        <v>75</v>
      </c>
      <c r="B22" s="196"/>
      <c r="C22" s="196"/>
      <c r="D22" s="196"/>
      <c r="E22" s="196"/>
      <c r="F22" s="197"/>
      <c r="G22" s="141">
        <f>G20+G21</f>
        <v>41345964.001160003</v>
      </c>
      <c r="H22" s="3"/>
      <c r="I22" s="129"/>
      <c r="J22" s="129"/>
    </row>
    <row r="23" spans="1:11" x14ac:dyDescent="0.3">
      <c r="A23" s="220"/>
      <c r="B23" s="220"/>
      <c r="C23" s="220"/>
      <c r="D23" s="220"/>
      <c r="E23" s="220"/>
      <c r="F23" s="220"/>
      <c r="G23" s="220"/>
      <c r="H23" s="5"/>
      <c r="I23" s="3"/>
      <c r="J23" s="129"/>
    </row>
    <row r="24" spans="1:11" x14ac:dyDescent="0.3">
      <c r="A24" s="80"/>
      <c r="B24" s="70"/>
      <c r="C24" s="70"/>
      <c r="D24" s="75"/>
      <c r="E24" s="75"/>
      <c r="F24" s="70"/>
      <c r="G24" s="142"/>
      <c r="H24" s="2"/>
      <c r="I24" s="129"/>
    </row>
    <row r="25" spans="1:11" x14ac:dyDescent="0.3">
      <c r="A25" s="58"/>
      <c r="B25" s="59"/>
      <c r="C25" s="60"/>
      <c r="D25" s="76"/>
      <c r="E25" s="76"/>
      <c r="F25" s="59"/>
      <c r="G25" s="61"/>
    </row>
    <row r="26" spans="1:11" hidden="1" x14ac:dyDescent="0.3">
      <c r="A26" s="58"/>
      <c r="B26" s="59"/>
      <c r="C26" s="59"/>
      <c r="D26" s="76"/>
      <c r="E26" s="76"/>
      <c r="F26" s="59"/>
      <c r="G26" s="61"/>
    </row>
    <row r="27" spans="1:11" x14ac:dyDescent="0.3">
      <c r="A27" s="58"/>
      <c r="B27" s="59"/>
      <c r="C27" s="131"/>
      <c r="D27" s="82"/>
      <c r="E27" s="82"/>
      <c r="F27" s="83"/>
      <c r="G27" s="142"/>
    </row>
    <row r="28" spans="1:11" x14ac:dyDescent="0.3">
      <c r="A28" s="125"/>
      <c r="B28" s="126" t="s">
        <v>90</v>
      </c>
      <c r="C28" s="62"/>
      <c r="D28" s="82"/>
      <c r="E28" s="130"/>
      <c r="F28" s="83"/>
      <c r="G28" s="142"/>
      <c r="H28" s="144"/>
    </row>
    <row r="29" spans="1:11" x14ac:dyDescent="0.3">
      <c r="A29" s="71"/>
      <c r="B29" s="86" t="s">
        <v>142</v>
      </c>
      <c r="C29" s="63"/>
      <c r="D29" s="84"/>
      <c r="E29" s="84"/>
      <c r="F29" s="83"/>
      <c r="G29" s="142"/>
    </row>
    <row r="30" spans="1:11" ht="12.75" customHeight="1" x14ac:dyDescent="0.3">
      <c r="A30" s="71"/>
      <c r="B30" s="122" t="s">
        <v>141</v>
      </c>
      <c r="C30" s="63"/>
      <c r="D30" s="84"/>
      <c r="E30" s="84"/>
      <c r="F30" s="83"/>
      <c r="G30" s="142"/>
      <c r="H30" s="129"/>
    </row>
    <row r="31" spans="1:11" ht="10.5" customHeight="1" x14ac:dyDescent="0.3">
      <c r="A31" s="81"/>
      <c r="B31" s="123"/>
      <c r="C31" s="63"/>
      <c r="D31" s="85"/>
      <c r="E31" s="85"/>
      <c r="F31" s="83"/>
      <c r="G31" s="142"/>
    </row>
    <row r="32" spans="1:11" ht="10.5" customHeight="1" x14ac:dyDescent="0.3">
      <c r="A32" s="72"/>
      <c r="B32" s="124"/>
      <c r="C32" s="63"/>
      <c r="D32" s="82"/>
      <c r="E32" s="82"/>
      <c r="F32" s="83"/>
      <c r="G32" s="142"/>
    </row>
    <row r="33" spans="1:7" x14ac:dyDescent="0.3">
      <c r="A33" s="58"/>
      <c r="B33" s="8"/>
      <c r="C33" s="59"/>
      <c r="D33" s="82"/>
      <c r="E33" s="82"/>
      <c r="F33" s="83"/>
      <c r="G33" s="142"/>
    </row>
    <row r="34" spans="1:7" x14ac:dyDescent="0.3">
      <c r="A34" s="58"/>
      <c r="B34" s="59"/>
      <c r="C34" s="59"/>
      <c r="D34" s="82"/>
      <c r="E34" s="82"/>
      <c r="F34" s="83"/>
      <c r="G34" s="142"/>
    </row>
    <row r="35" spans="1:7" x14ac:dyDescent="0.3">
      <c r="A35" s="58"/>
      <c r="B35" s="59"/>
      <c r="C35" s="59"/>
      <c r="D35" s="76"/>
      <c r="E35" s="76"/>
      <c r="F35" s="59"/>
      <c r="G35" s="61"/>
    </row>
    <row r="36" spans="1:7" x14ac:dyDescent="0.3">
      <c r="A36" s="58"/>
      <c r="B36" s="59"/>
      <c r="C36" s="131"/>
      <c r="D36" s="76"/>
      <c r="E36" s="76"/>
      <c r="F36" s="59"/>
      <c r="G36" s="61"/>
    </row>
    <row r="37" spans="1:7" x14ac:dyDescent="0.3">
      <c r="A37" s="58"/>
      <c r="B37" s="59"/>
      <c r="C37" s="59"/>
      <c r="D37" s="76"/>
      <c r="E37" s="76"/>
      <c r="F37" s="59"/>
      <c r="G37" s="61"/>
    </row>
    <row r="38" spans="1:7" x14ac:dyDescent="0.3">
      <c r="A38" s="58"/>
      <c r="B38" s="59"/>
      <c r="C38" s="59"/>
      <c r="D38" s="76"/>
      <c r="E38" s="76"/>
      <c r="F38" s="59"/>
      <c r="G38" s="61"/>
    </row>
    <row r="39" spans="1:7" x14ac:dyDescent="0.3">
      <c r="A39" s="58"/>
      <c r="B39" s="59"/>
      <c r="C39" s="59"/>
      <c r="D39" s="76"/>
      <c r="E39" s="76"/>
      <c r="F39" s="59"/>
      <c r="G39" s="61"/>
    </row>
    <row r="40" spans="1:7" x14ac:dyDescent="0.3">
      <c r="A40" s="58"/>
      <c r="B40" s="8"/>
      <c r="C40" s="59"/>
      <c r="D40" s="76"/>
      <c r="E40" s="76"/>
      <c r="F40" s="59"/>
      <c r="G40" s="61"/>
    </row>
    <row r="41" spans="1:7" x14ac:dyDescent="0.3">
      <c r="A41" s="58"/>
      <c r="B41" s="221"/>
      <c r="C41" s="221"/>
      <c r="D41" s="221"/>
      <c r="E41" s="221"/>
      <c r="F41" s="221"/>
      <c r="G41" s="221"/>
    </row>
    <row r="42" spans="1:7" x14ac:dyDescent="0.3">
      <c r="A42" s="58"/>
      <c r="B42" s="221"/>
      <c r="C42" s="221"/>
      <c r="D42" s="221"/>
      <c r="E42" s="221"/>
      <c r="F42" s="221"/>
      <c r="G42" s="221"/>
    </row>
    <row r="43" spans="1:7" x14ac:dyDescent="0.3">
      <c r="A43" s="58"/>
      <c r="B43" s="221"/>
      <c r="C43" s="221"/>
      <c r="D43" s="221"/>
      <c r="E43" s="221"/>
      <c r="F43" s="221"/>
      <c r="G43" s="221"/>
    </row>
    <row r="44" spans="1:7" x14ac:dyDescent="0.3">
      <c r="A44" s="58"/>
      <c r="B44" s="59"/>
      <c r="C44" s="59"/>
      <c r="D44" s="76"/>
      <c r="E44" s="76"/>
      <c r="F44" s="59"/>
      <c r="G44" s="61"/>
    </row>
  </sheetData>
  <mergeCells count="17">
    <mergeCell ref="A19:G19"/>
    <mergeCell ref="C1:E1"/>
    <mergeCell ref="A1:B1"/>
    <mergeCell ref="A5:G5"/>
    <mergeCell ref="B41:G43"/>
    <mergeCell ref="A2:G2"/>
    <mergeCell ref="A3:G3"/>
    <mergeCell ref="A4:G4"/>
    <mergeCell ref="A23:G23"/>
    <mergeCell ref="A12:F12"/>
    <mergeCell ref="A13:F13"/>
    <mergeCell ref="A20:F20"/>
    <mergeCell ref="A14:F14"/>
    <mergeCell ref="A21:F21"/>
    <mergeCell ref="A22:F22"/>
    <mergeCell ref="A16:F16"/>
    <mergeCell ref="A15:G15"/>
  </mergeCells>
  <pageMargins left="0.25" right="0.25" top="0.75" bottom="0.75" header="0.3" footer="0.3"/>
  <pageSetup scale="81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0"/>
  <sheetViews>
    <sheetView workbookViewId="0">
      <selection activeCell="I16" sqref="I16"/>
    </sheetView>
  </sheetViews>
  <sheetFormatPr baseColWidth="10" defaultRowHeight="14.4" x14ac:dyDescent="0.3"/>
  <cols>
    <col min="1" max="1" width="3.5546875" customWidth="1"/>
    <col min="2" max="2" width="27.88671875" customWidth="1"/>
    <col min="4" max="4" width="13.44140625" customWidth="1"/>
    <col min="5" max="5" width="12.33203125" customWidth="1"/>
    <col min="6" max="6" width="14" customWidth="1"/>
  </cols>
  <sheetData>
    <row r="2" spans="1:12" ht="25.5" customHeight="1" x14ac:dyDescent="0.3">
      <c r="A2" s="26"/>
      <c r="B2" s="237" t="s">
        <v>27</v>
      </c>
      <c r="C2" s="238"/>
      <c r="D2" s="238"/>
      <c r="E2" s="238"/>
      <c r="F2" s="239"/>
    </row>
    <row r="3" spans="1:12" x14ac:dyDescent="0.3">
      <c r="A3" s="27"/>
      <c r="B3" s="10"/>
      <c r="C3" s="28"/>
      <c r="D3" s="29"/>
      <c r="E3" s="30"/>
      <c r="F3" s="31"/>
    </row>
    <row r="4" spans="1:12" x14ac:dyDescent="0.3">
      <c r="A4" s="27"/>
      <c r="B4" s="28"/>
      <c r="C4" s="28"/>
      <c r="D4" s="28"/>
      <c r="E4" s="32"/>
      <c r="F4" s="33"/>
    </row>
    <row r="5" spans="1:12" ht="15" thickBot="1" x14ac:dyDescent="0.35">
      <c r="A5" s="27"/>
      <c r="B5" s="15" t="s">
        <v>8</v>
      </c>
      <c r="C5" s="15" t="s">
        <v>9</v>
      </c>
      <c r="D5" s="15" t="s">
        <v>3</v>
      </c>
      <c r="E5" s="16"/>
      <c r="F5" s="34"/>
    </row>
    <row r="6" spans="1:12" ht="15" thickTop="1" x14ac:dyDescent="0.3">
      <c r="A6" s="27"/>
      <c r="B6" s="10"/>
      <c r="C6" s="10"/>
      <c r="D6" s="11"/>
      <c r="E6" s="12"/>
      <c r="F6" s="35"/>
    </row>
    <row r="7" spans="1:12" x14ac:dyDescent="0.3">
      <c r="A7" s="27"/>
      <c r="B7" s="21" t="s">
        <v>10</v>
      </c>
      <c r="C7" s="22"/>
      <c r="D7" s="22"/>
      <c r="E7" s="32"/>
      <c r="F7" s="33"/>
      <c r="H7" t="s">
        <v>146</v>
      </c>
      <c r="I7" s="186">
        <v>0.125</v>
      </c>
      <c r="L7" s="186"/>
    </row>
    <row r="8" spans="1:12" x14ac:dyDescent="0.3">
      <c r="A8" s="27"/>
      <c r="B8" s="22" t="s">
        <v>12</v>
      </c>
      <c r="C8" s="23" t="s">
        <v>11</v>
      </c>
      <c r="D8" s="24">
        <v>8.3299999999999999E-2</v>
      </c>
      <c r="E8" s="32"/>
      <c r="F8" s="33"/>
      <c r="H8" t="s">
        <v>147</v>
      </c>
      <c r="I8" s="187">
        <v>0.16</v>
      </c>
      <c r="L8" s="187"/>
    </row>
    <row r="9" spans="1:12" x14ac:dyDescent="0.3">
      <c r="A9" s="27"/>
      <c r="B9" s="22" t="s">
        <v>13</v>
      </c>
      <c r="C9" s="23" t="s">
        <v>11</v>
      </c>
      <c r="D9" s="24">
        <v>0.01</v>
      </c>
      <c r="E9" s="32"/>
      <c r="F9" s="33"/>
      <c r="H9" t="s">
        <v>148</v>
      </c>
      <c r="I9" s="186">
        <v>6.9000000000000006E-2</v>
      </c>
      <c r="L9" s="186"/>
    </row>
    <row r="10" spans="1:12" x14ac:dyDescent="0.3">
      <c r="A10" s="27"/>
      <c r="B10" s="22" t="s">
        <v>14</v>
      </c>
      <c r="C10" s="23" t="s">
        <v>11</v>
      </c>
      <c r="D10" s="24">
        <v>8.3299999999999999E-2</v>
      </c>
      <c r="E10" s="32"/>
      <c r="F10" s="33"/>
    </row>
    <row r="11" spans="1:12" x14ac:dyDescent="0.3">
      <c r="A11" s="27"/>
      <c r="B11" s="22" t="s">
        <v>15</v>
      </c>
      <c r="C11" s="23" t="s">
        <v>11</v>
      </c>
      <c r="D11" s="24">
        <v>4.1700000000000001E-2</v>
      </c>
      <c r="E11" s="32"/>
      <c r="F11" s="33"/>
      <c r="I11" s="186">
        <f>+I7+I8+I9</f>
        <v>0.35400000000000004</v>
      </c>
      <c r="L11" s="186"/>
    </row>
    <row r="12" spans="1:12" x14ac:dyDescent="0.3">
      <c r="A12" s="27"/>
      <c r="B12" s="22" t="s">
        <v>16</v>
      </c>
      <c r="C12" s="23" t="s">
        <v>11</v>
      </c>
      <c r="D12" s="24">
        <f>+I11</f>
        <v>0.35400000000000004</v>
      </c>
      <c r="E12" s="32"/>
      <c r="F12" s="33"/>
    </row>
    <row r="13" spans="1:12" x14ac:dyDescent="0.3">
      <c r="A13" s="27"/>
      <c r="B13" s="22"/>
      <c r="C13" s="23"/>
      <c r="D13" s="24"/>
      <c r="E13" s="32"/>
      <c r="F13" s="33"/>
    </row>
    <row r="14" spans="1:12" x14ac:dyDescent="0.3">
      <c r="A14" s="27"/>
      <c r="B14" s="21" t="s">
        <v>17</v>
      </c>
      <c r="C14" s="22"/>
      <c r="D14" s="22"/>
      <c r="E14" s="32"/>
      <c r="F14" s="33"/>
    </row>
    <row r="15" spans="1:12" x14ac:dyDescent="0.3">
      <c r="A15" s="27"/>
      <c r="B15" s="22" t="s">
        <v>80</v>
      </c>
      <c r="C15" s="23" t="s">
        <v>11</v>
      </c>
      <c r="D15" s="25">
        <v>0.04</v>
      </c>
      <c r="E15" s="32"/>
      <c r="F15" s="33"/>
    </row>
    <row r="16" spans="1:12" x14ac:dyDescent="0.3">
      <c r="A16" s="27"/>
      <c r="B16" s="22" t="s">
        <v>18</v>
      </c>
      <c r="C16" s="23" t="s">
        <v>11</v>
      </c>
      <c r="D16" s="25">
        <v>0.02</v>
      </c>
      <c r="E16" s="32"/>
      <c r="F16" s="33"/>
    </row>
    <row r="17" spans="1:6" x14ac:dyDescent="0.3">
      <c r="A17" s="27"/>
      <c r="B17" s="22" t="s">
        <v>19</v>
      </c>
      <c r="C17" s="23" t="s">
        <v>11</v>
      </c>
      <c r="D17" s="25">
        <v>0.03</v>
      </c>
      <c r="E17" s="32"/>
      <c r="F17" s="33"/>
    </row>
    <row r="18" spans="1:6" x14ac:dyDescent="0.3">
      <c r="A18" s="27"/>
      <c r="B18" s="28"/>
      <c r="C18" s="28"/>
      <c r="D18" s="79"/>
      <c r="E18" s="32"/>
      <c r="F18" s="33"/>
    </row>
    <row r="19" spans="1:6" ht="15" thickBot="1" x14ac:dyDescent="0.35">
      <c r="A19" s="27"/>
      <c r="B19" s="19" t="s">
        <v>2</v>
      </c>
      <c r="C19" s="13"/>
      <c r="D19" s="20">
        <f>SUM(D8:D17)</f>
        <v>0.66230000000000011</v>
      </c>
      <c r="E19" s="14"/>
      <c r="F19" s="36"/>
    </row>
    <row r="20" spans="1:6" ht="15" thickTop="1" x14ac:dyDescent="0.3">
      <c r="A20" s="27"/>
      <c r="B20" s="1"/>
      <c r="C20" s="1"/>
      <c r="D20" s="1"/>
      <c r="E20" s="1"/>
      <c r="F20" s="37"/>
    </row>
    <row r="21" spans="1:6" x14ac:dyDescent="0.3">
      <c r="A21" s="27"/>
      <c r="B21" s="1"/>
      <c r="C21" s="1"/>
      <c r="D21" s="1"/>
      <c r="E21" s="1"/>
      <c r="F21" s="37"/>
    </row>
    <row r="22" spans="1:6" x14ac:dyDescent="0.3">
      <c r="A22" s="27"/>
      <c r="B22" s="1"/>
      <c r="C22" s="1"/>
      <c r="D22" s="1"/>
      <c r="E22" s="1"/>
      <c r="F22" s="37"/>
    </row>
    <row r="23" spans="1:6" x14ac:dyDescent="0.3">
      <c r="A23" s="27"/>
      <c r="B23" s="1"/>
      <c r="C23" s="1"/>
      <c r="D23" s="1"/>
      <c r="E23" s="1"/>
      <c r="F23" s="37"/>
    </row>
    <row r="24" spans="1:6" x14ac:dyDescent="0.3">
      <c r="A24" s="27"/>
      <c r="B24" s="1"/>
      <c r="C24" s="1"/>
      <c r="D24" s="1"/>
      <c r="E24" s="1"/>
      <c r="F24" s="37"/>
    </row>
    <row r="25" spans="1:6" x14ac:dyDescent="0.3">
      <c r="A25" s="27"/>
      <c r="B25" s="1"/>
      <c r="C25" s="1"/>
      <c r="D25" s="1"/>
      <c r="E25" s="1"/>
      <c r="F25" s="37"/>
    </row>
    <row r="26" spans="1:6" x14ac:dyDescent="0.3">
      <c r="A26" s="27"/>
      <c r="B26" s="1"/>
      <c r="C26" s="1"/>
      <c r="D26" s="1"/>
      <c r="E26" s="1"/>
      <c r="F26" s="37"/>
    </row>
    <row r="27" spans="1:6" x14ac:dyDescent="0.3">
      <c r="A27" s="27"/>
      <c r="B27" s="1"/>
      <c r="C27" s="1"/>
      <c r="D27" s="1"/>
      <c r="E27" s="1"/>
      <c r="F27" s="37"/>
    </row>
    <row r="28" spans="1:6" x14ac:dyDescent="0.3">
      <c r="A28" s="27"/>
      <c r="B28" s="1"/>
      <c r="C28" s="1"/>
      <c r="D28" s="1"/>
      <c r="E28" s="1"/>
      <c r="F28" s="37"/>
    </row>
    <row r="29" spans="1:6" x14ac:dyDescent="0.3">
      <c r="A29" s="27"/>
      <c r="B29" s="1"/>
      <c r="C29" s="1"/>
      <c r="D29" s="1"/>
      <c r="E29" s="1"/>
      <c r="F29" s="37"/>
    </row>
    <row r="30" spans="1:6" x14ac:dyDescent="0.3">
      <c r="A30" s="38"/>
      <c r="B30" s="39"/>
      <c r="C30" s="39"/>
      <c r="D30" s="39"/>
      <c r="E30" s="39"/>
      <c r="F30" s="40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3" zoomScale="150" zoomScaleNormal="150" workbookViewId="0">
      <selection activeCell="F25" sqref="F25"/>
    </sheetView>
  </sheetViews>
  <sheetFormatPr baseColWidth="10" defaultRowHeight="14.4" x14ac:dyDescent="0.3"/>
  <cols>
    <col min="1" max="1" width="5.33203125" customWidth="1"/>
    <col min="3" max="3" width="14.6640625" customWidth="1"/>
    <col min="4" max="4" width="17.6640625" customWidth="1"/>
    <col min="5" max="5" width="13.109375" bestFit="1" customWidth="1"/>
  </cols>
  <sheetData>
    <row r="1" spans="1:6" ht="21" customHeight="1" x14ac:dyDescent="0.3">
      <c r="A1" s="242" t="s">
        <v>65</v>
      </c>
      <c r="B1" s="243"/>
      <c r="C1" s="243"/>
      <c r="D1" s="244"/>
    </row>
    <row r="2" spans="1:6" x14ac:dyDescent="0.3">
      <c r="A2" s="47"/>
      <c r="B2" s="43" t="s">
        <v>38</v>
      </c>
      <c r="C2" s="43" t="s">
        <v>37</v>
      </c>
      <c r="D2" s="48" t="s">
        <v>28</v>
      </c>
    </row>
    <row r="3" spans="1:6" x14ac:dyDescent="0.3">
      <c r="A3" s="46">
        <v>1</v>
      </c>
      <c r="B3" s="6" t="s">
        <v>29</v>
      </c>
      <c r="C3" s="44" t="s">
        <v>30</v>
      </c>
      <c r="D3" s="49">
        <v>38675381</v>
      </c>
    </row>
    <row r="4" spans="1:6" x14ac:dyDescent="0.3">
      <c r="A4" s="46">
        <v>2</v>
      </c>
      <c r="B4" s="6" t="s">
        <v>29</v>
      </c>
      <c r="C4" s="44" t="s">
        <v>31</v>
      </c>
      <c r="D4" s="49">
        <v>111430514</v>
      </c>
    </row>
    <row r="5" spans="1:6" x14ac:dyDescent="0.3">
      <c r="A5" s="46">
        <v>3</v>
      </c>
      <c r="B5" s="6" t="s">
        <v>29</v>
      </c>
      <c r="C5" s="44" t="s">
        <v>32</v>
      </c>
      <c r="D5" s="49">
        <v>158921862</v>
      </c>
    </row>
    <row r="6" spans="1:6" x14ac:dyDescent="0.3">
      <c r="A6" s="46">
        <v>4</v>
      </c>
      <c r="B6" s="6" t="s">
        <v>33</v>
      </c>
      <c r="C6" s="44" t="s">
        <v>34</v>
      </c>
      <c r="D6" s="50">
        <v>52435183</v>
      </c>
    </row>
    <row r="7" spans="1:6" x14ac:dyDescent="0.3">
      <c r="A7" s="46"/>
      <c r="B7" s="6" t="s">
        <v>33</v>
      </c>
      <c r="C7" s="44" t="s">
        <v>34</v>
      </c>
      <c r="D7" s="50">
        <v>70435205</v>
      </c>
      <c r="F7" s="41"/>
    </row>
    <row r="8" spans="1:6" x14ac:dyDescent="0.3">
      <c r="A8" s="46">
        <v>6</v>
      </c>
      <c r="B8" s="6" t="s">
        <v>33</v>
      </c>
      <c r="C8" s="44" t="s">
        <v>40</v>
      </c>
      <c r="D8" s="50">
        <v>273245484</v>
      </c>
      <c r="E8" s="7"/>
    </row>
    <row r="9" spans="1:6" x14ac:dyDescent="0.3">
      <c r="A9" s="46">
        <v>7</v>
      </c>
      <c r="B9" s="6" t="s">
        <v>33</v>
      </c>
      <c r="C9" s="44" t="s">
        <v>55</v>
      </c>
      <c r="D9" s="51">
        <v>22240900</v>
      </c>
      <c r="E9" s="7"/>
    </row>
    <row r="10" spans="1:6" x14ac:dyDescent="0.3">
      <c r="A10" s="46">
        <v>8</v>
      </c>
      <c r="B10" s="6" t="s">
        <v>45</v>
      </c>
      <c r="C10" s="44" t="s">
        <v>44</v>
      </c>
      <c r="D10" s="50">
        <v>91979296</v>
      </c>
      <c r="E10" s="7"/>
    </row>
    <row r="11" spans="1:6" x14ac:dyDescent="0.3">
      <c r="A11" s="46">
        <v>9</v>
      </c>
      <c r="B11" s="6" t="s">
        <v>35</v>
      </c>
      <c r="C11" s="44" t="s">
        <v>36</v>
      </c>
      <c r="D11" s="50">
        <v>88206393</v>
      </c>
      <c r="E11" s="7"/>
    </row>
    <row r="12" spans="1:6" x14ac:dyDescent="0.3">
      <c r="A12" s="46">
        <v>10</v>
      </c>
      <c r="B12" s="6" t="s">
        <v>35</v>
      </c>
      <c r="C12" s="44" t="s">
        <v>46</v>
      </c>
      <c r="D12" s="50">
        <v>52888861</v>
      </c>
      <c r="E12" s="7"/>
    </row>
    <row r="13" spans="1:6" x14ac:dyDescent="0.3">
      <c r="A13" s="46">
        <v>11</v>
      </c>
      <c r="B13" s="6" t="s">
        <v>35</v>
      </c>
      <c r="C13" s="44" t="s">
        <v>39</v>
      </c>
      <c r="D13" s="50">
        <v>101116017</v>
      </c>
      <c r="E13" s="7"/>
    </row>
    <row r="14" spans="1:6" x14ac:dyDescent="0.3">
      <c r="A14" s="46">
        <v>12</v>
      </c>
      <c r="B14" s="6" t="s">
        <v>53</v>
      </c>
      <c r="C14" s="44" t="s">
        <v>54</v>
      </c>
      <c r="D14" s="50">
        <v>222330190</v>
      </c>
      <c r="E14" s="7"/>
    </row>
    <row r="15" spans="1:6" x14ac:dyDescent="0.3">
      <c r="A15" s="46">
        <v>13</v>
      </c>
      <c r="B15" s="6" t="s">
        <v>57</v>
      </c>
      <c r="C15" s="44" t="s">
        <v>56</v>
      </c>
      <c r="D15" s="50">
        <v>45145087</v>
      </c>
    </row>
    <row r="16" spans="1:6" x14ac:dyDescent="0.3">
      <c r="A16" s="46">
        <v>14</v>
      </c>
      <c r="B16" s="6" t="s">
        <v>57</v>
      </c>
      <c r="C16" s="44" t="s">
        <v>58</v>
      </c>
      <c r="D16" s="50">
        <v>45145087</v>
      </c>
    </row>
    <row r="17" spans="1:6" x14ac:dyDescent="0.3">
      <c r="A17" s="46">
        <v>15</v>
      </c>
      <c r="B17" s="6" t="s">
        <v>41</v>
      </c>
      <c r="C17" s="44" t="s">
        <v>42</v>
      </c>
      <c r="D17" s="50">
        <v>93968541</v>
      </c>
    </row>
    <row r="18" spans="1:6" x14ac:dyDescent="0.3">
      <c r="A18" s="46">
        <v>16</v>
      </c>
      <c r="B18" s="6" t="s">
        <v>41</v>
      </c>
      <c r="C18" s="44" t="s">
        <v>43</v>
      </c>
      <c r="D18" s="50">
        <v>182720169</v>
      </c>
    </row>
    <row r="19" spans="1:6" x14ac:dyDescent="0.3">
      <c r="A19" s="46">
        <v>17</v>
      </c>
      <c r="B19" s="6" t="s">
        <v>51</v>
      </c>
      <c r="C19" s="44" t="s">
        <v>52</v>
      </c>
      <c r="D19" s="50">
        <v>89803722</v>
      </c>
    </row>
    <row r="20" spans="1:6" x14ac:dyDescent="0.3">
      <c r="A20" s="46">
        <v>18</v>
      </c>
      <c r="B20" s="6" t="s">
        <v>59</v>
      </c>
      <c r="C20" s="44" t="s">
        <v>60</v>
      </c>
      <c r="D20" s="50">
        <v>157254384</v>
      </c>
    </row>
    <row r="21" spans="1:6" x14ac:dyDescent="0.3">
      <c r="A21" s="46">
        <v>19</v>
      </c>
      <c r="B21" s="6" t="s">
        <v>59</v>
      </c>
      <c r="C21" s="44" t="s">
        <v>61</v>
      </c>
      <c r="D21" s="50">
        <v>53079094</v>
      </c>
    </row>
    <row r="22" spans="1:6" x14ac:dyDescent="0.3">
      <c r="A22" s="46">
        <v>20</v>
      </c>
      <c r="B22" s="6" t="s">
        <v>62</v>
      </c>
      <c r="C22" s="44" t="s">
        <v>63</v>
      </c>
      <c r="D22" s="49">
        <v>276168352</v>
      </c>
    </row>
    <row r="23" spans="1:6" x14ac:dyDescent="0.3">
      <c r="A23" s="46">
        <v>21</v>
      </c>
      <c r="B23" s="6" t="s">
        <v>48</v>
      </c>
      <c r="C23" s="45" t="s">
        <v>47</v>
      </c>
      <c r="D23" s="52">
        <v>22200886</v>
      </c>
    </row>
    <row r="24" spans="1:6" x14ac:dyDescent="0.3">
      <c r="A24" s="46">
        <v>22</v>
      </c>
      <c r="B24" s="6" t="s">
        <v>48</v>
      </c>
      <c r="C24" s="45" t="s">
        <v>50</v>
      </c>
      <c r="D24" s="53">
        <v>49032255</v>
      </c>
      <c r="E24" s="7"/>
      <c r="F24" s="42"/>
    </row>
    <row r="25" spans="1:6" x14ac:dyDescent="0.3">
      <c r="A25" s="46">
        <v>23</v>
      </c>
      <c r="B25" s="6" t="s">
        <v>48</v>
      </c>
      <c r="C25" s="45" t="s">
        <v>49</v>
      </c>
      <c r="D25" s="50">
        <v>21765243</v>
      </c>
    </row>
    <row r="26" spans="1:6" ht="15" thickBot="1" x14ac:dyDescent="0.35">
      <c r="A26" s="54"/>
      <c r="B26" s="240" t="s">
        <v>64</v>
      </c>
      <c r="C26" s="241"/>
      <c r="D26" s="55">
        <f>D3+D4+D5+D6+D7+D8+D9+D10+D11+D12+D13+D14+D15+D16+D17+D18+D19+D20+D21+D22+D23+D24+D25</f>
        <v>2320188106</v>
      </c>
      <c r="E26" s="4">
        <f>SUM(D3:D25)</f>
        <v>2320188106</v>
      </c>
    </row>
  </sheetData>
  <mergeCells count="2">
    <mergeCell ref="B26:C26"/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Presupuesto Interventoría OK(3)</vt:lpstr>
      <vt:lpstr>Presupuesto Interventoría (2)</vt:lpstr>
      <vt:lpstr>FM</vt:lpstr>
      <vt:lpstr>Presupuesto Interventoría</vt:lpstr>
      <vt:lpstr>discriminacion prestacional</vt:lpstr>
      <vt:lpstr>Hoja1</vt:lpstr>
      <vt:lpstr>FM!Área_de_impresión</vt:lpstr>
      <vt:lpstr>'Presupuesto Interventoría'!Área_de_impresión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ING FABIAN GOMEZ</cp:lastModifiedBy>
  <cp:lastPrinted>2022-04-07T15:25:31Z</cp:lastPrinted>
  <dcterms:created xsi:type="dcterms:W3CDTF">2015-05-10T04:45:30Z</dcterms:created>
  <dcterms:modified xsi:type="dcterms:W3CDTF">2022-04-07T19:34:04Z</dcterms:modified>
</cp:coreProperties>
</file>