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ONDER\CONTRATACIÓN  REGIONAL CARIBE\2022\SUBASTA INVERSA\MOBILIARIO\"/>
    </mc:Choice>
  </mc:AlternateContent>
  <bookViews>
    <workbookView xWindow="0" yWindow="0" windowWidth="28800" windowHeight="13965"/>
  </bookViews>
  <sheets>
    <sheet name="VAL. AT-BL-CR-MG-L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58" i="1" l="1"/>
  <c r="AC59" i="1"/>
  <c r="AC60" i="1"/>
  <c r="AC61" i="1"/>
  <c r="AG59" i="1"/>
  <c r="AG60" i="1"/>
  <c r="AC44" i="1"/>
  <c r="AG44" i="1"/>
  <c r="AG13" i="1"/>
  <c r="AT39" i="1"/>
  <c r="AT55" i="1"/>
  <c r="AT65" i="1"/>
  <c r="AT73" i="1"/>
  <c r="AC67" i="1"/>
  <c r="AC68" i="1"/>
  <c r="AC69" i="1"/>
  <c r="AC70" i="1"/>
  <c r="AG67" i="1"/>
  <c r="AG68" i="1"/>
  <c r="AG69" i="1"/>
  <c r="AG70" i="1"/>
  <c r="AC72" i="1"/>
  <c r="AG72" i="1"/>
  <c r="AG53" i="1" l="1"/>
  <c r="AC53" i="1"/>
  <c r="AC51" i="1"/>
  <c r="AG48" i="1"/>
  <c r="AC48" i="1"/>
  <c r="AG45" i="1"/>
  <c r="AC45" i="1"/>
  <c r="AG37" i="1"/>
  <c r="AC37" i="1"/>
  <c r="AG36" i="1"/>
  <c r="AC36" i="1"/>
  <c r="AG35" i="1"/>
  <c r="AC35" i="1"/>
  <c r="AG30" i="1"/>
  <c r="AC30" i="1"/>
  <c r="AG29" i="1"/>
  <c r="AC29" i="1"/>
  <c r="AG26" i="1"/>
  <c r="AC26" i="1"/>
  <c r="AD26" i="1" s="1"/>
  <c r="AG25" i="1"/>
  <c r="AC25" i="1"/>
  <c r="AD25" i="1" s="1"/>
  <c r="AC22" i="1"/>
  <c r="AD22" i="1" s="1"/>
  <c r="AG22" i="1"/>
  <c r="AG21" i="1"/>
  <c r="AC21" i="1"/>
  <c r="AD21" i="1" s="1"/>
  <c r="AG18" i="1"/>
  <c r="AC18" i="1"/>
  <c r="AD18" i="1" s="1"/>
  <c r="AC13" i="1"/>
  <c r="AD13" i="1" s="1"/>
  <c r="AG19" i="1" l="1"/>
  <c r="AC19" i="1"/>
  <c r="AD19" i="1" s="1"/>
  <c r="AG15" i="1"/>
  <c r="AC15" i="1"/>
  <c r="AD15" i="1" s="1"/>
  <c r="AG12" i="1"/>
  <c r="AC12" i="1"/>
  <c r="AD12" i="1" s="1"/>
  <c r="AG9" i="1"/>
  <c r="AC9" i="1"/>
  <c r="AD9" i="1" s="1"/>
  <c r="AG8" i="1"/>
  <c r="AC8" i="1"/>
  <c r="AD8" i="1" s="1"/>
  <c r="AG40" i="1"/>
  <c r="AC40" i="1"/>
  <c r="AD40" i="1" s="1"/>
  <c r="AG51" i="1"/>
  <c r="AD51" i="1" l="1"/>
  <c r="AG75" i="1" l="1"/>
  <c r="AG74" i="1"/>
  <c r="AG71" i="1"/>
  <c r="AG66" i="1"/>
  <c r="AG64" i="1"/>
  <c r="AG63" i="1"/>
  <c r="AG62" i="1"/>
  <c r="AG61" i="1"/>
  <c r="AG58" i="1"/>
  <c r="AG57" i="1"/>
  <c r="AG56" i="1"/>
  <c r="AG54" i="1"/>
  <c r="AG52" i="1"/>
  <c r="AG50" i="1"/>
  <c r="AG49" i="1"/>
  <c r="AG47" i="1"/>
  <c r="AG46" i="1"/>
  <c r="AG43" i="1"/>
  <c r="AG42" i="1"/>
  <c r="AG41" i="1"/>
  <c r="AG10" i="1"/>
  <c r="AG11" i="1"/>
  <c r="AG14" i="1"/>
  <c r="AG16" i="1"/>
  <c r="AG17" i="1"/>
  <c r="AG20" i="1"/>
  <c r="AG23" i="1"/>
  <c r="AG24" i="1"/>
  <c r="AG27" i="1"/>
  <c r="AG28" i="1"/>
  <c r="AG31" i="1"/>
  <c r="AG32" i="1"/>
  <c r="AG33" i="1"/>
  <c r="AG34" i="1"/>
  <c r="AG38" i="1"/>
  <c r="AC75" i="1"/>
  <c r="AD75" i="1" s="1"/>
  <c r="AC74" i="1"/>
  <c r="AD74" i="1" s="1"/>
  <c r="AD72" i="1"/>
  <c r="AC71" i="1"/>
  <c r="AD71" i="1" s="1"/>
  <c r="AD70" i="1"/>
  <c r="AD69" i="1"/>
  <c r="AD68" i="1"/>
  <c r="AD67" i="1"/>
  <c r="AC66" i="1"/>
  <c r="AD66" i="1" s="1"/>
  <c r="AC64" i="1"/>
  <c r="AD64" i="1" s="1"/>
  <c r="AC63" i="1"/>
  <c r="AD63" i="1" s="1"/>
  <c r="AC62" i="1"/>
  <c r="AD62" i="1" s="1"/>
  <c r="AD61" i="1"/>
  <c r="AD60" i="1"/>
  <c r="AD59" i="1"/>
  <c r="AD58" i="1"/>
  <c r="AC57" i="1"/>
  <c r="AD57" i="1" s="1"/>
  <c r="AC56" i="1"/>
  <c r="AD56" i="1" s="1"/>
  <c r="AC54" i="1"/>
  <c r="AD54" i="1" s="1"/>
  <c r="AD53" i="1"/>
  <c r="AC52" i="1"/>
  <c r="AD52" i="1" s="1"/>
  <c r="AC50" i="1"/>
  <c r="AD50" i="1" s="1"/>
  <c r="AC49" i="1"/>
  <c r="AD49" i="1" s="1"/>
  <c r="AD48" i="1"/>
  <c r="AC47" i="1"/>
  <c r="AD47" i="1" s="1"/>
  <c r="AC46" i="1"/>
  <c r="AD46" i="1" s="1"/>
  <c r="AD45" i="1"/>
  <c r="AD44" i="1"/>
  <c r="AC43" i="1"/>
  <c r="AD43" i="1" s="1"/>
  <c r="AC42" i="1"/>
  <c r="AD42" i="1" s="1"/>
  <c r="AC41" i="1"/>
  <c r="AD41" i="1" s="1"/>
  <c r="AC10" i="1"/>
  <c r="AD10" i="1" s="1"/>
  <c r="AC11" i="1"/>
  <c r="AD11" i="1" s="1"/>
  <c r="AC14" i="1"/>
  <c r="AD14" i="1" s="1"/>
  <c r="AC16" i="1"/>
  <c r="AD16" i="1" s="1"/>
  <c r="AC17" i="1"/>
  <c r="AD17" i="1" s="1"/>
  <c r="AC20" i="1"/>
  <c r="AD20" i="1" s="1"/>
  <c r="AC23" i="1"/>
  <c r="AD23" i="1" s="1"/>
  <c r="AC24" i="1"/>
  <c r="AD24" i="1" s="1"/>
  <c r="AC27" i="1"/>
  <c r="AD27" i="1" s="1"/>
  <c r="AC28" i="1"/>
  <c r="AD28" i="1" s="1"/>
  <c r="AD29" i="1"/>
  <c r="AD30" i="1"/>
  <c r="AC31" i="1"/>
  <c r="AD31" i="1" s="1"/>
  <c r="AC32" i="1"/>
  <c r="AD32" i="1" s="1"/>
  <c r="AC33" i="1"/>
  <c r="AD33" i="1" s="1"/>
  <c r="AC34" i="1"/>
  <c r="AD34" i="1" s="1"/>
  <c r="AD35" i="1"/>
  <c r="AD36" i="1"/>
  <c r="AD37" i="1"/>
  <c r="AC38" i="1"/>
  <c r="AD38" i="1" s="1"/>
  <c r="P77" i="1"/>
  <c r="AD77" i="1" l="1"/>
  <c r="AV77" i="1" l="1"/>
  <c r="AE29" i="1" l="1"/>
  <c r="AE9" i="1"/>
  <c r="AE10" i="1"/>
  <c r="AE13" i="1"/>
  <c r="AE17" i="1"/>
  <c r="AE18" i="1"/>
  <c r="AE21" i="1"/>
  <c r="AE22" i="1"/>
  <c r="AE25" i="1"/>
  <c r="AE33" i="1"/>
  <c r="AE34" i="1"/>
  <c r="AE37" i="1"/>
  <c r="AE14" i="1"/>
  <c r="AE26" i="1"/>
  <c r="AE30" i="1"/>
  <c r="AE38" i="1"/>
  <c r="M75" i="1"/>
  <c r="N75" i="1" s="1"/>
  <c r="O75" i="1" s="1"/>
  <c r="M74" i="1"/>
  <c r="N74" i="1" s="1"/>
  <c r="O74" i="1" s="1"/>
  <c r="M72" i="1"/>
  <c r="N72" i="1" s="1"/>
  <c r="O72" i="1" s="1"/>
  <c r="M71" i="1"/>
  <c r="N71" i="1" s="1"/>
  <c r="O71" i="1" s="1"/>
  <c r="M70" i="1"/>
  <c r="N70" i="1" s="1"/>
  <c r="O70" i="1" s="1"/>
  <c r="M69" i="1"/>
  <c r="N69" i="1" s="1"/>
  <c r="O69" i="1" s="1"/>
  <c r="M68" i="1"/>
  <c r="N68" i="1" s="1"/>
  <c r="O68" i="1" s="1"/>
  <c r="M67" i="1"/>
  <c r="N67" i="1" s="1"/>
  <c r="O67" i="1" s="1"/>
  <c r="M66" i="1"/>
  <c r="N66" i="1" s="1"/>
  <c r="O66" i="1" s="1"/>
  <c r="M64" i="1"/>
  <c r="N64" i="1" s="1"/>
  <c r="O64" i="1" s="1"/>
  <c r="M63" i="1"/>
  <c r="N63" i="1" s="1"/>
  <c r="O63" i="1" s="1"/>
  <c r="M62" i="1"/>
  <c r="N62" i="1" s="1"/>
  <c r="O62" i="1" s="1"/>
  <c r="M61" i="1"/>
  <c r="N61" i="1" s="1"/>
  <c r="O61" i="1" s="1"/>
  <c r="M60" i="1"/>
  <c r="N60" i="1" s="1"/>
  <c r="O60" i="1" s="1"/>
  <c r="M59" i="1"/>
  <c r="N59" i="1" s="1"/>
  <c r="O59" i="1" s="1"/>
  <c r="M58" i="1"/>
  <c r="N58" i="1" s="1"/>
  <c r="O58" i="1" s="1"/>
  <c r="M57" i="1"/>
  <c r="N57" i="1" s="1"/>
  <c r="O57" i="1" s="1"/>
  <c r="M56" i="1"/>
  <c r="N56" i="1" s="1"/>
  <c r="O56" i="1" s="1"/>
  <c r="M44" i="1"/>
  <c r="N44" i="1" s="1"/>
  <c r="O44" i="1" s="1"/>
  <c r="M45" i="1"/>
  <c r="N45" i="1" s="1"/>
  <c r="O45" i="1" s="1"/>
  <c r="M46" i="1"/>
  <c r="N46" i="1" s="1"/>
  <c r="O46" i="1" s="1"/>
  <c r="M47" i="1"/>
  <c r="N47" i="1" s="1"/>
  <c r="O47" i="1" s="1"/>
  <c r="M48" i="1"/>
  <c r="N48" i="1" s="1"/>
  <c r="M49" i="1"/>
  <c r="N49" i="1" s="1"/>
  <c r="O49" i="1" s="1"/>
  <c r="M50" i="1"/>
  <c r="N50" i="1" s="1"/>
  <c r="O50" i="1" s="1"/>
  <c r="M51" i="1"/>
  <c r="N51" i="1" s="1"/>
  <c r="O51" i="1" s="1"/>
  <c r="M52" i="1"/>
  <c r="N52" i="1" s="1"/>
  <c r="O52" i="1" s="1"/>
  <c r="M53" i="1"/>
  <c r="N53" i="1" s="1"/>
  <c r="O53" i="1" s="1"/>
  <c r="M54" i="1"/>
  <c r="N54" i="1" s="1"/>
  <c r="O54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8" i="1"/>
  <c r="N8" i="1" s="1"/>
  <c r="M40" i="1"/>
  <c r="N40" i="1" s="1"/>
  <c r="M41" i="1"/>
  <c r="N41" i="1" s="1"/>
  <c r="M42" i="1"/>
  <c r="N42" i="1" s="1"/>
  <c r="M43" i="1"/>
  <c r="N43" i="1" s="1"/>
  <c r="L77" i="1"/>
  <c r="O48" i="1" l="1"/>
  <c r="O42" i="1"/>
  <c r="M77" i="1"/>
  <c r="N21" i="1"/>
  <c r="AE36" i="1"/>
  <c r="AE28" i="1"/>
  <c r="AE16" i="1"/>
  <c r="AE32" i="1"/>
  <c r="AE24" i="1"/>
  <c r="AE20" i="1"/>
  <c r="AE12" i="1"/>
  <c r="AE35" i="1"/>
  <c r="AE31" i="1"/>
  <c r="AE27" i="1"/>
  <c r="AE23" i="1"/>
  <c r="AE19" i="1"/>
  <c r="AE15" i="1"/>
  <c r="AE11" i="1"/>
  <c r="O16" i="1"/>
  <c r="O40" i="1"/>
  <c r="O28" i="1"/>
  <c r="O23" i="1"/>
  <c r="O8" i="1"/>
  <c r="O32" i="1"/>
  <c r="N77" i="1" l="1"/>
  <c r="O77" i="1"/>
  <c r="I9" i="1" l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8" i="1"/>
  <c r="Q8" i="1" l="1"/>
  <c r="R8" i="1" s="1"/>
  <c r="U8" i="1"/>
  <c r="V8" i="1" s="1"/>
  <c r="Y8" i="1"/>
  <c r="Z8" i="1" s="1"/>
  <c r="Q9" i="1"/>
  <c r="R9" i="1" s="1"/>
  <c r="AS9" i="1" s="1"/>
  <c r="U9" i="1"/>
  <c r="V9" i="1" s="1"/>
  <c r="Y9" i="1"/>
  <c r="Z9" i="1" s="1"/>
  <c r="Q10" i="1"/>
  <c r="R10" i="1" s="1"/>
  <c r="U10" i="1"/>
  <c r="V10" i="1" s="1"/>
  <c r="Y10" i="1"/>
  <c r="Z10" i="1" s="1"/>
  <c r="Q11" i="1"/>
  <c r="R11" i="1" s="1"/>
  <c r="U11" i="1"/>
  <c r="V11" i="1" s="1"/>
  <c r="Y11" i="1"/>
  <c r="Z11" i="1" s="1"/>
  <c r="Q12" i="1"/>
  <c r="R12" i="1" s="1"/>
  <c r="U12" i="1"/>
  <c r="V12" i="1" s="1"/>
  <c r="Y12" i="1"/>
  <c r="Z12" i="1" s="1"/>
  <c r="Q13" i="1"/>
  <c r="R13" i="1" s="1"/>
  <c r="U13" i="1"/>
  <c r="V13" i="1" s="1"/>
  <c r="AS13" i="1" s="1"/>
  <c r="Y13" i="1"/>
  <c r="Z13" i="1" s="1"/>
  <c r="Q14" i="1"/>
  <c r="R14" i="1" s="1"/>
  <c r="U14" i="1"/>
  <c r="V14" i="1" s="1"/>
  <c r="Y14" i="1"/>
  <c r="Z14" i="1" s="1"/>
  <c r="Q15" i="1"/>
  <c r="R15" i="1" s="1"/>
  <c r="U15" i="1"/>
  <c r="V15" i="1" s="1"/>
  <c r="AS15" i="1" s="1"/>
  <c r="Y15" i="1"/>
  <c r="Z15" i="1" s="1"/>
  <c r="Q16" i="1"/>
  <c r="R16" i="1" s="1"/>
  <c r="U16" i="1"/>
  <c r="V16" i="1" s="1"/>
  <c r="Y16" i="1"/>
  <c r="Z16" i="1" s="1"/>
  <c r="Q17" i="1"/>
  <c r="R17" i="1" s="1"/>
  <c r="U17" i="1"/>
  <c r="V17" i="1" s="1"/>
  <c r="Y17" i="1"/>
  <c r="Z17" i="1" s="1"/>
  <c r="Q18" i="1"/>
  <c r="U18" i="1"/>
  <c r="V18" i="1" s="1"/>
  <c r="AS18" i="1" s="1"/>
  <c r="Y18" i="1"/>
  <c r="Z18" i="1" s="1"/>
  <c r="Q19" i="1"/>
  <c r="R19" i="1" s="1"/>
  <c r="U19" i="1"/>
  <c r="V19" i="1" s="1"/>
  <c r="AS19" i="1" s="1"/>
  <c r="Y19" i="1"/>
  <c r="Z19" i="1" s="1"/>
  <c r="Q20" i="1"/>
  <c r="R20" i="1" s="1"/>
  <c r="U20" i="1"/>
  <c r="V20" i="1" s="1"/>
  <c r="Y20" i="1"/>
  <c r="Z20" i="1" s="1"/>
  <c r="Q21" i="1"/>
  <c r="R21" i="1" s="1"/>
  <c r="AS21" i="1" s="1"/>
  <c r="U21" i="1"/>
  <c r="V21" i="1" s="1"/>
  <c r="Y21" i="1"/>
  <c r="Z21" i="1" s="1"/>
  <c r="Q22" i="1"/>
  <c r="R22" i="1" s="1"/>
  <c r="U22" i="1"/>
  <c r="V22" i="1" s="1"/>
  <c r="AS22" i="1" s="1"/>
  <c r="Y22" i="1"/>
  <c r="Z22" i="1" s="1"/>
  <c r="Q23" i="1"/>
  <c r="R23" i="1" s="1"/>
  <c r="U23" i="1"/>
  <c r="V23" i="1" s="1"/>
  <c r="Y23" i="1"/>
  <c r="Z23" i="1" s="1"/>
  <c r="Q24" i="1"/>
  <c r="R24" i="1" s="1"/>
  <c r="U24" i="1"/>
  <c r="V24" i="1" s="1"/>
  <c r="Y24" i="1"/>
  <c r="Z24" i="1" s="1"/>
  <c r="Q25" i="1"/>
  <c r="R25" i="1" s="1"/>
  <c r="U25" i="1"/>
  <c r="V25" i="1" s="1"/>
  <c r="AS25" i="1" s="1"/>
  <c r="Y25" i="1"/>
  <c r="Z25" i="1" s="1"/>
  <c r="Q26" i="1"/>
  <c r="R26" i="1" s="1"/>
  <c r="U26" i="1"/>
  <c r="V26" i="1" s="1"/>
  <c r="Y26" i="1"/>
  <c r="Z26" i="1" s="1"/>
  <c r="Q27" i="1"/>
  <c r="R27" i="1" s="1"/>
  <c r="U27" i="1"/>
  <c r="V27" i="1" s="1"/>
  <c r="Y27" i="1"/>
  <c r="Z27" i="1" s="1"/>
  <c r="Q28" i="1"/>
  <c r="R28" i="1" s="1"/>
  <c r="U28" i="1"/>
  <c r="V28" i="1" s="1"/>
  <c r="Y28" i="1"/>
  <c r="Z28" i="1" s="1"/>
  <c r="Q29" i="1"/>
  <c r="R29" i="1" s="1"/>
  <c r="U29" i="1"/>
  <c r="V29" i="1" s="1"/>
  <c r="AS29" i="1" s="1"/>
  <c r="Y29" i="1"/>
  <c r="Z29" i="1" s="1"/>
  <c r="Q30" i="1"/>
  <c r="R30" i="1" s="1"/>
  <c r="U30" i="1"/>
  <c r="V30" i="1" s="1"/>
  <c r="Y30" i="1"/>
  <c r="Z30" i="1" s="1"/>
  <c r="Q31" i="1"/>
  <c r="R31" i="1" s="1"/>
  <c r="U31" i="1"/>
  <c r="V31" i="1" s="1"/>
  <c r="Y31" i="1"/>
  <c r="Z31" i="1" s="1"/>
  <c r="Q32" i="1"/>
  <c r="R32" i="1" s="1"/>
  <c r="U32" i="1"/>
  <c r="V32" i="1" s="1"/>
  <c r="Y32" i="1"/>
  <c r="Z32" i="1" s="1"/>
  <c r="Q33" i="1"/>
  <c r="R33" i="1" s="1"/>
  <c r="U33" i="1"/>
  <c r="V33" i="1" s="1"/>
  <c r="Y33" i="1"/>
  <c r="Z33" i="1" s="1"/>
  <c r="Q34" i="1"/>
  <c r="R34" i="1" s="1"/>
  <c r="U34" i="1"/>
  <c r="V34" i="1" s="1"/>
  <c r="Y34" i="1"/>
  <c r="Z34" i="1" s="1"/>
  <c r="Q35" i="1"/>
  <c r="R35" i="1" s="1"/>
  <c r="U35" i="1"/>
  <c r="V35" i="1" s="1"/>
  <c r="AS35" i="1" s="1"/>
  <c r="Y35" i="1"/>
  <c r="Z35" i="1" s="1"/>
  <c r="Q36" i="1"/>
  <c r="R36" i="1" s="1"/>
  <c r="U36" i="1"/>
  <c r="V36" i="1" s="1"/>
  <c r="AS36" i="1" s="1"/>
  <c r="Y36" i="1"/>
  <c r="Z36" i="1" s="1"/>
  <c r="Q37" i="1"/>
  <c r="R37" i="1" s="1"/>
  <c r="AS37" i="1" s="1"/>
  <c r="U37" i="1"/>
  <c r="V37" i="1" s="1"/>
  <c r="Y37" i="1"/>
  <c r="Z37" i="1" s="1"/>
  <c r="Q38" i="1"/>
  <c r="R38" i="1" s="1"/>
  <c r="U38" i="1"/>
  <c r="V38" i="1" s="1"/>
  <c r="Y38" i="1"/>
  <c r="Z38" i="1" s="1"/>
  <c r="Q40" i="1"/>
  <c r="R40" i="1" s="1"/>
  <c r="U40" i="1"/>
  <c r="V40" i="1" s="1"/>
  <c r="Y40" i="1"/>
  <c r="Z40" i="1" s="1"/>
  <c r="Q41" i="1"/>
  <c r="R41" i="1" s="1"/>
  <c r="U41" i="1"/>
  <c r="V41" i="1" s="1"/>
  <c r="Y41" i="1"/>
  <c r="Z41" i="1" s="1"/>
  <c r="Q42" i="1"/>
  <c r="R42" i="1" s="1"/>
  <c r="U42" i="1"/>
  <c r="V42" i="1" s="1"/>
  <c r="Y42" i="1"/>
  <c r="Z42" i="1" s="1"/>
  <c r="Q43" i="1"/>
  <c r="R43" i="1" s="1"/>
  <c r="U43" i="1"/>
  <c r="V43" i="1" s="1"/>
  <c r="Y43" i="1"/>
  <c r="Z43" i="1" s="1"/>
  <c r="Q44" i="1"/>
  <c r="R44" i="1" s="1"/>
  <c r="S44" i="1" s="1"/>
  <c r="U44" i="1"/>
  <c r="V44" i="1" s="1"/>
  <c r="Y44" i="1"/>
  <c r="Z44" i="1" s="1"/>
  <c r="Q45" i="1"/>
  <c r="R45" i="1" s="1"/>
  <c r="S45" i="1" s="1"/>
  <c r="U45" i="1"/>
  <c r="V45" i="1" s="1"/>
  <c r="Y45" i="1"/>
  <c r="Z45" i="1" s="1"/>
  <c r="Q46" i="1"/>
  <c r="R46" i="1" s="1"/>
  <c r="S46" i="1" s="1"/>
  <c r="U46" i="1"/>
  <c r="W46" i="1" s="1"/>
  <c r="Y46" i="1"/>
  <c r="Z46" i="1" s="1"/>
  <c r="Q47" i="1"/>
  <c r="R47" i="1" s="1"/>
  <c r="S47" i="1" s="1"/>
  <c r="U47" i="1"/>
  <c r="V47" i="1" s="1"/>
  <c r="Y47" i="1"/>
  <c r="Z47" i="1" s="1"/>
  <c r="Q48" i="1"/>
  <c r="R48" i="1" s="1"/>
  <c r="U48" i="1"/>
  <c r="W48" i="1" s="1"/>
  <c r="Y48" i="1"/>
  <c r="Z48" i="1" s="1"/>
  <c r="Q49" i="1"/>
  <c r="R49" i="1" s="1"/>
  <c r="S49" i="1" s="1"/>
  <c r="U49" i="1"/>
  <c r="V49" i="1" s="1"/>
  <c r="Y49" i="1"/>
  <c r="Z49" i="1" s="1"/>
  <c r="Q50" i="1"/>
  <c r="R50" i="1" s="1"/>
  <c r="S50" i="1" s="1"/>
  <c r="U50" i="1"/>
  <c r="W50" i="1" s="1"/>
  <c r="Y50" i="1"/>
  <c r="Z50" i="1" s="1"/>
  <c r="Q51" i="1"/>
  <c r="R51" i="1" s="1"/>
  <c r="S51" i="1" s="1"/>
  <c r="U51" i="1"/>
  <c r="V51" i="1" s="1"/>
  <c r="Y51" i="1"/>
  <c r="AA51" i="1" s="1"/>
  <c r="Q52" i="1"/>
  <c r="R52" i="1" s="1"/>
  <c r="S52" i="1" s="1"/>
  <c r="U52" i="1"/>
  <c r="V52" i="1" s="1"/>
  <c r="Y52" i="1"/>
  <c r="Z52" i="1" s="1"/>
  <c r="AA52" i="1"/>
  <c r="Q53" i="1"/>
  <c r="R53" i="1" s="1"/>
  <c r="S53" i="1" s="1"/>
  <c r="U53" i="1"/>
  <c r="V53" i="1" s="1"/>
  <c r="Y53" i="1"/>
  <c r="Z53" i="1" s="1"/>
  <c r="Q54" i="1"/>
  <c r="R54" i="1" s="1"/>
  <c r="S54" i="1" s="1"/>
  <c r="U54" i="1"/>
  <c r="V54" i="1" s="1"/>
  <c r="Y54" i="1"/>
  <c r="Z54" i="1" s="1"/>
  <c r="Q56" i="1"/>
  <c r="R56" i="1" s="1"/>
  <c r="S56" i="1" s="1"/>
  <c r="U56" i="1"/>
  <c r="V56" i="1" s="1"/>
  <c r="Y56" i="1"/>
  <c r="Z56" i="1" s="1"/>
  <c r="Q57" i="1"/>
  <c r="R57" i="1" s="1"/>
  <c r="S57" i="1" s="1"/>
  <c r="U57" i="1"/>
  <c r="W57" i="1" s="1"/>
  <c r="Y57" i="1"/>
  <c r="Z57" i="1" s="1"/>
  <c r="Q58" i="1"/>
  <c r="R58" i="1" s="1"/>
  <c r="S58" i="1" s="1"/>
  <c r="U58" i="1"/>
  <c r="V58" i="1" s="1"/>
  <c r="Y58" i="1"/>
  <c r="AA58" i="1" s="1"/>
  <c r="Q59" i="1"/>
  <c r="U59" i="1"/>
  <c r="V59" i="1" s="1"/>
  <c r="Y59" i="1"/>
  <c r="Z59" i="1" s="1"/>
  <c r="Q60" i="1"/>
  <c r="U60" i="1"/>
  <c r="V60" i="1" s="1"/>
  <c r="Y60" i="1"/>
  <c r="Z60" i="1" s="1"/>
  <c r="Q61" i="1"/>
  <c r="R61" i="1" s="1"/>
  <c r="S61" i="1" s="1"/>
  <c r="U61" i="1"/>
  <c r="V61" i="1" s="1"/>
  <c r="Y61" i="1"/>
  <c r="Z61" i="1" s="1"/>
  <c r="Q62" i="1"/>
  <c r="R62" i="1" s="1"/>
  <c r="S62" i="1" s="1"/>
  <c r="U62" i="1"/>
  <c r="V62" i="1" s="1"/>
  <c r="Y62" i="1"/>
  <c r="Z62" i="1" s="1"/>
  <c r="Q63" i="1"/>
  <c r="R63" i="1" s="1"/>
  <c r="S63" i="1" s="1"/>
  <c r="U63" i="1"/>
  <c r="V63" i="1" s="1"/>
  <c r="Y63" i="1"/>
  <c r="Z63" i="1" s="1"/>
  <c r="Q64" i="1"/>
  <c r="R64" i="1" s="1"/>
  <c r="S64" i="1" s="1"/>
  <c r="U64" i="1"/>
  <c r="V64" i="1" s="1"/>
  <c r="Y64" i="1"/>
  <c r="Z64" i="1" s="1"/>
  <c r="Q66" i="1"/>
  <c r="R66" i="1" s="1"/>
  <c r="S66" i="1" s="1"/>
  <c r="U66" i="1"/>
  <c r="V66" i="1" s="1"/>
  <c r="Y66" i="1"/>
  <c r="Z66" i="1" s="1"/>
  <c r="Q67" i="1"/>
  <c r="R67" i="1" s="1"/>
  <c r="S67" i="1" s="1"/>
  <c r="U67" i="1"/>
  <c r="V67" i="1" s="1"/>
  <c r="Y67" i="1"/>
  <c r="Z67" i="1" s="1"/>
  <c r="Q68" i="1"/>
  <c r="R68" i="1" s="1"/>
  <c r="S68" i="1" s="1"/>
  <c r="U68" i="1"/>
  <c r="V68" i="1" s="1"/>
  <c r="Y68" i="1"/>
  <c r="Z68" i="1" s="1"/>
  <c r="Q69" i="1"/>
  <c r="R69" i="1" s="1"/>
  <c r="S69" i="1" s="1"/>
  <c r="U69" i="1"/>
  <c r="V69" i="1" s="1"/>
  <c r="Y69" i="1"/>
  <c r="Z69" i="1" s="1"/>
  <c r="Q70" i="1"/>
  <c r="U70" i="1"/>
  <c r="V70" i="1" s="1"/>
  <c r="Y70" i="1"/>
  <c r="Z70" i="1" s="1"/>
  <c r="Q71" i="1"/>
  <c r="U71" i="1"/>
  <c r="V71" i="1" s="1"/>
  <c r="Y71" i="1"/>
  <c r="Z71" i="1" s="1"/>
  <c r="Q72" i="1"/>
  <c r="U72" i="1"/>
  <c r="V72" i="1" s="1"/>
  <c r="Y72" i="1"/>
  <c r="Z72" i="1" s="1"/>
  <c r="Q74" i="1"/>
  <c r="R74" i="1" s="1"/>
  <c r="S74" i="1" s="1"/>
  <c r="U74" i="1"/>
  <c r="V74" i="1" s="1"/>
  <c r="Y74" i="1"/>
  <c r="Z74" i="1" s="1"/>
  <c r="Q75" i="1"/>
  <c r="R75" i="1" s="1"/>
  <c r="S75" i="1" s="1"/>
  <c r="U75" i="1"/>
  <c r="V75" i="1" s="1"/>
  <c r="Y75" i="1"/>
  <c r="Z75" i="1" s="1"/>
  <c r="T77" i="1"/>
  <c r="X77" i="1"/>
  <c r="R70" i="1" l="1"/>
  <c r="S70" i="1" s="1"/>
  <c r="R71" i="1"/>
  <c r="S71" i="1" s="1"/>
  <c r="S48" i="1"/>
  <c r="AS30" i="1"/>
  <c r="AS26" i="1"/>
  <c r="S72" i="1"/>
  <c r="R72" i="1"/>
  <c r="R59" i="1"/>
  <c r="S59" i="1" s="1"/>
  <c r="R60" i="1"/>
  <c r="S60" i="1" s="1"/>
  <c r="AA44" i="1"/>
  <c r="AS12" i="1"/>
  <c r="W51" i="1"/>
  <c r="AA48" i="1"/>
  <c r="AA47" i="1"/>
  <c r="AS17" i="1"/>
  <c r="AS32" i="1"/>
  <c r="AS14" i="1"/>
  <c r="AS10" i="1"/>
  <c r="AS31" i="1"/>
  <c r="AS33" i="1"/>
  <c r="AS27" i="1"/>
  <c r="AS23" i="1"/>
  <c r="AS11" i="1"/>
  <c r="AA57" i="1"/>
  <c r="AS38" i="1"/>
  <c r="AS34" i="1"/>
  <c r="AS28" i="1"/>
  <c r="AS24" i="1"/>
  <c r="AS20" i="1"/>
  <c r="AS16" i="1"/>
  <c r="R18" i="1"/>
  <c r="S16" i="1" s="1"/>
  <c r="Q77" i="1"/>
  <c r="W66" i="1"/>
  <c r="W60" i="1"/>
  <c r="W47" i="1"/>
  <c r="W69" i="1"/>
  <c r="AA42" i="1"/>
  <c r="W75" i="1"/>
  <c r="AA74" i="1"/>
  <c r="AA71" i="1"/>
  <c r="W16" i="1"/>
  <c r="AA70" i="1"/>
  <c r="AA69" i="1"/>
  <c r="AA67" i="1"/>
  <c r="W56" i="1"/>
  <c r="V48" i="1"/>
  <c r="AS48" i="1" s="1"/>
  <c r="AA40" i="1"/>
  <c r="AA75" i="1"/>
  <c r="W64" i="1"/>
  <c r="W61" i="1"/>
  <c r="AA60" i="1"/>
  <c r="W59" i="1"/>
  <c r="AA56" i="1"/>
  <c r="W54" i="1"/>
  <c r="W40" i="1"/>
  <c r="AA28" i="1"/>
  <c r="W74" i="1"/>
  <c r="W70" i="1"/>
  <c r="AA66" i="1"/>
  <c r="AA62" i="1"/>
  <c r="Z58" i="1"/>
  <c r="V57" i="1"/>
  <c r="AA53" i="1"/>
  <c r="W52" i="1"/>
  <c r="Z51" i="1"/>
  <c r="V50" i="1"/>
  <c r="AA49" i="1"/>
  <c r="V46" i="1"/>
  <c r="AA45" i="1"/>
  <c r="W44" i="1"/>
  <c r="W28" i="1"/>
  <c r="AA16" i="1"/>
  <c r="S28" i="1"/>
  <c r="AA61" i="1"/>
  <c r="S40" i="1"/>
  <c r="S42" i="1"/>
  <c r="AA23" i="1"/>
  <c r="W8" i="1"/>
  <c r="AA32" i="1"/>
  <c r="S8" i="1"/>
  <c r="W32" i="1"/>
  <c r="S23" i="1"/>
  <c r="S32" i="1"/>
  <c r="W42" i="1"/>
  <c r="W23" i="1"/>
  <c r="AA8" i="1"/>
  <c r="Z77" i="1"/>
  <c r="W72" i="1"/>
  <c r="W68" i="1"/>
  <c r="AA64" i="1"/>
  <c r="W63" i="1"/>
  <c r="Y77" i="1"/>
  <c r="U77" i="1"/>
  <c r="AA72" i="1"/>
  <c r="W71" i="1"/>
  <c r="AA68" i="1"/>
  <c r="W67" i="1"/>
  <c r="AA63" i="1"/>
  <c r="W62" i="1"/>
  <c r="AA59" i="1"/>
  <c r="W58" i="1"/>
  <c r="AA54" i="1"/>
  <c r="W53" i="1"/>
  <c r="AA50" i="1"/>
  <c r="W49" i="1"/>
  <c r="AA46" i="1"/>
  <c r="W45" i="1"/>
  <c r="R77" i="1" l="1"/>
  <c r="V77" i="1"/>
  <c r="S77" i="1"/>
  <c r="W77" i="1"/>
  <c r="AA77" i="1"/>
  <c r="AK8" i="1"/>
  <c r="AH10" i="1" l="1"/>
  <c r="AI10" i="1" s="1"/>
  <c r="AH11" i="1"/>
  <c r="AI11" i="1" s="1"/>
  <c r="AH12" i="1"/>
  <c r="AI12" i="1" s="1"/>
  <c r="AH14" i="1"/>
  <c r="AI14" i="1" s="1"/>
  <c r="AH15" i="1"/>
  <c r="AI15" i="1" s="1"/>
  <c r="AH16" i="1"/>
  <c r="AI16" i="1" s="1"/>
  <c r="AH19" i="1"/>
  <c r="AI19" i="1" s="1"/>
  <c r="AH20" i="1"/>
  <c r="AI20" i="1" s="1"/>
  <c r="AH22" i="1"/>
  <c r="AI22" i="1" s="1"/>
  <c r="AH23" i="1"/>
  <c r="AI23" i="1" s="1"/>
  <c r="AH24" i="1"/>
  <c r="AI24" i="1" s="1"/>
  <c r="AH27" i="1"/>
  <c r="AI27" i="1" s="1"/>
  <c r="AH30" i="1"/>
  <c r="AI30" i="1" s="1"/>
  <c r="AH31" i="1"/>
  <c r="AI31" i="1" s="1"/>
  <c r="AH32" i="1"/>
  <c r="AI32" i="1" s="1"/>
  <c r="AH34" i="1"/>
  <c r="AI34" i="1" s="1"/>
  <c r="AH35" i="1"/>
  <c r="AI35" i="1" s="1"/>
  <c r="AH36" i="1"/>
  <c r="AI36" i="1" s="1"/>
  <c r="AH38" i="1"/>
  <c r="AI38" i="1" s="1"/>
  <c r="AH40" i="1"/>
  <c r="AI40" i="1" s="1"/>
  <c r="AH41" i="1"/>
  <c r="AI41" i="1" s="1"/>
  <c r="AH42" i="1"/>
  <c r="AI42" i="1" s="1"/>
  <c r="AH43" i="1"/>
  <c r="AI43" i="1" s="1"/>
  <c r="AH44" i="1"/>
  <c r="AI44" i="1" s="1"/>
  <c r="AJ44" i="1" s="1"/>
  <c r="AH45" i="1"/>
  <c r="AI45" i="1" s="1"/>
  <c r="AJ45" i="1" s="1"/>
  <c r="AH46" i="1"/>
  <c r="AI46" i="1" s="1"/>
  <c r="AJ46" i="1" s="1"/>
  <c r="AH47" i="1"/>
  <c r="AI47" i="1" s="1"/>
  <c r="AJ47" i="1" s="1"/>
  <c r="AH48" i="1"/>
  <c r="AI48" i="1" s="1"/>
  <c r="AJ48" i="1" s="1"/>
  <c r="AH49" i="1"/>
  <c r="AI49" i="1" s="1"/>
  <c r="AJ49" i="1" s="1"/>
  <c r="AH50" i="1"/>
  <c r="AI50" i="1" s="1"/>
  <c r="AJ50" i="1" s="1"/>
  <c r="AH51" i="1"/>
  <c r="AI51" i="1" s="1"/>
  <c r="AJ51" i="1" s="1"/>
  <c r="AH52" i="1"/>
  <c r="AI52" i="1" s="1"/>
  <c r="AJ52" i="1" s="1"/>
  <c r="AH53" i="1"/>
  <c r="AI53" i="1" s="1"/>
  <c r="AJ53" i="1" s="1"/>
  <c r="AH54" i="1"/>
  <c r="AI54" i="1" s="1"/>
  <c r="AJ54" i="1" s="1"/>
  <c r="AH70" i="1"/>
  <c r="AH8" i="1"/>
  <c r="AK9" i="1"/>
  <c r="AK10" i="1"/>
  <c r="AL10" i="1" s="1"/>
  <c r="AK13" i="1"/>
  <c r="AK14" i="1"/>
  <c r="AL14" i="1" s="1"/>
  <c r="AK15" i="1"/>
  <c r="AL15" i="1" s="1"/>
  <c r="AK17" i="1"/>
  <c r="AL17" i="1" s="1"/>
  <c r="AK18" i="1"/>
  <c r="AL18" i="1" s="1"/>
  <c r="AK19" i="1"/>
  <c r="AK21" i="1"/>
  <c r="AL21" i="1" s="1"/>
  <c r="AK22" i="1"/>
  <c r="AL22" i="1" s="1"/>
  <c r="AK23" i="1"/>
  <c r="AK25" i="1"/>
  <c r="AK26" i="1"/>
  <c r="AL26" i="1" s="1"/>
  <c r="AK27" i="1"/>
  <c r="AL27" i="1" s="1"/>
  <c r="AK29" i="1"/>
  <c r="AK30" i="1"/>
  <c r="AL30" i="1" s="1"/>
  <c r="AK31" i="1"/>
  <c r="AL31" i="1" s="1"/>
  <c r="AK33" i="1"/>
  <c r="AL33" i="1" s="1"/>
  <c r="AK34" i="1"/>
  <c r="AL34" i="1" s="1"/>
  <c r="AK35" i="1"/>
  <c r="AK37" i="1"/>
  <c r="AK38" i="1"/>
  <c r="AL38" i="1" s="1"/>
  <c r="AH56" i="1"/>
  <c r="AH26" i="1"/>
  <c r="AI26" i="1" s="1"/>
  <c r="AH18" i="1"/>
  <c r="AI18" i="1" s="1"/>
  <c r="AH75" i="1" l="1"/>
  <c r="AI75" i="1"/>
  <c r="AJ75" i="1" s="1"/>
  <c r="AE74" i="1"/>
  <c r="AK75" i="1"/>
  <c r="AE75" i="1"/>
  <c r="AH74" i="1"/>
  <c r="AI74" i="1" s="1"/>
  <c r="AJ74" i="1" s="1"/>
  <c r="AK66" i="1"/>
  <c r="AE66" i="1"/>
  <c r="AH66" i="1"/>
  <c r="AI66" i="1" s="1"/>
  <c r="AJ66" i="1" s="1"/>
  <c r="AK69" i="1"/>
  <c r="AL69" i="1" s="1"/>
  <c r="AE69" i="1"/>
  <c r="AH69" i="1"/>
  <c r="AI69" i="1" s="1"/>
  <c r="AJ69" i="1" s="1"/>
  <c r="AH68" i="1"/>
  <c r="AI68" i="1" s="1"/>
  <c r="AJ68" i="1" s="1"/>
  <c r="AK70" i="1"/>
  <c r="AE70" i="1"/>
  <c r="AI70" i="1"/>
  <c r="AJ70" i="1" s="1"/>
  <c r="AK72" i="1"/>
  <c r="AE72" i="1"/>
  <c r="AE68" i="1"/>
  <c r="AE71" i="1"/>
  <c r="AE67" i="1"/>
  <c r="AH71" i="1"/>
  <c r="AI71" i="1" s="1"/>
  <c r="AJ71" i="1" s="1"/>
  <c r="AH67" i="1"/>
  <c r="AI67" i="1" s="1"/>
  <c r="AJ67" i="1" s="1"/>
  <c r="AH61" i="1"/>
  <c r="AI61" i="1" s="1"/>
  <c r="AJ61" i="1" s="1"/>
  <c r="AK61" i="1"/>
  <c r="AE61" i="1"/>
  <c r="AK57" i="1"/>
  <c r="AE57" i="1"/>
  <c r="AH57" i="1"/>
  <c r="AI57" i="1" s="1"/>
  <c r="AJ57" i="1" s="1"/>
  <c r="AE64" i="1"/>
  <c r="AK60" i="1"/>
  <c r="AE60" i="1"/>
  <c r="AE56" i="1"/>
  <c r="AH64" i="1"/>
  <c r="AI64" i="1" s="1"/>
  <c r="AJ64" i="1" s="1"/>
  <c r="AH60" i="1"/>
  <c r="AI60" i="1" s="1"/>
  <c r="AJ60" i="1" s="1"/>
  <c r="AI56" i="1"/>
  <c r="AJ56" i="1" s="1"/>
  <c r="AK63" i="1"/>
  <c r="AE63" i="1"/>
  <c r="AK59" i="1"/>
  <c r="AE59" i="1"/>
  <c r="AH63" i="1"/>
  <c r="AI63" i="1" s="1"/>
  <c r="AJ63" i="1" s="1"/>
  <c r="AH59" i="1"/>
  <c r="AI59" i="1" s="1"/>
  <c r="AJ59" i="1" s="1"/>
  <c r="AE62" i="1"/>
  <c r="AE58" i="1"/>
  <c r="AH62" i="1"/>
  <c r="AI62" i="1" s="1"/>
  <c r="AJ62" i="1" s="1"/>
  <c r="AH58" i="1"/>
  <c r="AI58" i="1" s="1"/>
  <c r="AJ58" i="1" s="1"/>
  <c r="AK48" i="1"/>
  <c r="AE48" i="1"/>
  <c r="AE40" i="1"/>
  <c r="AK43" i="1"/>
  <c r="AE43" i="1"/>
  <c r="AK54" i="1"/>
  <c r="AE54" i="1"/>
  <c r="AK50" i="1"/>
  <c r="AE50" i="1"/>
  <c r="AE46" i="1"/>
  <c r="AK42" i="1"/>
  <c r="AE42" i="1"/>
  <c r="AE52" i="1"/>
  <c r="AK44" i="1"/>
  <c r="AE44" i="1"/>
  <c r="AK51" i="1"/>
  <c r="AL51" i="1" s="1"/>
  <c r="AE51" i="1"/>
  <c r="AK47" i="1"/>
  <c r="AE47" i="1"/>
  <c r="AE53" i="1"/>
  <c r="AE49" i="1"/>
  <c r="AE45" i="1"/>
  <c r="AK41" i="1"/>
  <c r="AE41" i="1"/>
  <c r="AK74" i="1"/>
  <c r="AK11" i="1"/>
  <c r="AL11" i="1" s="1"/>
  <c r="AH28" i="1"/>
  <c r="AI28" i="1" s="1"/>
  <c r="AE8" i="1"/>
  <c r="AK52" i="1"/>
  <c r="AM18" i="1"/>
  <c r="AJ42" i="1"/>
  <c r="AM26" i="1"/>
  <c r="AM22" i="1"/>
  <c r="AM10" i="1"/>
  <c r="AG77" i="1"/>
  <c r="AK40" i="1"/>
  <c r="AM34" i="1"/>
  <c r="AK71" i="1"/>
  <c r="AK62" i="1"/>
  <c r="AK53" i="1"/>
  <c r="AK32" i="1"/>
  <c r="AL32" i="1" s="1"/>
  <c r="AK24" i="1"/>
  <c r="AK16" i="1"/>
  <c r="AL19" i="1"/>
  <c r="AM19" i="1" s="1"/>
  <c r="AK67" i="1"/>
  <c r="AK58" i="1"/>
  <c r="AK49" i="1"/>
  <c r="AK45" i="1"/>
  <c r="AK36" i="1"/>
  <c r="AK28" i="1"/>
  <c r="AK20" i="1"/>
  <c r="AK12" i="1"/>
  <c r="AI8" i="1"/>
  <c r="AL35" i="1"/>
  <c r="AM35" i="1" s="1"/>
  <c r="AJ40" i="1"/>
  <c r="AM31" i="1"/>
  <c r="AM15" i="1"/>
  <c r="AM30" i="1"/>
  <c r="AM14" i="1"/>
  <c r="AC77" i="1"/>
  <c r="AL43" i="1"/>
  <c r="AM27" i="1"/>
  <c r="AL37" i="1"/>
  <c r="AM37" i="1" s="1"/>
  <c r="AM33" i="1"/>
  <c r="AL29" i="1"/>
  <c r="AM29" i="1" s="1"/>
  <c r="AL25" i="1"/>
  <c r="AM25" i="1" s="1"/>
  <c r="AM21" i="1"/>
  <c r="AM17" i="1"/>
  <c r="AL13" i="1"/>
  <c r="AM13" i="1" s="1"/>
  <c r="AL9" i="1"/>
  <c r="AM9" i="1" s="1"/>
  <c r="AH72" i="1"/>
  <c r="AI72" i="1" s="1"/>
  <c r="AJ72" i="1" s="1"/>
  <c r="AH37" i="1"/>
  <c r="AI37" i="1" s="1"/>
  <c r="AH33" i="1"/>
  <c r="AI33" i="1" s="1"/>
  <c r="AH29" i="1"/>
  <c r="AI29" i="1" s="1"/>
  <c r="AH25" i="1"/>
  <c r="AI25" i="1" s="1"/>
  <c r="AH21" i="1"/>
  <c r="AI21" i="1" s="1"/>
  <c r="AH17" i="1"/>
  <c r="AI17" i="1" s="1"/>
  <c r="AH13" i="1"/>
  <c r="AI13" i="1" s="1"/>
  <c r="AH9" i="1"/>
  <c r="AI9" i="1" s="1"/>
  <c r="AL23" i="1"/>
  <c r="AM23" i="1" s="1"/>
  <c r="AM38" i="1"/>
  <c r="AK64" i="1"/>
  <c r="AK56" i="1"/>
  <c r="AK68" i="1"/>
  <c r="AK46" i="1"/>
  <c r="AW38" i="1" l="1"/>
  <c r="AT38" i="1"/>
  <c r="AW29" i="1"/>
  <c r="AT29" i="1"/>
  <c r="AW9" i="1"/>
  <c r="AT9" i="1"/>
  <c r="AW25" i="1"/>
  <c r="AT25" i="1"/>
  <c r="AW27" i="1"/>
  <c r="AT27" i="1"/>
  <c r="AW30" i="1"/>
  <c r="AT30" i="1"/>
  <c r="AW35" i="1"/>
  <c r="AT35" i="1"/>
  <c r="AW10" i="1"/>
  <c r="AT10" i="1"/>
  <c r="AW18" i="1"/>
  <c r="AT18" i="1"/>
  <c r="AW15" i="1"/>
  <c r="AT15" i="1"/>
  <c r="AW34" i="1"/>
  <c r="AT34" i="1"/>
  <c r="AW23" i="1"/>
  <c r="AT23" i="1"/>
  <c r="AW17" i="1"/>
  <c r="AT17" i="1"/>
  <c r="AW33" i="1"/>
  <c r="AT33" i="1"/>
  <c r="AW31" i="1"/>
  <c r="AT31" i="1"/>
  <c r="AW19" i="1"/>
  <c r="AT19" i="1"/>
  <c r="AW26" i="1"/>
  <c r="AT26" i="1"/>
  <c r="AW22" i="1"/>
  <c r="AT22" i="1"/>
  <c r="AW21" i="1"/>
  <c r="AT21" i="1"/>
  <c r="AW37" i="1"/>
  <c r="AT37" i="1"/>
  <c r="AW14" i="1"/>
  <c r="AT14" i="1"/>
  <c r="AW13" i="1"/>
  <c r="AT13" i="1"/>
  <c r="AL48" i="1"/>
  <c r="AM48" i="1"/>
  <c r="AT48" i="1" s="1"/>
  <c r="AL50" i="1"/>
  <c r="AM50" i="1"/>
  <c r="AW50" i="1" s="1"/>
  <c r="AM43" i="1"/>
  <c r="AL63" i="1"/>
  <c r="AM63" i="1"/>
  <c r="AL57" i="1"/>
  <c r="AM57" i="1" s="1"/>
  <c r="AL70" i="1"/>
  <c r="AM70" i="1" s="1"/>
  <c r="AL66" i="1"/>
  <c r="AM66" i="1" s="1"/>
  <c r="AL52" i="1"/>
  <c r="AM52" i="1"/>
  <c r="AL41" i="1"/>
  <c r="AM41" i="1" s="1"/>
  <c r="AL42" i="1"/>
  <c r="AM42" i="1"/>
  <c r="AN42" i="1" s="1"/>
  <c r="AL72" i="1"/>
  <c r="AM72" i="1" s="1"/>
  <c r="AM69" i="1"/>
  <c r="AN69" i="1" s="1"/>
  <c r="AL74" i="1"/>
  <c r="AM74" i="1" s="1"/>
  <c r="AM75" i="1"/>
  <c r="AW75" i="1" s="1"/>
  <c r="AL56" i="1"/>
  <c r="AM56" i="1" s="1"/>
  <c r="AW56" i="1" s="1"/>
  <c r="AL75" i="1"/>
  <c r="AL60" i="1"/>
  <c r="AM60" i="1" s="1"/>
  <c r="AL47" i="1"/>
  <c r="AM47" i="1" s="1"/>
  <c r="AL44" i="1"/>
  <c r="AM44" i="1" s="1"/>
  <c r="AL54" i="1"/>
  <c r="AM54" i="1"/>
  <c r="AW54" i="1" s="1"/>
  <c r="AL59" i="1"/>
  <c r="AM59" i="1" s="1"/>
  <c r="AW59" i="1" s="1"/>
  <c r="AL61" i="1"/>
  <c r="AM61" i="1" s="1"/>
  <c r="AL40" i="1"/>
  <c r="AM40" i="1" s="1"/>
  <c r="AM51" i="1"/>
  <c r="AW51" i="1" s="1"/>
  <c r="AF74" i="1"/>
  <c r="AF75" i="1"/>
  <c r="AF68" i="1"/>
  <c r="AF72" i="1"/>
  <c r="AF67" i="1"/>
  <c r="AF66" i="1"/>
  <c r="AF71" i="1"/>
  <c r="AF69" i="1"/>
  <c r="AF70" i="1"/>
  <c r="AW69" i="1"/>
  <c r="AF60" i="1"/>
  <c r="AF57" i="1"/>
  <c r="AF64" i="1"/>
  <c r="AF63" i="1"/>
  <c r="AF58" i="1"/>
  <c r="AF59" i="1"/>
  <c r="AF56" i="1"/>
  <c r="AF61" i="1"/>
  <c r="AF62" i="1"/>
  <c r="AF47" i="1"/>
  <c r="AF44" i="1"/>
  <c r="AF46" i="1"/>
  <c r="AF54" i="1"/>
  <c r="AW43" i="1"/>
  <c r="AF45" i="1"/>
  <c r="AF53" i="1"/>
  <c r="AF52" i="1"/>
  <c r="AN54" i="1"/>
  <c r="AF51" i="1"/>
  <c r="AF48" i="1"/>
  <c r="AF49" i="1"/>
  <c r="AF50" i="1"/>
  <c r="AI77" i="1"/>
  <c r="AF42" i="1"/>
  <c r="AM11" i="1"/>
  <c r="AJ28" i="1"/>
  <c r="AH77" i="1"/>
  <c r="AF23" i="1"/>
  <c r="AF28" i="1"/>
  <c r="AJ16" i="1"/>
  <c r="AJ23" i="1"/>
  <c r="AJ8" i="1"/>
  <c r="AJ32" i="1"/>
  <c r="AL46" i="1"/>
  <c r="AM46" i="1" s="1"/>
  <c r="AF16" i="1"/>
  <c r="AL68" i="1"/>
  <c r="AM68" i="1" s="1"/>
  <c r="AL20" i="1"/>
  <c r="AM20" i="1" s="1"/>
  <c r="AL45" i="1"/>
  <c r="AM45" i="1" s="1"/>
  <c r="AL58" i="1"/>
  <c r="AM58" i="1" s="1"/>
  <c r="AL16" i="1"/>
  <c r="AM16" i="1" s="1"/>
  <c r="AF32" i="1"/>
  <c r="AL62" i="1"/>
  <c r="AM62" i="1" s="1"/>
  <c r="AL28" i="1"/>
  <c r="AL64" i="1"/>
  <c r="AM64" i="1" s="1"/>
  <c r="AL8" i="1"/>
  <c r="AM8" i="1" s="1"/>
  <c r="AW8" i="1" s="1"/>
  <c r="AF8" i="1"/>
  <c r="AK77" i="1"/>
  <c r="AM32" i="1"/>
  <c r="AL53" i="1"/>
  <c r="AM53" i="1" s="1"/>
  <c r="AL71" i="1"/>
  <c r="AM71" i="1" s="1"/>
  <c r="AF40" i="1"/>
  <c r="AL12" i="1"/>
  <c r="AM12" i="1" s="1"/>
  <c r="AL36" i="1"/>
  <c r="AM36" i="1" s="1"/>
  <c r="AL49" i="1"/>
  <c r="AM49" i="1" s="1"/>
  <c r="AL67" i="1"/>
  <c r="AM67" i="1" s="1"/>
  <c r="AL24" i="1"/>
  <c r="AM24" i="1" s="1"/>
  <c r="AT24" i="1" s="1"/>
  <c r="AW47" i="1" l="1"/>
  <c r="AN47" i="1"/>
  <c r="AW20" i="1"/>
  <c r="AT20" i="1"/>
  <c r="AW11" i="1"/>
  <c r="AT11" i="1"/>
  <c r="AN51" i="1"/>
  <c r="AW36" i="1"/>
  <c r="AT36" i="1"/>
  <c r="AW12" i="1"/>
  <c r="AT12" i="1"/>
  <c r="AW32" i="1"/>
  <c r="AT32" i="1"/>
  <c r="AW16" i="1"/>
  <c r="AT16" i="1"/>
  <c r="AW44" i="1"/>
  <c r="AW70" i="1"/>
  <c r="AN70" i="1"/>
  <c r="AN40" i="1"/>
  <c r="AN50" i="1"/>
  <c r="AN75" i="1"/>
  <c r="AW74" i="1"/>
  <c r="AN74" i="1"/>
  <c r="AN60" i="1"/>
  <c r="AW60" i="1"/>
  <c r="AW42" i="1"/>
  <c r="AN44" i="1"/>
  <c r="AN59" i="1"/>
  <c r="AN56" i="1"/>
  <c r="AW41" i="1"/>
  <c r="AW40" i="1"/>
  <c r="AW72" i="1"/>
  <c r="AN72" i="1"/>
  <c r="AW71" i="1"/>
  <c r="AN71" i="1"/>
  <c r="AW67" i="1"/>
  <c r="AN67" i="1"/>
  <c r="AW68" i="1"/>
  <c r="AN68" i="1"/>
  <c r="AW66" i="1"/>
  <c r="AN66" i="1"/>
  <c r="AW57" i="1"/>
  <c r="AN57" i="1"/>
  <c r="AW58" i="1"/>
  <c r="AN58" i="1"/>
  <c r="AW61" i="1"/>
  <c r="AN61" i="1"/>
  <c r="AW64" i="1"/>
  <c r="AN64" i="1"/>
  <c r="AW63" i="1"/>
  <c r="AN63" i="1"/>
  <c r="AW49" i="1"/>
  <c r="AN49" i="1"/>
  <c r="AW52" i="1"/>
  <c r="AN52" i="1"/>
  <c r="AW53" i="1"/>
  <c r="AN53" i="1"/>
  <c r="AW45" i="1"/>
  <c r="AN45" i="1"/>
  <c r="AW48" i="1"/>
  <c r="AN48" i="1"/>
  <c r="AN23" i="1"/>
  <c r="AW24" i="1"/>
  <c r="AE77" i="1"/>
  <c r="AJ77" i="1"/>
  <c r="AF77" i="1"/>
  <c r="AN8" i="1"/>
  <c r="AN32" i="1"/>
  <c r="AN16" i="1"/>
  <c r="AL77" i="1"/>
  <c r="AM28" i="1"/>
  <c r="AT28" i="1" s="1"/>
  <c r="AW62" i="1" l="1"/>
  <c r="AN62" i="1"/>
  <c r="AW46" i="1"/>
  <c r="AN46" i="1"/>
  <c r="AN28" i="1"/>
  <c r="AW28" i="1"/>
  <c r="AM77" i="1"/>
  <c r="AW77" i="1" l="1"/>
  <c r="AN77" i="1"/>
  <c r="I75" i="1"/>
  <c r="J75" i="1" s="1"/>
  <c r="I74" i="1"/>
  <c r="J74" i="1" s="1"/>
  <c r="I72" i="1"/>
  <c r="J72" i="1" s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4" i="1"/>
  <c r="J54" i="1" s="1"/>
  <c r="I53" i="1"/>
  <c r="J53" i="1" s="1"/>
  <c r="AS53" i="1" s="1"/>
  <c r="AT53" i="1" s="1"/>
  <c r="H77" i="1"/>
  <c r="I51" i="1"/>
  <c r="J51" i="1" s="1"/>
  <c r="AS51" i="1" s="1"/>
  <c r="AT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AS45" i="1" s="1"/>
  <c r="AT45" i="1" s="1"/>
  <c r="I44" i="1"/>
  <c r="J44" i="1" s="1"/>
  <c r="AS44" i="1" s="1"/>
  <c r="AT44" i="1" s="1"/>
  <c r="I43" i="1"/>
  <c r="J43" i="1" s="1"/>
  <c r="I42" i="1"/>
  <c r="J42" i="1" s="1"/>
  <c r="I41" i="1"/>
  <c r="J41" i="1" s="1"/>
  <c r="I40" i="1"/>
  <c r="J40" i="1" s="1"/>
  <c r="AS40" i="1" s="1"/>
  <c r="AT40" i="1" s="1"/>
  <c r="J8" i="1"/>
  <c r="AS8" i="1" s="1"/>
  <c r="AT8" i="1" l="1"/>
  <c r="K51" i="1"/>
  <c r="AS69" i="1"/>
  <c r="AT69" i="1" s="1"/>
  <c r="K69" i="1"/>
  <c r="K44" i="1"/>
  <c r="K48" i="1"/>
  <c r="AS57" i="1"/>
  <c r="AT57" i="1" s="1"/>
  <c r="K57" i="1"/>
  <c r="AS61" i="1"/>
  <c r="AT61" i="1" s="1"/>
  <c r="K61" i="1"/>
  <c r="AS66" i="1"/>
  <c r="AT66" i="1" s="1"/>
  <c r="K66" i="1"/>
  <c r="AS70" i="1"/>
  <c r="AT70" i="1" s="1"/>
  <c r="K70" i="1"/>
  <c r="AS75" i="1"/>
  <c r="AT75" i="1" s="1"/>
  <c r="K75" i="1"/>
  <c r="AS43" i="1"/>
  <c r="AT43" i="1" s="1"/>
  <c r="AS60" i="1"/>
  <c r="AT60" i="1" s="1"/>
  <c r="K60" i="1"/>
  <c r="AS74" i="1"/>
  <c r="AT74" i="1" s="1"/>
  <c r="K74" i="1"/>
  <c r="AS41" i="1"/>
  <c r="AT41" i="1" s="1"/>
  <c r="AS49" i="1"/>
  <c r="AT49" i="1" s="1"/>
  <c r="K49" i="1"/>
  <c r="K53" i="1"/>
  <c r="AS58" i="1"/>
  <c r="AT58" i="1" s="1"/>
  <c r="K58" i="1"/>
  <c r="AS62" i="1"/>
  <c r="AT62" i="1" s="1"/>
  <c r="K62" i="1"/>
  <c r="AS67" i="1"/>
  <c r="AT67" i="1" s="1"/>
  <c r="K67" i="1"/>
  <c r="AS71" i="1"/>
  <c r="AT71" i="1" s="1"/>
  <c r="K71" i="1"/>
  <c r="AS47" i="1"/>
  <c r="AT47" i="1" s="1"/>
  <c r="K47" i="1"/>
  <c r="AS56" i="1"/>
  <c r="AT56" i="1" s="1"/>
  <c r="K56" i="1"/>
  <c r="AS64" i="1"/>
  <c r="AT64" i="1" s="1"/>
  <c r="K64" i="1"/>
  <c r="K45" i="1"/>
  <c r="AS42" i="1"/>
  <c r="AT42" i="1" s="1"/>
  <c r="AS46" i="1"/>
  <c r="AT46" i="1" s="1"/>
  <c r="K46" i="1"/>
  <c r="AS50" i="1"/>
  <c r="AT50" i="1" s="1"/>
  <c r="K50" i="1"/>
  <c r="AS54" i="1"/>
  <c r="AT54" i="1" s="1"/>
  <c r="K54" i="1"/>
  <c r="AS59" i="1"/>
  <c r="AT59" i="1" s="1"/>
  <c r="K59" i="1"/>
  <c r="AS63" i="1"/>
  <c r="AT63" i="1" s="1"/>
  <c r="K63" i="1"/>
  <c r="AS68" i="1"/>
  <c r="AT68" i="1" s="1"/>
  <c r="K68" i="1"/>
  <c r="AS72" i="1"/>
  <c r="AT72" i="1" s="1"/>
  <c r="K72" i="1"/>
  <c r="K40" i="1"/>
  <c r="I52" i="1"/>
  <c r="J52" i="1" s="1"/>
  <c r="K28" i="1"/>
  <c r="K42" i="1"/>
  <c r="K23" i="1"/>
  <c r="K32" i="1"/>
  <c r="K16" i="1"/>
  <c r="K8" i="1"/>
  <c r="AS52" i="1" l="1"/>
  <c r="K52" i="1"/>
  <c r="J77" i="1"/>
  <c r="I77" i="1"/>
  <c r="AT52" i="1" l="1"/>
  <c r="AS77" i="1"/>
  <c r="AS78" i="1" s="1"/>
  <c r="K77" i="1"/>
</calcChain>
</file>

<file path=xl/sharedStrings.xml><?xml version="1.0" encoding="utf-8"?>
<sst xmlns="http://schemas.openxmlformats.org/spreadsheetml/2006/main" count="184" uniqueCount="75">
  <si>
    <t>PUESTOS DE TRABAJO</t>
  </si>
  <si>
    <t>Valor Unitario</t>
  </si>
  <si>
    <t>IVA</t>
  </si>
  <si>
    <t>Valor + IVA</t>
  </si>
  <si>
    <t xml:space="preserve"> Valor Total</t>
  </si>
  <si>
    <t>TIPOLOGIA   DIRECTOR          (free standing)</t>
  </si>
  <si>
    <t xml:space="preserve">SUPERFICIE RECTA DE 1,80 X 0,70M </t>
  </si>
  <si>
    <t>UND</t>
  </si>
  <si>
    <t xml:space="preserve">SUPERFICIE RECTA DE 1,80 X 0,60M </t>
  </si>
  <si>
    <t xml:space="preserve">SUPERFICIE RETORNO DE 1,20 X 0,60M </t>
  </si>
  <si>
    <t xml:space="preserve">FALDERO MADERA AGLOMERADA 1.80M  </t>
  </si>
  <si>
    <t xml:space="preserve">CAJONERA METALICA 2x1 </t>
  </si>
  <si>
    <t>SILLA DIRECTIVA</t>
  </si>
  <si>
    <t>SILLAS INTERLOCUTORAS</t>
  </si>
  <si>
    <t>SOPORTES Y HERRAJES</t>
  </si>
  <si>
    <t>GLB</t>
  </si>
  <si>
    <t>TIPOLOGIA FISCAL         (free standing)</t>
  </si>
  <si>
    <t>SUPERFICIE RECTA DE 1,50 X 0,60M</t>
  </si>
  <si>
    <t>SUPERFICIE RETORNO DE 0,90 X 0,60M</t>
  </si>
  <si>
    <t>FALDERO MADERA AGLOMERADA 1.50M</t>
  </si>
  <si>
    <t xml:space="preserve">SILLA OPERATIVA </t>
  </si>
  <si>
    <t>TIPOLOGIA  ASISTENTE         (Free standing)</t>
  </si>
  <si>
    <t>TIPOLOGIA INVESTIGADOR               (Free standing)</t>
  </si>
  <si>
    <t>TIPOLOGIA  ASISTENTE RECEPCION         (Free standing)</t>
  </si>
  <si>
    <t>COUNTER VIDRIO TEMPLADO 12mm DE 1,50 X 0,30M</t>
  </si>
  <si>
    <t>PANEL 1/2 ALTURA LLENO 1,50  ALTURA 0.95</t>
  </si>
  <si>
    <t>SILLA OPERATIVA</t>
  </si>
  <si>
    <t>SALAS DE REUNIONES, SALAS DE ESPERA, SILLAS Y ACCESORIOS</t>
  </si>
  <si>
    <t>SALA DE JUNTAS        8 PUESTOS</t>
  </si>
  <si>
    <t xml:space="preserve">MESA RECTANGULAR DE 1,00 X 2,00M </t>
  </si>
  <si>
    <t>SILLAS INTERLOCUTORAS CON BRAZOS</t>
  </si>
  <si>
    <t>SALA DE JUNTAS        4 PUESTOS</t>
  </si>
  <si>
    <t>MESA CIRCULAR DIAMETRO 0,90M</t>
  </si>
  <si>
    <t xml:space="preserve">SILLAS INTERLOCUTORAS </t>
  </si>
  <si>
    <t>TANDEM 3 PUESTOS</t>
  </si>
  <si>
    <t>TANDEM 5 PUESTOS</t>
  </si>
  <si>
    <t>POLTRONAS 1 PUESTO</t>
  </si>
  <si>
    <t>SOFA 2 PUESTOS</t>
  </si>
  <si>
    <t>PANTALLA EN VIDRIO, INCLUYE ACCESORIOS 1,40*0,35 CON SOPORTES</t>
  </si>
  <si>
    <t>PANTALLA EN VIDRIO, INCLUYE ACCESORIOS 0,55*0,35 CON SOPORTES</t>
  </si>
  <si>
    <t>COUNTER VIDRIO TEMPLADO 12mm DE 1,50 X 0,30M INCLUYE HERRAJES</t>
  </si>
  <si>
    <t>PANELES</t>
  </si>
  <si>
    <t>PANEL 1/2 ALTURA MIXTO 0,60  ALTURA 1.35</t>
  </si>
  <si>
    <t>PANEL 1/2 ALTURA MIXTO 0,75  ALTURA 1,35</t>
  </si>
  <si>
    <t>PANEL 1/2 ALTURA MIXTO 0,90  ALTURA 1,35</t>
  </si>
  <si>
    <t>PANEL 1/2 ALTURA MIXTO 1,50 ALTURA 1,35</t>
  </si>
  <si>
    <t>PANEL 1/2 ALTURA 1,50 ALTURA 1,35</t>
  </si>
  <si>
    <t>PANEL 1/2 ALTURA 0,60 ALTURA 0,95</t>
  </si>
  <si>
    <t>PANEL 1/2 ALTURA 0,75 ALTURA 0,95</t>
  </si>
  <si>
    <t>PANEL 1/2 ALTURA 0,90 ALTURA 0,95</t>
  </si>
  <si>
    <t>PANEL 1/2 ALTURA 1,50 ALTURA 0,95</t>
  </si>
  <si>
    <t>MUEBLES DE ALMACENAMIENTO Y OTRAS SUPERFICIES</t>
  </si>
  <si>
    <t>ARCHIVO RODANTE MECANICO POR UDC 1.20x0.45x2.05 - Puerta de 0.60</t>
  </si>
  <si>
    <t>ARCHIVO RODANTE MECANICO POR UDC 1.20x0.45x2.40 - Puerta de 0.60</t>
  </si>
  <si>
    <t>ARCHIVO RODANTE MECANICO POR UDC 0.90x0.45x2.05 - Puerta de 0.60</t>
  </si>
  <si>
    <t>ARCHIVO RODANTE MECANICO POR UDC 0.90x0.45x2.40 - Puerta de 0.60</t>
  </si>
  <si>
    <t>OTROS</t>
  </si>
  <si>
    <t>DESMONTE DE PUESTOS DE TRABAJO</t>
  </si>
  <si>
    <t>DESMONTE DE PANELERIA</t>
  </si>
  <si>
    <t>ARCHIVADOR 0.90X0.50M H=2.05 (A1)</t>
  </si>
  <si>
    <t>ARCHIVADOR 0.75X0.50M H=2.05 (A2)</t>
  </si>
  <si>
    <t>ARCHIVADOR 0.75X0.50M H=0.70 CON SUPERFICIE RECTA DE 0,75 X 0,60M (A3)</t>
  </si>
  <si>
    <t>Cotización 1</t>
  </si>
  <si>
    <t>Cotización 2</t>
  </si>
  <si>
    <t>Cotización 3</t>
  </si>
  <si>
    <t>Cotización 4</t>
  </si>
  <si>
    <t>Cotización 5</t>
  </si>
  <si>
    <t>MENOR VALOR</t>
  </si>
  <si>
    <t>PROMEDIO</t>
  </si>
  <si>
    <t xml:space="preserve">ANEXO I - ESTUDIO  DEL SECTOR </t>
  </si>
  <si>
    <t>VALORES SECCIONALES ATLANTICO, BOLIVAR, CESAR, LA GUAJIRA Y MADALENA</t>
  </si>
  <si>
    <t>Valor  Incluido  IVA x cantidad</t>
  </si>
  <si>
    <t>VALORES NIVEL CENTRAL</t>
  </si>
  <si>
    <t>REVISION FORMULA</t>
  </si>
  <si>
    <t>VALORES SELECCIONADOS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</si>
</sst>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b/>
      <sz val="12"/>
      <color rgb="FFFFC000"/>
      <name val="Arial"/>
      <family val="2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7">
    <xf numFmtId="0" fontId="0" fillId="0" borderId="0" xfId="0"/>
    <xf numFmtId="165" fontId="2" fillId="3" borderId="9" xfId="1" applyNumberFormat="1" applyFont="1" applyFill="1" applyBorder="1" applyAlignment="1">
      <alignment horizontal="center" vertical="center"/>
    </xf>
    <xf numFmtId="0" fontId="6" fillId="0" borderId="10" xfId="0" quotePrefix="1" applyFont="1" applyBorder="1" applyAlignment="1">
      <alignment horizontal="left"/>
    </xf>
    <xf numFmtId="0" fontId="6" fillId="0" borderId="10" xfId="0" applyFont="1" applyBorder="1" applyAlignment="1">
      <alignment horizontal="center"/>
    </xf>
    <xf numFmtId="165" fontId="4" fillId="0" borderId="10" xfId="1" applyNumberFormat="1" applyFont="1" applyBorder="1" applyAlignment="1">
      <alignment vertical="center"/>
    </xf>
    <xf numFmtId="165" fontId="4" fillId="0" borderId="5" xfId="1" applyNumberFormat="1" applyFont="1" applyBorder="1" applyAlignment="1">
      <alignment vertical="center"/>
    </xf>
    <xf numFmtId="0" fontId="6" fillId="0" borderId="13" xfId="0" quotePrefix="1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165" fontId="4" fillId="0" borderId="13" xfId="1" applyNumberFormat="1" applyFont="1" applyBorder="1" applyAlignment="1">
      <alignment vertical="center"/>
    </xf>
    <xf numFmtId="165" fontId="4" fillId="0" borderId="14" xfId="1" applyNumberFormat="1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Fill="1" applyBorder="1" applyAlignment="1">
      <alignment horizontal="center"/>
    </xf>
    <xf numFmtId="0" fontId="6" fillId="0" borderId="15" xfId="0" quotePrefix="1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165" fontId="4" fillId="0" borderId="17" xfId="1" applyNumberFormat="1" applyFont="1" applyBorder="1" applyAlignment="1">
      <alignment vertical="center"/>
    </xf>
    <xf numFmtId="165" fontId="4" fillId="0" borderId="7" xfId="1" applyNumberFormat="1" applyFont="1" applyBorder="1" applyAlignment="1">
      <alignment vertical="center"/>
    </xf>
    <xf numFmtId="0" fontId="6" fillId="0" borderId="10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8" xfId="0" quotePrefix="1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165" fontId="4" fillId="0" borderId="18" xfId="1" applyNumberFormat="1" applyFont="1" applyBorder="1" applyAlignment="1">
      <alignment vertical="center"/>
    </xf>
    <xf numFmtId="0" fontId="6" fillId="4" borderId="13" xfId="0" quotePrefix="1" applyFont="1" applyFill="1" applyBorder="1"/>
    <xf numFmtId="0" fontId="0" fillId="0" borderId="0" xfId="0" applyBorder="1"/>
    <xf numFmtId="0" fontId="6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5" fontId="4" fillId="0" borderId="16" xfId="1" applyNumberFormat="1" applyFont="1" applyBorder="1" applyAlignment="1">
      <alignment horizontal="center" vertical="center"/>
    </xf>
    <xf numFmtId="165" fontId="2" fillId="0" borderId="9" xfId="1" applyNumberFormat="1" applyFont="1" applyBorder="1"/>
    <xf numFmtId="165" fontId="4" fillId="0" borderId="9" xfId="1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4" fillId="0" borderId="10" xfId="1" applyNumberFormat="1" applyFont="1" applyBorder="1" applyAlignment="1">
      <alignment horizontal="center" vertical="center" wrapText="1"/>
    </xf>
    <xf numFmtId="165" fontId="4" fillId="0" borderId="8" xfId="1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165" fontId="4" fillId="0" borderId="9" xfId="1" applyNumberFormat="1" applyFont="1" applyBorder="1" applyAlignment="1">
      <alignment horizontal="center" vertical="center" wrapText="1"/>
    </xf>
    <xf numFmtId="165" fontId="2" fillId="0" borderId="9" xfId="0" applyNumberFormat="1" applyFont="1" applyBorder="1"/>
    <xf numFmtId="165" fontId="7" fillId="0" borderId="9" xfId="1" applyNumberFormat="1" applyFont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 wrapText="1"/>
    </xf>
    <xf numFmtId="165" fontId="4" fillId="0" borderId="10" xfId="1" applyNumberFormat="1" applyFont="1" applyFill="1" applyBorder="1" applyAlignment="1">
      <alignment vertical="center"/>
    </xf>
    <xf numFmtId="165" fontId="4" fillId="0" borderId="13" xfId="1" applyNumberFormat="1" applyFont="1" applyFill="1" applyBorder="1" applyAlignment="1">
      <alignment vertical="center"/>
    </xf>
    <xf numFmtId="165" fontId="4" fillId="0" borderId="15" xfId="1" applyNumberFormat="1" applyFont="1" applyFill="1" applyBorder="1" applyAlignment="1">
      <alignment vertical="center"/>
    </xf>
    <xf numFmtId="165" fontId="4" fillId="0" borderId="17" xfId="1" applyNumberFormat="1" applyFont="1" applyFill="1" applyBorder="1" applyAlignment="1">
      <alignment vertical="center"/>
    </xf>
    <xf numFmtId="165" fontId="4" fillId="0" borderId="18" xfId="1" applyNumberFormat="1" applyFont="1" applyFill="1" applyBorder="1" applyAlignment="1">
      <alignment vertical="center"/>
    </xf>
    <xf numFmtId="165" fontId="4" fillId="0" borderId="16" xfId="1" applyNumberFormat="1" applyFont="1" applyFill="1" applyBorder="1" applyAlignment="1">
      <alignment vertical="center"/>
    </xf>
    <xf numFmtId="165" fontId="4" fillId="0" borderId="9" xfId="1" applyNumberFormat="1" applyFont="1" applyFill="1" applyBorder="1" applyAlignment="1">
      <alignment vertical="center"/>
    </xf>
    <xf numFmtId="165" fontId="4" fillId="0" borderId="8" xfId="1" applyNumberFormat="1" applyFont="1" applyFill="1" applyBorder="1" applyAlignment="1">
      <alignment vertical="center"/>
    </xf>
    <xf numFmtId="165" fontId="4" fillId="0" borderId="5" xfId="1" applyNumberFormat="1" applyFont="1" applyFill="1" applyBorder="1" applyAlignment="1">
      <alignment vertical="center"/>
    </xf>
    <xf numFmtId="165" fontId="4" fillId="0" borderId="11" xfId="1" applyNumberFormat="1" applyFont="1" applyFill="1" applyBorder="1" applyAlignment="1">
      <alignment vertical="center"/>
    </xf>
    <xf numFmtId="165" fontId="7" fillId="5" borderId="9" xfId="1" applyNumberFormat="1" applyFont="1" applyFill="1" applyBorder="1"/>
    <xf numFmtId="165" fontId="2" fillId="0" borderId="9" xfId="0" applyNumberFormat="1" applyFont="1" applyFill="1" applyBorder="1"/>
    <xf numFmtId="165" fontId="7" fillId="0" borderId="9" xfId="1" applyNumberFormat="1" applyFont="1" applyFill="1" applyBorder="1"/>
    <xf numFmtId="165" fontId="7" fillId="8" borderId="9" xfId="1" applyNumberFormat="1" applyFont="1" applyFill="1" applyBorder="1"/>
    <xf numFmtId="9" fontId="0" fillId="0" borderId="0" xfId="3" applyFont="1"/>
    <xf numFmtId="165" fontId="0" fillId="0" borderId="0" xfId="0" applyNumberFormat="1"/>
    <xf numFmtId="165" fontId="4" fillId="9" borderId="5" xfId="1" applyNumberFormat="1" applyFont="1" applyFill="1" applyBorder="1" applyAlignment="1">
      <alignment vertical="center"/>
    </xf>
    <xf numFmtId="165" fontId="4" fillId="9" borderId="7" xfId="1" applyNumberFormat="1" applyFont="1" applyFill="1" applyBorder="1" applyAlignment="1">
      <alignment vertical="center"/>
    </xf>
    <xf numFmtId="165" fontId="2" fillId="9" borderId="9" xfId="0" applyNumberFormat="1" applyFont="1" applyFill="1" applyBorder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2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165" fontId="4" fillId="9" borderId="9" xfId="1" applyNumberFormat="1" applyFont="1" applyFill="1" applyBorder="1" applyAlignment="1">
      <alignment horizontal="center" vertical="center" wrapText="1"/>
    </xf>
    <xf numFmtId="165" fontId="4" fillId="9" borderId="16" xfId="1" applyNumberFormat="1" applyFont="1" applyFill="1" applyBorder="1" applyAlignment="1">
      <alignment horizontal="center" vertical="center"/>
    </xf>
    <xf numFmtId="165" fontId="4" fillId="9" borderId="9" xfId="1" applyNumberFormat="1" applyFont="1" applyFill="1" applyBorder="1" applyAlignment="1">
      <alignment horizontal="center" vertical="center"/>
    </xf>
    <xf numFmtId="165" fontId="4" fillId="9" borderId="8" xfId="1" applyNumberFormat="1" applyFont="1" applyFill="1" applyBorder="1" applyAlignment="1">
      <alignment horizontal="center" vertical="center" wrapText="1"/>
    </xf>
    <xf numFmtId="43" fontId="0" fillId="0" borderId="0" xfId="2" applyFont="1"/>
    <xf numFmtId="165" fontId="2" fillId="10" borderId="9" xfId="0" applyNumberFormat="1" applyFont="1" applyFill="1" applyBorder="1"/>
    <xf numFmtId="165" fontId="2" fillId="10" borderId="0" xfId="1" applyNumberFormat="1" applyFont="1" applyFill="1"/>
    <xf numFmtId="165" fontId="2" fillId="5" borderId="9" xfId="0" applyNumberFormat="1" applyFont="1" applyFill="1" applyBorder="1"/>
    <xf numFmtId="0" fontId="0" fillId="9" borderId="0" xfId="0" applyFill="1"/>
    <xf numFmtId="164" fontId="0" fillId="9" borderId="0" xfId="1" applyFont="1" applyFill="1"/>
    <xf numFmtId="164" fontId="0" fillId="9" borderId="0" xfId="0" applyNumberFormat="1" applyFill="1"/>
    <xf numFmtId="165" fontId="0" fillId="0" borderId="0" xfId="3" applyNumberFormat="1" applyFont="1"/>
    <xf numFmtId="43" fontId="0" fillId="0" borderId="0" xfId="0" applyNumberFormat="1"/>
    <xf numFmtId="165" fontId="12" fillId="0" borderId="9" xfId="1" applyNumberFormat="1" applyFont="1" applyBorder="1"/>
    <xf numFmtId="0" fontId="13" fillId="0" borderId="0" xfId="0" applyFont="1" applyBorder="1"/>
    <xf numFmtId="0" fontId="13" fillId="0" borderId="0" xfId="0" applyFont="1"/>
    <xf numFmtId="165" fontId="2" fillId="3" borderId="8" xfId="1" applyNumberFormat="1" applyFont="1" applyFill="1" applyBorder="1" applyAlignment="1">
      <alignment vertical="center"/>
    </xf>
    <xf numFmtId="165" fontId="2" fillId="3" borderId="8" xfId="1" applyNumberFormat="1" applyFont="1" applyFill="1" applyBorder="1" applyAlignment="1">
      <alignment horizontal="center" vertical="center"/>
    </xf>
    <xf numFmtId="165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3" fontId="0" fillId="0" borderId="0" xfId="2" applyFont="1" applyAlignment="1">
      <alignment vertical="center"/>
    </xf>
    <xf numFmtId="43" fontId="11" fillId="9" borderId="0" xfId="2" applyFont="1" applyFill="1" applyAlignment="1">
      <alignment vertical="center" wrapText="1"/>
    </xf>
    <xf numFmtId="0" fontId="9" fillId="6" borderId="0" xfId="0" applyFont="1" applyFill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0" fontId="10" fillId="11" borderId="1" xfId="0" applyFont="1" applyFill="1" applyBorder="1" applyAlignment="1">
      <alignment horizontal="center"/>
    </xf>
    <xf numFmtId="0" fontId="10" fillId="11" borderId="2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0" fontId="6" fillId="0" borderId="3" xfId="0" quotePrefix="1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0" borderId="9" xfId="0" quotePrefix="1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12" fillId="0" borderId="5" xfId="1" applyNumberFormat="1" applyFont="1" applyBorder="1" applyAlignment="1">
      <alignment horizontal="center" vertical="center"/>
    </xf>
    <xf numFmtId="165" fontId="12" fillId="0" borderId="14" xfId="1" applyNumberFormat="1" applyFont="1" applyBorder="1" applyAlignment="1">
      <alignment horizontal="center" vertical="center"/>
    </xf>
    <xf numFmtId="165" fontId="12" fillId="0" borderId="7" xfId="1" applyNumberFormat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2" xfId="0" quotePrefix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5" fontId="12" fillId="0" borderId="8" xfId="1" applyNumberFormat="1" applyFont="1" applyBorder="1" applyAlignment="1">
      <alignment horizontal="center" vertical="center"/>
    </xf>
    <xf numFmtId="165" fontId="12" fillId="0" borderId="16" xfId="1" applyNumberFormat="1" applyFont="1" applyBorder="1" applyAlignment="1">
      <alignment horizontal="center" vertical="center"/>
    </xf>
    <xf numFmtId="165" fontId="12" fillId="0" borderId="11" xfId="1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5" fontId="2" fillId="0" borderId="16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7</xdr:row>
          <xdr:rowOff>123825</xdr:rowOff>
        </xdr:from>
        <xdr:to>
          <xdr:col>4</xdr:col>
          <xdr:colOff>0</xdr:colOff>
          <xdr:row>14</xdr:row>
          <xdr:rowOff>38100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498102</xdr:colOff>
      <xdr:row>15</xdr:row>
      <xdr:rowOff>74083</xdr:rowOff>
    </xdr:from>
    <xdr:to>
      <xdr:col>3</xdr:col>
      <xdr:colOff>1289798</xdr:colOff>
      <xdr:row>21</xdr:row>
      <xdr:rowOff>121583</xdr:rowOff>
    </xdr:to>
    <xdr:pic>
      <xdr:nvPicPr>
        <xdr:cNvPr id="3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450727" y="2369608"/>
          <a:ext cx="791696" cy="1133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28575</xdr:rowOff>
        </xdr:from>
        <xdr:to>
          <xdr:col>3</xdr:col>
          <xdr:colOff>1438275</xdr:colOff>
          <xdr:row>26</xdr:row>
          <xdr:rowOff>152400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390525</xdr:colOff>
      <xdr:row>28</xdr:row>
      <xdr:rowOff>0</xdr:rowOff>
    </xdr:from>
    <xdr:to>
      <xdr:col>3</xdr:col>
      <xdr:colOff>1038228</xdr:colOff>
      <xdr:row>30</xdr:row>
      <xdr:rowOff>66673</xdr:rowOff>
    </xdr:to>
    <xdr:pic>
      <xdr:nvPicPr>
        <xdr:cNvPr id="5" name="15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452690" y="4557710"/>
          <a:ext cx="428624" cy="647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370356</xdr:colOff>
      <xdr:row>31</xdr:row>
      <xdr:rowOff>65554</xdr:rowOff>
    </xdr:from>
    <xdr:to>
      <xdr:col>3</xdr:col>
      <xdr:colOff>1291167</xdr:colOff>
      <xdr:row>37</xdr:row>
      <xdr:rowOff>94131</xdr:rowOff>
    </xdr:to>
    <xdr:pic>
      <xdr:nvPicPr>
        <xdr:cNvPr id="6" name="17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226174" y="5382061"/>
          <a:ext cx="1114426" cy="920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B2:AZ83"/>
  <sheetViews>
    <sheetView tabSelected="1" topLeftCell="A34" zoomScale="80" zoomScaleNormal="80" workbookViewId="0">
      <selection activeCell="AX18" sqref="AX18"/>
    </sheetView>
  </sheetViews>
  <sheetFormatPr baseColWidth="10" defaultRowHeight="15" x14ac:dyDescent="0.25"/>
  <cols>
    <col min="1" max="1" width="3.5703125" customWidth="1"/>
    <col min="4" max="4" width="21.85546875" customWidth="1"/>
    <col min="5" max="5" width="35.28515625" bestFit="1" customWidth="1"/>
    <col min="6" max="7" width="11" customWidth="1"/>
    <col min="8" max="8" width="14.140625" customWidth="1"/>
    <col min="9" max="9" width="12.28515625" hidden="1" customWidth="1"/>
    <col min="10" max="10" width="13.42578125" bestFit="1" customWidth="1"/>
    <col min="11" max="11" width="13.42578125" hidden="1" customWidth="1"/>
    <col min="12" max="12" width="14.140625" customWidth="1"/>
    <col min="13" max="13" width="16.5703125" hidden="1" customWidth="1"/>
    <col min="14" max="14" width="13.5703125" customWidth="1"/>
    <col min="15" max="15" width="14.28515625" hidden="1" customWidth="1"/>
    <col min="16" max="16" width="14.140625" customWidth="1"/>
    <col min="17" max="17" width="13.42578125" hidden="1" customWidth="1"/>
    <col min="18" max="18" width="13.42578125" customWidth="1"/>
    <col min="19" max="19" width="13.42578125" hidden="1" customWidth="1"/>
    <col min="20" max="20" width="14.140625" customWidth="1"/>
    <col min="21" max="21" width="13.42578125" hidden="1" customWidth="1"/>
    <col min="22" max="22" width="13.42578125" customWidth="1"/>
    <col min="23" max="23" width="13.42578125" hidden="1" customWidth="1"/>
    <col min="24" max="24" width="14.140625" hidden="1" customWidth="1"/>
    <col min="25" max="25" width="11.28515625" hidden="1" customWidth="1"/>
    <col min="26" max="26" width="12.42578125" hidden="1" customWidth="1"/>
    <col min="27" max="27" width="13.42578125" hidden="1" customWidth="1"/>
    <col min="28" max="28" width="4.5703125" customWidth="1"/>
    <col min="29" max="29" width="14.140625" hidden="1" customWidth="1"/>
    <col min="30" max="30" width="12.28515625" hidden="1" customWidth="1"/>
    <col min="31" max="32" width="13.42578125" hidden="1" customWidth="1"/>
    <col min="33" max="33" width="14.140625" hidden="1" customWidth="1"/>
    <col min="34" max="36" width="13.42578125" hidden="1" customWidth="1"/>
    <col min="37" max="37" width="14.140625" customWidth="1"/>
    <col min="38" max="38" width="12.28515625" hidden="1" customWidth="1"/>
    <col min="39" max="39" width="13.42578125" bestFit="1" customWidth="1"/>
    <col min="40" max="40" width="13.42578125" hidden="1" customWidth="1"/>
    <col min="41" max="41" width="8.7109375" customWidth="1"/>
    <col min="42" max="42" width="15" hidden="1" customWidth="1"/>
    <col min="43" max="43" width="3.5703125" hidden="1" customWidth="1"/>
    <col min="44" max="44" width="5" hidden="1" customWidth="1"/>
    <col min="45" max="45" width="18" style="78" hidden="1" customWidth="1"/>
    <col min="46" max="47" width="11.42578125" hidden="1" customWidth="1"/>
    <col min="48" max="48" width="17.85546875" style="82" hidden="1" customWidth="1"/>
    <col min="49" max="49" width="0" hidden="1" customWidth="1"/>
    <col min="50" max="50" width="15.7109375" customWidth="1"/>
    <col min="51" max="51" width="14.28515625" customWidth="1"/>
    <col min="52" max="52" width="14.42578125" customWidth="1"/>
  </cols>
  <sheetData>
    <row r="2" spans="2:52" ht="24" thickBot="1" x14ac:dyDescent="0.3">
      <c r="B2" s="96" t="s">
        <v>69</v>
      </c>
      <c r="C2" s="96"/>
      <c r="D2" s="96"/>
      <c r="E2" s="96"/>
      <c r="AP2" s="64"/>
      <c r="AQ2" s="64"/>
    </row>
    <row r="3" spans="2:52" ht="15.75" thickBot="1" x14ac:dyDescent="0.3">
      <c r="B3" s="97" t="s">
        <v>70</v>
      </c>
      <c r="C3" s="98"/>
      <c r="D3" s="98"/>
      <c r="E3" s="99"/>
      <c r="AP3" s="64"/>
    </row>
    <row r="5" spans="2:52" ht="15.75" thickBot="1" x14ac:dyDescent="0.3"/>
    <row r="6" spans="2:52" ht="42.75" customHeight="1" thickBot="1" x14ac:dyDescent="0.3">
      <c r="H6" s="158" t="s">
        <v>62</v>
      </c>
      <c r="I6" s="159"/>
      <c r="J6" s="159"/>
      <c r="K6" s="160"/>
      <c r="L6" s="158" t="s">
        <v>63</v>
      </c>
      <c r="M6" s="159"/>
      <c r="N6" s="159"/>
      <c r="O6" s="160"/>
      <c r="P6" s="158" t="s">
        <v>64</v>
      </c>
      <c r="Q6" s="159"/>
      <c r="R6" s="159"/>
      <c r="S6" s="160"/>
      <c r="T6" s="158" t="s">
        <v>65</v>
      </c>
      <c r="U6" s="159"/>
      <c r="V6" s="159"/>
      <c r="W6" s="160"/>
      <c r="X6" s="164" t="s">
        <v>66</v>
      </c>
      <c r="Y6" s="165"/>
      <c r="Z6" s="165"/>
      <c r="AA6" s="166"/>
      <c r="AC6" s="109" t="s">
        <v>67</v>
      </c>
      <c r="AD6" s="110"/>
      <c r="AE6" s="110"/>
      <c r="AF6" s="111"/>
      <c r="AG6" s="109" t="s">
        <v>68</v>
      </c>
      <c r="AH6" s="110"/>
      <c r="AI6" s="110"/>
      <c r="AJ6" s="111"/>
      <c r="AK6" s="112" t="s">
        <v>74</v>
      </c>
      <c r="AL6" s="113"/>
      <c r="AM6" s="113"/>
      <c r="AN6" s="114"/>
    </row>
    <row r="7" spans="2:52" s="93" customFormat="1" ht="57" thickBot="1" x14ac:dyDescent="0.3">
      <c r="B7" s="152" t="s">
        <v>0</v>
      </c>
      <c r="C7" s="153"/>
      <c r="D7" s="153"/>
      <c r="E7" s="153"/>
      <c r="F7" s="153"/>
      <c r="G7" s="154"/>
      <c r="H7" s="90" t="s">
        <v>1</v>
      </c>
      <c r="I7" s="91" t="s">
        <v>2</v>
      </c>
      <c r="J7" s="92" t="s">
        <v>71</v>
      </c>
      <c r="K7" s="1" t="s">
        <v>4</v>
      </c>
      <c r="L7" s="90" t="s">
        <v>1</v>
      </c>
      <c r="M7" s="91" t="s">
        <v>2</v>
      </c>
      <c r="N7" s="92" t="s">
        <v>71</v>
      </c>
      <c r="O7" s="1" t="s">
        <v>4</v>
      </c>
      <c r="P7" s="90" t="s">
        <v>1</v>
      </c>
      <c r="Q7" s="91" t="s">
        <v>2</v>
      </c>
      <c r="R7" s="92" t="s">
        <v>71</v>
      </c>
      <c r="S7" s="1" t="s">
        <v>4</v>
      </c>
      <c r="T7" s="90" t="s">
        <v>1</v>
      </c>
      <c r="U7" s="91" t="s">
        <v>2</v>
      </c>
      <c r="V7" s="92" t="s">
        <v>71</v>
      </c>
      <c r="W7" s="1" t="s">
        <v>4</v>
      </c>
      <c r="X7" s="90" t="s">
        <v>1</v>
      </c>
      <c r="Y7" s="91" t="s">
        <v>2</v>
      </c>
      <c r="Z7" s="91" t="s">
        <v>3</v>
      </c>
      <c r="AA7" s="1" t="s">
        <v>4</v>
      </c>
      <c r="AC7" s="90" t="s">
        <v>1</v>
      </c>
      <c r="AD7" s="91" t="s">
        <v>2</v>
      </c>
      <c r="AE7" s="92" t="s">
        <v>71</v>
      </c>
      <c r="AF7" s="1" t="s">
        <v>4</v>
      </c>
      <c r="AG7" s="90" t="s">
        <v>1</v>
      </c>
      <c r="AH7" s="91" t="s">
        <v>2</v>
      </c>
      <c r="AI7" s="91" t="s">
        <v>3</v>
      </c>
      <c r="AJ7" s="1" t="s">
        <v>4</v>
      </c>
      <c r="AK7" s="90" t="s">
        <v>1</v>
      </c>
      <c r="AL7" s="91" t="s">
        <v>2</v>
      </c>
      <c r="AM7" s="92" t="s">
        <v>71</v>
      </c>
      <c r="AN7" s="1" t="s">
        <v>4</v>
      </c>
      <c r="AS7" s="94" t="s">
        <v>73</v>
      </c>
      <c r="AV7" s="95" t="s">
        <v>72</v>
      </c>
    </row>
    <row r="8" spans="2:52" ht="14.25" customHeight="1" thickBot="1" x14ac:dyDescent="0.3">
      <c r="B8" s="115">
        <v>1</v>
      </c>
      <c r="C8" s="135" t="s">
        <v>5</v>
      </c>
      <c r="D8" s="138"/>
      <c r="E8" s="2" t="s">
        <v>6</v>
      </c>
      <c r="F8" s="3" t="s">
        <v>7</v>
      </c>
      <c r="G8" s="3">
        <v>1</v>
      </c>
      <c r="H8" s="4">
        <v>397969</v>
      </c>
      <c r="I8" s="4">
        <f>+H8*19%</f>
        <v>75614.11</v>
      </c>
      <c r="J8" s="65">
        <f>+(H8+I8)*G8</f>
        <v>473583.11</v>
      </c>
      <c r="K8" s="141">
        <f>SUM(J8:J15)</f>
        <v>4822446.4399999995</v>
      </c>
      <c r="L8" s="49">
        <v>680000</v>
      </c>
      <c r="M8" s="49">
        <f>+L8*19%</f>
        <v>129200</v>
      </c>
      <c r="N8" s="65">
        <f t="shared" ref="N8:N38" si="0">+(L8+M8)*G8</f>
        <v>809200</v>
      </c>
      <c r="O8" s="155">
        <f>SUM(N8:N15)</f>
        <v>7604100</v>
      </c>
      <c r="P8" s="4">
        <v>460100</v>
      </c>
      <c r="Q8" s="5">
        <f>+P8*19%</f>
        <v>87419</v>
      </c>
      <c r="R8" s="65">
        <f>+(Q8+P8)*G8</f>
        <v>547519</v>
      </c>
      <c r="S8" s="155">
        <f>SUM(R8:R15)</f>
        <v>3145051</v>
      </c>
      <c r="T8" s="4">
        <v>369600</v>
      </c>
      <c r="U8" s="5">
        <f>+T8*19%</f>
        <v>70224</v>
      </c>
      <c r="V8" s="65">
        <f t="shared" ref="V8:V38" si="1">+(T8+U8)*G8</f>
        <v>439824</v>
      </c>
      <c r="W8" s="161">
        <f>SUM(V8:V15)</f>
        <v>3959915.4</v>
      </c>
      <c r="X8" s="4"/>
      <c r="Y8" s="5">
        <f>+X8*19%</f>
        <v>0</v>
      </c>
      <c r="Z8" s="5">
        <f t="shared" ref="Z8:Z38" si="2">+(X8+Y8)*G8</f>
        <v>0</v>
      </c>
      <c r="AA8" s="161">
        <f>SUM(Z8:Z15)</f>
        <v>0</v>
      </c>
      <c r="AC8" s="4">
        <f>+MIN(H8,P8,T8)</f>
        <v>369600</v>
      </c>
      <c r="AD8" s="5">
        <f>+AC8*19%</f>
        <v>70224</v>
      </c>
      <c r="AE8" s="65">
        <f t="shared" ref="AE8:AE38" si="3">+(AC8+AD8)*G8</f>
        <v>439824</v>
      </c>
      <c r="AF8" s="106">
        <f>SUM(AE8:AE15)</f>
        <v>3650971.17</v>
      </c>
      <c r="AG8" s="4">
        <f>+ROUND(AVERAGE(H8,P8,T8),0)</f>
        <v>409223</v>
      </c>
      <c r="AH8" s="5">
        <f>+AG8*19%</f>
        <v>77752.37</v>
      </c>
      <c r="AI8" s="65">
        <f t="shared" ref="AI8:AI38" si="4">+(AG8+AH8)*G8</f>
        <v>486975.37</v>
      </c>
      <c r="AJ8" s="106">
        <f>SUM(AI8:AI15)</f>
        <v>4571742</v>
      </c>
      <c r="AK8" s="4">
        <f t="shared" ref="AK8:AK38" si="5">+ROUND(AVERAGE(AC8,AG8),0)</f>
        <v>389412</v>
      </c>
      <c r="AL8" s="5">
        <f>+AK8*19%</f>
        <v>73988.28</v>
      </c>
      <c r="AM8" s="65">
        <f t="shared" ref="AM8:AM38" si="6">+(AK8+AL8)*G8</f>
        <v>463400.28</v>
      </c>
      <c r="AN8" s="106">
        <f>SUM(AM8:AM15)</f>
        <v>4111360.7500000005</v>
      </c>
      <c r="AP8" s="78"/>
      <c r="AQ8" s="86"/>
      <c r="AS8" s="78">
        <f>+(((AVERAGE(J8,R8,V8))+(MIN(J8,R8,V8)))/2)</f>
        <v>463399.68499999994</v>
      </c>
      <c r="AT8" s="64">
        <f>+AS8-AM8</f>
        <v>-0.59500000008847564</v>
      </c>
      <c r="AV8" s="83">
        <v>441936</v>
      </c>
      <c r="AW8" s="63">
        <f>+AM8/AV8-1</f>
        <v>4.8568752036494134E-2</v>
      </c>
      <c r="AZ8" s="63"/>
    </row>
    <row r="9" spans="2:52" ht="14.25" customHeight="1" thickBot="1" x14ac:dyDescent="0.3">
      <c r="B9" s="116"/>
      <c r="C9" s="144"/>
      <c r="D9" s="145"/>
      <c r="E9" s="6" t="s">
        <v>8</v>
      </c>
      <c r="F9" s="7" t="s">
        <v>7</v>
      </c>
      <c r="G9" s="7">
        <v>1</v>
      </c>
      <c r="H9" s="8">
        <v>328600</v>
      </c>
      <c r="I9" s="8">
        <f t="shared" ref="I9:I38" si="7">+H9*19%</f>
        <v>62434</v>
      </c>
      <c r="J9" s="65">
        <f t="shared" ref="J9:J38" si="8">+(H9+I9)*G9</f>
        <v>391034</v>
      </c>
      <c r="K9" s="142"/>
      <c r="L9" s="50">
        <v>620000</v>
      </c>
      <c r="M9" s="50">
        <f t="shared" ref="M9:M38" si="9">+L9*19%</f>
        <v>117800</v>
      </c>
      <c r="N9" s="65">
        <f t="shared" si="0"/>
        <v>737800</v>
      </c>
      <c r="O9" s="157"/>
      <c r="P9" s="8">
        <v>438700</v>
      </c>
      <c r="Q9" s="9">
        <f t="shared" ref="Q9:Q38" si="10">+P9*19%</f>
        <v>83353</v>
      </c>
      <c r="R9" s="65">
        <f t="shared" ref="R9:R74" si="11">+(Q9+P9)*G9</f>
        <v>522053</v>
      </c>
      <c r="S9" s="157"/>
      <c r="T9" s="8">
        <v>279615</v>
      </c>
      <c r="U9" s="9">
        <f t="shared" ref="U9:U38" si="12">+T9*19%</f>
        <v>53126.85</v>
      </c>
      <c r="V9" s="65">
        <f t="shared" si="1"/>
        <v>332741.84999999998</v>
      </c>
      <c r="W9" s="162"/>
      <c r="X9" s="8"/>
      <c r="Y9" s="9">
        <f t="shared" ref="Y9:Y38" si="13">+X9*19%</f>
        <v>0</v>
      </c>
      <c r="Z9" s="5">
        <f t="shared" si="2"/>
        <v>0</v>
      </c>
      <c r="AA9" s="162"/>
      <c r="AC9" s="4">
        <f>+MIN(H9,P9,T9)</f>
        <v>279615</v>
      </c>
      <c r="AD9" s="5">
        <f t="shared" ref="AD9:AD74" si="14">+AC9*19%</f>
        <v>53126.85</v>
      </c>
      <c r="AE9" s="65">
        <f t="shared" si="3"/>
        <v>332741.84999999998</v>
      </c>
      <c r="AF9" s="107"/>
      <c r="AG9" s="4">
        <f>+ROUND(AVERAGE(H9,P9,T9),0)</f>
        <v>348972</v>
      </c>
      <c r="AH9" s="9">
        <f t="shared" ref="AH9:AH38" si="15">+AG9*19%</f>
        <v>66304.680000000008</v>
      </c>
      <c r="AI9" s="65">
        <f t="shared" si="4"/>
        <v>415276.68</v>
      </c>
      <c r="AJ9" s="107"/>
      <c r="AK9" s="4">
        <f t="shared" si="5"/>
        <v>314294</v>
      </c>
      <c r="AL9" s="9">
        <f t="shared" ref="AL9:AL38" si="16">+AK9*19%</f>
        <v>59715.86</v>
      </c>
      <c r="AM9" s="65">
        <f t="shared" si="6"/>
        <v>374009.86</v>
      </c>
      <c r="AN9" s="107"/>
      <c r="AP9" s="78"/>
      <c r="AQ9" s="86"/>
      <c r="AS9" s="78">
        <f>+(((AVERAGE(J9,R9,V9))+(MIN(J9,R9,V9)))/2)</f>
        <v>374009.06666666665</v>
      </c>
      <c r="AT9" s="64">
        <f t="shared" ref="AT9:AT72" si="17">+AS9-AM9</f>
        <v>-0.79333333333488554</v>
      </c>
      <c r="AV9" s="83">
        <v>334743</v>
      </c>
      <c r="AW9" s="63">
        <f t="shared" ref="AW9:AW72" si="18">+AM9/AV9-1</f>
        <v>0.11730449927257625</v>
      </c>
      <c r="AZ9" s="63"/>
    </row>
    <row r="10" spans="2:52" ht="14.25" customHeight="1" thickBot="1" x14ac:dyDescent="0.3">
      <c r="B10" s="116"/>
      <c r="C10" s="136"/>
      <c r="D10" s="139"/>
      <c r="E10" s="6" t="s">
        <v>9</v>
      </c>
      <c r="F10" s="7" t="s">
        <v>7</v>
      </c>
      <c r="G10" s="7">
        <v>1</v>
      </c>
      <c r="H10" s="8">
        <v>246909</v>
      </c>
      <c r="I10" s="8">
        <f t="shared" si="7"/>
        <v>46912.71</v>
      </c>
      <c r="J10" s="65">
        <f t="shared" si="8"/>
        <v>293821.71000000002</v>
      </c>
      <c r="K10" s="142"/>
      <c r="L10" s="50">
        <v>390000</v>
      </c>
      <c r="M10" s="50">
        <f t="shared" si="9"/>
        <v>74100</v>
      </c>
      <c r="N10" s="65">
        <f t="shared" si="0"/>
        <v>464100</v>
      </c>
      <c r="O10" s="157"/>
      <c r="P10" s="8">
        <v>385200</v>
      </c>
      <c r="Q10" s="9">
        <f t="shared" si="10"/>
        <v>73188</v>
      </c>
      <c r="R10" s="65">
        <f t="shared" si="11"/>
        <v>458388</v>
      </c>
      <c r="S10" s="157"/>
      <c r="T10" s="8">
        <v>192570</v>
      </c>
      <c r="U10" s="9">
        <f t="shared" si="12"/>
        <v>36588.300000000003</v>
      </c>
      <c r="V10" s="65">
        <f t="shared" si="1"/>
        <v>229158.3</v>
      </c>
      <c r="W10" s="162"/>
      <c r="X10" s="8"/>
      <c r="Y10" s="9">
        <f t="shared" si="13"/>
        <v>0</v>
      </c>
      <c r="Z10" s="5">
        <f t="shared" si="2"/>
        <v>0</v>
      </c>
      <c r="AA10" s="162"/>
      <c r="AC10" s="4">
        <f t="shared" ref="AC10:AC74" si="19">+MIN(H10,L10,P10,T10)</f>
        <v>192570</v>
      </c>
      <c r="AD10" s="5">
        <f t="shared" si="14"/>
        <v>36588.300000000003</v>
      </c>
      <c r="AE10" s="65">
        <f t="shared" si="3"/>
        <v>229158.3</v>
      </c>
      <c r="AF10" s="107"/>
      <c r="AG10" s="4">
        <f>+ROUND(AVERAGE(H10,L10,P10,T10),0)</f>
        <v>303670</v>
      </c>
      <c r="AH10" s="9">
        <f t="shared" si="15"/>
        <v>57697.3</v>
      </c>
      <c r="AI10" s="65">
        <f t="shared" si="4"/>
        <v>361367.3</v>
      </c>
      <c r="AJ10" s="107"/>
      <c r="AK10" s="4">
        <f t="shared" si="5"/>
        <v>248120</v>
      </c>
      <c r="AL10" s="9">
        <f t="shared" si="16"/>
        <v>47142.8</v>
      </c>
      <c r="AM10" s="65">
        <f t="shared" si="6"/>
        <v>295262.8</v>
      </c>
      <c r="AN10" s="107"/>
      <c r="AP10" s="78"/>
      <c r="AQ10" s="86"/>
      <c r="AS10" s="78">
        <f>+(((AVERAGE(J10,N10,R10,V10))+(MIN(J10,N10,R10,V10)))/2)</f>
        <v>295262.65125</v>
      </c>
      <c r="AT10" s="64">
        <f t="shared" si="17"/>
        <v>-0.14874999999301508</v>
      </c>
      <c r="AV10" s="83">
        <v>230448</v>
      </c>
      <c r="AW10" s="63">
        <f t="shared" si="18"/>
        <v>0.28125564118586399</v>
      </c>
      <c r="AZ10" s="63"/>
    </row>
    <row r="11" spans="2:52" ht="14.25" customHeight="1" thickBot="1" x14ac:dyDescent="0.3">
      <c r="B11" s="116"/>
      <c r="C11" s="136"/>
      <c r="D11" s="139"/>
      <c r="E11" s="6" t="s">
        <v>10</v>
      </c>
      <c r="F11" s="7" t="s">
        <v>7</v>
      </c>
      <c r="G11" s="7">
        <v>1</v>
      </c>
      <c r="H11" s="8">
        <v>90008</v>
      </c>
      <c r="I11" s="8">
        <f t="shared" si="7"/>
        <v>17101.52</v>
      </c>
      <c r="J11" s="65">
        <f t="shared" si="8"/>
        <v>107109.52</v>
      </c>
      <c r="K11" s="142"/>
      <c r="L11" s="50">
        <v>220000</v>
      </c>
      <c r="M11" s="50">
        <f t="shared" si="9"/>
        <v>41800</v>
      </c>
      <c r="N11" s="65">
        <f t="shared" si="0"/>
        <v>261800</v>
      </c>
      <c r="O11" s="157"/>
      <c r="P11" s="8">
        <v>133750</v>
      </c>
      <c r="Q11" s="9">
        <f t="shared" si="10"/>
        <v>25412.5</v>
      </c>
      <c r="R11" s="65">
        <f t="shared" si="11"/>
        <v>159162.5</v>
      </c>
      <c r="S11" s="157"/>
      <c r="T11" s="8">
        <v>172725</v>
      </c>
      <c r="U11" s="9">
        <f t="shared" si="12"/>
        <v>32817.75</v>
      </c>
      <c r="V11" s="65">
        <f t="shared" si="1"/>
        <v>205542.75</v>
      </c>
      <c r="W11" s="162"/>
      <c r="X11" s="8"/>
      <c r="Y11" s="9">
        <f t="shared" si="13"/>
        <v>0</v>
      </c>
      <c r="Z11" s="5">
        <f t="shared" si="2"/>
        <v>0</v>
      </c>
      <c r="AA11" s="162"/>
      <c r="AC11" s="4">
        <f t="shared" si="19"/>
        <v>90008</v>
      </c>
      <c r="AD11" s="5">
        <f t="shared" si="14"/>
        <v>17101.52</v>
      </c>
      <c r="AE11" s="65">
        <f t="shared" si="3"/>
        <v>107109.52</v>
      </c>
      <c r="AF11" s="107"/>
      <c r="AG11" s="4">
        <f>+ROUND(AVERAGE(H11,L11,P11,T11),0)</f>
        <v>154121</v>
      </c>
      <c r="AH11" s="9">
        <f t="shared" si="15"/>
        <v>29282.99</v>
      </c>
      <c r="AI11" s="65">
        <f t="shared" si="4"/>
        <v>183403.99</v>
      </c>
      <c r="AJ11" s="107"/>
      <c r="AK11" s="4">
        <f t="shared" si="5"/>
        <v>122065</v>
      </c>
      <c r="AL11" s="9">
        <f t="shared" si="16"/>
        <v>23192.35</v>
      </c>
      <c r="AM11" s="65">
        <f t="shared" si="6"/>
        <v>145257.35</v>
      </c>
      <c r="AN11" s="107"/>
      <c r="AP11" s="78"/>
      <c r="AQ11" s="86"/>
      <c r="AS11" s="78">
        <f>+(((AVERAGE(J11,N11,R11,V11))+(MIN(J11,N11,R11,V11)))/2)</f>
        <v>145256.60625000001</v>
      </c>
      <c r="AT11" s="64">
        <f t="shared" si="17"/>
        <v>-0.74374999999417923</v>
      </c>
      <c r="AV11" s="83">
        <v>200420</v>
      </c>
      <c r="AW11" s="63">
        <f t="shared" si="18"/>
        <v>-0.27523525596247878</v>
      </c>
      <c r="AZ11" s="63"/>
    </row>
    <row r="12" spans="2:52" ht="14.25" customHeight="1" thickBot="1" x14ac:dyDescent="0.3">
      <c r="B12" s="116"/>
      <c r="C12" s="136"/>
      <c r="D12" s="139"/>
      <c r="E12" s="10" t="s">
        <v>11</v>
      </c>
      <c r="F12" s="7" t="s">
        <v>7</v>
      </c>
      <c r="G12" s="11">
        <v>1</v>
      </c>
      <c r="H12" s="8">
        <v>378190</v>
      </c>
      <c r="I12" s="8">
        <f t="shared" si="7"/>
        <v>71856.100000000006</v>
      </c>
      <c r="J12" s="65">
        <f t="shared" si="8"/>
        <v>450046.1</v>
      </c>
      <c r="K12" s="142"/>
      <c r="L12" s="50">
        <v>650000</v>
      </c>
      <c r="M12" s="50">
        <f t="shared" si="9"/>
        <v>123500</v>
      </c>
      <c r="N12" s="65">
        <f t="shared" si="0"/>
        <v>773500</v>
      </c>
      <c r="O12" s="157"/>
      <c r="P12" s="8">
        <v>267500</v>
      </c>
      <c r="Q12" s="9">
        <f t="shared" si="10"/>
        <v>50825</v>
      </c>
      <c r="R12" s="65">
        <f t="shared" si="11"/>
        <v>318325</v>
      </c>
      <c r="S12" s="157"/>
      <c r="T12" s="8">
        <v>417900</v>
      </c>
      <c r="U12" s="9">
        <f t="shared" si="12"/>
        <v>79401</v>
      </c>
      <c r="V12" s="65">
        <f t="shared" si="1"/>
        <v>497301</v>
      </c>
      <c r="W12" s="162"/>
      <c r="X12" s="8"/>
      <c r="Y12" s="9">
        <f t="shared" si="13"/>
        <v>0</v>
      </c>
      <c r="Z12" s="5">
        <f t="shared" si="2"/>
        <v>0</v>
      </c>
      <c r="AA12" s="162"/>
      <c r="AC12" s="4">
        <f>+MIN(H12,P12,T12)</f>
        <v>267500</v>
      </c>
      <c r="AD12" s="5">
        <f t="shared" si="14"/>
        <v>50825</v>
      </c>
      <c r="AE12" s="65">
        <f t="shared" si="3"/>
        <v>318325</v>
      </c>
      <c r="AF12" s="107"/>
      <c r="AG12" s="4">
        <f>+ROUND(AVERAGE(H12,P12,T12),0)</f>
        <v>354530</v>
      </c>
      <c r="AH12" s="9">
        <f t="shared" si="15"/>
        <v>67360.7</v>
      </c>
      <c r="AI12" s="65">
        <f t="shared" si="4"/>
        <v>421890.7</v>
      </c>
      <c r="AJ12" s="107"/>
      <c r="AK12" s="4">
        <f t="shared" si="5"/>
        <v>311015</v>
      </c>
      <c r="AL12" s="9">
        <f t="shared" si="16"/>
        <v>59092.85</v>
      </c>
      <c r="AM12" s="65">
        <f t="shared" si="6"/>
        <v>370107.85</v>
      </c>
      <c r="AN12" s="107"/>
      <c r="AP12" s="78"/>
      <c r="AQ12" s="86"/>
      <c r="AS12" s="78">
        <f t="shared" ref="AS12" si="20">+(((AVERAGE(J12,R12,V12))+(MIN(J12,R12,V12)))/2)</f>
        <v>370107.85</v>
      </c>
      <c r="AT12" s="64">
        <f t="shared" si="17"/>
        <v>0</v>
      </c>
      <c r="AV12" s="83">
        <v>390585</v>
      </c>
      <c r="AW12" s="63">
        <f t="shared" si="18"/>
        <v>-5.2426872511745271E-2</v>
      </c>
      <c r="AZ12" s="63"/>
    </row>
    <row r="13" spans="2:52" ht="14.25" customHeight="1" thickBot="1" x14ac:dyDescent="0.3">
      <c r="B13" s="116"/>
      <c r="C13" s="136"/>
      <c r="D13" s="139"/>
      <c r="E13" s="6" t="s">
        <v>12</v>
      </c>
      <c r="F13" s="7" t="s">
        <v>7</v>
      </c>
      <c r="G13" s="11">
        <v>1</v>
      </c>
      <c r="H13" s="8">
        <v>1385000</v>
      </c>
      <c r="I13" s="8">
        <f t="shared" si="7"/>
        <v>263150</v>
      </c>
      <c r="J13" s="65">
        <f t="shared" si="8"/>
        <v>1648150</v>
      </c>
      <c r="K13" s="142"/>
      <c r="L13" s="50">
        <v>2550000</v>
      </c>
      <c r="M13" s="50">
        <f t="shared" si="9"/>
        <v>484500</v>
      </c>
      <c r="N13" s="65">
        <f t="shared" si="0"/>
        <v>3034500</v>
      </c>
      <c r="O13" s="157"/>
      <c r="P13" s="8">
        <v>374500</v>
      </c>
      <c r="Q13" s="9">
        <f t="shared" si="10"/>
        <v>71155</v>
      </c>
      <c r="R13" s="65">
        <f t="shared" si="11"/>
        <v>445655</v>
      </c>
      <c r="S13" s="157"/>
      <c r="T13" s="8">
        <v>1034250</v>
      </c>
      <c r="U13" s="9">
        <f t="shared" si="12"/>
        <v>196507.5</v>
      </c>
      <c r="V13" s="65">
        <f t="shared" si="1"/>
        <v>1230757.5</v>
      </c>
      <c r="W13" s="162"/>
      <c r="X13" s="8"/>
      <c r="Y13" s="9">
        <f t="shared" si="13"/>
        <v>0</v>
      </c>
      <c r="Z13" s="5">
        <f t="shared" si="2"/>
        <v>0</v>
      </c>
      <c r="AA13" s="162"/>
      <c r="AC13" s="4">
        <f>+MIN(H13,T13)</f>
        <v>1034250</v>
      </c>
      <c r="AD13" s="5">
        <f t="shared" si="14"/>
        <v>196507.5</v>
      </c>
      <c r="AE13" s="65">
        <f t="shared" si="3"/>
        <v>1230757.5</v>
      </c>
      <c r="AF13" s="107"/>
      <c r="AG13" s="4">
        <f>+ROUND(AVERAGE(H13,T13),0)</f>
        <v>1209625</v>
      </c>
      <c r="AH13" s="9">
        <f t="shared" si="15"/>
        <v>229828.75</v>
      </c>
      <c r="AI13" s="65">
        <f t="shared" si="4"/>
        <v>1439453.75</v>
      </c>
      <c r="AJ13" s="107"/>
      <c r="AK13" s="4">
        <f t="shared" si="5"/>
        <v>1121938</v>
      </c>
      <c r="AL13" s="9">
        <f t="shared" si="16"/>
        <v>213168.22</v>
      </c>
      <c r="AM13" s="65">
        <f t="shared" si="6"/>
        <v>1335106.22</v>
      </c>
      <c r="AN13" s="107"/>
      <c r="AP13" s="78"/>
      <c r="AQ13" s="86"/>
      <c r="AS13" s="78">
        <f>+(((AVERAGE(J13,V13))+(MIN(J13,V13)))/2)</f>
        <v>1335105.625</v>
      </c>
      <c r="AT13" s="64">
        <f t="shared" si="17"/>
        <v>-0.59499999997206032</v>
      </c>
      <c r="AV13" s="83">
        <v>1539004</v>
      </c>
      <c r="AW13" s="63">
        <f t="shared" si="18"/>
        <v>-0.1324868421394616</v>
      </c>
      <c r="AZ13" s="63"/>
    </row>
    <row r="14" spans="2:52" ht="14.25" customHeight="1" thickBot="1" x14ac:dyDescent="0.3">
      <c r="B14" s="116"/>
      <c r="C14" s="136"/>
      <c r="D14" s="139"/>
      <c r="E14" s="12" t="s">
        <v>13</v>
      </c>
      <c r="F14" s="13" t="s">
        <v>7</v>
      </c>
      <c r="G14" s="14">
        <v>2</v>
      </c>
      <c r="H14" s="8">
        <v>428900</v>
      </c>
      <c r="I14" s="8">
        <f t="shared" si="7"/>
        <v>81491</v>
      </c>
      <c r="J14" s="65">
        <f t="shared" si="8"/>
        <v>1020782</v>
      </c>
      <c r="K14" s="142"/>
      <c r="L14" s="50">
        <v>480000</v>
      </c>
      <c r="M14" s="50">
        <f t="shared" si="9"/>
        <v>91200</v>
      </c>
      <c r="N14" s="65">
        <f t="shared" si="0"/>
        <v>1142400</v>
      </c>
      <c r="O14" s="157"/>
      <c r="P14" s="8">
        <v>267500</v>
      </c>
      <c r="Q14" s="9">
        <f t="shared" si="10"/>
        <v>50825</v>
      </c>
      <c r="R14" s="65">
        <f t="shared" si="11"/>
        <v>636650</v>
      </c>
      <c r="S14" s="157"/>
      <c r="T14" s="8">
        <v>257250</v>
      </c>
      <c r="U14" s="9">
        <f t="shared" si="12"/>
        <v>48877.5</v>
      </c>
      <c r="V14" s="65">
        <f t="shared" si="1"/>
        <v>612255</v>
      </c>
      <c r="W14" s="162"/>
      <c r="X14" s="8"/>
      <c r="Y14" s="9">
        <f t="shared" si="13"/>
        <v>0</v>
      </c>
      <c r="Z14" s="5">
        <f t="shared" si="2"/>
        <v>0</v>
      </c>
      <c r="AA14" s="162"/>
      <c r="AC14" s="4">
        <f t="shared" si="19"/>
        <v>257250</v>
      </c>
      <c r="AD14" s="5">
        <f t="shared" si="14"/>
        <v>48877.5</v>
      </c>
      <c r="AE14" s="65">
        <f t="shared" si="3"/>
        <v>612255</v>
      </c>
      <c r="AF14" s="107"/>
      <c r="AG14" s="4">
        <f>+ROUND(AVERAGE(H14,L14,P14,T14),0)</f>
        <v>358413</v>
      </c>
      <c r="AH14" s="9">
        <f t="shared" si="15"/>
        <v>68098.47</v>
      </c>
      <c r="AI14" s="65">
        <f t="shared" si="4"/>
        <v>853022.94</v>
      </c>
      <c r="AJ14" s="107"/>
      <c r="AK14" s="4">
        <f t="shared" si="5"/>
        <v>307832</v>
      </c>
      <c r="AL14" s="9">
        <f t="shared" si="16"/>
        <v>58488.08</v>
      </c>
      <c r="AM14" s="65">
        <f t="shared" si="6"/>
        <v>732640.16</v>
      </c>
      <c r="AN14" s="107"/>
      <c r="AP14" s="78"/>
      <c r="AQ14" s="86"/>
      <c r="AS14" s="78">
        <f>+(((AVERAGE(J14,N14,R14,V14))+(MIN(J14,N14,R14,V14)))/2)</f>
        <v>732638.375</v>
      </c>
      <c r="AT14" s="64">
        <f t="shared" si="17"/>
        <v>-1.7850000000325963</v>
      </c>
      <c r="AV14" s="83">
        <v>534992</v>
      </c>
      <c r="AW14" s="63">
        <f t="shared" si="18"/>
        <v>0.36944133744055985</v>
      </c>
      <c r="AZ14" s="63"/>
    </row>
    <row r="15" spans="2:52" ht="15" customHeight="1" thickBot="1" x14ac:dyDescent="0.3">
      <c r="B15" s="117"/>
      <c r="C15" s="137"/>
      <c r="D15" s="140"/>
      <c r="E15" s="15" t="s">
        <v>14</v>
      </c>
      <c r="F15" s="16" t="s">
        <v>15</v>
      </c>
      <c r="G15" s="16">
        <v>1</v>
      </c>
      <c r="H15" s="17">
        <v>368000</v>
      </c>
      <c r="I15" s="17">
        <f t="shared" si="7"/>
        <v>69920</v>
      </c>
      <c r="J15" s="65">
        <f t="shared" si="8"/>
        <v>437920</v>
      </c>
      <c r="K15" s="143"/>
      <c r="L15" s="51">
        <v>320000</v>
      </c>
      <c r="M15" s="51">
        <f t="shared" si="9"/>
        <v>60800</v>
      </c>
      <c r="N15" s="65">
        <f t="shared" si="0"/>
        <v>380800</v>
      </c>
      <c r="O15" s="156"/>
      <c r="P15" s="17">
        <v>48150</v>
      </c>
      <c r="Q15" s="18">
        <f t="shared" si="10"/>
        <v>9148.5</v>
      </c>
      <c r="R15" s="65">
        <f t="shared" si="11"/>
        <v>57298.5</v>
      </c>
      <c r="S15" s="156"/>
      <c r="T15" s="17">
        <v>346500</v>
      </c>
      <c r="U15" s="18">
        <f t="shared" si="12"/>
        <v>65835</v>
      </c>
      <c r="V15" s="65">
        <f t="shared" si="1"/>
        <v>412335</v>
      </c>
      <c r="W15" s="163"/>
      <c r="X15" s="17"/>
      <c r="Y15" s="18">
        <f t="shared" si="13"/>
        <v>0</v>
      </c>
      <c r="Z15" s="5">
        <f t="shared" si="2"/>
        <v>0</v>
      </c>
      <c r="AA15" s="163"/>
      <c r="AC15" s="4">
        <f>+MIN(H15,L15,T15)</f>
        <v>320000</v>
      </c>
      <c r="AD15" s="5">
        <f t="shared" si="14"/>
        <v>60800</v>
      </c>
      <c r="AE15" s="65">
        <f t="shared" si="3"/>
        <v>380800</v>
      </c>
      <c r="AF15" s="108"/>
      <c r="AG15" s="4">
        <f>+ROUND(AVERAGE(H15,L15,T15),0)</f>
        <v>344833</v>
      </c>
      <c r="AH15" s="18">
        <f t="shared" si="15"/>
        <v>65518.270000000004</v>
      </c>
      <c r="AI15" s="65">
        <f t="shared" si="4"/>
        <v>410351.27</v>
      </c>
      <c r="AJ15" s="108"/>
      <c r="AK15" s="4">
        <f t="shared" si="5"/>
        <v>332417</v>
      </c>
      <c r="AL15" s="18">
        <f t="shared" si="16"/>
        <v>63159.23</v>
      </c>
      <c r="AM15" s="65">
        <f t="shared" si="6"/>
        <v>395576.23</v>
      </c>
      <c r="AN15" s="108"/>
      <c r="AP15" s="78"/>
      <c r="AQ15" s="86"/>
      <c r="AS15" s="78">
        <f>+(((AVERAGE(J15,V15,N15))+(MIN(J15,N15,V15)))/2)</f>
        <v>395575.83333333337</v>
      </c>
      <c r="AT15" s="64">
        <f t="shared" si="17"/>
        <v>-0.39666666660923511</v>
      </c>
      <c r="AV15" s="83">
        <v>358125</v>
      </c>
      <c r="AW15" s="63">
        <f t="shared" si="18"/>
        <v>0.10457586038394417</v>
      </c>
      <c r="AZ15" s="63"/>
    </row>
    <row r="16" spans="2:52" ht="14.25" customHeight="1" thickBot="1" x14ac:dyDescent="0.3">
      <c r="B16" s="115">
        <v>2</v>
      </c>
      <c r="C16" s="135" t="s">
        <v>16</v>
      </c>
      <c r="D16" s="138"/>
      <c r="E16" s="2" t="s">
        <v>17</v>
      </c>
      <c r="F16" s="3" t="s">
        <v>7</v>
      </c>
      <c r="G16" s="3">
        <v>2</v>
      </c>
      <c r="H16" s="4">
        <v>298000</v>
      </c>
      <c r="I16" s="4">
        <f t="shared" si="7"/>
        <v>56620</v>
      </c>
      <c r="J16" s="65">
        <f t="shared" si="8"/>
        <v>709240</v>
      </c>
      <c r="K16" s="141">
        <f>SUM(J16:J22)</f>
        <v>3821279.21</v>
      </c>
      <c r="L16" s="49">
        <v>550000</v>
      </c>
      <c r="M16" s="49">
        <f t="shared" si="9"/>
        <v>104500</v>
      </c>
      <c r="N16" s="65">
        <f t="shared" si="0"/>
        <v>1309000</v>
      </c>
      <c r="O16" s="155">
        <f>SUM(N16:N22)</f>
        <v>5224100</v>
      </c>
      <c r="P16" s="4">
        <v>460100</v>
      </c>
      <c r="Q16" s="5">
        <f t="shared" si="10"/>
        <v>87419</v>
      </c>
      <c r="R16" s="65">
        <f t="shared" si="11"/>
        <v>1095038</v>
      </c>
      <c r="S16" s="155">
        <f>SUM(R16:R22)</f>
        <v>3501575</v>
      </c>
      <c r="T16" s="4">
        <v>246750</v>
      </c>
      <c r="U16" s="5">
        <f t="shared" si="12"/>
        <v>46882.5</v>
      </c>
      <c r="V16" s="65">
        <f t="shared" si="1"/>
        <v>587265</v>
      </c>
      <c r="W16" s="161">
        <f>SUM(V16:V22)</f>
        <v>3230832.15</v>
      </c>
      <c r="X16" s="4"/>
      <c r="Y16" s="5">
        <f t="shared" si="13"/>
        <v>0</v>
      </c>
      <c r="Z16" s="5">
        <f t="shared" si="2"/>
        <v>0</v>
      </c>
      <c r="AA16" s="161">
        <f>SUM(Z16:Z22)</f>
        <v>0</v>
      </c>
      <c r="AC16" s="4">
        <f t="shared" si="19"/>
        <v>246750</v>
      </c>
      <c r="AD16" s="5">
        <f t="shared" si="14"/>
        <v>46882.5</v>
      </c>
      <c r="AE16" s="65">
        <f t="shared" si="3"/>
        <v>587265</v>
      </c>
      <c r="AF16" s="106">
        <f>SUM(AE16:AE22)</f>
        <v>2891759.5</v>
      </c>
      <c r="AG16" s="4">
        <f>+ROUND(AVERAGE(H16,L16,P16,T16),0)</f>
        <v>388713</v>
      </c>
      <c r="AH16" s="5">
        <f t="shared" si="15"/>
        <v>73855.47</v>
      </c>
      <c r="AI16" s="65">
        <f t="shared" si="4"/>
        <v>925136.94</v>
      </c>
      <c r="AJ16" s="106">
        <f>SUM(AI16:AI22)</f>
        <v>4060933.3099999996</v>
      </c>
      <c r="AK16" s="4">
        <f t="shared" si="5"/>
        <v>317732</v>
      </c>
      <c r="AL16" s="5">
        <f t="shared" si="16"/>
        <v>60369.08</v>
      </c>
      <c r="AM16" s="65">
        <f t="shared" si="6"/>
        <v>756202.16</v>
      </c>
      <c r="AN16" s="106">
        <f>SUM(AM16:AM22)</f>
        <v>3476348.19</v>
      </c>
      <c r="AP16" s="78"/>
      <c r="AQ16" s="86"/>
      <c r="AS16" s="78">
        <f>+(((AVERAGE(J16,N16,R16,V16))+(MIN(J16,N16,R16,V16)))/2)</f>
        <v>756200.375</v>
      </c>
      <c r="AT16" s="64">
        <f t="shared" si="17"/>
        <v>-1.7850000000325963</v>
      </c>
      <c r="AV16" s="83">
        <v>590692</v>
      </c>
      <c r="AW16" s="63">
        <f t="shared" si="18"/>
        <v>0.28019705701109898</v>
      </c>
      <c r="AZ16" s="63"/>
    </row>
    <row r="17" spans="2:52" ht="14.25" customHeight="1" thickBot="1" x14ac:dyDescent="0.3">
      <c r="B17" s="116"/>
      <c r="C17" s="136"/>
      <c r="D17" s="139"/>
      <c r="E17" s="6" t="s">
        <v>18</v>
      </c>
      <c r="F17" s="7" t="s">
        <v>7</v>
      </c>
      <c r="G17" s="7">
        <v>1</v>
      </c>
      <c r="H17" s="8">
        <v>185159</v>
      </c>
      <c r="I17" s="8">
        <f t="shared" si="7"/>
        <v>35180.21</v>
      </c>
      <c r="J17" s="65">
        <f t="shared" si="8"/>
        <v>220339.21</v>
      </c>
      <c r="K17" s="142"/>
      <c r="L17" s="50">
        <v>320000</v>
      </c>
      <c r="M17" s="50">
        <f t="shared" si="9"/>
        <v>60800</v>
      </c>
      <c r="N17" s="65">
        <f t="shared" si="0"/>
        <v>380800</v>
      </c>
      <c r="O17" s="157"/>
      <c r="P17" s="8">
        <v>438700</v>
      </c>
      <c r="Q17" s="9">
        <f t="shared" si="10"/>
        <v>83353</v>
      </c>
      <c r="R17" s="65">
        <f t="shared" si="11"/>
        <v>522053</v>
      </c>
      <c r="S17" s="157"/>
      <c r="T17" s="8">
        <v>158550</v>
      </c>
      <c r="U17" s="9">
        <f t="shared" si="12"/>
        <v>30124.5</v>
      </c>
      <c r="V17" s="65">
        <f t="shared" si="1"/>
        <v>188674.5</v>
      </c>
      <c r="W17" s="162"/>
      <c r="X17" s="8"/>
      <c r="Y17" s="9">
        <f t="shared" si="13"/>
        <v>0</v>
      </c>
      <c r="Z17" s="5">
        <f t="shared" si="2"/>
        <v>0</v>
      </c>
      <c r="AA17" s="162"/>
      <c r="AC17" s="4">
        <f t="shared" si="19"/>
        <v>158550</v>
      </c>
      <c r="AD17" s="5">
        <f t="shared" si="14"/>
        <v>30124.5</v>
      </c>
      <c r="AE17" s="65">
        <f t="shared" si="3"/>
        <v>188674.5</v>
      </c>
      <c r="AF17" s="107"/>
      <c r="AG17" s="4">
        <f>+ROUND(AVERAGE(H17,L17,P17,T17),0)</f>
        <v>275602</v>
      </c>
      <c r="AH17" s="9">
        <f t="shared" si="15"/>
        <v>52364.38</v>
      </c>
      <c r="AI17" s="65">
        <f t="shared" si="4"/>
        <v>327966.38</v>
      </c>
      <c r="AJ17" s="107"/>
      <c r="AK17" s="4">
        <f t="shared" si="5"/>
        <v>217076</v>
      </c>
      <c r="AL17" s="9">
        <f t="shared" si="16"/>
        <v>41244.44</v>
      </c>
      <c r="AM17" s="65">
        <f t="shared" si="6"/>
        <v>258320.44</v>
      </c>
      <c r="AN17" s="107"/>
      <c r="AP17" s="78"/>
      <c r="AQ17" s="86"/>
      <c r="AS17" s="78">
        <f>+(((AVERAGE(J17,N17,R17,V17))+(MIN(J17,N17,R17,V17)))/2)</f>
        <v>258320.58875</v>
      </c>
      <c r="AT17" s="64">
        <f t="shared" si="17"/>
        <v>0.14874999999301508</v>
      </c>
      <c r="AV17" s="83">
        <v>190843</v>
      </c>
      <c r="AW17" s="63">
        <f t="shared" si="18"/>
        <v>0.3535756616695398</v>
      </c>
      <c r="AZ17" s="63"/>
    </row>
    <row r="18" spans="2:52" ht="14.25" customHeight="1" thickBot="1" x14ac:dyDescent="0.3">
      <c r="B18" s="116"/>
      <c r="C18" s="136"/>
      <c r="D18" s="139"/>
      <c r="E18" s="6" t="s">
        <v>19</v>
      </c>
      <c r="F18" s="7" t="s">
        <v>7</v>
      </c>
      <c r="G18" s="7">
        <v>1</v>
      </c>
      <c r="H18" s="8">
        <v>85000</v>
      </c>
      <c r="I18" s="8">
        <f t="shared" si="7"/>
        <v>16150</v>
      </c>
      <c r="J18" s="65">
        <f t="shared" si="8"/>
        <v>101150</v>
      </c>
      <c r="K18" s="142"/>
      <c r="L18" s="50">
        <v>190000</v>
      </c>
      <c r="M18" s="50">
        <f t="shared" si="9"/>
        <v>36100</v>
      </c>
      <c r="N18" s="65">
        <f t="shared" si="0"/>
        <v>226100</v>
      </c>
      <c r="O18" s="157"/>
      <c r="P18" s="8">
        <v>385200</v>
      </c>
      <c r="Q18" s="9">
        <f t="shared" si="10"/>
        <v>73188</v>
      </c>
      <c r="R18" s="65">
        <f t="shared" si="11"/>
        <v>458388</v>
      </c>
      <c r="S18" s="157"/>
      <c r="T18" s="8">
        <v>133035</v>
      </c>
      <c r="U18" s="9">
        <f t="shared" si="12"/>
        <v>25276.65</v>
      </c>
      <c r="V18" s="65">
        <f t="shared" si="1"/>
        <v>158311.65</v>
      </c>
      <c r="W18" s="162"/>
      <c r="X18" s="8"/>
      <c r="Y18" s="9">
        <f t="shared" si="13"/>
        <v>0</v>
      </c>
      <c r="Z18" s="5">
        <f t="shared" si="2"/>
        <v>0</v>
      </c>
      <c r="AA18" s="162"/>
      <c r="AC18" s="4">
        <f t="shared" si="19"/>
        <v>85000</v>
      </c>
      <c r="AD18" s="5">
        <f t="shared" si="14"/>
        <v>16150</v>
      </c>
      <c r="AE18" s="65">
        <f t="shared" si="3"/>
        <v>101150</v>
      </c>
      <c r="AF18" s="107"/>
      <c r="AG18" s="4">
        <f>+ROUND(AVERAGE(H18,L18,T18),0)</f>
        <v>136012</v>
      </c>
      <c r="AH18" s="9">
        <f t="shared" si="15"/>
        <v>25842.28</v>
      </c>
      <c r="AI18" s="65">
        <f t="shared" si="4"/>
        <v>161854.28</v>
      </c>
      <c r="AJ18" s="107"/>
      <c r="AK18" s="4">
        <f t="shared" si="5"/>
        <v>110506</v>
      </c>
      <c r="AL18" s="9">
        <f t="shared" si="16"/>
        <v>20996.14</v>
      </c>
      <c r="AM18" s="65">
        <f t="shared" si="6"/>
        <v>131502.14000000001</v>
      </c>
      <c r="AN18" s="107"/>
      <c r="AP18" s="78"/>
      <c r="AQ18" s="86"/>
      <c r="AS18" s="78">
        <f>+(((AVERAGE(J18,V18,N18))+(MIN(J18,N18,V18)))/2)</f>
        <v>131501.94166666665</v>
      </c>
      <c r="AT18" s="64">
        <f t="shared" si="17"/>
        <v>-0.19833333336282521</v>
      </c>
      <c r="AV18" s="83">
        <v>138398</v>
      </c>
      <c r="AW18" s="63">
        <f t="shared" si="18"/>
        <v>-4.9826298067891073E-2</v>
      </c>
      <c r="AZ18" s="63"/>
    </row>
    <row r="19" spans="2:52" ht="14.25" customHeight="1" thickBot="1" x14ac:dyDescent="0.3">
      <c r="B19" s="116"/>
      <c r="C19" s="136"/>
      <c r="D19" s="139"/>
      <c r="E19" s="6" t="s">
        <v>20</v>
      </c>
      <c r="F19" s="7" t="s">
        <v>7</v>
      </c>
      <c r="G19" s="7">
        <v>1</v>
      </c>
      <c r="H19" s="8">
        <v>998000</v>
      </c>
      <c r="I19" s="8">
        <f t="shared" si="7"/>
        <v>189620</v>
      </c>
      <c r="J19" s="65">
        <f t="shared" si="8"/>
        <v>1187620</v>
      </c>
      <c r="K19" s="142"/>
      <c r="L19" s="50">
        <v>850000</v>
      </c>
      <c r="M19" s="50">
        <f t="shared" si="9"/>
        <v>161500</v>
      </c>
      <c r="N19" s="65">
        <f t="shared" si="0"/>
        <v>1011500</v>
      </c>
      <c r="O19" s="157"/>
      <c r="P19" s="8">
        <v>133750</v>
      </c>
      <c r="Q19" s="9">
        <f t="shared" si="10"/>
        <v>25412.5</v>
      </c>
      <c r="R19" s="65">
        <f t="shared" si="11"/>
        <v>159162.5</v>
      </c>
      <c r="S19" s="157"/>
      <c r="T19" s="8">
        <v>672000</v>
      </c>
      <c r="U19" s="9">
        <f t="shared" si="12"/>
        <v>127680</v>
      </c>
      <c r="V19" s="65">
        <f t="shared" si="1"/>
        <v>799680</v>
      </c>
      <c r="W19" s="162"/>
      <c r="X19" s="8"/>
      <c r="Y19" s="9">
        <f t="shared" si="13"/>
        <v>0</v>
      </c>
      <c r="Z19" s="5">
        <f t="shared" si="2"/>
        <v>0</v>
      </c>
      <c r="AA19" s="162"/>
      <c r="AC19" s="4">
        <f>+MIN(H19,L19,T19)</f>
        <v>672000</v>
      </c>
      <c r="AD19" s="5">
        <f t="shared" si="14"/>
        <v>127680</v>
      </c>
      <c r="AE19" s="65">
        <f t="shared" si="3"/>
        <v>799680</v>
      </c>
      <c r="AF19" s="107"/>
      <c r="AG19" s="4">
        <f>+ROUND(AVERAGE(H19,L19,T19),0)</f>
        <v>840000</v>
      </c>
      <c r="AH19" s="9">
        <f t="shared" si="15"/>
        <v>159600</v>
      </c>
      <c r="AI19" s="65">
        <f t="shared" si="4"/>
        <v>999600</v>
      </c>
      <c r="AJ19" s="107"/>
      <c r="AK19" s="4">
        <f t="shared" si="5"/>
        <v>756000</v>
      </c>
      <c r="AL19" s="9">
        <f t="shared" si="16"/>
        <v>143640</v>
      </c>
      <c r="AM19" s="65">
        <f t="shared" si="6"/>
        <v>899640</v>
      </c>
      <c r="AN19" s="107"/>
      <c r="AP19" s="78"/>
      <c r="AQ19" s="86"/>
      <c r="AS19" s="78">
        <f>+(((AVERAGE(J19,V19,N19))+(MIN(J19,N19,V19)))/2)</f>
        <v>899640</v>
      </c>
      <c r="AT19" s="64">
        <f t="shared" si="17"/>
        <v>0</v>
      </c>
      <c r="AV19" s="83">
        <v>882223</v>
      </c>
      <c r="AW19" s="63">
        <f t="shared" si="18"/>
        <v>1.9742174030829007E-2</v>
      </c>
      <c r="AZ19" s="63"/>
    </row>
    <row r="20" spans="2:52" ht="14.25" customHeight="1" thickBot="1" x14ac:dyDescent="0.3">
      <c r="B20" s="116"/>
      <c r="C20" s="136"/>
      <c r="D20" s="139"/>
      <c r="E20" s="6" t="s">
        <v>13</v>
      </c>
      <c r="F20" s="7" t="s">
        <v>7</v>
      </c>
      <c r="G20" s="7">
        <v>2</v>
      </c>
      <c r="H20" s="8">
        <v>390000</v>
      </c>
      <c r="I20" s="8">
        <f t="shared" si="7"/>
        <v>74100</v>
      </c>
      <c r="J20" s="65">
        <f t="shared" si="8"/>
        <v>928200</v>
      </c>
      <c r="K20" s="142"/>
      <c r="L20" s="50">
        <v>480000</v>
      </c>
      <c r="M20" s="50">
        <f t="shared" si="9"/>
        <v>91200</v>
      </c>
      <c r="N20" s="65">
        <f t="shared" si="0"/>
        <v>1142400</v>
      </c>
      <c r="O20" s="157"/>
      <c r="P20" s="8">
        <v>374500</v>
      </c>
      <c r="Q20" s="9">
        <f t="shared" si="10"/>
        <v>71155</v>
      </c>
      <c r="R20" s="65">
        <f t="shared" si="11"/>
        <v>891310</v>
      </c>
      <c r="S20" s="157"/>
      <c r="T20" s="8">
        <v>257250</v>
      </c>
      <c r="U20" s="9">
        <f t="shared" si="12"/>
        <v>48877.5</v>
      </c>
      <c r="V20" s="65">
        <f t="shared" si="1"/>
        <v>612255</v>
      </c>
      <c r="W20" s="162"/>
      <c r="X20" s="8"/>
      <c r="Y20" s="9">
        <f t="shared" si="13"/>
        <v>0</v>
      </c>
      <c r="Z20" s="5">
        <f t="shared" si="2"/>
        <v>0</v>
      </c>
      <c r="AA20" s="162"/>
      <c r="AC20" s="4">
        <f t="shared" si="19"/>
        <v>257250</v>
      </c>
      <c r="AD20" s="5">
        <f t="shared" si="14"/>
        <v>48877.5</v>
      </c>
      <c r="AE20" s="65">
        <f t="shared" si="3"/>
        <v>612255</v>
      </c>
      <c r="AF20" s="107"/>
      <c r="AG20" s="4">
        <f>+ROUND(AVERAGE(H20,L20,P20,T20),0)</f>
        <v>375438</v>
      </c>
      <c r="AH20" s="9">
        <f t="shared" si="15"/>
        <v>71333.22</v>
      </c>
      <c r="AI20" s="65">
        <f t="shared" si="4"/>
        <v>893542.44</v>
      </c>
      <c r="AJ20" s="107"/>
      <c r="AK20" s="4">
        <f t="shared" si="5"/>
        <v>316344</v>
      </c>
      <c r="AL20" s="9">
        <f t="shared" si="16"/>
        <v>60105.36</v>
      </c>
      <c r="AM20" s="65">
        <f t="shared" si="6"/>
        <v>752898.72</v>
      </c>
      <c r="AN20" s="107"/>
      <c r="AP20" s="78"/>
      <c r="AQ20" s="86"/>
      <c r="AS20" s="78">
        <f>+(((AVERAGE(J20,N20,R20,V20))+(MIN(J20,N20,R20,V20)))/2)</f>
        <v>752898.125</v>
      </c>
      <c r="AT20" s="64">
        <f t="shared" si="17"/>
        <v>-0.59499999997206032</v>
      </c>
      <c r="AV20" s="83">
        <v>534992</v>
      </c>
      <c r="AW20" s="63">
        <f t="shared" si="18"/>
        <v>0.4073083709662948</v>
      </c>
      <c r="AZ20" s="63"/>
    </row>
    <row r="21" spans="2:52" ht="14.25" customHeight="1" thickBot="1" x14ac:dyDescent="0.3">
      <c r="B21" s="116"/>
      <c r="C21" s="136"/>
      <c r="D21" s="139"/>
      <c r="E21" s="10" t="s">
        <v>11</v>
      </c>
      <c r="F21" s="7" t="s">
        <v>7</v>
      </c>
      <c r="G21" s="11">
        <v>1</v>
      </c>
      <c r="H21" s="8">
        <v>328000</v>
      </c>
      <c r="I21" s="8">
        <f t="shared" si="7"/>
        <v>62320</v>
      </c>
      <c r="J21" s="65">
        <f t="shared" si="8"/>
        <v>390320</v>
      </c>
      <c r="K21" s="142"/>
      <c r="L21" s="50">
        <v>650000</v>
      </c>
      <c r="M21" s="50">
        <f t="shared" si="9"/>
        <v>123500</v>
      </c>
      <c r="N21" s="65">
        <f t="shared" si="0"/>
        <v>773500</v>
      </c>
      <c r="O21" s="157"/>
      <c r="P21" s="8">
        <v>267500</v>
      </c>
      <c r="Q21" s="9">
        <f t="shared" si="10"/>
        <v>50825</v>
      </c>
      <c r="R21" s="65">
        <f t="shared" si="11"/>
        <v>318325</v>
      </c>
      <c r="S21" s="157"/>
      <c r="T21" s="8">
        <v>417900</v>
      </c>
      <c r="U21" s="9">
        <f t="shared" si="12"/>
        <v>79401</v>
      </c>
      <c r="V21" s="65">
        <f t="shared" si="1"/>
        <v>497301</v>
      </c>
      <c r="W21" s="162"/>
      <c r="X21" s="8"/>
      <c r="Y21" s="9">
        <f t="shared" si="13"/>
        <v>0</v>
      </c>
      <c r="Z21" s="5">
        <f t="shared" si="2"/>
        <v>0</v>
      </c>
      <c r="AA21" s="162"/>
      <c r="AC21" s="4">
        <f>+MIN(H21,P21,T21)</f>
        <v>267500</v>
      </c>
      <c r="AD21" s="5">
        <f t="shared" si="14"/>
        <v>50825</v>
      </c>
      <c r="AE21" s="65">
        <f t="shared" si="3"/>
        <v>318325</v>
      </c>
      <c r="AF21" s="107"/>
      <c r="AG21" s="4">
        <f>+ROUND(AVERAGE(H21,P21,T21),0)</f>
        <v>337800</v>
      </c>
      <c r="AH21" s="9">
        <f t="shared" si="15"/>
        <v>64182</v>
      </c>
      <c r="AI21" s="65">
        <f t="shared" si="4"/>
        <v>401982</v>
      </c>
      <c r="AJ21" s="107"/>
      <c r="AK21" s="4">
        <f t="shared" si="5"/>
        <v>302650</v>
      </c>
      <c r="AL21" s="9">
        <f t="shared" si="16"/>
        <v>57503.5</v>
      </c>
      <c r="AM21" s="65">
        <f t="shared" si="6"/>
        <v>360153.5</v>
      </c>
      <c r="AN21" s="107"/>
      <c r="AP21" s="78"/>
      <c r="AQ21" s="86"/>
      <c r="AS21" s="78">
        <f>+(((AVERAGE(J21,R21,V21))+(MIN(J21,R21,V21)))/2)</f>
        <v>360153.5</v>
      </c>
      <c r="AT21" s="64">
        <f t="shared" si="17"/>
        <v>0</v>
      </c>
      <c r="AV21" s="83">
        <v>390585</v>
      </c>
      <c r="AW21" s="63">
        <f t="shared" si="18"/>
        <v>-7.7912618252109045E-2</v>
      </c>
      <c r="AZ21" s="63"/>
    </row>
    <row r="22" spans="2:52" ht="15" customHeight="1" thickBot="1" x14ac:dyDescent="0.3">
      <c r="B22" s="117"/>
      <c r="C22" s="137"/>
      <c r="D22" s="140"/>
      <c r="E22" s="15" t="s">
        <v>14</v>
      </c>
      <c r="F22" s="16" t="s">
        <v>15</v>
      </c>
      <c r="G22" s="16">
        <v>1</v>
      </c>
      <c r="H22" s="17">
        <v>239000</v>
      </c>
      <c r="I22" s="17">
        <f t="shared" si="7"/>
        <v>45410</v>
      </c>
      <c r="J22" s="65">
        <f t="shared" si="8"/>
        <v>284410</v>
      </c>
      <c r="K22" s="143"/>
      <c r="L22" s="52">
        <v>320000</v>
      </c>
      <c r="M22" s="52">
        <f t="shared" si="9"/>
        <v>60800</v>
      </c>
      <c r="N22" s="65">
        <f t="shared" si="0"/>
        <v>380800</v>
      </c>
      <c r="O22" s="156"/>
      <c r="P22" s="17">
        <v>48150</v>
      </c>
      <c r="Q22" s="18">
        <f t="shared" si="10"/>
        <v>9148.5</v>
      </c>
      <c r="R22" s="65">
        <f t="shared" si="11"/>
        <v>57298.5</v>
      </c>
      <c r="S22" s="156"/>
      <c r="T22" s="17">
        <v>325500</v>
      </c>
      <c r="U22" s="18">
        <f t="shared" si="12"/>
        <v>61845</v>
      </c>
      <c r="V22" s="65">
        <f t="shared" si="1"/>
        <v>387345</v>
      </c>
      <c r="W22" s="163"/>
      <c r="X22" s="17"/>
      <c r="Y22" s="18">
        <f t="shared" si="13"/>
        <v>0</v>
      </c>
      <c r="Z22" s="5">
        <f t="shared" si="2"/>
        <v>0</v>
      </c>
      <c r="AA22" s="163"/>
      <c r="AC22" s="4">
        <f>+MIN(H22,L22,T22)</f>
        <v>239000</v>
      </c>
      <c r="AD22" s="5">
        <f t="shared" si="14"/>
        <v>45410</v>
      </c>
      <c r="AE22" s="65">
        <f t="shared" si="3"/>
        <v>284410</v>
      </c>
      <c r="AF22" s="108"/>
      <c r="AG22" s="4">
        <f>+ROUND(AVERAGE(H22,L22,T22),0)</f>
        <v>294833</v>
      </c>
      <c r="AH22" s="18">
        <f t="shared" si="15"/>
        <v>56018.270000000004</v>
      </c>
      <c r="AI22" s="65">
        <f t="shared" si="4"/>
        <v>350851.27</v>
      </c>
      <c r="AJ22" s="108"/>
      <c r="AK22" s="4">
        <f t="shared" si="5"/>
        <v>266917</v>
      </c>
      <c r="AL22" s="18">
        <f t="shared" si="16"/>
        <v>50714.23</v>
      </c>
      <c r="AM22" s="65">
        <f t="shared" si="6"/>
        <v>317631.23</v>
      </c>
      <c r="AN22" s="108"/>
      <c r="AP22" s="78"/>
      <c r="AQ22" s="86"/>
      <c r="AS22" s="78">
        <f>+(((AVERAGE(J22,V22,N22))+(MIN(J22,N22,V22)))/2)</f>
        <v>317630.83333333337</v>
      </c>
      <c r="AT22" s="64">
        <f t="shared" si="17"/>
        <v>-0.39666666660923511</v>
      </c>
      <c r="AV22" s="83">
        <v>210058</v>
      </c>
      <c r="AW22" s="63">
        <f t="shared" si="18"/>
        <v>0.51211203572346675</v>
      </c>
      <c r="AZ22" s="63"/>
    </row>
    <row r="23" spans="2:52" ht="14.25" customHeight="1" thickBot="1" x14ac:dyDescent="0.3">
      <c r="B23" s="115">
        <v>3</v>
      </c>
      <c r="C23" s="135" t="s">
        <v>21</v>
      </c>
      <c r="D23" s="138"/>
      <c r="E23" s="2" t="s">
        <v>17</v>
      </c>
      <c r="F23" s="3" t="s">
        <v>7</v>
      </c>
      <c r="G23" s="19">
        <v>1</v>
      </c>
      <c r="H23" s="4">
        <v>298000</v>
      </c>
      <c r="I23" s="4">
        <f t="shared" si="7"/>
        <v>56620</v>
      </c>
      <c r="J23" s="65">
        <f t="shared" si="8"/>
        <v>354620</v>
      </c>
      <c r="K23" s="141">
        <f>SUM(J23:J27)</f>
        <v>2378404.21</v>
      </c>
      <c r="L23" s="49">
        <v>550000</v>
      </c>
      <c r="M23" s="49">
        <f t="shared" si="9"/>
        <v>104500</v>
      </c>
      <c r="N23" s="65">
        <f t="shared" si="0"/>
        <v>654500</v>
      </c>
      <c r="O23" s="155">
        <f>SUM(N23:N27)</f>
        <v>3165400</v>
      </c>
      <c r="P23" s="4">
        <v>460100</v>
      </c>
      <c r="Q23" s="5">
        <f t="shared" si="10"/>
        <v>87419</v>
      </c>
      <c r="R23" s="65">
        <f t="shared" si="11"/>
        <v>547519</v>
      </c>
      <c r="S23" s="155">
        <f>SUM(R23:R27)</f>
        <v>1878117.5</v>
      </c>
      <c r="T23" s="4">
        <v>246750</v>
      </c>
      <c r="U23" s="5">
        <f t="shared" si="12"/>
        <v>46882.5</v>
      </c>
      <c r="V23" s="65">
        <f t="shared" si="1"/>
        <v>293632.5</v>
      </c>
      <c r="W23" s="161">
        <f>SUM(V23:V27)</f>
        <v>2085415.5</v>
      </c>
      <c r="X23" s="4"/>
      <c r="Y23" s="5">
        <f t="shared" si="13"/>
        <v>0</v>
      </c>
      <c r="Z23" s="5">
        <f t="shared" si="2"/>
        <v>0</v>
      </c>
      <c r="AA23" s="161">
        <f>SUM(Z23:Z27)</f>
        <v>0</v>
      </c>
      <c r="AC23" s="4">
        <f t="shared" si="19"/>
        <v>246750</v>
      </c>
      <c r="AD23" s="5">
        <f t="shared" si="14"/>
        <v>46882.5</v>
      </c>
      <c r="AE23" s="65">
        <f t="shared" si="3"/>
        <v>293632.5</v>
      </c>
      <c r="AF23" s="106">
        <f>SUM(AE23:AE27)</f>
        <v>1772207.5</v>
      </c>
      <c r="AG23" s="4">
        <f>+ROUND(AVERAGE(H23,L23,P23,T23),0)</f>
        <v>388713</v>
      </c>
      <c r="AH23" s="5">
        <f t="shared" si="15"/>
        <v>73855.47</v>
      </c>
      <c r="AI23" s="65">
        <f t="shared" si="4"/>
        <v>462568.47</v>
      </c>
      <c r="AJ23" s="106">
        <f>SUM(AI23:AI27)</f>
        <v>2454273.85</v>
      </c>
      <c r="AK23" s="4">
        <f t="shared" si="5"/>
        <v>317732</v>
      </c>
      <c r="AL23" s="5">
        <f t="shared" si="16"/>
        <v>60369.08</v>
      </c>
      <c r="AM23" s="65">
        <f t="shared" si="6"/>
        <v>378101.08</v>
      </c>
      <c r="AN23" s="106">
        <f>SUM(AM23:AM27)</f>
        <v>2113241.27</v>
      </c>
      <c r="AP23" s="78"/>
      <c r="AQ23" s="86"/>
      <c r="AS23" s="78">
        <f>+(((AVERAGE(J23,N23,R23,V23))+(MIN(J23,N23,R23,V23)))/2)</f>
        <v>378100.1875</v>
      </c>
      <c r="AT23" s="64">
        <f t="shared" si="17"/>
        <v>-0.89250000001629815</v>
      </c>
      <c r="AV23" s="83">
        <v>295346</v>
      </c>
      <c r="AW23" s="63">
        <f t="shared" si="18"/>
        <v>0.28019705701109898</v>
      </c>
      <c r="AZ23" s="63"/>
    </row>
    <row r="24" spans="2:52" ht="14.25" customHeight="1" thickBot="1" x14ac:dyDescent="0.3">
      <c r="B24" s="116"/>
      <c r="C24" s="136"/>
      <c r="D24" s="139"/>
      <c r="E24" s="6" t="s">
        <v>18</v>
      </c>
      <c r="F24" s="7" t="s">
        <v>7</v>
      </c>
      <c r="G24" s="11">
        <v>1</v>
      </c>
      <c r="H24" s="8">
        <v>185159</v>
      </c>
      <c r="I24" s="8">
        <f t="shared" si="7"/>
        <v>35180.21</v>
      </c>
      <c r="J24" s="65">
        <f t="shared" si="8"/>
        <v>220339.21</v>
      </c>
      <c r="K24" s="142"/>
      <c r="L24" s="50">
        <v>320000</v>
      </c>
      <c r="M24" s="50">
        <f t="shared" si="9"/>
        <v>60800</v>
      </c>
      <c r="N24" s="65">
        <f t="shared" si="0"/>
        <v>380800</v>
      </c>
      <c r="O24" s="157"/>
      <c r="P24" s="8">
        <v>438700</v>
      </c>
      <c r="Q24" s="9">
        <f t="shared" si="10"/>
        <v>83353</v>
      </c>
      <c r="R24" s="65">
        <f t="shared" si="11"/>
        <v>522053</v>
      </c>
      <c r="S24" s="157"/>
      <c r="T24" s="8">
        <v>158550</v>
      </c>
      <c r="U24" s="9">
        <f t="shared" si="12"/>
        <v>30124.5</v>
      </c>
      <c r="V24" s="65">
        <f t="shared" si="1"/>
        <v>188674.5</v>
      </c>
      <c r="W24" s="162"/>
      <c r="X24" s="8"/>
      <c r="Y24" s="9">
        <f t="shared" si="13"/>
        <v>0</v>
      </c>
      <c r="Z24" s="5">
        <f t="shared" si="2"/>
        <v>0</v>
      </c>
      <c r="AA24" s="162"/>
      <c r="AC24" s="4">
        <f t="shared" si="19"/>
        <v>158550</v>
      </c>
      <c r="AD24" s="5">
        <f t="shared" si="14"/>
        <v>30124.5</v>
      </c>
      <c r="AE24" s="65">
        <f t="shared" si="3"/>
        <v>188674.5</v>
      </c>
      <c r="AF24" s="107"/>
      <c r="AG24" s="4">
        <f>+ROUND(AVERAGE(H24,L24,P24,T24),0)</f>
        <v>275602</v>
      </c>
      <c r="AH24" s="9">
        <f t="shared" si="15"/>
        <v>52364.38</v>
      </c>
      <c r="AI24" s="65">
        <f t="shared" si="4"/>
        <v>327966.38</v>
      </c>
      <c r="AJ24" s="107"/>
      <c r="AK24" s="4">
        <f t="shared" si="5"/>
        <v>217076</v>
      </c>
      <c r="AL24" s="9">
        <f t="shared" si="16"/>
        <v>41244.44</v>
      </c>
      <c r="AM24" s="65">
        <f t="shared" si="6"/>
        <v>258320.44</v>
      </c>
      <c r="AN24" s="107"/>
      <c r="AP24" s="78"/>
      <c r="AQ24" s="86"/>
      <c r="AS24" s="78">
        <f>+(((AVERAGE(J24,N24,R24,V24))+(MIN(J24,N24,R24,V24)))/2)</f>
        <v>258320.58875</v>
      </c>
      <c r="AT24" s="64">
        <f t="shared" si="17"/>
        <v>0.14874999999301508</v>
      </c>
      <c r="AV24" s="83">
        <v>190843</v>
      </c>
      <c r="AW24" s="63">
        <f t="shared" si="18"/>
        <v>0.3535756616695398</v>
      </c>
      <c r="AZ24" s="63"/>
    </row>
    <row r="25" spans="2:52" ht="14.25" customHeight="1" thickBot="1" x14ac:dyDescent="0.3">
      <c r="B25" s="116"/>
      <c r="C25" s="136"/>
      <c r="D25" s="139"/>
      <c r="E25" s="6" t="s">
        <v>20</v>
      </c>
      <c r="F25" s="7" t="s">
        <v>7</v>
      </c>
      <c r="G25" s="11">
        <v>1</v>
      </c>
      <c r="H25" s="8">
        <v>998000</v>
      </c>
      <c r="I25" s="8">
        <f t="shared" si="7"/>
        <v>189620</v>
      </c>
      <c r="J25" s="65">
        <f t="shared" si="8"/>
        <v>1187620</v>
      </c>
      <c r="K25" s="142"/>
      <c r="L25" s="50">
        <v>850000</v>
      </c>
      <c r="M25" s="50">
        <f t="shared" si="9"/>
        <v>161500</v>
      </c>
      <c r="N25" s="65">
        <f t="shared" si="0"/>
        <v>1011500</v>
      </c>
      <c r="O25" s="157"/>
      <c r="P25" s="8">
        <v>267500</v>
      </c>
      <c r="Q25" s="9">
        <f t="shared" si="10"/>
        <v>50825</v>
      </c>
      <c r="R25" s="65">
        <f t="shared" si="11"/>
        <v>318325</v>
      </c>
      <c r="S25" s="157"/>
      <c r="T25" s="8">
        <v>672000</v>
      </c>
      <c r="U25" s="9">
        <f t="shared" si="12"/>
        <v>127680</v>
      </c>
      <c r="V25" s="65">
        <f t="shared" si="1"/>
        <v>799680</v>
      </c>
      <c r="W25" s="162"/>
      <c r="X25" s="8"/>
      <c r="Y25" s="9">
        <f t="shared" si="13"/>
        <v>0</v>
      </c>
      <c r="Z25" s="5">
        <f t="shared" si="2"/>
        <v>0</v>
      </c>
      <c r="AA25" s="162"/>
      <c r="AC25" s="4">
        <f>+MIN(H25,L25,T25)</f>
        <v>672000</v>
      </c>
      <c r="AD25" s="5">
        <f t="shared" si="14"/>
        <v>127680</v>
      </c>
      <c r="AE25" s="65">
        <f t="shared" si="3"/>
        <v>799680</v>
      </c>
      <c r="AF25" s="107"/>
      <c r="AG25" s="4">
        <f>+ROUND(AVERAGE(H25,L25,T25),0)</f>
        <v>840000</v>
      </c>
      <c r="AH25" s="9">
        <f t="shared" si="15"/>
        <v>159600</v>
      </c>
      <c r="AI25" s="65">
        <f t="shared" si="4"/>
        <v>999600</v>
      </c>
      <c r="AJ25" s="107"/>
      <c r="AK25" s="4">
        <f t="shared" si="5"/>
        <v>756000</v>
      </c>
      <c r="AL25" s="9">
        <f t="shared" si="16"/>
        <v>143640</v>
      </c>
      <c r="AM25" s="65">
        <f t="shared" si="6"/>
        <v>899640</v>
      </c>
      <c r="AN25" s="107"/>
      <c r="AP25" s="78"/>
      <c r="AQ25" s="86"/>
      <c r="AS25" s="78">
        <f>+(((AVERAGE(J25,V25,N25))+(MIN(J25,N25,V25)))/2)</f>
        <v>899640</v>
      </c>
      <c r="AT25" s="64">
        <f t="shared" si="17"/>
        <v>0</v>
      </c>
      <c r="AV25" s="83">
        <v>882223</v>
      </c>
      <c r="AW25" s="63">
        <f t="shared" si="18"/>
        <v>1.9742174030829007E-2</v>
      </c>
      <c r="AZ25" s="63"/>
    </row>
    <row r="26" spans="2:52" ht="14.25" customHeight="1" thickBot="1" x14ac:dyDescent="0.3">
      <c r="B26" s="116"/>
      <c r="C26" s="136"/>
      <c r="D26" s="139"/>
      <c r="E26" s="10" t="s">
        <v>11</v>
      </c>
      <c r="F26" s="7" t="s">
        <v>7</v>
      </c>
      <c r="G26" s="11">
        <v>1</v>
      </c>
      <c r="H26" s="8">
        <v>328000</v>
      </c>
      <c r="I26" s="8">
        <f t="shared" si="7"/>
        <v>62320</v>
      </c>
      <c r="J26" s="65">
        <f t="shared" si="8"/>
        <v>390320</v>
      </c>
      <c r="K26" s="142"/>
      <c r="L26" s="50">
        <v>650000</v>
      </c>
      <c r="M26" s="50">
        <f t="shared" si="9"/>
        <v>123500</v>
      </c>
      <c r="N26" s="65">
        <f t="shared" si="0"/>
        <v>773500</v>
      </c>
      <c r="O26" s="157"/>
      <c r="P26" s="8">
        <v>267500</v>
      </c>
      <c r="Q26" s="9">
        <f t="shared" si="10"/>
        <v>50825</v>
      </c>
      <c r="R26" s="65">
        <f t="shared" si="11"/>
        <v>318325</v>
      </c>
      <c r="S26" s="157"/>
      <c r="T26" s="8">
        <v>417900</v>
      </c>
      <c r="U26" s="9">
        <f t="shared" si="12"/>
        <v>79401</v>
      </c>
      <c r="V26" s="65">
        <f t="shared" si="1"/>
        <v>497301</v>
      </c>
      <c r="W26" s="162"/>
      <c r="X26" s="8"/>
      <c r="Y26" s="9">
        <f t="shared" si="13"/>
        <v>0</v>
      </c>
      <c r="Z26" s="5">
        <f t="shared" si="2"/>
        <v>0</v>
      </c>
      <c r="AA26" s="162"/>
      <c r="AC26" s="4">
        <f>+MIN(H26,P26,T26)</f>
        <v>267500</v>
      </c>
      <c r="AD26" s="5">
        <f t="shared" si="14"/>
        <v>50825</v>
      </c>
      <c r="AE26" s="65">
        <f t="shared" si="3"/>
        <v>318325</v>
      </c>
      <c r="AF26" s="107"/>
      <c r="AG26" s="4">
        <f>+ROUND(AVERAGE(H26,P26,T26),0)</f>
        <v>337800</v>
      </c>
      <c r="AH26" s="9">
        <f t="shared" si="15"/>
        <v>64182</v>
      </c>
      <c r="AI26" s="65">
        <f t="shared" si="4"/>
        <v>401982</v>
      </c>
      <c r="AJ26" s="107"/>
      <c r="AK26" s="4">
        <f t="shared" si="5"/>
        <v>302650</v>
      </c>
      <c r="AL26" s="9">
        <f t="shared" si="16"/>
        <v>57503.5</v>
      </c>
      <c r="AM26" s="65">
        <f t="shared" si="6"/>
        <v>360153.5</v>
      </c>
      <c r="AN26" s="107"/>
      <c r="AP26" s="78"/>
      <c r="AQ26" s="86"/>
      <c r="AS26" s="78">
        <f>+(((AVERAGE(J26,R26,V26))+(MIN(J26,R26,V26)))/2)</f>
        <v>360153.5</v>
      </c>
      <c r="AT26" s="64">
        <f t="shared" si="17"/>
        <v>0</v>
      </c>
      <c r="AV26" s="83">
        <v>390585</v>
      </c>
      <c r="AW26" s="63">
        <f t="shared" si="18"/>
        <v>-7.7912618252109045E-2</v>
      </c>
      <c r="AZ26" s="63"/>
    </row>
    <row r="27" spans="2:52" ht="15" customHeight="1" thickBot="1" x14ac:dyDescent="0.3">
      <c r="B27" s="117"/>
      <c r="C27" s="137"/>
      <c r="D27" s="140"/>
      <c r="E27" s="15" t="s">
        <v>14</v>
      </c>
      <c r="F27" s="16" t="s">
        <v>15</v>
      </c>
      <c r="G27" s="20">
        <v>1</v>
      </c>
      <c r="H27" s="17">
        <v>189500</v>
      </c>
      <c r="I27" s="17">
        <f t="shared" si="7"/>
        <v>36005</v>
      </c>
      <c r="J27" s="65">
        <f t="shared" si="8"/>
        <v>225505</v>
      </c>
      <c r="K27" s="143"/>
      <c r="L27" s="52">
        <v>290000</v>
      </c>
      <c r="M27" s="52">
        <f t="shared" si="9"/>
        <v>55100</v>
      </c>
      <c r="N27" s="65">
        <f t="shared" si="0"/>
        <v>345100</v>
      </c>
      <c r="O27" s="156"/>
      <c r="P27" s="17">
        <v>144450</v>
      </c>
      <c r="Q27" s="18">
        <f t="shared" si="10"/>
        <v>27445.5</v>
      </c>
      <c r="R27" s="65">
        <f t="shared" si="11"/>
        <v>171895.5</v>
      </c>
      <c r="S27" s="156"/>
      <c r="T27" s="17">
        <v>257250</v>
      </c>
      <c r="U27" s="18">
        <f t="shared" si="12"/>
        <v>48877.5</v>
      </c>
      <c r="V27" s="65">
        <f t="shared" si="1"/>
        <v>306127.5</v>
      </c>
      <c r="W27" s="163"/>
      <c r="X27" s="17"/>
      <c r="Y27" s="18">
        <f t="shared" si="13"/>
        <v>0</v>
      </c>
      <c r="Z27" s="5">
        <f t="shared" si="2"/>
        <v>0</v>
      </c>
      <c r="AA27" s="163"/>
      <c r="AC27" s="4">
        <f t="shared" si="19"/>
        <v>144450</v>
      </c>
      <c r="AD27" s="5">
        <f t="shared" si="14"/>
        <v>27445.5</v>
      </c>
      <c r="AE27" s="65">
        <f t="shared" si="3"/>
        <v>171895.5</v>
      </c>
      <c r="AF27" s="108"/>
      <c r="AG27" s="4">
        <f>+ROUND(AVERAGE(H27,L27,P27,T27),0)</f>
        <v>220300</v>
      </c>
      <c r="AH27" s="18">
        <f t="shared" si="15"/>
        <v>41857</v>
      </c>
      <c r="AI27" s="65">
        <f t="shared" si="4"/>
        <v>262157</v>
      </c>
      <c r="AJ27" s="108"/>
      <c r="AK27" s="4">
        <f t="shared" si="5"/>
        <v>182375</v>
      </c>
      <c r="AL27" s="18">
        <f t="shared" si="16"/>
        <v>34651.25</v>
      </c>
      <c r="AM27" s="65">
        <f t="shared" si="6"/>
        <v>217026.25</v>
      </c>
      <c r="AN27" s="108"/>
      <c r="AP27" s="78"/>
      <c r="AQ27" s="86"/>
      <c r="AS27" s="78">
        <f>+(((AVERAGE(J27,N27,R27,V27))+(MIN(J27,N27,R27,V27)))/2)</f>
        <v>217026.25</v>
      </c>
      <c r="AT27" s="64">
        <f t="shared" si="17"/>
        <v>0</v>
      </c>
      <c r="AV27" s="83">
        <v>160063</v>
      </c>
      <c r="AW27" s="63">
        <f t="shared" si="18"/>
        <v>0.35588018467728322</v>
      </c>
      <c r="AZ27" s="63"/>
    </row>
    <row r="28" spans="2:52" ht="14.25" customHeight="1" thickBot="1" x14ac:dyDescent="0.3">
      <c r="B28" s="115">
        <v>4</v>
      </c>
      <c r="C28" s="135" t="s">
        <v>22</v>
      </c>
      <c r="D28" s="138"/>
      <c r="E28" s="2" t="s">
        <v>17</v>
      </c>
      <c r="F28" s="3" t="s">
        <v>7</v>
      </c>
      <c r="G28" s="19">
        <v>1</v>
      </c>
      <c r="H28" s="4">
        <v>298000</v>
      </c>
      <c r="I28" s="4">
        <f t="shared" si="7"/>
        <v>56620</v>
      </c>
      <c r="J28" s="65">
        <f t="shared" si="8"/>
        <v>354620</v>
      </c>
      <c r="K28" s="141">
        <f>SUM(J28:J31)</f>
        <v>2089640</v>
      </c>
      <c r="L28" s="49">
        <v>550000</v>
      </c>
      <c r="M28" s="49">
        <f t="shared" si="9"/>
        <v>104500</v>
      </c>
      <c r="N28" s="65">
        <f t="shared" si="0"/>
        <v>654500</v>
      </c>
      <c r="O28" s="155">
        <f>SUM(N28:N31)</f>
        <v>2701300</v>
      </c>
      <c r="P28" s="4">
        <v>460100</v>
      </c>
      <c r="Q28" s="5">
        <f t="shared" si="10"/>
        <v>87419</v>
      </c>
      <c r="R28" s="65">
        <f t="shared" si="11"/>
        <v>547519</v>
      </c>
      <c r="S28" s="155">
        <f>SUM(R28:R31)</f>
        <v>1356064.5</v>
      </c>
      <c r="T28" s="4">
        <v>246750</v>
      </c>
      <c r="U28" s="5">
        <f t="shared" si="12"/>
        <v>46882.5</v>
      </c>
      <c r="V28" s="65">
        <f t="shared" si="1"/>
        <v>293632.5</v>
      </c>
      <c r="W28" s="161">
        <f>SUM(V28:V31)</f>
        <v>1896741</v>
      </c>
      <c r="X28" s="4"/>
      <c r="Y28" s="5">
        <f t="shared" si="13"/>
        <v>0</v>
      </c>
      <c r="Z28" s="5">
        <f t="shared" si="2"/>
        <v>0</v>
      </c>
      <c r="AA28" s="161">
        <f>SUM(Z28:Z31)</f>
        <v>0</v>
      </c>
      <c r="AC28" s="4">
        <f t="shared" si="19"/>
        <v>246750</v>
      </c>
      <c r="AD28" s="5">
        <f t="shared" si="14"/>
        <v>46882.5</v>
      </c>
      <c r="AE28" s="65">
        <f t="shared" si="3"/>
        <v>293632.5</v>
      </c>
      <c r="AF28" s="106">
        <f>SUM(AE28:AE31)</f>
        <v>1568717.5</v>
      </c>
      <c r="AG28" s="4">
        <f>+ROUND(AVERAGE(H28,L28,P28,T28),0)</f>
        <v>388713</v>
      </c>
      <c r="AH28" s="5">
        <f t="shared" si="15"/>
        <v>73855.47</v>
      </c>
      <c r="AI28" s="65">
        <f t="shared" si="4"/>
        <v>462568.47</v>
      </c>
      <c r="AJ28" s="106">
        <f>SUM(AI28:AI31)</f>
        <v>2088376.22</v>
      </c>
      <c r="AK28" s="4">
        <f t="shared" si="5"/>
        <v>317732</v>
      </c>
      <c r="AL28" s="5">
        <f t="shared" si="16"/>
        <v>60369.08</v>
      </c>
      <c r="AM28" s="65">
        <f t="shared" si="6"/>
        <v>378101.08</v>
      </c>
      <c r="AN28" s="106">
        <f>SUM(AM28:AM31)</f>
        <v>1828548.05</v>
      </c>
      <c r="AP28" s="78"/>
      <c r="AQ28" s="86"/>
      <c r="AS28" s="78">
        <f>+(((AVERAGE(J28,N28,R28,V28))+(MIN(J28,N28,R28,V28)))/2)</f>
        <v>378100.1875</v>
      </c>
      <c r="AT28" s="64">
        <f t="shared" si="17"/>
        <v>-0.89250000001629815</v>
      </c>
      <c r="AV28" s="83">
        <v>295346</v>
      </c>
      <c r="AW28" s="63">
        <f t="shared" si="18"/>
        <v>0.28019705701109898</v>
      </c>
      <c r="AZ28" s="63"/>
    </row>
    <row r="29" spans="2:52" ht="14.25" customHeight="1" thickBot="1" x14ac:dyDescent="0.3">
      <c r="B29" s="116"/>
      <c r="C29" s="144"/>
      <c r="D29" s="145"/>
      <c r="E29" s="21" t="s">
        <v>20</v>
      </c>
      <c r="F29" s="22" t="s">
        <v>7</v>
      </c>
      <c r="G29" s="23">
        <v>1</v>
      </c>
      <c r="H29" s="8">
        <v>998000</v>
      </c>
      <c r="I29" s="8">
        <f t="shared" si="7"/>
        <v>189620</v>
      </c>
      <c r="J29" s="65">
        <f t="shared" si="8"/>
        <v>1187620</v>
      </c>
      <c r="K29" s="142"/>
      <c r="L29" s="50">
        <v>850000</v>
      </c>
      <c r="M29" s="50">
        <f t="shared" si="9"/>
        <v>161500</v>
      </c>
      <c r="N29" s="65">
        <f t="shared" si="0"/>
        <v>1011500</v>
      </c>
      <c r="O29" s="157"/>
      <c r="P29" s="8">
        <v>267500</v>
      </c>
      <c r="Q29" s="9">
        <f t="shared" si="10"/>
        <v>50825</v>
      </c>
      <c r="R29" s="65">
        <f t="shared" si="11"/>
        <v>318325</v>
      </c>
      <c r="S29" s="157"/>
      <c r="T29" s="8">
        <v>672000</v>
      </c>
      <c r="U29" s="9">
        <f t="shared" si="12"/>
        <v>127680</v>
      </c>
      <c r="V29" s="65">
        <f t="shared" si="1"/>
        <v>799680</v>
      </c>
      <c r="W29" s="162"/>
      <c r="X29" s="8"/>
      <c r="Y29" s="9">
        <f t="shared" si="13"/>
        <v>0</v>
      </c>
      <c r="Z29" s="5">
        <f t="shared" si="2"/>
        <v>0</v>
      </c>
      <c r="AA29" s="162"/>
      <c r="AC29" s="4">
        <f>+MIN(H29,L29,T29)</f>
        <v>672000</v>
      </c>
      <c r="AD29" s="5">
        <f t="shared" si="14"/>
        <v>127680</v>
      </c>
      <c r="AE29" s="65">
        <f t="shared" si="3"/>
        <v>799680</v>
      </c>
      <c r="AF29" s="107"/>
      <c r="AG29" s="4">
        <f>+ROUND(AVERAGE(H29,L29,T29),0)</f>
        <v>840000</v>
      </c>
      <c r="AH29" s="9">
        <f t="shared" si="15"/>
        <v>159600</v>
      </c>
      <c r="AI29" s="65">
        <f t="shared" si="4"/>
        <v>999600</v>
      </c>
      <c r="AJ29" s="107"/>
      <c r="AK29" s="4">
        <f t="shared" si="5"/>
        <v>756000</v>
      </c>
      <c r="AL29" s="9">
        <f t="shared" si="16"/>
        <v>143640</v>
      </c>
      <c r="AM29" s="65">
        <f t="shared" si="6"/>
        <v>899640</v>
      </c>
      <c r="AN29" s="107"/>
      <c r="AP29" s="78"/>
      <c r="AQ29" s="86"/>
      <c r="AS29" s="78">
        <f>+(((AVERAGE(J29,V29,N29))+(MIN(J29,N29,V29)))/2)</f>
        <v>899640</v>
      </c>
      <c r="AT29" s="64">
        <f t="shared" si="17"/>
        <v>0</v>
      </c>
      <c r="AV29" s="83">
        <v>882223</v>
      </c>
      <c r="AW29" s="63">
        <f t="shared" si="18"/>
        <v>1.9742174030829007E-2</v>
      </c>
      <c r="AZ29" s="63"/>
    </row>
    <row r="30" spans="2:52" ht="14.25" customHeight="1" thickBot="1" x14ac:dyDescent="0.3">
      <c r="B30" s="116"/>
      <c r="C30" s="136"/>
      <c r="D30" s="139"/>
      <c r="E30" s="10" t="s">
        <v>11</v>
      </c>
      <c r="F30" s="7" t="s">
        <v>7</v>
      </c>
      <c r="G30" s="11">
        <v>1</v>
      </c>
      <c r="H30" s="8">
        <v>328000</v>
      </c>
      <c r="I30" s="8">
        <f t="shared" si="7"/>
        <v>62320</v>
      </c>
      <c r="J30" s="65">
        <f t="shared" si="8"/>
        <v>390320</v>
      </c>
      <c r="K30" s="142"/>
      <c r="L30" s="50">
        <v>650000</v>
      </c>
      <c r="M30" s="50">
        <f t="shared" si="9"/>
        <v>123500</v>
      </c>
      <c r="N30" s="65">
        <f t="shared" si="0"/>
        <v>773500</v>
      </c>
      <c r="O30" s="157"/>
      <c r="P30" s="8">
        <v>267500</v>
      </c>
      <c r="Q30" s="9">
        <f t="shared" si="10"/>
        <v>50825</v>
      </c>
      <c r="R30" s="65">
        <f t="shared" si="11"/>
        <v>318325</v>
      </c>
      <c r="S30" s="157"/>
      <c r="T30" s="8">
        <v>417900</v>
      </c>
      <c r="U30" s="9">
        <f t="shared" si="12"/>
        <v>79401</v>
      </c>
      <c r="V30" s="65">
        <f t="shared" si="1"/>
        <v>497301</v>
      </c>
      <c r="W30" s="162"/>
      <c r="X30" s="8"/>
      <c r="Y30" s="9">
        <f t="shared" si="13"/>
        <v>0</v>
      </c>
      <c r="Z30" s="5">
        <f t="shared" si="2"/>
        <v>0</v>
      </c>
      <c r="AA30" s="162"/>
      <c r="AC30" s="4">
        <f>+MIN(H30,P30,T30)</f>
        <v>267500</v>
      </c>
      <c r="AD30" s="5">
        <f t="shared" si="14"/>
        <v>50825</v>
      </c>
      <c r="AE30" s="65">
        <f t="shared" si="3"/>
        <v>318325</v>
      </c>
      <c r="AF30" s="107"/>
      <c r="AG30" s="4">
        <f>+ROUND(AVERAGE(H30,P30,T30),0)</f>
        <v>337800</v>
      </c>
      <c r="AH30" s="9">
        <f t="shared" si="15"/>
        <v>64182</v>
      </c>
      <c r="AI30" s="65">
        <f t="shared" si="4"/>
        <v>401982</v>
      </c>
      <c r="AJ30" s="107"/>
      <c r="AK30" s="4">
        <f t="shared" si="5"/>
        <v>302650</v>
      </c>
      <c r="AL30" s="9">
        <f t="shared" si="16"/>
        <v>57503.5</v>
      </c>
      <c r="AM30" s="65">
        <f t="shared" si="6"/>
        <v>360153.5</v>
      </c>
      <c r="AN30" s="107"/>
      <c r="AP30" s="78"/>
      <c r="AQ30" s="86"/>
      <c r="AS30" s="78">
        <f>+(((AVERAGE(J30,R30,V30))+(MIN(J30,R30,V30)))/2)</f>
        <v>360153.5</v>
      </c>
      <c r="AT30" s="64">
        <f t="shared" si="17"/>
        <v>0</v>
      </c>
      <c r="AV30" s="83">
        <v>390585</v>
      </c>
      <c r="AW30" s="63">
        <f t="shared" si="18"/>
        <v>-7.7912618252109045E-2</v>
      </c>
      <c r="AZ30" s="63"/>
    </row>
    <row r="31" spans="2:52" ht="15" customHeight="1" thickBot="1" x14ac:dyDescent="0.3">
      <c r="B31" s="116"/>
      <c r="C31" s="136"/>
      <c r="D31" s="139"/>
      <c r="E31" s="10" t="s">
        <v>14</v>
      </c>
      <c r="F31" s="7" t="s">
        <v>15</v>
      </c>
      <c r="G31" s="20">
        <v>1</v>
      </c>
      <c r="H31" s="17">
        <v>132000</v>
      </c>
      <c r="I31" s="17">
        <f t="shared" si="7"/>
        <v>25080</v>
      </c>
      <c r="J31" s="65">
        <f t="shared" si="8"/>
        <v>157080</v>
      </c>
      <c r="K31" s="143"/>
      <c r="L31" s="52">
        <v>220000</v>
      </c>
      <c r="M31" s="52">
        <f t="shared" si="9"/>
        <v>41800</v>
      </c>
      <c r="N31" s="65">
        <f t="shared" si="0"/>
        <v>261800</v>
      </c>
      <c r="O31" s="156"/>
      <c r="P31" s="17">
        <v>144450</v>
      </c>
      <c r="Q31" s="18">
        <f t="shared" si="10"/>
        <v>27445.5</v>
      </c>
      <c r="R31" s="65">
        <f t="shared" si="11"/>
        <v>171895.5</v>
      </c>
      <c r="S31" s="156"/>
      <c r="T31" s="17">
        <v>257250</v>
      </c>
      <c r="U31" s="18">
        <f t="shared" si="12"/>
        <v>48877.5</v>
      </c>
      <c r="V31" s="65">
        <f t="shared" si="1"/>
        <v>306127.5</v>
      </c>
      <c r="W31" s="163"/>
      <c r="X31" s="17"/>
      <c r="Y31" s="18">
        <f t="shared" si="13"/>
        <v>0</v>
      </c>
      <c r="Z31" s="5">
        <f t="shared" si="2"/>
        <v>0</v>
      </c>
      <c r="AA31" s="163"/>
      <c r="AC31" s="4">
        <f t="shared" si="19"/>
        <v>132000</v>
      </c>
      <c r="AD31" s="5">
        <f t="shared" si="14"/>
        <v>25080</v>
      </c>
      <c r="AE31" s="65">
        <f t="shared" si="3"/>
        <v>157080</v>
      </c>
      <c r="AF31" s="108"/>
      <c r="AG31" s="4">
        <f>+ROUND(AVERAGE(H31,L31,P31,T31),0)</f>
        <v>188425</v>
      </c>
      <c r="AH31" s="18">
        <f t="shared" si="15"/>
        <v>35800.75</v>
      </c>
      <c r="AI31" s="65">
        <f t="shared" si="4"/>
        <v>224225.75</v>
      </c>
      <c r="AJ31" s="108"/>
      <c r="AK31" s="4">
        <f t="shared" si="5"/>
        <v>160213</v>
      </c>
      <c r="AL31" s="18">
        <f t="shared" si="16"/>
        <v>30440.47</v>
      </c>
      <c r="AM31" s="65">
        <f t="shared" si="6"/>
        <v>190653.47</v>
      </c>
      <c r="AN31" s="108"/>
      <c r="AP31" s="78"/>
      <c r="AS31" s="78">
        <f>+(((AVERAGE(J31,N31,R31,V31))+(MIN(J31,N31,R31,V31)))/2)</f>
        <v>190652.875</v>
      </c>
      <c r="AT31" s="64">
        <f t="shared" si="17"/>
        <v>-0.59500000000116415</v>
      </c>
      <c r="AV31" s="83">
        <v>138373</v>
      </c>
      <c r="AW31" s="63">
        <f t="shared" si="18"/>
        <v>0.37782276889277533</v>
      </c>
      <c r="AZ31" s="63"/>
    </row>
    <row r="32" spans="2:52" ht="14.25" customHeight="1" thickBot="1" x14ac:dyDescent="0.3">
      <c r="B32" s="132">
        <v>5</v>
      </c>
      <c r="C32" s="135" t="s">
        <v>23</v>
      </c>
      <c r="D32" s="138"/>
      <c r="E32" s="2" t="s">
        <v>17</v>
      </c>
      <c r="F32" s="3" t="s">
        <v>7</v>
      </c>
      <c r="G32" s="3">
        <v>1</v>
      </c>
      <c r="H32" s="24">
        <v>298000</v>
      </c>
      <c r="I32" s="24">
        <f t="shared" si="7"/>
        <v>56620</v>
      </c>
      <c r="J32" s="65">
        <f t="shared" si="8"/>
        <v>354620</v>
      </c>
      <c r="K32" s="141">
        <f>SUM(J32:J38)</f>
        <v>4491844.21</v>
      </c>
      <c r="L32" s="53">
        <v>550000</v>
      </c>
      <c r="M32" s="53">
        <f t="shared" si="9"/>
        <v>104500</v>
      </c>
      <c r="N32" s="65">
        <f t="shared" si="0"/>
        <v>654500</v>
      </c>
      <c r="O32" s="155">
        <f>SUM(N32:N38)</f>
        <v>4641000</v>
      </c>
      <c r="P32" s="24">
        <v>460100</v>
      </c>
      <c r="Q32" s="9">
        <f t="shared" si="10"/>
        <v>87419</v>
      </c>
      <c r="R32" s="65">
        <f t="shared" si="11"/>
        <v>547519</v>
      </c>
      <c r="S32" s="155">
        <f>SUM(R32:R38)</f>
        <v>2712129</v>
      </c>
      <c r="T32" s="24">
        <v>246750</v>
      </c>
      <c r="U32" s="9">
        <f t="shared" si="12"/>
        <v>46882.5</v>
      </c>
      <c r="V32" s="65">
        <f t="shared" si="1"/>
        <v>293632.5</v>
      </c>
      <c r="W32" s="161">
        <f>SUM(V32:V38)</f>
        <v>3297430.5</v>
      </c>
      <c r="X32" s="24"/>
      <c r="Y32" s="9">
        <f t="shared" si="13"/>
        <v>0</v>
      </c>
      <c r="Z32" s="5">
        <f t="shared" si="2"/>
        <v>0</v>
      </c>
      <c r="AA32" s="161">
        <f>SUM(Z32:Z38)</f>
        <v>0</v>
      </c>
      <c r="AC32" s="4">
        <f t="shared" si="19"/>
        <v>246750</v>
      </c>
      <c r="AD32" s="5">
        <f t="shared" si="14"/>
        <v>46882.5</v>
      </c>
      <c r="AE32" s="65">
        <f t="shared" si="3"/>
        <v>293632.5</v>
      </c>
      <c r="AF32" s="106">
        <f>SUM(AE32:AE38)</f>
        <v>2854512.5</v>
      </c>
      <c r="AG32" s="4">
        <f>+ROUND(AVERAGE(H32,L32,P32,T32),0)</f>
        <v>388713</v>
      </c>
      <c r="AH32" s="9">
        <f t="shared" si="15"/>
        <v>73855.47</v>
      </c>
      <c r="AI32" s="65">
        <f t="shared" si="4"/>
        <v>462568.47</v>
      </c>
      <c r="AJ32" s="106">
        <f>SUM(AI32:AI38)</f>
        <v>4068984.85</v>
      </c>
      <c r="AK32" s="4">
        <f t="shared" si="5"/>
        <v>317732</v>
      </c>
      <c r="AL32" s="9">
        <f t="shared" si="16"/>
        <v>60369.08</v>
      </c>
      <c r="AM32" s="65">
        <f t="shared" si="6"/>
        <v>378101.08</v>
      </c>
      <c r="AN32" s="106">
        <f>SUM(AM32:AM38)</f>
        <v>3461750.4600000004</v>
      </c>
      <c r="AP32" s="78"/>
      <c r="AS32" s="78">
        <f>+(((AVERAGE(J32,N32,R32,V32))+(MIN(J32,N32,R32,V32)))/2)</f>
        <v>378100.1875</v>
      </c>
      <c r="AT32" s="64">
        <f t="shared" si="17"/>
        <v>-0.89250000001629815</v>
      </c>
      <c r="AV32" s="83">
        <v>295346</v>
      </c>
      <c r="AW32" s="63">
        <f t="shared" si="18"/>
        <v>0.28019705701109898</v>
      </c>
      <c r="AZ32" s="63"/>
    </row>
    <row r="33" spans="2:52" ht="14.25" customHeight="1" thickBot="1" x14ac:dyDescent="0.3">
      <c r="B33" s="133"/>
      <c r="C33" s="136"/>
      <c r="D33" s="139"/>
      <c r="E33" s="6" t="s">
        <v>18</v>
      </c>
      <c r="F33" s="7" t="s">
        <v>7</v>
      </c>
      <c r="G33" s="11">
        <v>1</v>
      </c>
      <c r="H33" s="8">
        <v>185159</v>
      </c>
      <c r="I33" s="8">
        <f t="shared" si="7"/>
        <v>35180.21</v>
      </c>
      <c r="J33" s="65">
        <f t="shared" si="8"/>
        <v>220339.21</v>
      </c>
      <c r="K33" s="142"/>
      <c r="L33" s="50">
        <v>320000</v>
      </c>
      <c r="M33" s="50">
        <f t="shared" si="9"/>
        <v>60800</v>
      </c>
      <c r="N33" s="65">
        <f t="shared" si="0"/>
        <v>380800</v>
      </c>
      <c r="O33" s="157"/>
      <c r="P33" s="8">
        <v>438700</v>
      </c>
      <c r="Q33" s="9">
        <f t="shared" si="10"/>
        <v>83353</v>
      </c>
      <c r="R33" s="65">
        <f t="shared" si="11"/>
        <v>522053</v>
      </c>
      <c r="S33" s="157"/>
      <c r="T33" s="8">
        <v>158550</v>
      </c>
      <c r="U33" s="9">
        <f t="shared" si="12"/>
        <v>30124.5</v>
      </c>
      <c r="V33" s="65">
        <f t="shared" si="1"/>
        <v>188674.5</v>
      </c>
      <c r="W33" s="162"/>
      <c r="X33" s="8"/>
      <c r="Y33" s="9">
        <f t="shared" si="13"/>
        <v>0</v>
      </c>
      <c r="Z33" s="5">
        <f t="shared" si="2"/>
        <v>0</v>
      </c>
      <c r="AA33" s="162"/>
      <c r="AC33" s="4">
        <f t="shared" si="19"/>
        <v>158550</v>
      </c>
      <c r="AD33" s="5">
        <f t="shared" si="14"/>
        <v>30124.5</v>
      </c>
      <c r="AE33" s="65">
        <f t="shared" si="3"/>
        <v>188674.5</v>
      </c>
      <c r="AF33" s="107"/>
      <c r="AG33" s="4">
        <f>+ROUND(AVERAGE(H33,L33,P33,T33),0)</f>
        <v>275602</v>
      </c>
      <c r="AH33" s="9">
        <f t="shared" si="15"/>
        <v>52364.38</v>
      </c>
      <c r="AI33" s="65">
        <f t="shared" si="4"/>
        <v>327966.38</v>
      </c>
      <c r="AJ33" s="107"/>
      <c r="AK33" s="4">
        <f t="shared" si="5"/>
        <v>217076</v>
      </c>
      <c r="AL33" s="9">
        <f t="shared" si="16"/>
        <v>41244.44</v>
      </c>
      <c r="AM33" s="65">
        <f t="shared" si="6"/>
        <v>258320.44</v>
      </c>
      <c r="AN33" s="107"/>
      <c r="AP33" s="78"/>
      <c r="AS33" s="78">
        <f>+(((AVERAGE(J33,N33,R33,V33))+(MIN(J33,N33,R33,V33)))/2)</f>
        <v>258320.58875</v>
      </c>
      <c r="AT33" s="64">
        <f t="shared" si="17"/>
        <v>0.14874999999301508</v>
      </c>
      <c r="AV33" s="83">
        <v>190843</v>
      </c>
      <c r="AW33" s="63">
        <f t="shared" si="18"/>
        <v>0.3535756616695398</v>
      </c>
      <c r="AZ33" s="63"/>
    </row>
    <row r="34" spans="2:52" ht="14.25" customHeight="1" thickBot="1" x14ac:dyDescent="0.3">
      <c r="B34" s="133"/>
      <c r="C34" s="136"/>
      <c r="D34" s="139"/>
      <c r="E34" s="6" t="s">
        <v>24</v>
      </c>
      <c r="F34" s="7" t="s">
        <v>7</v>
      </c>
      <c r="G34" s="11">
        <v>1</v>
      </c>
      <c r="H34" s="8">
        <v>336500</v>
      </c>
      <c r="I34" s="8">
        <f t="shared" si="7"/>
        <v>63935</v>
      </c>
      <c r="J34" s="65">
        <f t="shared" si="8"/>
        <v>400435</v>
      </c>
      <c r="K34" s="142"/>
      <c r="L34" s="50">
        <v>290000</v>
      </c>
      <c r="M34" s="50">
        <f t="shared" si="9"/>
        <v>55100</v>
      </c>
      <c r="N34" s="65">
        <f t="shared" si="0"/>
        <v>345100</v>
      </c>
      <c r="O34" s="157"/>
      <c r="P34" s="8">
        <v>406600</v>
      </c>
      <c r="Q34" s="9">
        <f t="shared" si="10"/>
        <v>77254</v>
      </c>
      <c r="R34" s="65">
        <f t="shared" si="11"/>
        <v>483854</v>
      </c>
      <c r="S34" s="157"/>
      <c r="T34" s="8">
        <v>399000</v>
      </c>
      <c r="U34" s="9">
        <f t="shared" si="12"/>
        <v>75810</v>
      </c>
      <c r="V34" s="65">
        <f t="shared" si="1"/>
        <v>474810</v>
      </c>
      <c r="W34" s="162"/>
      <c r="X34" s="8"/>
      <c r="Y34" s="9">
        <f t="shared" si="13"/>
        <v>0</v>
      </c>
      <c r="Z34" s="5">
        <f t="shared" si="2"/>
        <v>0</v>
      </c>
      <c r="AA34" s="162"/>
      <c r="AC34" s="4">
        <f t="shared" si="19"/>
        <v>290000</v>
      </c>
      <c r="AD34" s="5">
        <f t="shared" si="14"/>
        <v>55100</v>
      </c>
      <c r="AE34" s="65">
        <f t="shared" si="3"/>
        <v>345100</v>
      </c>
      <c r="AF34" s="107"/>
      <c r="AG34" s="4">
        <f>+ROUND(AVERAGE(H34,L34,P34,T34),0)</f>
        <v>358025</v>
      </c>
      <c r="AH34" s="9">
        <f t="shared" si="15"/>
        <v>68024.75</v>
      </c>
      <c r="AI34" s="65">
        <f t="shared" si="4"/>
        <v>426049.75</v>
      </c>
      <c r="AJ34" s="107"/>
      <c r="AK34" s="4">
        <f t="shared" si="5"/>
        <v>324013</v>
      </c>
      <c r="AL34" s="9">
        <f t="shared" si="16"/>
        <v>61562.47</v>
      </c>
      <c r="AM34" s="65">
        <f t="shared" si="6"/>
        <v>385575.47</v>
      </c>
      <c r="AN34" s="107"/>
      <c r="AP34" s="78"/>
      <c r="AS34" s="78">
        <f>+(((AVERAGE(J34,N34,R34,V34))+(MIN(J34,N34,R34,V34)))/2)</f>
        <v>385574.875</v>
      </c>
      <c r="AT34" s="64">
        <f t="shared" si="17"/>
        <v>-0.59499999997206032</v>
      </c>
      <c r="AV34" s="83">
        <v>369524</v>
      </c>
      <c r="AW34" s="63">
        <f t="shared" si="18"/>
        <v>4.3438234052456615E-2</v>
      </c>
      <c r="AZ34" s="63"/>
    </row>
    <row r="35" spans="2:52" ht="14.25" customHeight="1" thickBot="1" x14ac:dyDescent="0.3">
      <c r="B35" s="133"/>
      <c r="C35" s="136"/>
      <c r="D35" s="139"/>
      <c r="E35" s="25" t="s">
        <v>25</v>
      </c>
      <c r="F35" s="7" t="s">
        <v>7</v>
      </c>
      <c r="G35" s="11">
        <v>1</v>
      </c>
      <c r="H35" s="8">
        <v>1390000</v>
      </c>
      <c r="I35" s="8">
        <f t="shared" si="7"/>
        <v>264100</v>
      </c>
      <c r="J35" s="65">
        <f t="shared" si="8"/>
        <v>1654100</v>
      </c>
      <c r="K35" s="142"/>
      <c r="L35" s="50">
        <v>950000</v>
      </c>
      <c r="M35" s="50">
        <f t="shared" si="9"/>
        <v>180500</v>
      </c>
      <c r="N35" s="65">
        <f t="shared" si="0"/>
        <v>1130500</v>
      </c>
      <c r="O35" s="157"/>
      <c r="P35" s="8">
        <v>294250</v>
      </c>
      <c r="Q35" s="9">
        <f t="shared" si="10"/>
        <v>55907.5</v>
      </c>
      <c r="R35" s="65">
        <f t="shared" si="11"/>
        <v>350157.5</v>
      </c>
      <c r="S35" s="157"/>
      <c r="T35" s="8">
        <v>619500</v>
      </c>
      <c r="U35" s="9">
        <f t="shared" si="12"/>
        <v>117705</v>
      </c>
      <c r="V35" s="65">
        <f t="shared" si="1"/>
        <v>737205</v>
      </c>
      <c r="W35" s="162"/>
      <c r="X35" s="8"/>
      <c r="Y35" s="9">
        <f t="shared" si="13"/>
        <v>0</v>
      </c>
      <c r="Z35" s="5">
        <f t="shared" si="2"/>
        <v>0</v>
      </c>
      <c r="AA35" s="162"/>
      <c r="AC35" s="4">
        <f>+MIN(H35,L35,T35)</f>
        <v>619500</v>
      </c>
      <c r="AD35" s="5">
        <f t="shared" si="14"/>
        <v>117705</v>
      </c>
      <c r="AE35" s="65">
        <f t="shared" si="3"/>
        <v>737205</v>
      </c>
      <c r="AF35" s="107"/>
      <c r="AG35" s="4">
        <f>+ROUND(AVERAGE(H35,L35,T35),0)</f>
        <v>986500</v>
      </c>
      <c r="AH35" s="9">
        <f t="shared" si="15"/>
        <v>187435</v>
      </c>
      <c r="AI35" s="65">
        <f t="shared" si="4"/>
        <v>1173935</v>
      </c>
      <c r="AJ35" s="107"/>
      <c r="AK35" s="4">
        <f t="shared" si="5"/>
        <v>803000</v>
      </c>
      <c r="AL35" s="9">
        <f t="shared" si="16"/>
        <v>152570</v>
      </c>
      <c r="AM35" s="65">
        <f t="shared" si="6"/>
        <v>955570</v>
      </c>
      <c r="AN35" s="107"/>
      <c r="AP35" s="78"/>
      <c r="AS35" s="78">
        <f t="shared" ref="AS35:AS36" si="21">+(((AVERAGE(J35,V35,N35))+(MIN(J35,N35,V35)))/2)</f>
        <v>955570</v>
      </c>
      <c r="AT35" s="64">
        <f t="shared" si="17"/>
        <v>0</v>
      </c>
      <c r="AV35" s="83">
        <v>715731</v>
      </c>
      <c r="AW35" s="63">
        <f t="shared" si="18"/>
        <v>0.33509656560914647</v>
      </c>
      <c r="AZ35" s="63"/>
    </row>
    <row r="36" spans="2:52" ht="14.25" customHeight="1" thickBot="1" x14ac:dyDescent="0.3">
      <c r="B36" s="133"/>
      <c r="C36" s="136"/>
      <c r="D36" s="139"/>
      <c r="E36" s="25" t="s">
        <v>26</v>
      </c>
      <c r="F36" s="7" t="s">
        <v>7</v>
      </c>
      <c r="G36" s="11">
        <v>1</v>
      </c>
      <c r="H36" s="8">
        <v>998000</v>
      </c>
      <c r="I36" s="8">
        <f t="shared" si="7"/>
        <v>189620</v>
      </c>
      <c r="J36" s="65">
        <f t="shared" si="8"/>
        <v>1187620</v>
      </c>
      <c r="K36" s="142"/>
      <c r="L36" s="50">
        <v>850000</v>
      </c>
      <c r="M36" s="50">
        <f t="shared" si="9"/>
        <v>161500</v>
      </c>
      <c r="N36" s="65">
        <f t="shared" si="0"/>
        <v>1011500</v>
      </c>
      <c r="O36" s="157"/>
      <c r="P36" s="8">
        <v>267500</v>
      </c>
      <c r="Q36" s="9">
        <f t="shared" si="10"/>
        <v>50825</v>
      </c>
      <c r="R36" s="65">
        <f t="shared" si="11"/>
        <v>318325</v>
      </c>
      <c r="S36" s="157"/>
      <c r="T36" s="8">
        <v>672000</v>
      </c>
      <c r="U36" s="9">
        <f t="shared" si="12"/>
        <v>127680</v>
      </c>
      <c r="V36" s="65">
        <f t="shared" si="1"/>
        <v>799680</v>
      </c>
      <c r="W36" s="162"/>
      <c r="X36" s="8"/>
      <c r="Y36" s="9">
        <f t="shared" si="13"/>
        <v>0</v>
      </c>
      <c r="Z36" s="5">
        <f t="shared" si="2"/>
        <v>0</v>
      </c>
      <c r="AA36" s="162"/>
      <c r="AC36" s="4">
        <f>+MIN(H36,L36,T36)</f>
        <v>672000</v>
      </c>
      <c r="AD36" s="5">
        <f t="shared" si="14"/>
        <v>127680</v>
      </c>
      <c r="AE36" s="65">
        <f t="shared" si="3"/>
        <v>799680</v>
      </c>
      <c r="AF36" s="107"/>
      <c r="AG36" s="4">
        <f>+ROUND(AVERAGE(H36,L36,T36),0)</f>
        <v>840000</v>
      </c>
      <c r="AH36" s="9">
        <f t="shared" si="15"/>
        <v>159600</v>
      </c>
      <c r="AI36" s="65">
        <f t="shared" si="4"/>
        <v>999600</v>
      </c>
      <c r="AJ36" s="107"/>
      <c r="AK36" s="4">
        <f t="shared" si="5"/>
        <v>756000</v>
      </c>
      <c r="AL36" s="9">
        <f t="shared" si="16"/>
        <v>143640</v>
      </c>
      <c r="AM36" s="65">
        <f t="shared" si="6"/>
        <v>899640</v>
      </c>
      <c r="AN36" s="107"/>
      <c r="AP36" s="78"/>
      <c r="AS36" s="78">
        <f t="shared" si="21"/>
        <v>899640</v>
      </c>
      <c r="AT36" s="64">
        <f t="shared" si="17"/>
        <v>0</v>
      </c>
      <c r="AV36" s="83">
        <v>882223</v>
      </c>
      <c r="AW36" s="63">
        <f t="shared" si="18"/>
        <v>1.9742174030829007E-2</v>
      </c>
      <c r="AZ36" s="63"/>
    </row>
    <row r="37" spans="2:52" ht="14.25" customHeight="1" thickBot="1" x14ac:dyDescent="0.3">
      <c r="B37" s="133"/>
      <c r="C37" s="136"/>
      <c r="D37" s="139"/>
      <c r="E37" s="10" t="s">
        <v>11</v>
      </c>
      <c r="F37" s="7" t="s">
        <v>7</v>
      </c>
      <c r="G37" s="11">
        <v>1</v>
      </c>
      <c r="H37" s="8">
        <v>328000</v>
      </c>
      <c r="I37" s="8">
        <f t="shared" si="7"/>
        <v>62320</v>
      </c>
      <c r="J37" s="65">
        <f t="shared" si="8"/>
        <v>390320</v>
      </c>
      <c r="K37" s="142"/>
      <c r="L37" s="50">
        <v>650000</v>
      </c>
      <c r="M37" s="50">
        <f t="shared" si="9"/>
        <v>123500</v>
      </c>
      <c r="N37" s="65">
        <f t="shared" si="0"/>
        <v>773500</v>
      </c>
      <c r="O37" s="157"/>
      <c r="P37" s="8">
        <v>267500</v>
      </c>
      <c r="Q37" s="9">
        <f t="shared" si="10"/>
        <v>50825</v>
      </c>
      <c r="R37" s="65">
        <f t="shared" si="11"/>
        <v>318325</v>
      </c>
      <c r="S37" s="157"/>
      <c r="T37" s="8">
        <v>417900</v>
      </c>
      <c r="U37" s="9">
        <f t="shared" si="12"/>
        <v>79401</v>
      </c>
      <c r="V37" s="65">
        <f t="shared" si="1"/>
        <v>497301</v>
      </c>
      <c r="W37" s="162"/>
      <c r="X37" s="8"/>
      <c r="Y37" s="9">
        <f t="shared" si="13"/>
        <v>0</v>
      </c>
      <c r="Z37" s="5">
        <f t="shared" si="2"/>
        <v>0</v>
      </c>
      <c r="AA37" s="162"/>
      <c r="AC37" s="4">
        <f>+MIN(H37,P37,T37)</f>
        <v>267500</v>
      </c>
      <c r="AD37" s="5">
        <f t="shared" si="14"/>
        <v>50825</v>
      </c>
      <c r="AE37" s="65">
        <f t="shared" si="3"/>
        <v>318325</v>
      </c>
      <c r="AF37" s="107"/>
      <c r="AG37" s="4">
        <f>+ROUND(AVERAGE(H37,P37,T37),0)</f>
        <v>337800</v>
      </c>
      <c r="AH37" s="9">
        <f t="shared" si="15"/>
        <v>64182</v>
      </c>
      <c r="AI37" s="65">
        <f t="shared" si="4"/>
        <v>401982</v>
      </c>
      <c r="AJ37" s="107"/>
      <c r="AK37" s="4">
        <f t="shared" si="5"/>
        <v>302650</v>
      </c>
      <c r="AL37" s="9">
        <f t="shared" si="16"/>
        <v>57503.5</v>
      </c>
      <c r="AM37" s="65">
        <f t="shared" si="6"/>
        <v>360153.5</v>
      </c>
      <c r="AN37" s="107"/>
      <c r="AP37" s="78"/>
      <c r="AS37" s="78">
        <f>+(((AVERAGE(J37,R37,V37))+(MIN(J37,R37,V37)))/2)</f>
        <v>360153.5</v>
      </c>
      <c r="AT37" s="64">
        <f t="shared" si="17"/>
        <v>0</v>
      </c>
      <c r="AV37" s="83">
        <v>390585</v>
      </c>
      <c r="AW37" s="63">
        <f t="shared" si="18"/>
        <v>-7.7912618252109045E-2</v>
      </c>
      <c r="AZ37" s="63"/>
    </row>
    <row r="38" spans="2:52" ht="15" customHeight="1" thickBot="1" x14ac:dyDescent="0.3">
      <c r="B38" s="134"/>
      <c r="C38" s="137"/>
      <c r="D38" s="140"/>
      <c r="E38" s="15" t="s">
        <v>14</v>
      </c>
      <c r="F38" s="16" t="s">
        <v>15</v>
      </c>
      <c r="G38" s="16">
        <v>1</v>
      </c>
      <c r="H38" s="17">
        <v>239000</v>
      </c>
      <c r="I38" s="17">
        <f t="shared" si="7"/>
        <v>45410</v>
      </c>
      <c r="J38" s="65">
        <f t="shared" si="8"/>
        <v>284410</v>
      </c>
      <c r="K38" s="143"/>
      <c r="L38" s="50">
        <v>290000</v>
      </c>
      <c r="M38" s="50">
        <f t="shared" si="9"/>
        <v>55100</v>
      </c>
      <c r="N38" s="65">
        <f t="shared" si="0"/>
        <v>345100</v>
      </c>
      <c r="O38" s="156"/>
      <c r="P38" s="17">
        <v>144450</v>
      </c>
      <c r="Q38" s="18">
        <f t="shared" si="10"/>
        <v>27445.5</v>
      </c>
      <c r="R38" s="65">
        <f t="shared" si="11"/>
        <v>171895.5</v>
      </c>
      <c r="S38" s="156"/>
      <c r="T38" s="17">
        <v>257250</v>
      </c>
      <c r="U38" s="18">
        <f t="shared" si="12"/>
        <v>48877.5</v>
      </c>
      <c r="V38" s="65">
        <f t="shared" si="1"/>
        <v>306127.5</v>
      </c>
      <c r="W38" s="163"/>
      <c r="X38" s="17"/>
      <c r="Y38" s="18">
        <f t="shared" si="13"/>
        <v>0</v>
      </c>
      <c r="Z38" s="5">
        <f t="shared" si="2"/>
        <v>0</v>
      </c>
      <c r="AA38" s="163"/>
      <c r="AC38" s="4">
        <f t="shared" si="19"/>
        <v>144450</v>
      </c>
      <c r="AD38" s="5">
        <f t="shared" si="14"/>
        <v>27445.5</v>
      </c>
      <c r="AE38" s="65">
        <f t="shared" si="3"/>
        <v>171895.5</v>
      </c>
      <c r="AF38" s="108"/>
      <c r="AG38" s="4">
        <f>+ROUND(AVERAGE(H38,L38,P38,T38),0)</f>
        <v>232675</v>
      </c>
      <c r="AH38" s="18">
        <f t="shared" si="15"/>
        <v>44208.25</v>
      </c>
      <c r="AI38" s="65">
        <f t="shared" si="4"/>
        <v>276883.25</v>
      </c>
      <c r="AJ38" s="108"/>
      <c r="AK38" s="4">
        <f t="shared" si="5"/>
        <v>188563</v>
      </c>
      <c r="AL38" s="18">
        <f t="shared" si="16"/>
        <v>35826.97</v>
      </c>
      <c r="AM38" s="65">
        <f t="shared" si="6"/>
        <v>224389.97</v>
      </c>
      <c r="AN38" s="108"/>
      <c r="AP38" s="78"/>
      <c r="AS38" s="78">
        <f>+(((AVERAGE(J38,N38,R38,V38))+(MIN(J38,N38,R38,V38)))/2)</f>
        <v>224389.375</v>
      </c>
      <c r="AT38" s="64">
        <f t="shared" si="17"/>
        <v>-0.59500000000116415</v>
      </c>
      <c r="AV38" s="83">
        <v>248416</v>
      </c>
      <c r="AW38" s="63">
        <f t="shared" si="18"/>
        <v>-9.6716918394950446E-2</v>
      </c>
      <c r="AZ38" s="63"/>
    </row>
    <row r="39" spans="2:52" ht="16.5" thickBot="1" x14ac:dyDescent="0.3">
      <c r="B39" s="100" t="s">
        <v>27</v>
      </c>
      <c r="C39" s="101"/>
      <c r="D39" s="101"/>
      <c r="E39" s="101"/>
      <c r="F39" s="101"/>
      <c r="G39" s="101"/>
      <c r="H39" s="68"/>
      <c r="I39" s="68"/>
      <c r="J39" s="46"/>
      <c r="K39" s="69"/>
      <c r="L39" s="46"/>
      <c r="M39" s="46"/>
      <c r="N39" s="46"/>
      <c r="O39" s="46"/>
      <c r="P39" s="26"/>
      <c r="Q39" s="26"/>
      <c r="T39" s="26"/>
      <c r="U39" s="26"/>
      <c r="AC39" s="4"/>
      <c r="AG39" s="4"/>
      <c r="AK39" s="4"/>
      <c r="AP39" s="78"/>
      <c r="AT39" s="64">
        <f t="shared" si="17"/>
        <v>0</v>
      </c>
      <c r="AW39" s="63"/>
      <c r="AZ39" s="63"/>
    </row>
    <row r="40" spans="2:52" ht="14.25" customHeight="1" thickBot="1" x14ac:dyDescent="0.3">
      <c r="B40" s="115">
        <v>6</v>
      </c>
      <c r="C40" s="146" t="s">
        <v>28</v>
      </c>
      <c r="D40" s="147"/>
      <c r="E40" s="27" t="s">
        <v>29</v>
      </c>
      <c r="F40" s="3" t="s">
        <v>7</v>
      </c>
      <c r="G40" s="28">
        <v>1</v>
      </c>
      <c r="H40" s="4">
        <v>1835000</v>
      </c>
      <c r="I40" s="5">
        <f t="shared" ref="I40:I75" si="22">+H40*19%</f>
        <v>348650</v>
      </c>
      <c r="J40" s="66">
        <f>+(H40+I40)*G40</f>
        <v>2183650</v>
      </c>
      <c r="K40" s="141">
        <f>+(J40+J41)</f>
        <v>6266778</v>
      </c>
      <c r="L40" s="49">
        <v>4250000</v>
      </c>
      <c r="M40" s="5">
        <f t="shared" ref="M40:M75" si="23">+L40*19%</f>
        <v>807500</v>
      </c>
      <c r="N40" s="66">
        <f>+(L40+M40)*G40</f>
        <v>5057500</v>
      </c>
      <c r="O40" s="155">
        <f>+(N40+N41)</f>
        <v>9627100</v>
      </c>
      <c r="P40" s="4">
        <v>1337500</v>
      </c>
      <c r="Q40" s="5">
        <f t="shared" ref="Q40:Q43" si="24">+P40*19%</f>
        <v>254125</v>
      </c>
      <c r="R40" s="65">
        <f t="shared" si="11"/>
        <v>1591625</v>
      </c>
      <c r="S40" s="155">
        <f>+(R40+R41)</f>
        <v>4138225</v>
      </c>
      <c r="T40" s="4">
        <v>1559250</v>
      </c>
      <c r="U40" s="5">
        <f t="shared" ref="U40:U54" si="25">+T40*19%</f>
        <v>296257.5</v>
      </c>
      <c r="V40" s="65">
        <f>+T40+U40</f>
        <v>1855507.5</v>
      </c>
      <c r="W40" s="161">
        <f>+(V40+V41)</f>
        <v>4834315.5</v>
      </c>
      <c r="X40" s="4"/>
      <c r="Y40" s="5">
        <f t="shared" ref="Y40:Y54" si="26">+X40*19%</f>
        <v>0</v>
      </c>
      <c r="Z40" s="5">
        <f>+X40+Y40</f>
        <v>0</v>
      </c>
      <c r="AA40" s="161">
        <f>+(Z40+Z41)</f>
        <v>0</v>
      </c>
      <c r="AC40" s="4">
        <f>+MIN(H40,P40,T40)</f>
        <v>1337500</v>
      </c>
      <c r="AD40" s="5">
        <f t="shared" si="14"/>
        <v>254125</v>
      </c>
      <c r="AE40" s="65">
        <f t="shared" ref="AE40:AE54" si="27">+(AC40+AD40)*G40</f>
        <v>1591625</v>
      </c>
      <c r="AF40" s="106">
        <f>+(AE40+AE41)</f>
        <v>4138225</v>
      </c>
      <c r="AG40" s="4">
        <f>+ROUND(AVERAGE(H40,P40,T40),0)</f>
        <v>1577250</v>
      </c>
      <c r="AH40" s="5">
        <f t="shared" ref="AH40:AH54" si="28">+AG40*19%</f>
        <v>299677.5</v>
      </c>
      <c r="AI40" s="65">
        <f t="shared" ref="AI40:AI54" si="29">+(AG40+AH40)*G40</f>
        <v>1876927.5</v>
      </c>
      <c r="AJ40" s="106">
        <f>+(AI40+AI41)</f>
        <v>5421461.5</v>
      </c>
      <c r="AK40" s="4">
        <f t="shared" ref="AK40:AK54" si="30">+ROUND(AVERAGE(AC40,AG40),0)</f>
        <v>1457375</v>
      </c>
      <c r="AL40" s="5">
        <f t="shared" ref="AL40:AL54" si="31">+AK40*19%</f>
        <v>276901.25</v>
      </c>
      <c r="AM40" s="65">
        <f t="shared" ref="AM40:AM54" si="32">+(AK40+AL40)*G40</f>
        <v>1734276.25</v>
      </c>
      <c r="AN40" s="106">
        <f>+(AM40+AM41)</f>
        <v>4779848.01</v>
      </c>
      <c r="AP40" s="78"/>
      <c r="AS40" s="78">
        <f>+(((AVERAGE(J40,R40,V40))+(MIN(J40,R40,V40)))/2)</f>
        <v>1734276.25</v>
      </c>
      <c r="AT40" s="64">
        <f t="shared" si="17"/>
        <v>0</v>
      </c>
      <c r="AV40" s="83">
        <v>1623253</v>
      </c>
      <c r="AW40" s="63">
        <f t="shared" si="18"/>
        <v>6.8395530456435427E-2</v>
      </c>
      <c r="AZ40" s="63"/>
    </row>
    <row r="41" spans="2:52" ht="15" customHeight="1" thickBot="1" x14ac:dyDescent="0.3">
      <c r="B41" s="117"/>
      <c r="C41" s="150"/>
      <c r="D41" s="151"/>
      <c r="E41" s="15" t="s">
        <v>30</v>
      </c>
      <c r="F41" s="16" t="s">
        <v>7</v>
      </c>
      <c r="G41" s="29">
        <v>8</v>
      </c>
      <c r="H41" s="17">
        <v>428900</v>
      </c>
      <c r="I41" s="18">
        <f t="shared" si="22"/>
        <v>81491</v>
      </c>
      <c r="J41" s="66">
        <f t="shared" ref="J41:J75" si="33">+(H41+I41)*G41</f>
        <v>4083128</v>
      </c>
      <c r="K41" s="143"/>
      <c r="L41" s="52">
        <v>480000</v>
      </c>
      <c r="M41" s="18">
        <f t="shared" si="23"/>
        <v>91200</v>
      </c>
      <c r="N41" s="66">
        <f t="shared" ref="N41:N75" si="34">+(L41+M41)*G41</f>
        <v>4569600</v>
      </c>
      <c r="O41" s="156"/>
      <c r="P41" s="17">
        <v>267500</v>
      </c>
      <c r="Q41" s="18">
        <f t="shared" si="24"/>
        <v>50825</v>
      </c>
      <c r="R41" s="65">
        <f t="shared" si="11"/>
        <v>2546600</v>
      </c>
      <c r="S41" s="156"/>
      <c r="T41" s="17">
        <v>312900</v>
      </c>
      <c r="U41" s="18">
        <f t="shared" si="25"/>
        <v>59451</v>
      </c>
      <c r="V41" s="66">
        <f>+(T41+U41)*G41</f>
        <v>2978808</v>
      </c>
      <c r="W41" s="163"/>
      <c r="X41" s="17"/>
      <c r="Y41" s="18">
        <f t="shared" si="26"/>
        <v>0</v>
      </c>
      <c r="Z41" s="18">
        <f>+(X41+Y41)*G41</f>
        <v>0</v>
      </c>
      <c r="AA41" s="163"/>
      <c r="AC41" s="4">
        <f t="shared" si="19"/>
        <v>267500</v>
      </c>
      <c r="AD41" s="5">
        <f t="shared" si="14"/>
        <v>50825</v>
      </c>
      <c r="AE41" s="65">
        <f t="shared" si="27"/>
        <v>2546600</v>
      </c>
      <c r="AF41" s="108"/>
      <c r="AG41" s="4">
        <f>+ROUND(AVERAGE(H41,L41,P41,T41),0)</f>
        <v>372325</v>
      </c>
      <c r="AH41" s="18">
        <f t="shared" si="28"/>
        <v>70741.75</v>
      </c>
      <c r="AI41" s="65">
        <f t="shared" si="29"/>
        <v>3544534</v>
      </c>
      <c r="AJ41" s="108"/>
      <c r="AK41" s="4">
        <f t="shared" si="30"/>
        <v>319913</v>
      </c>
      <c r="AL41" s="18">
        <f t="shared" si="31"/>
        <v>60783.47</v>
      </c>
      <c r="AM41" s="65">
        <f t="shared" si="32"/>
        <v>3045571.76</v>
      </c>
      <c r="AN41" s="108"/>
      <c r="AP41" s="78"/>
      <c r="AS41" s="78">
        <f>+(((AVERAGE(J41,N41,R41,V41))+(MIN(J41,N41,R41,V41)))/2)</f>
        <v>3045567</v>
      </c>
      <c r="AT41" s="64">
        <f t="shared" si="17"/>
        <v>-4.7599999997764826</v>
      </c>
      <c r="AV41" s="83">
        <v>2311520</v>
      </c>
      <c r="AW41" s="63">
        <f t="shared" si="18"/>
        <v>0.3175623658891118</v>
      </c>
      <c r="AZ41" s="63"/>
    </row>
    <row r="42" spans="2:52" ht="14.25" customHeight="1" thickBot="1" x14ac:dyDescent="0.3">
      <c r="B42" s="115">
        <v>7</v>
      </c>
      <c r="C42" s="146" t="s">
        <v>31</v>
      </c>
      <c r="D42" s="147"/>
      <c r="E42" s="27" t="s">
        <v>32</v>
      </c>
      <c r="F42" s="3" t="s">
        <v>7</v>
      </c>
      <c r="G42" s="28">
        <v>1</v>
      </c>
      <c r="H42" s="4">
        <v>835000</v>
      </c>
      <c r="I42" s="5">
        <f t="shared" si="22"/>
        <v>158650</v>
      </c>
      <c r="J42" s="66">
        <f t="shared" si="33"/>
        <v>993650</v>
      </c>
      <c r="K42" s="141">
        <f>+(J42+J43)</f>
        <v>3035214</v>
      </c>
      <c r="L42" s="49">
        <v>1250000</v>
      </c>
      <c r="M42" s="5">
        <f t="shared" si="23"/>
        <v>237500</v>
      </c>
      <c r="N42" s="66">
        <f t="shared" si="34"/>
        <v>1487500</v>
      </c>
      <c r="O42" s="155">
        <f>+(N42+N43)</f>
        <v>3772300</v>
      </c>
      <c r="P42" s="4">
        <v>481500</v>
      </c>
      <c r="Q42" s="5">
        <f t="shared" si="24"/>
        <v>91485</v>
      </c>
      <c r="R42" s="65">
        <f t="shared" si="11"/>
        <v>572985</v>
      </c>
      <c r="S42" s="155">
        <f>+(R42+R43)</f>
        <v>1973615</v>
      </c>
      <c r="T42" s="4">
        <v>934500</v>
      </c>
      <c r="U42" s="5">
        <f t="shared" si="25"/>
        <v>177555</v>
      </c>
      <c r="V42" s="65">
        <f>+T42+U42</f>
        <v>1112055</v>
      </c>
      <c r="W42" s="161">
        <f>+(V42+V43)</f>
        <v>2601459</v>
      </c>
      <c r="X42" s="4"/>
      <c r="Y42" s="5">
        <f t="shared" si="26"/>
        <v>0</v>
      </c>
      <c r="Z42" s="5">
        <f>+X42+Y42</f>
        <v>0</v>
      </c>
      <c r="AA42" s="161">
        <f>+(Z42+Z43)</f>
        <v>0</v>
      </c>
      <c r="AC42" s="4">
        <f t="shared" si="19"/>
        <v>481500</v>
      </c>
      <c r="AD42" s="5">
        <f t="shared" si="14"/>
        <v>91485</v>
      </c>
      <c r="AE42" s="65">
        <f t="shared" si="27"/>
        <v>572985</v>
      </c>
      <c r="AF42" s="106">
        <f>+(AE42+AE43)</f>
        <v>1973615</v>
      </c>
      <c r="AG42" s="4">
        <f>+ROUND(AVERAGE(H42,L42,P42,T42),0)</f>
        <v>875250</v>
      </c>
      <c r="AH42" s="5">
        <f t="shared" si="28"/>
        <v>166297.5</v>
      </c>
      <c r="AI42" s="65">
        <f t="shared" si="29"/>
        <v>1041547.5</v>
      </c>
      <c r="AJ42" s="106">
        <f>+(AI42+AI43)</f>
        <v>2845649.38</v>
      </c>
      <c r="AK42" s="4">
        <f t="shared" si="30"/>
        <v>678375</v>
      </c>
      <c r="AL42" s="5">
        <f t="shared" si="31"/>
        <v>128891.25</v>
      </c>
      <c r="AM42" s="65">
        <f t="shared" si="32"/>
        <v>807266.25</v>
      </c>
      <c r="AN42" s="106">
        <f>+(AM42+AM43)</f>
        <v>2409634.5700000003</v>
      </c>
      <c r="AP42" s="78"/>
      <c r="AS42" s="78">
        <f>+(((AVERAGE(J42,N42,R42,V42))+(MIN(J42,N42,R42,V42)))/2)</f>
        <v>807266.25</v>
      </c>
      <c r="AT42" s="64">
        <f t="shared" si="17"/>
        <v>0</v>
      </c>
      <c r="AV42" s="83">
        <v>555850</v>
      </c>
      <c r="AW42" s="63">
        <f t="shared" si="18"/>
        <v>0.45230952595124574</v>
      </c>
      <c r="AZ42" s="63"/>
    </row>
    <row r="43" spans="2:52" ht="15" customHeight="1" thickBot="1" x14ac:dyDescent="0.3">
      <c r="B43" s="116"/>
      <c r="C43" s="148"/>
      <c r="D43" s="149"/>
      <c r="E43" s="15" t="s">
        <v>30</v>
      </c>
      <c r="F43" s="16" t="s">
        <v>7</v>
      </c>
      <c r="G43" s="29">
        <v>4</v>
      </c>
      <c r="H43" s="17">
        <v>428900</v>
      </c>
      <c r="I43" s="18">
        <f t="shared" si="22"/>
        <v>81491</v>
      </c>
      <c r="J43" s="66">
        <f t="shared" si="33"/>
        <v>2041564</v>
      </c>
      <c r="K43" s="143"/>
      <c r="L43" s="52">
        <v>480000</v>
      </c>
      <c r="M43" s="18">
        <f t="shared" si="23"/>
        <v>91200</v>
      </c>
      <c r="N43" s="66">
        <f t="shared" si="34"/>
        <v>2284800</v>
      </c>
      <c r="O43" s="156"/>
      <c r="P43" s="17">
        <v>294250</v>
      </c>
      <c r="Q43" s="18">
        <f t="shared" si="24"/>
        <v>55907.5</v>
      </c>
      <c r="R43" s="65">
        <f t="shared" si="11"/>
        <v>1400630</v>
      </c>
      <c r="S43" s="156"/>
      <c r="T43" s="17">
        <v>312900</v>
      </c>
      <c r="U43" s="18">
        <f t="shared" si="25"/>
        <v>59451</v>
      </c>
      <c r="V43" s="66">
        <f>+(T43+U43)*G43</f>
        <v>1489404</v>
      </c>
      <c r="W43" s="163"/>
      <c r="X43" s="17"/>
      <c r="Y43" s="18">
        <f t="shared" si="26"/>
        <v>0</v>
      </c>
      <c r="Z43" s="18">
        <f>+(X43+Y43)*G43</f>
        <v>0</v>
      </c>
      <c r="AA43" s="163"/>
      <c r="AC43" s="4">
        <f t="shared" si="19"/>
        <v>294250</v>
      </c>
      <c r="AD43" s="5">
        <f t="shared" si="14"/>
        <v>55907.5</v>
      </c>
      <c r="AE43" s="65">
        <f t="shared" si="27"/>
        <v>1400630</v>
      </c>
      <c r="AF43" s="108"/>
      <c r="AG43" s="4">
        <f>+ROUND(AVERAGE(H43,L43,P43,T43),0)</f>
        <v>379013</v>
      </c>
      <c r="AH43" s="18">
        <f t="shared" si="28"/>
        <v>72012.47</v>
      </c>
      <c r="AI43" s="65">
        <f t="shared" si="29"/>
        <v>1804101.88</v>
      </c>
      <c r="AJ43" s="108"/>
      <c r="AK43" s="4">
        <f t="shared" si="30"/>
        <v>336632</v>
      </c>
      <c r="AL43" s="18">
        <f t="shared" si="31"/>
        <v>63960.08</v>
      </c>
      <c r="AM43" s="65">
        <f t="shared" si="32"/>
        <v>1602368.32</v>
      </c>
      <c r="AN43" s="108"/>
      <c r="AP43" s="78"/>
      <c r="AS43" s="78">
        <f>+(((AVERAGE(J43,N43,R43,V43))+(MIN(J43,N43,R43,V43)))/2)</f>
        <v>1602364.75</v>
      </c>
      <c r="AT43" s="64">
        <f t="shared" si="17"/>
        <v>-3.5700000000651926</v>
      </c>
      <c r="AV43" s="83">
        <v>1155760</v>
      </c>
      <c r="AW43" s="63">
        <f t="shared" si="18"/>
        <v>0.38641960268567876</v>
      </c>
      <c r="AZ43" s="63"/>
    </row>
    <row r="44" spans="2:52" ht="15.75" thickBot="1" x14ac:dyDescent="0.3">
      <c r="B44" s="30">
        <v>8</v>
      </c>
      <c r="C44" s="122" t="s">
        <v>12</v>
      </c>
      <c r="D44" s="123"/>
      <c r="E44" s="124"/>
      <c r="F44" s="31" t="s">
        <v>7</v>
      </c>
      <c r="G44" s="32">
        <v>1</v>
      </c>
      <c r="H44" s="33">
        <v>1385000</v>
      </c>
      <c r="I44" s="33">
        <f t="shared" si="22"/>
        <v>263150</v>
      </c>
      <c r="J44" s="66">
        <f t="shared" si="33"/>
        <v>1648150</v>
      </c>
      <c r="K44" s="87">
        <f>+J44</f>
        <v>1648150</v>
      </c>
      <c r="L44" s="54">
        <v>2550000</v>
      </c>
      <c r="M44" s="18">
        <f t="shared" si="23"/>
        <v>484500</v>
      </c>
      <c r="N44" s="66">
        <f t="shared" si="34"/>
        <v>3034500</v>
      </c>
      <c r="O44" s="87">
        <f>+N44</f>
        <v>3034500</v>
      </c>
      <c r="P44" s="33">
        <v>481500</v>
      </c>
      <c r="Q44" s="33">
        <f t="shared" ref="Q44:Q54" si="35">+P44*19%</f>
        <v>91485</v>
      </c>
      <c r="R44" s="65">
        <f t="shared" si="11"/>
        <v>572985</v>
      </c>
      <c r="S44" s="87">
        <f>+R44</f>
        <v>572985</v>
      </c>
      <c r="T44" s="33">
        <v>1034250</v>
      </c>
      <c r="U44" s="33">
        <f t="shared" si="25"/>
        <v>196507.5</v>
      </c>
      <c r="V44" s="75">
        <f>+T44+U44</f>
        <v>1230757.5</v>
      </c>
      <c r="W44" s="34">
        <f t="shared" ref="W44:W54" si="36">+(T44+U44)*G44</f>
        <v>1230757.5</v>
      </c>
      <c r="X44" s="33"/>
      <c r="Y44" s="33">
        <f t="shared" si="26"/>
        <v>0</v>
      </c>
      <c r="Z44" s="33">
        <f>+X44+Y44</f>
        <v>0</v>
      </c>
      <c r="AA44" s="34">
        <f t="shared" ref="AA44:AA54" si="37">+(X44+Y44)*G44</f>
        <v>0</v>
      </c>
      <c r="AC44" s="4">
        <f>+MIN(H44,T44)</f>
        <v>1034250</v>
      </c>
      <c r="AD44" s="5">
        <f t="shared" si="14"/>
        <v>196507.5</v>
      </c>
      <c r="AE44" s="65">
        <f t="shared" si="27"/>
        <v>1230757.5</v>
      </c>
      <c r="AF44" s="34">
        <f>+AE44</f>
        <v>1230757.5</v>
      </c>
      <c r="AG44" s="4">
        <f>+ROUND(AVERAGE(H44,T44),0)</f>
        <v>1209625</v>
      </c>
      <c r="AH44" s="33">
        <f t="shared" si="28"/>
        <v>229828.75</v>
      </c>
      <c r="AI44" s="65">
        <f t="shared" si="29"/>
        <v>1439453.75</v>
      </c>
      <c r="AJ44" s="34">
        <f>+AI44</f>
        <v>1439453.75</v>
      </c>
      <c r="AK44" s="4">
        <f t="shared" si="30"/>
        <v>1121938</v>
      </c>
      <c r="AL44" s="33">
        <f t="shared" si="31"/>
        <v>213168.22</v>
      </c>
      <c r="AM44" s="65">
        <f t="shared" si="32"/>
        <v>1335106.22</v>
      </c>
      <c r="AN44" s="34">
        <f>+AM44</f>
        <v>1335106.22</v>
      </c>
      <c r="AP44" s="78"/>
      <c r="AS44" s="78">
        <f>+(((AVERAGE(J44,V44))+(MIN(J44,V44)))/2)</f>
        <v>1335105.625</v>
      </c>
      <c r="AT44" s="64">
        <f t="shared" si="17"/>
        <v>-0.59499999997206032</v>
      </c>
      <c r="AV44" s="83">
        <v>1539004</v>
      </c>
      <c r="AW44" s="63">
        <f t="shared" si="18"/>
        <v>-0.1324868421394616</v>
      </c>
      <c r="AZ44" s="63"/>
    </row>
    <row r="45" spans="2:52" ht="15.75" thickBot="1" x14ac:dyDescent="0.3">
      <c r="B45" s="30">
        <v>9</v>
      </c>
      <c r="C45" s="122" t="s">
        <v>26</v>
      </c>
      <c r="D45" s="123"/>
      <c r="E45" s="124"/>
      <c r="F45" s="31" t="s">
        <v>7</v>
      </c>
      <c r="G45" s="32">
        <v>1</v>
      </c>
      <c r="H45" s="35">
        <v>998000</v>
      </c>
      <c r="I45" s="35">
        <f t="shared" si="22"/>
        <v>189620</v>
      </c>
      <c r="J45" s="66">
        <f t="shared" si="33"/>
        <v>1187620</v>
      </c>
      <c r="K45" s="87">
        <f t="shared" ref="K45:K75" si="38">+J45</f>
        <v>1187620</v>
      </c>
      <c r="L45" s="55">
        <v>850000</v>
      </c>
      <c r="M45" s="18">
        <f t="shared" si="23"/>
        <v>161500</v>
      </c>
      <c r="N45" s="66">
        <f t="shared" si="34"/>
        <v>1011500</v>
      </c>
      <c r="O45" s="87">
        <f t="shared" ref="O45:O75" si="39">+N45</f>
        <v>1011500</v>
      </c>
      <c r="P45" s="35">
        <v>294250</v>
      </c>
      <c r="Q45" s="35">
        <f t="shared" si="35"/>
        <v>55907.5</v>
      </c>
      <c r="R45" s="65">
        <f t="shared" si="11"/>
        <v>350157.5</v>
      </c>
      <c r="S45" s="87">
        <f t="shared" ref="S45:S75" si="40">+R45</f>
        <v>350157.5</v>
      </c>
      <c r="T45" s="35">
        <v>672000</v>
      </c>
      <c r="U45" s="35">
        <f t="shared" si="25"/>
        <v>127680</v>
      </c>
      <c r="V45" s="76">
        <f>+T45+U45</f>
        <v>799680</v>
      </c>
      <c r="W45" s="34">
        <f t="shared" si="36"/>
        <v>799680</v>
      </c>
      <c r="X45" s="35"/>
      <c r="Y45" s="35">
        <f t="shared" si="26"/>
        <v>0</v>
      </c>
      <c r="Z45" s="35">
        <f>+X45+Y45</f>
        <v>0</v>
      </c>
      <c r="AA45" s="34">
        <f t="shared" si="37"/>
        <v>0</v>
      </c>
      <c r="AC45" s="4">
        <f>+MIN(H45,L45,T45)</f>
        <v>672000</v>
      </c>
      <c r="AD45" s="5">
        <f t="shared" si="14"/>
        <v>127680</v>
      </c>
      <c r="AE45" s="65">
        <f t="shared" si="27"/>
        <v>799680</v>
      </c>
      <c r="AF45" s="34">
        <f t="shared" ref="AF45:AF75" si="41">+AE45</f>
        <v>799680</v>
      </c>
      <c r="AG45" s="4">
        <f>+ROUND(AVERAGE(H45,L45,T45),0)</f>
        <v>840000</v>
      </c>
      <c r="AH45" s="35">
        <f t="shared" si="28"/>
        <v>159600</v>
      </c>
      <c r="AI45" s="65">
        <f t="shared" si="29"/>
        <v>999600</v>
      </c>
      <c r="AJ45" s="34">
        <f t="shared" ref="AJ45:AJ75" si="42">+AI45</f>
        <v>999600</v>
      </c>
      <c r="AK45" s="4">
        <f t="shared" si="30"/>
        <v>756000</v>
      </c>
      <c r="AL45" s="35">
        <f t="shared" si="31"/>
        <v>143640</v>
      </c>
      <c r="AM45" s="65">
        <f t="shared" si="32"/>
        <v>899640</v>
      </c>
      <c r="AN45" s="34">
        <f t="shared" ref="AN45:AN75" si="43">+AM45</f>
        <v>899640</v>
      </c>
      <c r="AP45" s="78"/>
      <c r="AS45" s="78">
        <f>+(((AVERAGE(J45,N45,V45))+(MIN(J45,N45,V45)))/2)</f>
        <v>899640</v>
      </c>
      <c r="AT45" s="64">
        <f t="shared" si="17"/>
        <v>0</v>
      </c>
      <c r="AV45" s="83">
        <v>882223</v>
      </c>
      <c r="AW45" s="63">
        <f t="shared" si="18"/>
        <v>1.9742174030829007E-2</v>
      </c>
      <c r="AZ45" s="63"/>
    </row>
    <row r="46" spans="2:52" ht="15.75" thickBot="1" x14ac:dyDescent="0.3">
      <c r="B46" s="30">
        <v>10</v>
      </c>
      <c r="C46" s="122" t="s">
        <v>33</v>
      </c>
      <c r="D46" s="123"/>
      <c r="E46" s="124"/>
      <c r="F46" s="36" t="s">
        <v>7</v>
      </c>
      <c r="G46" s="32">
        <v>1</v>
      </c>
      <c r="H46" s="35">
        <v>428900</v>
      </c>
      <c r="I46" s="35">
        <f t="shared" si="22"/>
        <v>81491</v>
      </c>
      <c r="J46" s="66">
        <f t="shared" si="33"/>
        <v>510391</v>
      </c>
      <c r="K46" s="87">
        <f t="shared" si="38"/>
        <v>510391</v>
      </c>
      <c r="L46" s="55">
        <v>480000</v>
      </c>
      <c r="M46" s="18">
        <f t="shared" si="23"/>
        <v>91200</v>
      </c>
      <c r="N46" s="66">
        <f t="shared" si="34"/>
        <v>571200</v>
      </c>
      <c r="O46" s="87">
        <f t="shared" si="39"/>
        <v>571200</v>
      </c>
      <c r="P46" s="35">
        <v>401250</v>
      </c>
      <c r="Q46" s="35">
        <f t="shared" si="35"/>
        <v>76237.5</v>
      </c>
      <c r="R46" s="65">
        <f t="shared" si="11"/>
        <v>477487.5</v>
      </c>
      <c r="S46" s="87">
        <f t="shared" si="40"/>
        <v>477487.5</v>
      </c>
      <c r="T46" s="35">
        <v>257250</v>
      </c>
      <c r="U46" s="35">
        <f t="shared" si="25"/>
        <v>48877.5</v>
      </c>
      <c r="V46" s="76">
        <f>+T46+U46</f>
        <v>306127.5</v>
      </c>
      <c r="W46" s="34">
        <f t="shared" si="36"/>
        <v>306127.5</v>
      </c>
      <c r="X46" s="35"/>
      <c r="Y46" s="35">
        <f t="shared" si="26"/>
        <v>0</v>
      </c>
      <c r="Z46" s="35">
        <f t="shared" ref="Z46:Z54" si="44">+X46+Y46</f>
        <v>0</v>
      </c>
      <c r="AA46" s="34">
        <f t="shared" si="37"/>
        <v>0</v>
      </c>
      <c r="AC46" s="4">
        <f t="shared" si="19"/>
        <v>257250</v>
      </c>
      <c r="AD46" s="5">
        <f t="shared" si="14"/>
        <v>48877.5</v>
      </c>
      <c r="AE46" s="65">
        <f t="shared" si="27"/>
        <v>306127.5</v>
      </c>
      <c r="AF46" s="34">
        <f t="shared" si="41"/>
        <v>306127.5</v>
      </c>
      <c r="AG46" s="4">
        <f>+ROUND(AVERAGE(H46,L46,P46,T46),0)</f>
        <v>391850</v>
      </c>
      <c r="AH46" s="35">
        <f t="shared" si="28"/>
        <v>74451.5</v>
      </c>
      <c r="AI46" s="65">
        <f t="shared" si="29"/>
        <v>466301.5</v>
      </c>
      <c r="AJ46" s="34">
        <f t="shared" si="42"/>
        <v>466301.5</v>
      </c>
      <c r="AK46" s="4">
        <f t="shared" si="30"/>
        <v>324550</v>
      </c>
      <c r="AL46" s="35">
        <f t="shared" si="31"/>
        <v>61664.5</v>
      </c>
      <c r="AM46" s="65">
        <f t="shared" si="32"/>
        <v>386214.5</v>
      </c>
      <c r="AN46" s="34">
        <f t="shared" si="43"/>
        <v>386214.5</v>
      </c>
      <c r="AP46" s="78"/>
      <c r="AS46" s="78">
        <f>+(((AVERAGE(J46,N46,R46,V46))+(MIN(J46,N46,R46,V46)))/2)</f>
        <v>386214.5</v>
      </c>
      <c r="AT46" s="64">
        <f t="shared" si="17"/>
        <v>0</v>
      </c>
      <c r="AV46" s="83">
        <v>267496</v>
      </c>
      <c r="AW46" s="63">
        <f t="shared" si="18"/>
        <v>0.44381411310823338</v>
      </c>
      <c r="AZ46" s="63"/>
    </row>
    <row r="47" spans="2:52" ht="15" customHeight="1" thickBot="1" x14ac:dyDescent="0.3">
      <c r="B47" s="30">
        <v>11</v>
      </c>
      <c r="C47" s="125" t="s">
        <v>34</v>
      </c>
      <c r="D47" s="126"/>
      <c r="E47" s="127"/>
      <c r="F47" s="37" t="s">
        <v>7</v>
      </c>
      <c r="G47" s="32">
        <v>1</v>
      </c>
      <c r="H47" s="35">
        <v>1180000</v>
      </c>
      <c r="I47" s="35">
        <f t="shared" si="22"/>
        <v>224200</v>
      </c>
      <c r="J47" s="66">
        <f t="shared" si="33"/>
        <v>1404200</v>
      </c>
      <c r="K47" s="87">
        <f t="shared" si="38"/>
        <v>1404200</v>
      </c>
      <c r="L47" s="55">
        <v>980000</v>
      </c>
      <c r="M47" s="18">
        <f t="shared" si="23"/>
        <v>186200</v>
      </c>
      <c r="N47" s="66">
        <f t="shared" si="34"/>
        <v>1166200</v>
      </c>
      <c r="O47" s="87">
        <f t="shared" si="39"/>
        <v>1166200</v>
      </c>
      <c r="P47" s="35">
        <v>508250</v>
      </c>
      <c r="Q47" s="35">
        <f t="shared" si="35"/>
        <v>96567.5</v>
      </c>
      <c r="R47" s="65">
        <f t="shared" si="11"/>
        <v>604817.5</v>
      </c>
      <c r="S47" s="87">
        <f t="shared" si="40"/>
        <v>604817.5</v>
      </c>
      <c r="T47" s="35">
        <v>609000</v>
      </c>
      <c r="U47" s="35">
        <f t="shared" si="25"/>
        <v>115710</v>
      </c>
      <c r="V47" s="76">
        <f>+T47+U47</f>
        <v>724710</v>
      </c>
      <c r="W47" s="34">
        <f t="shared" si="36"/>
        <v>724710</v>
      </c>
      <c r="X47" s="35"/>
      <c r="Y47" s="35">
        <f t="shared" si="26"/>
        <v>0</v>
      </c>
      <c r="Z47" s="35">
        <f t="shared" si="44"/>
        <v>0</v>
      </c>
      <c r="AA47" s="34">
        <f t="shared" si="37"/>
        <v>0</v>
      </c>
      <c r="AC47" s="4">
        <f t="shared" si="19"/>
        <v>508250</v>
      </c>
      <c r="AD47" s="5">
        <f t="shared" si="14"/>
        <v>96567.5</v>
      </c>
      <c r="AE47" s="65">
        <f t="shared" si="27"/>
        <v>604817.5</v>
      </c>
      <c r="AF47" s="34">
        <f t="shared" si="41"/>
        <v>604817.5</v>
      </c>
      <c r="AG47" s="4">
        <f>+ROUND(AVERAGE(H47,L47,P47,T47),0)</f>
        <v>819313</v>
      </c>
      <c r="AH47" s="35">
        <f t="shared" si="28"/>
        <v>155669.47</v>
      </c>
      <c r="AI47" s="65">
        <f t="shared" si="29"/>
        <v>974982.47</v>
      </c>
      <c r="AJ47" s="34">
        <f t="shared" si="42"/>
        <v>974982.47</v>
      </c>
      <c r="AK47" s="4">
        <f t="shared" si="30"/>
        <v>663782</v>
      </c>
      <c r="AL47" s="35">
        <f t="shared" si="31"/>
        <v>126118.58</v>
      </c>
      <c r="AM47" s="65">
        <f t="shared" si="32"/>
        <v>789900.58</v>
      </c>
      <c r="AN47" s="34">
        <f t="shared" si="43"/>
        <v>789900.58</v>
      </c>
      <c r="AP47" s="78"/>
      <c r="AS47" s="78">
        <f>+(((AVERAGE(J47,N47,R47,V47))+(MIN(J47,N47,R47,V47)))/2)</f>
        <v>789899.6875</v>
      </c>
      <c r="AT47" s="64">
        <f t="shared" si="17"/>
        <v>-0.89249999995809048</v>
      </c>
      <c r="AV47" s="83">
        <v>629002</v>
      </c>
      <c r="AW47" s="63">
        <f t="shared" si="18"/>
        <v>0.2557997907796794</v>
      </c>
      <c r="AZ47" s="63"/>
    </row>
    <row r="48" spans="2:52" ht="15" customHeight="1" thickBot="1" x14ac:dyDescent="0.3">
      <c r="B48" s="30">
        <v>12</v>
      </c>
      <c r="C48" s="125" t="s">
        <v>35</v>
      </c>
      <c r="D48" s="126"/>
      <c r="E48" s="127"/>
      <c r="F48" s="37" t="s">
        <v>7</v>
      </c>
      <c r="G48" s="32">
        <v>1</v>
      </c>
      <c r="H48" s="35">
        <v>2235000</v>
      </c>
      <c r="I48" s="35">
        <f t="shared" si="22"/>
        <v>424650</v>
      </c>
      <c r="J48" s="66">
        <f t="shared" si="33"/>
        <v>2659650</v>
      </c>
      <c r="K48" s="87">
        <f t="shared" si="38"/>
        <v>2659650</v>
      </c>
      <c r="L48" s="55">
        <v>1350000</v>
      </c>
      <c r="M48" s="18">
        <f t="shared" si="23"/>
        <v>256500</v>
      </c>
      <c r="N48" s="66">
        <f t="shared" si="34"/>
        <v>1606500</v>
      </c>
      <c r="O48" s="87">
        <f t="shared" si="39"/>
        <v>1606500</v>
      </c>
      <c r="P48" s="35">
        <v>722250</v>
      </c>
      <c r="Q48" s="35">
        <f t="shared" si="35"/>
        <v>137227.5</v>
      </c>
      <c r="R48" s="65">
        <f t="shared" si="11"/>
        <v>859477.5</v>
      </c>
      <c r="S48" s="87">
        <f t="shared" si="40"/>
        <v>859477.5</v>
      </c>
      <c r="T48" s="35">
        <v>842100</v>
      </c>
      <c r="U48" s="35">
        <f t="shared" si="25"/>
        <v>159999</v>
      </c>
      <c r="V48" s="76">
        <f t="shared" ref="V48:V54" si="45">+T48+U48</f>
        <v>1002099</v>
      </c>
      <c r="W48" s="34">
        <f t="shared" si="36"/>
        <v>1002099</v>
      </c>
      <c r="X48" s="35"/>
      <c r="Y48" s="35">
        <f t="shared" si="26"/>
        <v>0</v>
      </c>
      <c r="Z48" s="35">
        <f t="shared" si="44"/>
        <v>0</v>
      </c>
      <c r="AA48" s="34">
        <f t="shared" si="37"/>
        <v>0</v>
      </c>
      <c r="AC48" s="4">
        <f>+MIN(L48,P48,T48)</f>
        <v>722250</v>
      </c>
      <c r="AD48" s="5">
        <f t="shared" si="14"/>
        <v>137227.5</v>
      </c>
      <c r="AE48" s="65">
        <f t="shared" si="27"/>
        <v>859477.5</v>
      </c>
      <c r="AF48" s="34">
        <f t="shared" si="41"/>
        <v>859477.5</v>
      </c>
      <c r="AG48" s="4">
        <f>+ROUND(AVERAGE(L48,P48,T48),0)</f>
        <v>971450</v>
      </c>
      <c r="AH48" s="35">
        <f t="shared" si="28"/>
        <v>184575.5</v>
      </c>
      <c r="AI48" s="65">
        <f t="shared" si="29"/>
        <v>1156025.5</v>
      </c>
      <c r="AJ48" s="34">
        <f t="shared" si="42"/>
        <v>1156025.5</v>
      </c>
      <c r="AK48" s="4">
        <f t="shared" si="30"/>
        <v>846850</v>
      </c>
      <c r="AL48" s="35">
        <f t="shared" si="31"/>
        <v>160901.5</v>
      </c>
      <c r="AM48" s="65">
        <f t="shared" si="32"/>
        <v>1007751.5</v>
      </c>
      <c r="AN48" s="34">
        <f t="shared" si="43"/>
        <v>1007751.5</v>
      </c>
      <c r="AP48" s="78"/>
      <c r="AS48" s="78">
        <f>+(((AVERAGE(N48,R48,V48))+(MIN(N48,R48,V48)))/2)</f>
        <v>1007751.5</v>
      </c>
      <c r="AT48" s="64">
        <f t="shared" si="17"/>
        <v>0</v>
      </c>
      <c r="AV48" s="83">
        <v>899247</v>
      </c>
      <c r="AW48" s="63">
        <f t="shared" si="18"/>
        <v>0.12066150901810069</v>
      </c>
      <c r="AZ48" s="63"/>
    </row>
    <row r="49" spans="2:52" ht="15.75" thickBot="1" x14ac:dyDescent="0.3">
      <c r="B49" s="30">
        <v>13</v>
      </c>
      <c r="C49" s="118" t="s">
        <v>36</v>
      </c>
      <c r="D49" s="119"/>
      <c r="E49" s="120"/>
      <c r="F49" s="36" t="s">
        <v>7</v>
      </c>
      <c r="G49" s="32">
        <v>1</v>
      </c>
      <c r="H49" s="35">
        <v>950000</v>
      </c>
      <c r="I49" s="35">
        <f t="shared" si="22"/>
        <v>180500</v>
      </c>
      <c r="J49" s="66">
        <f t="shared" si="33"/>
        <v>1130500</v>
      </c>
      <c r="K49" s="87">
        <f t="shared" si="38"/>
        <v>1130500</v>
      </c>
      <c r="L49" s="55">
        <v>1850000</v>
      </c>
      <c r="M49" s="18">
        <f t="shared" si="23"/>
        <v>351500</v>
      </c>
      <c r="N49" s="66">
        <f t="shared" si="34"/>
        <v>2201500</v>
      </c>
      <c r="O49" s="87">
        <f t="shared" si="39"/>
        <v>2201500</v>
      </c>
      <c r="P49" s="35">
        <v>1979500</v>
      </c>
      <c r="Q49" s="35">
        <f t="shared" si="35"/>
        <v>376105</v>
      </c>
      <c r="R49" s="65">
        <f t="shared" si="11"/>
        <v>2355605</v>
      </c>
      <c r="S49" s="87">
        <f t="shared" si="40"/>
        <v>2355605</v>
      </c>
      <c r="T49" s="35">
        <v>1029000</v>
      </c>
      <c r="U49" s="35">
        <f t="shared" si="25"/>
        <v>195510</v>
      </c>
      <c r="V49" s="76">
        <f t="shared" si="45"/>
        <v>1224510</v>
      </c>
      <c r="W49" s="34">
        <f t="shared" si="36"/>
        <v>1224510</v>
      </c>
      <c r="X49" s="35"/>
      <c r="Y49" s="35">
        <f t="shared" si="26"/>
        <v>0</v>
      </c>
      <c r="Z49" s="35">
        <f t="shared" si="44"/>
        <v>0</v>
      </c>
      <c r="AA49" s="34">
        <f t="shared" si="37"/>
        <v>0</v>
      </c>
      <c r="AC49" s="4">
        <f t="shared" si="19"/>
        <v>950000</v>
      </c>
      <c r="AD49" s="5">
        <f t="shared" si="14"/>
        <v>180500</v>
      </c>
      <c r="AE49" s="65">
        <f t="shared" si="27"/>
        <v>1130500</v>
      </c>
      <c r="AF49" s="34">
        <f t="shared" si="41"/>
        <v>1130500</v>
      </c>
      <c r="AG49" s="4">
        <f>+ROUND(AVERAGE(H49,L49,P49,T49),0)</f>
        <v>1452125</v>
      </c>
      <c r="AH49" s="35">
        <f t="shared" si="28"/>
        <v>275903.75</v>
      </c>
      <c r="AI49" s="65">
        <f t="shared" si="29"/>
        <v>1728028.75</v>
      </c>
      <c r="AJ49" s="34">
        <f t="shared" si="42"/>
        <v>1728028.75</v>
      </c>
      <c r="AK49" s="4">
        <f t="shared" si="30"/>
        <v>1201063</v>
      </c>
      <c r="AL49" s="35">
        <f t="shared" si="31"/>
        <v>228201.97</v>
      </c>
      <c r="AM49" s="65">
        <f t="shared" si="32"/>
        <v>1429264.97</v>
      </c>
      <c r="AN49" s="34">
        <f t="shared" si="43"/>
        <v>1429264.97</v>
      </c>
      <c r="AP49" s="78"/>
      <c r="AS49" s="78">
        <f>+(((AVERAGE(J49,N49,R49,V49))+(MIN(J49,N49,R49,V49)))/2)</f>
        <v>1429264.375</v>
      </c>
      <c r="AT49" s="64">
        <f t="shared" si="17"/>
        <v>-0.59499999997206032</v>
      </c>
      <c r="AV49" s="83">
        <v>961242</v>
      </c>
      <c r="AW49" s="63">
        <f t="shared" si="18"/>
        <v>0.48689400796053439</v>
      </c>
      <c r="AZ49" s="63"/>
    </row>
    <row r="50" spans="2:52" ht="15.75" thickBot="1" x14ac:dyDescent="0.3">
      <c r="B50" s="30">
        <v>14</v>
      </c>
      <c r="C50" s="118" t="s">
        <v>37</v>
      </c>
      <c r="D50" s="119"/>
      <c r="E50" s="120"/>
      <c r="F50" s="36" t="s">
        <v>7</v>
      </c>
      <c r="G50" s="32">
        <v>1</v>
      </c>
      <c r="H50" s="35">
        <v>1750000</v>
      </c>
      <c r="I50" s="35">
        <f t="shared" si="22"/>
        <v>332500</v>
      </c>
      <c r="J50" s="66">
        <f t="shared" si="33"/>
        <v>2082500</v>
      </c>
      <c r="K50" s="87">
        <f t="shared" si="38"/>
        <v>2082500</v>
      </c>
      <c r="L50" s="55">
        <v>3450000</v>
      </c>
      <c r="M50" s="18">
        <f t="shared" si="23"/>
        <v>655500</v>
      </c>
      <c r="N50" s="66">
        <f t="shared" si="34"/>
        <v>4105500</v>
      </c>
      <c r="O50" s="87">
        <f t="shared" si="39"/>
        <v>4105500</v>
      </c>
      <c r="P50" s="35">
        <v>1016500</v>
      </c>
      <c r="Q50" s="35">
        <f t="shared" si="35"/>
        <v>193135</v>
      </c>
      <c r="R50" s="65">
        <f t="shared" si="11"/>
        <v>1209635</v>
      </c>
      <c r="S50" s="87">
        <f t="shared" si="40"/>
        <v>1209635</v>
      </c>
      <c r="T50" s="35">
        <v>1732500</v>
      </c>
      <c r="U50" s="35">
        <f t="shared" si="25"/>
        <v>329175</v>
      </c>
      <c r="V50" s="76">
        <f t="shared" si="45"/>
        <v>2061675</v>
      </c>
      <c r="W50" s="34">
        <f t="shared" si="36"/>
        <v>2061675</v>
      </c>
      <c r="X50" s="35"/>
      <c r="Y50" s="35">
        <f t="shared" si="26"/>
        <v>0</v>
      </c>
      <c r="Z50" s="35">
        <f t="shared" si="44"/>
        <v>0</v>
      </c>
      <c r="AA50" s="34">
        <f t="shared" si="37"/>
        <v>0</v>
      </c>
      <c r="AC50" s="4">
        <f t="shared" si="19"/>
        <v>1016500</v>
      </c>
      <c r="AD50" s="5">
        <f t="shared" si="14"/>
        <v>193135</v>
      </c>
      <c r="AE50" s="65">
        <f t="shared" si="27"/>
        <v>1209635</v>
      </c>
      <c r="AF50" s="34">
        <f t="shared" si="41"/>
        <v>1209635</v>
      </c>
      <c r="AG50" s="4">
        <f>+ROUND(AVERAGE(H50,L50,P50,T50),0)</f>
        <v>1987250</v>
      </c>
      <c r="AH50" s="35">
        <f t="shared" si="28"/>
        <v>377577.5</v>
      </c>
      <c r="AI50" s="65">
        <f t="shared" si="29"/>
        <v>2364827.5</v>
      </c>
      <c r="AJ50" s="34">
        <f t="shared" si="42"/>
        <v>2364827.5</v>
      </c>
      <c r="AK50" s="4">
        <f t="shared" si="30"/>
        <v>1501875</v>
      </c>
      <c r="AL50" s="35">
        <f t="shared" si="31"/>
        <v>285356.25</v>
      </c>
      <c r="AM50" s="65">
        <f t="shared" si="32"/>
        <v>1787231.25</v>
      </c>
      <c r="AN50" s="34">
        <f t="shared" si="43"/>
        <v>1787231.25</v>
      </c>
      <c r="AP50" s="78"/>
      <c r="AS50" s="78">
        <f>+(((AVERAGE(J50,N50,R50,V50))+(MIN(J50,N50,R50,V50)))/2)</f>
        <v>1787231.25</v>
      </c>
      <c r="AT50" s="64">
        <f t="shared" si="17"/>
        <v>0</v>
      </c>
      <c r="AV50" s="83">
        <v>1846245</v>
      </c>
      <c r="AW50" s="63">
        <f t="shared" si="18"/>
        <v>-3.1964203017476045E-2</v>
      </c>
      <c r="AZ50" s="63"/>
    </row>
    <row r="51" spans="2:52" ht="15.75" thickBot="1" x14ac:dyDescent="0.3">
      <c r="B51" s="30">
        <v>15</v>
      </c>
      <c r="C51" s="128" t="s">
        <v>38</v>
      </c>
      <c r="D51" s="128"/>
      <c r="E51" s="128"/>
      <c r="F51" s="36" t="s">
        <v>7</v>
      </c>
      <c r="G51" s="32">
        <v>1</v>
      </c>
      <c r="H51" s="35">
        <v>386000</v>
      </c>
      <c r="I51" s="35">
        <f t="shared" si="22"/>
        <v>73340</v>
      </c>
      <c r="J51" s="66">
        <f t="shared" si="33"/>
        <v>459340</v>
      </c>
      <c r="K51" s="87">
        <f t="shared" si="38"/>
        <v>459340</v>
      </c>
      <c r="L51" s="54">
        <v>390000</v>
      </c>
      <c r="M51" s="18">
        <f t="shared" si="23"/>
        <v>74100</v>
      </c>
      <c r="N51" s="66">
        <f t="shared" si="34"/>
        <v>464100</v>
      </c>
      <c r="O51" s="87">
        <f t="shared" si="39"/>
        <v>464100</v>
      </c>
      <c r="P51" s="35">
        <v>197950</v>
      </c>
      <c r="Q51" s="35">
        <f t="shared" si="35"/>
        <v>37610.5</v>
      </c>
      <c r="R51" s="65">
        <f t="shared" si="11"/>
        <v>235560.5</v>
      </c>
      <c r="S51" s="87">
        <f t="shared" si="40"/>
        <v>235560.5</v>
      </c>
      <c r="T51" s="35">
        <v>2325750</v>
      </c>
      <c r="U51" s="35">
        <f t="shared" si="25"/>
        <v>441892.5</v>
      </c>
      <c r="V51" s="76">
        <f t="shared" si="45"/>
        <v>2767642.5</v>
      </c>
      <c r="W51" s="34">
        <f t="shared" si="36"/>
        <v>2767642.5</v>
      </c>
      <c r="X51" s="35"/>
      <c r="Y51" s="35">
        <f t="shared" si="26"/>
        <v>0</v>
      </c>
      <c r="Z51" s="35">
        <f t="shared" si="44"/>
        <v>0</v>
      </c>
      <c r="AA51" s="34">
        <f t="shared" si="37"/>
        <v>0</v>
      </c>
      <c r="AC51" s="4">
        <f>+MIN(H51,L51,P51)</f>
        <v>197950</v>
      </c>
      <c r="AD51" s="5">
        <f t="shared" si="14"/>
        <v>37610.5</v>
      </c>
      <c r="AE51" s="65">
        <f t="shared" si="27"/>
        <v>235560.5</v>
      </c>
      <c r="AF51" s="34">
        <f t="shared" si="41"/>
        <v>235560.5</v>
      </c>
      <c r="AG51" s="4">
        <f>+ROUND(AVERAGE(H51,L51,P51),0)</f>
        <v>324650</v>
      </c>
      <c r="AH51" s="35">
        <f t="shared" si="28"/>
        <v>61683.5</v>
      </c>
      <c r="AI51" s="65">
        <f t="shared" si="29"/>
        <v>386333.5</v>
      </c>
      <c r="AJ51" s="34">
        <f t="shared" si="42"/>
        <v>386333.5</v>
      </c>
      <c r="AK51" s="4">
        <f t="shared" si="30"/>
        <v>261300</v>
      </c>
      <c r="AL51" s="35">
        <f t="shared" si="31"/>
        <v>49647</v>
      </c>
      <c r="AM51" s="65">
        <f t="shared" si="32"/>
        <v>310947</v>
      </c>
      <c r="AN51" s="34">
        <f t="shared" si="43"/>
        <v>310947</v>
      </c>
      <c r="AP51" s="78"/>
      <c r="AS51" s="78">
        <f>+(((AVERAGE(J51,N51,R51))+(MIN(J51,N51,R51)))/2)</f>
        <v>310947</v>
      </c>
      <c r="AT51" s="64">
        <f t="shared" si="17"/>
        <v>0</v>
      </c>
      <c r="AV51" s="83">
        <v>264485</v>
      </c>
      <c r="AW51" s="63">
        <f t="shared" si="18"/>
        <v>0.17566969771442609</v>
      </c>
      <c r="AZ51" s="63"/>
    </row>
    <row r="52" spans="2:52" ht="15.75" thickBot="1" x14ac:dyDescent="0.3">
      <c r="B52" s="30">
        <v>16</v>
      </c>
      <c r="C52" s="128" t="s">
        <v>39</v>
      </c>
      <c r="D52" s="128"/>
      <c r="E52" s="128"/>
      <c r="F52" s="36" t="s">
        <v>7</v>
      </c>
      <c r="G52" s="32">
        <v>1</v>
      </c>
      <c r="H52" s="35">
        <v>195000</v>
      </c>
      <c r="I52" s="35">
        <f t="shared" si="22"/>
        <v>37050</v>
      </c>
      <c r="J52" s="66">
        <f t="shared" si="33"/>
        <v>232050</v>
      </c>
      <c r="K52" s="87">
        <f t="shared" si="38"/>
        <v>232050</v>
      </c>
      <c r="L52" s="56">
        <v>295800</v>
      </c>
      <c r="M52" s="18">
        <f t="shared" si="23"/>
        <v>56202</v>
      </c>
      <c r="N52" s="66">
        <f t="shared" si="34"/>
        <v>352002</v>
      </c>
      <c r="O52" s="87">
        <f t="shared" si="39"/>
        <v>352002</v>
      </c>
      <c r="P52" s="35">
        <v>262150</v>
      </c>
      <c r="Q52" s="35">
        <f t="shared" si="35"/>
        <v>49808.5</v>
      </c>
      <c r="R52" s="65">
        <f t="shared" si="11"/>
        <v>311958.5</v>
      </c>
      <c r="S52" s="87">
        <f t="shared" si="40"/>
        <v>311958.5</v>
      </c>
      <c r="T52" s="35">
        <v>152250</v>
      </c>
      <c r="U52" s="35">
        <f t="shared" si="25"/>
        <v>28927.5</v>
      </c>
      <c r="V52" s="76">
        <f t="shared" si="45"/>
        <v>181177.5</v>
      </c>
      <c r="W52" s="34">
        <f t="shared" si="36"/>
        <v>181177.5</v>
      </c>
      <c r="X52" s="35"/>
      <c r="Y52" s="35">
        <f t="shared" si="26"/>
        <v>0</v>
      </c>
      <c r="Z52" s="35">
        <f t="shared" si="44"/>
        <v>0</v>
      </c>
      <c r="AA52" s="34">
        <f t="shared" si="37"/>
        <v>0</v>
      </c>
      <c r="AC52" s="4">
        <f t="shared" si="19"/>
        <v>152250</v>
      </c>
      <c r="AD52" s="5">
        <f t="shared" si="14"/>
        <v>28927.5</v>
      </c>
      <c r="AE52" s="65">
        <f t="shared" si="27"/>
        <v>181177.5</v>
      </c>
      <c r="AF52" s="34">
        <f t="shared" si="41"/>
        <v>181177.5</v>
      </c>
      <c r="AG52" s="4">
        <f>+ROUND(AVERAGE(H52,L52,P52,T52),0)</f>
        <v>226300</v>
      </c>
      <c r="AH52" s="35">
        <f t="shared" si="28"/>
        <v>42997</v>
      </c>
      <c r="AI52" s="65">
        <f t="shared" si="29"/>
        <v>269297</v>
      </c>
      <c r="AJ52" s="34">
        <f t="shared" si="42"/>
        <v>269297</v>
      </c>
      <c r="AK52" s="4">
        <f t="shared" si="30"/>
        <v>189275</v>
      </c>
      <c r="AL52" s="35">
        <f t="shared" si="31"/>
        <v>35962.25</v>
      </c>
      <c r="AM52" s="65">
        <f t="shared" si="32"/>
        <v>225237.25</v>
      </c>
      <c r="AN52" s="34">
        <f t="shared" si="43"/>
        <v>225237.25</v>
      </c>
      <c r="AP52" s="78"/>
      <c r="AS52" s="78">
        <f>+(((AVERAGE(J52,N52,R52,V52))+(MIN(J52,N52,R52,V52)))/2)</f>
        <v>225237.25</v>
      </c>
      <c r="AT52" s="64">
        <f t="shared" si="17"/>
        <v>0</v>
      </c>
      <c r="AV52" s="83">
        <v>263293</v>
      </c>
      <c r="AW52" s="63">
        <f t="shared" si="18"/>
        <v>-0.14453764437337868</v>
      </c>
      <c r="AZ52" s="63"/>
    </row>
    <row r="53" spans="2:52" ht="15.75" thickBot="1" x14ac:dyDescent="0.3">
      <c r="B53" s="30">
        <v>17</v>
      </c>
      <c r="C53" s="118" t="s">
        <v>11</v>
      </c>
      <c r="D53" s="119"/>
      <c r="E53" s="120"/>
      <c r="F53" s="36" t="s">
        <v>7</v>
      </c>
      <c r="G53" s="32">
        <v>1</v>
      </c>
      <c r="H53" s="35">
        <v>328000</v>
      </c>
      <c r="I53" s="35">
        <f t="shared" si="22"/>
        <v>62320</v>
      </c>
      <c r="J53" s="66">
        <f t="shared" si="33"/>
        <v>390320</v>
      </c>
      <c r="K53" s="87">
        <f t="shared" si="38"/>
        <v>390320</v>
      </c>
      <c r="L53" s="55">
        <v>650000</v>
      </c>
      <c r="M53" s="18">
        <f t="shared" si="23"/>
        <v>123500</v>
      </c>
      <c r="N53" s="66">
        <f t="shared" si="34"/>
        <v>773500</v>
      </c>
      <c r="O53" s="87">
        <f t="shared" si="39"/>
        <v>773500</v>
      </c>
      <c r="P53" s="35">
        <v>267500</v>
      </c>
      <c r="Q53" s="35">
        <f t="shared" si="35"/>
        <v>50825</v>
      </c>
      <c r="R53" s="65">
        <f t="shared" si="11"/>
        <v>318325</v>
      </c>
      <c r="S53" s="87">
        <f t="shared" si="40"/>
        <v>318325</v>
      </c>
      <c r="T53" s="35">
        <v>417900</v>
      </c>
      <c r="U53" s="35">
        <f t="shared" si="25"/>
        <v>79401</v>
      </c>
      <c r="V53" s="76">
        <f t="shared" si="45"/>
        <v>497301</v>
      </c>
      <c r="W53" s="34">
        <f t="shared" si="36"/>
        <v>497301</v>
      </c>
      <c r="X53" s="35"/>
      <c r="Y53" s="35">
        <f t="shared" si="26"/>
        <v>0</v>
      </c>
      <c r="Z53" s="35">
        <f t="shared" si="44"/>
        <v>0</v>
      </c>
      <c r="AA53" s="34">
        <f t="shared" si="37"/>
        <v>0</v>
      </c>
      <c r="AC53" s="4">
        <f>+MIN(H53,P53,T53)</f>
        <v>267500</v>
      </c>
      <c r="AD53" s="5">
        <f t="shared" si="14"/>
        <v>50825</v>
      </c>
      <c r="AE53" s="65">
        <f t="shared" si="27"/>
        <v>318325</v>
      </c>
      <c r="AF53" s="34">
        <f t="shared" si="41"/>
        <v>318325</v>
      </c>
      <c r="AG53" s="4">
        <f>+ROUND(AVERAGE(H53,P53,T53),0)</f>
        <v>337800</v>
      </c>
      <c r="AH53" s="35">
        <f t="shared" si="28"/>
        <v>64182</v>
      </c>
      <c r="AI53" s="65">
        <f t="shared" si="29"/>
        <v>401982</v>
      </c>
      <c r="AJ53" s="34">
        <f t="shared" si="42"/>
        <v>401982</v>
      </c>
      <c r="AK53" s="4">
        <f t="shared" si="30"/>
        <v>302650</v>
      </c>
      <c r="AL53" s="35">
        <f t="shared" si="31"/>
        <v>57503.5</v>
      </c>
      <c r="AM53" s="65">
        <f t="shared" si="32"/>
        <v>360153.5</v>
      </c>
      <c r="AN53" s="34">
        <f t="shared" si="43"/>
        <v>360153.5</v>
      </c>
      <c r="AP53" s="78"/>
      <c r="AS53" s="78">
        <f>+(((AVERAGE(J53,R53,V53))+(MIN(J53,R53,V53)))/2)</f>
        <v>360153.5</v>
      </c>
      <c r="AT53" s="64">
        <f t="shared" si="17"/>
        <v>0</v>
      </c>
      <c r="AV53" s="83">
        <v>390585</v>
      </c>
      <c r="AW53" s="63">
        <f t="shared" si="18"/>
        <v>-7.7912618252109045E-2</v>
      </c>
      <c r="AZ53" s="63"/>
    </row>
    <row r="54" spans="2:52" ht="15.75" thickBot="1" x14ac:dyDescent="0.3">
      <c r="B54" s="30">
        <v>18</v>
      </c>
      <c r="C54" s="118" t="s">
        <v>40</v>
      </c>
      <c r="D54" s="119"/>
      <c r="E54" s="120"/>
      <c r="F54" s="36" t="s">
        <v>7</v>
      </c>
      <c r="G54" s="32">
        <v>1</v>
      </c>
      <c r="H54" s="35">
        <v>336500</v>
      </c>
      <c r="I54" s="35">
        <f t="shared" si="22"/>
        <v>63935</v>
      </c>
      <c r="J54" s="66">
        <f t="shared" si="33"/>
        <v>400435</v>
      </c>
      <c r="K54" s="87">
        <f t="shared" si="38"/>
        <v>400435</v>
      </c>
      <c r="L54" s="54">
        <v>290000</v>
      </c>
      <c r="M54" s="18">
        <f t="shared" si="23"/>
        <v>55100</v>
      </c>
      <c r="N54" s="66">
        <f t="shared" si="34"/>
        <v>345100</v>
      </c>
      <c r="O54" s="87">
        <f t="shared" si="39"/>
        <v>345100</v>
      </c>
      <c r="P54" s="35">
        <v>401250</v>
      </c>
      <c r="Q54" s="35">
        <f t="shared" si="35"/>
        <v>76237.5</v>
      </c>
      <c r="R54" s="65">
        <f t="shared" si="11"/>
        <v>477487.5</v>
      </c>
      <c r="S54" s="87">
        <f t="shared" si="40"/>
        <v>477487.5</v>
      </c>
      <c r="T54" s="35">
        <v>399000</v>
      </c>
      <c r="U54" s="35">
        <f t="shared" si="25"/>
        <v>75810</v>
      </c>
      <c r="V54" s="76">
        <f t="shared" si="45"/>
        <v>474810</v>
      </c>
      <c r="W54" s="34">
        <f t="shared" si="36"/>
        <v>474810</v>
      </c>
      <c r="X54" s="35"/>
      <c r="Y54" s="35">
        <f t="shared" si="26"/>
        <v>0</v>
      </c>
      <c r="Z54" s="35">
        <f t="shared" si="44"/>
        <v>0</v>
      </c>
      <c r="AA54" s="34">
        <f t="shared" si="37"/>
        <v>0</v>
      </c>
      <c r="AC54" s="4">
        <f t="shared" si="19"/>
        <v>290000</v>
      </c>
      <c r="AD54" s="5">
        <f t="shared" si="14"/>
        <v>55100</v>
      </c>
      <c r="AE54" s="65">
        <f t="shared" si="27"/>
        <v>345100</v>
      </c>
      <c r="AF54" s="34">
        <f t="shared" si="41"/>
        <v>345100</v>
      </c>
      <c r="AG54" s="4">
        <f>+ROUND(AVERAGE(H54,L54,P54,T54),0)</f>
        <v>356688</v>
      </c>
      <c r="AH54" s="35">
        <f t="shared" si="28"/>
        <v>67770.720000000001</v>
      </c>
      <c r="AI54" s="65">
        <f t="shared" si="29"/>
        <v>424458.72</v>
      </c>
      <c r="AJ54" s="34">
        <f t="shared" si="42"/>
        <v>424458.72</v>
      </c>
      <c r="AK54" s="4">
        <f t="shared" si="30"/>
        <v>323344</v>
      </c>
      <c r="AL54" s="35">
        <f t="shared" si="31"/>
        <v>61435.360000000001</v>
      </c>
      <c r="AM54" s="65">
        <f t="shared" si="32"/>
        <v>384779.36</v>
      </c>
      <c r="AN54" s="34">
        <f t="shared" si="43"/>
        <v>384779.36</v>
      </c>
      <c r="AP54" s="78"/>
      <c r="AS54" s="78">
        <f>+(((AVERAGE(J54,N54,R54,V54))+(MIN(J54,N54,R54,V54)))/2)</f>
        <v>384779.0625</v>
      </c>
      <c r="AT54" s="64">
        <f t="shared" si="17"/>
        <v>-0.29749999998603016</v>
      </c>
      <c r="AV54" s="83">
        <v>386864</v>
      </c>
      <c r="AW54" s="63">
        <f t="shared" si="18"/>
        <v>-5.3885603209397059E-3</v>
      </c>
      <c r="AZ54" s="63"/>
    </row>
    <row r="55" spans="2:52" ht="16.5" customHeight="1" thickBot="1" x14ac:dyDescent="0.3">
      <c r="B55" s="102" t="s">
        <v>41</v>
      </c>
      <c r="C55" s="103"/>
      <c r="D55" s="103"/>
      <c r="E55" s="103"/>
      <c r="F55" s="103"/>
      <c r="G55" s="103"/>
      <c r="H55" s="70"/>
      <c r="I55" s="70"/>
      <c r="J55" s="47"/>
      <c r="K55" s="71"/>
      <c r="L55" s="47"/>
      <c r="M55" s="47"/>
      <c r="N55" s="47"/>
      <c r="O55" s="47"/>
      <c r="P55" s="88"/>
      <c r="Q55" s="88"/>
      <c r="R55" s="89"/>
      <c r="S55" s="89"/>
      <c r="T55" s="88"/>
      <c r="U55" s="88"/>
      <c r="V55" s="89"/>
      <c r="AC55" s="4"/>
      <c r="AF55" s="34"/>
      <c r="AG55" s="4"/>
      <c r="AJ55" s="34"/>
      <c r="AK55" s="4"/>
      <c r="AN55" s="34"/>
      <c r="AP55" s="78"/>
      <c r="AT55" s="64">
        <f t="shared" si="17"/>
        <v>0</v>
      </c>
      <c r="AV55" s="83"/>
      <c r="AW55" s="63"/>
      <c r="AZ55" s="63"/>
    </row>
    <row r="56" spans="2:52" ht="15.75" thickBot="1" x14ac:dyDescent="0.3">
      <c r="B56" s="115">
        <v>19</v>
      </c>
      <c r="C56" s="118" t="s">
        <v>42</v>
      </c>
      <c r="D56" s="119"/>
      <c r="E56" s="120"/>
      <c r="F56" s="36" t="s">
        <v>7</v>
      </c>
      <c r="G56" s="19">
        <v>1</v>
      </c>
      <c r="H56" s="38">
        <v>726000</v>
      </c>
      <c r="I56" s="39">
        <f t="shared" si="22"/>
        <v>137940</v>
      </c>
      <c r="J56" s="66">
        <f t="shared" si="33"/>
        <v>863940</v>
      </c>
      <c r="K56" s="87">
        <f t="shared" si="38"/>
        <v>863940</v>
      </c>
      <c r="L56" s="57">
        <v>850000</v>
      </c>
      <c r="M56" s="18">
        <f t="shared" si="23"/>
        <v>161500</v>
      </c>
      <c r="N56" s="66">
        <f t="shared" si="34"/>
        <v>1011500</v>
      </c>
      <c r="O56" s="87">
        <f t="shared" si="39"/>
        <v>1011500</v>
      </c>
      <c r="P56" s="38">
        <v>294250</v>
      </c>
      <c r="Q56" s="39">
        <f t="shared" ref="Q56:Q64" si="46">+P56*19%</f>
        <v>55907.5</v>
      </c>
      <c r="R56" s="65">
        <f t="shared" si="11"/>
        <v>350157.5</v>
      </c>
      <c r="S56" s="87">
        <f t="shared" si="40"/>
        <v>350157.5</v>
      </c>
      <c r="T56" s="38">
        <v>442050</v>
      </c>
      <c r="U56" s="39">
        <f t="shared" ref="U56:U64" si="47">+T56*19%</f>
        <v>83989.5</v>
      </c>
      <c r="V56" s="77">
        <f t="shared" ref="V56:V64" si="48">+T56+U56</f>
        <v>526039.5</v>
      </c>
      <c r="W56" s="34">
        <f t="shared" ref="W56:W64" si="49">+(T56+U56)*G56</f>
        <v>526039.5</v>
      </c>
      <c r="X56" s="38"/>
      <c r="Y56" s="39">
        <f t="shared" ref="Y56:Y64" si="50">+X56*19%</f>
        <v>0</v>
      </c>
      <c r="Z56" s="39">
        <f t="shared" ref="Z56:Z64" si="51">+X56+Y56</f>
        <v>0</v>
      </c>
      <c r="AA56" s="34">
        <f t="shared" ref="AA56:AA64" si="52">+(X56+Y56)*G56</f>
        <v>0</v>
      </c>
      <c r="AC56" s="4">
        <f t="shared" si="19"/>
        <v>294250</v>
      </c>
      <c r="AD56" s="5">
        <f t="shared" si="14"/>
        <v>55907.5</v>
      </c>
      <c r="AE56" s="65">
        <f t="shared" ref="AE56:AE64" si="53">+(AC56+AD56)*G56</f>
        <v>350157.5</v>
      </c>
      <c r="AF56" s="34">
        <f t="shared" si="41"/>
        <v>350157.5</v>
      </c>
      <c r="AG56" s="4">
        <f>+ROUND(AVERAGE(H56,L56,P56,T56),0)</f>
        <v>578075</v>
      </c>
      <c r="AH56" s="39">
        <f t="shared" ref="AH56:AH64" si="54">+AG56*19%</f>
        <v>109834.25</v>
      </c>
      <c r="AI56" s="65">
        <f t="shared" ref="AI56:AI64" si="55">+(AG56+AH56)*G56</f>
        <v>687909.25</v>
      </c>
      <c r="AJ56" s="34">
        <f t="shared" si="42"/>
        <v>687909.25</v>
      </c>
      <c r="AK56" s="4">
        <f t="shared" ref="AK56:AK64" si="56">+ROUND(AVERAGE(AC56,AG56),0)</f>
        <v>436163</v>
      </c>
      <c r="AL56" s="39">
        <f t="shared" ref="AL56:AL64" si="57">+AK56*19%</f>
        <v>82870.97</v>
      </c>
      <c r="AM56" s="65">
        <f t="shared" ref="AM56:AM64" si="58">+(AK56+AL56)*G56</f>
        <v>519033.97</v>
      </c>
      <c r="AN56" s="34">
        <f t="shared" si="43"/>
        <v>519033.97</v>
      </c>
      <c r="AP56" s="78"/>
      <c r="AS56" s="78">
        <f t="shared" ref="AS56:AS64" si="59">+(((AVERAGE(J56,N56,R56,V56))+(MIN(J56,N56,R56,V56)))/2)</f>
        <v>519033.375</v>
      </c>
      <c r="AT56" s="64">
        <f t="shared" si="17"/>
        <v>-0.59499999997206032</v>
      </c>
      <c r="AV56" s="83">
        <v>470094</v>
      </c>
      <c r="AW56" s="63">
        <f t="shared" si="18"/>
        <v>0.10410677438980276</v>
      </c>
      <c r="AY56" s="64"/>
      <c r="AZ56" s="85"/>
    </row>
    <row r="57" spans="2:52" ht="15.75" thickBot="1" x14ac:dyDescent="0.3">
      <c r="B57" s="116"/>
      <c r="C57" s="118" t="s">
        <v>43</v>
      </c>
      <c r="D57" s="119"/>
      <c r="E57" s="120"/>
      <c r="F57" s="36" t="s">
        <v>7</v>
      </c>
      <c r="G57" s="19">
        <v>1</v>
      </c>
      <c r="H57" s="38">
        <v>865000</v>
      </c>
      <c r="I57" s="39">
        <f t="shared" si="22"/>
        <v>164350</v>
      </c>
      <c r="J57" s="66">
        <f t="shared" si="33"/>
        <v>1029350</v>
      </c>
      <c r="K57" s="87">
        <f t="shared" si="38"/>
        <v>1029350</v>
      </c>
      <c r="L57" s="57">
        <v>1062500</v>
      </c>
      <c r="M57" s="18">
        <f t="shared" si="23"/>
        <v>201875</v>
      </c>
      <c r="N57" s="66">
        <f t="shared" si="34"/>
        <v>1264375</v>
      </c>
      <c r="O57" s="87">
        <f t="shared" si="39"/>
        <v>1264375</v>
      </c>
      <c r="P57" s="38">
        <v>294250</v>
      </c>
      <c r="Q57" s="39">
        <f t="shared" si="46"/>
        <v>55907.5</v>
      </c>
      <c r="R57" s="65">
        <f t="shared" si="11"/>
        <v>350157.5</v>
      </c>
      <c r="S57" s="87">
        <f t="shared" si="40"/>
        <v>350157.5</v>
      </c>
      <c r="T57" s="38">
        <v>556500</v>
      </c>
      <c r="U57" s="39">
        <f t="shared" si="47"/>
        <v>105735</v>
      </c>
      <c r="V57" s="77">
        <f t="shared" si="48"/>
        <v>662235</v>
      </c>
      <c r="W57" s="34">
        <f t="shared" si="49"/>
        <v>662235</v>
      </c>
      <c r="X57" s="38"/>
      <c r="Y57" s="39">
        <f t="shared" si="50"/>
        <v>0</v>
      </c>
      <c r="Z57" s="39">
        <f t="shared" si="51"/>
        <v>0</v>
      </c>
      <c r="AA57" s="34">
        <f t="shared" si="52"/>
        <v>0</v>
      </c>
      <c r="AC57" s="4">
        <f t="shared" si="19"/>
        <v>294250</v>
      </c>
      <c r="AD57" s="5">
        <f t="shared" si="14"/>
        <v>55907.5</v>
      </c>
      <c r="AE57" s="65">
        <f t="shared" si="53"/>
        <v>350157.5</v>
      </c>
      <c r="AF57" s="34">
        <f t="shared" si="41"/>
        <v>350157.5</v>
      </c>
      <c r="AG57" s="4">
        <f>+ROUND(AVERAGE(H57,L57,P57,T57),0)</f>
        <v>694563</v>
      </c>
      <c r="AH57" s="39">
        <f t="shared" si="54"/>
        <v>131966.97</v>
      </c>
      <c r="AI57" s="65">
        <f t="shared" si="55"/>
        <v>826529.97</v>
      </c>
      <c r="AJ57" s="34">
        <f t="shared" si="42"/>
        <v>826529.97</v>
      </c>
      <c r="AK57" s="4">
        <f t="shared" si="56"/>
        <v>494407</v>
      </c>
      <c r="AL57" s="39">
        <f t="shared" si="57"/>
        <v>93937.33</v>
      </c>
      <c r="AM57" s="65">
        <f t="shared" si="58"/>
        <v>588344.32999999996</v>
      </c>
      <c r="AN57" s="34">
        <f t="shared" si="43"/>
        <v>588344.32999999996</v>
      </c>
      <c r="AP57" s="78"/>
      <c r="AS57" s="78">
        <f t="shared" si="59"/>
        <v>588343.4375</v>
      </c>
      <c r="AT57" s="64">
        <f t="shared" si="17"/>
        <v>-0.89249999995809048</v>
      </c>
      <c r="AV57" s="83">
        <v>571984</v>
      </c>
      <c r="AW57" s="63">
        <f t="shared" si="18"/>
        <v>2.8602775602114772E-2</v>
      </c>
      <c r="AY57" s="64"/>
      <c r="AZ57" s="85"/>
    </row>
    <row r="58" spans="2:52" ht="15.75" thickBot="1" x14ac:dyDescent="0.3">
      <c r="B58" s="116"/>
      <c r="C58" s="118" t="s">
        <v>44</v>
      </c>
      <c r="D58" s="119"/>
      <c r="E58" s="120"/>
      <c r="F58" s="36" t="s">
        <v>7</v>
      </c>
      <c r="G58" s="19">
        <v>1</v>
      </c>
      <c r="H58" s="38">
        <v>950000</v>
      </c>
      <c r="I58" s="39">
        <f t="shared" si="22"/>
        <v>180500</v>
      </c>
      <c r="J58" s="66">
        <f t="shared" si="33"/>
        <v>1130500</v>
      </c>
      <c r="K58" s="87">
        <f t="shared" si="38"/>
        <v>1130500</v>
      </c>
      <c r="L58" s="57">
        <v>1275000</v>
      </c>
      <c r="M58" s="18">
        <f t="shared" si="23"/>
        <v>242250</v>
      </c>
      <c r="N58" s="66">
        <f t="shared" si="34"/>
        <v>1517250</v>
      </c>
      <c r="O58" s="87">
        <f t="shared" si="39"/>
        <v>1517250</v>
      </c>
      <c r="P58" s="38">
        <v>294250</v>
      </c>
      <c r="Q58" s="39">
        <f t="shared" si="46"/>
        <v>55907.5</v>
      </c>
      <c r="R58" s="65">
        <f t="shared" si="11"/>
        <v>350157.5</v>
      </c>
      <c r="S58" s="87">
        <f t="shared" si="40"/>
        <v>350157.5</v>
      </c>
      <c r="T58" s="38">
        <v>666750</v>
      </c>
      <c r="U58" s="39">
        <f t="shared" si="47"/>
        <v>126682.5</v>
      </c>
      <c r="V58" s="77">
        <f t="shared" si="48"/>
        <v>793432.5</v>
      </c>
      <c r="W58" s="34">
        <f t="shared" si="49"/>
        <v>793432.5</v>
      </c>
      <c r="X58" s="38"/>
      <c r="Y58" s="39">
        <f t="shared" si="50"/>
        <v>0</v>
      </c>
      <c r="Z58" s="39">
        <f t="shared" si="51"/>
        <v>0</v>
      </c>
      <c r="AA58" s="34">
        <f t="shared" si="52"/>
        <v>0</v>
      </c>
      <c r="AC58" s="4">
        <f t="shared" si="19"/>
        <v>294250</v>
      </c>
      <c r="AD58" s="5">
        <f t="shared" si="14"/>
        <v>55907.5</v>
      </c>
      <c r="AE58" s="65">
        <f t="shared" si="53"/>
        <v>350157.5</v>
      </c>
      <c r="AF58" s="34">
        <f t="shared" si="41"/>
        <v>350157.5</v>
      </c>
      <c r="AG58" s="4">
        <f>+ROUND(AVERAGE(H58,L58,P58,T58),0)</f>
        <v>796500</v>
      </c>
      <c r="AH58" s="39">
        <f t="shared" si="54"/>
        <v>151335</v>
      </c>
      <c r="AI58" s="65">
        <f t="shared" si="55"/>
        <v>947835</v>
      </c>
      <c r="AJ58" s="34">
        <f t="shared" si="42"/>
        <v>947835</v>
      </c>
      <c r="AK58" s="4">
        <f t="shared" si="56"/>
        <v>545375</v>
      </c>
      <c r="AL58" s="39">
        <f t="shared" si="57"/>
        <v>103621.25</v>
      </c>
      <c r="AM58" s="65">
        <f t="shared" si="58"/>
        <v>648996.25</v>
      </c>
      <c r="AN58" s="34">
        <f t="shared" si="43"/>
        <v>648996.25</v>
      </c>
      <c r="AP58" s="78"/>
      <c r="AS58" s="78">
        <f t="shared" si="59"/>
        <v>648996.25</v>
      </c>
      <c r="AT58" s="64">
        <f t="shared" si="17"/>
        <v>0</v>
      </c>
      <c r="AV58" s="83">
        <v>659089</v>
      </c>
      <c r="AW58" s="63">
        <f t="shared" si="18"/>
        <v>-1.5313182286459059E-2</v>
      </c>
      <c r="AY58" s="64"/>
      <c r="AZ58" s="85"/>
    </row>
    <row r="59" spans="2:52" ht="15.75" thickBot="1" x14ac:dyDescent="0.3">
      <c r="B59" s="117"/>
      <c r="C59" s="118" t="s">
        <v>45</v>
      </c>
      <c r="D59" s="119"/>
      <c r="E59" s="120"/>
      <c r="F59" s="36" t="s">
        <v>7</v>
      </c>
      <c r="G59" s="19">
        <v>1</v>
      </c>
      <c r="H59" s="38">
        <v>1830000</v>
      </c>
      <c r="I59" s="39">
        <f t="shared" si="22"/>
        <v>347700</v>
      </c>
      <c r="J59" s="66">
        <f t="shared" si="33"/>
        <v>2177700</v>
      </c>
      <c r="K59" s="87">
        <f t="shared" si="38"/>
        <v>2177700</v>
      </c>
      <c r="L59" s="57">
        <v>2125000</v>
      </c>
      <c r="M59" s="18">
        <f t="shared" si="23"/>
        <v>403750</v>
      </c>
      <c r="N59" s="66">
        <f t="shared" si="34"/>
        <v>2528750</v>
      </c>
      <c r="O59" s="87">
        <f t="shared" si="39"/>
        <v>2528750</v>
      </c>
      <c r="P59" s="38">
        <v>294250</v>
      </c>
      <c r="Q59" s="39">
        <f t="shared" si="46"/>
        <v>55907.5</v>
      </c>
      <c r="R59" s="65">
        <f t="shared" si="11"/>
        <v>350157.5</v>
      </c>
      <c r="S59" s="87">
        <f t="shared" si="40"/>
        <v>350157.5</v>
      </c>
      <c r="T59" s="38">
        <v>1083600</v>
      </c>
      <c r="U59" s="39">
        <f t="shared" si="47"/>
        <v>205884</v>
      </c>
      <c r="V59" s="77">
        <f t="shared" si="48"/>
        <v>1289484</v>
      </c>
      <c r="W59" s="34">
        <f t="shared" si="49"/>
        <v>1289484</v>
      </c>
      <c r="X59" s="38"/>
      <c r="Y59" s="39">
        <f t="shared" si="50"/>
        <v>0</v>
      </c>
      <c r="Z59" s="39">
        <f t="shared" si="51"/>
        <v>0</v>
      </c>
      <c r="AA59" s="34">
        <f t="shared" si="52"/>
        <v>0</v>
      </c>
      <c r="AC59" s="4">
        <f t="shared" si="19"/>
        <v>294250</v>
      </c>
      <c r="AD59" s="5">
        <f t="shared" si="14"/>
        <v>55907.5</v>
      </c>
      <c r="AE59" s="65">
        <f t="shared" si="53"/>
        <v>350157.5</v>
      </c>
      <c r="AF59" s="34">
        <f t="shared" si="41"/>
        <v>350157.5</v>
      </c>
      <c r="AG59" s="4">
        <f t="shared" ref="AG59:AG60" si="60">+ROUND(AVERAGE(H59,L59,P59,T59),0)</f>
        <v>1333213</v>
      </c>
      <c r="AH59" s="39">
        <f t="shared" si="54"/>
        <v>253310.47</v>
      </c>
      <c r="AI59" s="65">
        <f t="shared" si="55"/>
        <v>1586523.47</v>
      </c>
      <c r="AJ59" s="34">
        <f t="shared" si="42"/>
        <v>1586523.47</v>
      </c>
      <c r="AK59" s="4">
        <f t="shared" si="56"/>
        <v>813732</v>
      </c>
      <c r="AL59" s="39">
        <f t="shared" si="57"/>
        <v>154609.08000000002</v>
      </c>
      <c r="AM59" s="65">
        <f t="shared" si="58"/>
        <v>968341.08000000007</v>
      </c>
      <c r="AN59" s="34">
        <f t="shared" si="43"/>
        <v>968341.08000000007</v>
      </c>
      <c r="AP59" s="78"/>
      <c r="AS59" s="78">
        <f t="shared" si="59"/>
        <v>968340.1875</v>
      </c>
      <c r="AT59" s="64">
        <f t="shared" si="17"/>
        <v>-0.89250000007450581</v>
      </c>
      <c r="AV59" s="83">
        <v>1028698</v>
      </c>
      <c r="AW59" s="63">
        <f t="shared" si="18"/>
        <v>-5.8673118835654292E-2</v>
      </c>
      <c r="AY59" s="64"/>
      <c r="AZ59" s="85"/>
    </row>
    <row r="60" spans="2:52" ht="15.75" thickBot="1" x14ac:dyDescent="0.3">
      <c r="B60" s="129">
        <v>20</v>
      </c>
      <c r="C60" s="118" t="s">
        <v>46</v>
      </c>
      <c r="D60" s="119"/>
      <c r="E60" s="120"/>
      <c r="F60" s="36" t="s">
        <v>7</v>
      </c>
      <c r="G60" s="19">
        <v>1</v>
      </c>
      <c r="H60" s="38">
        <v>1830000</v>
      </c>
      <c r="I60" s="39">
        <f t="shared" si="22"/>
        <v>347700</v>
      </c>
      <c r="J60" s="66">
        <f t="shared" si="33"/>
        <v>2177700</v>
      </c>
      <c r="K60" s="87">
        <f t="shared" si="38"/>
        <v>2177700</v>
      </c>
      <c r="L60" s="57">
        <v>2125000</v>
      </c>
      <c r="M60" s="18">
        <f t="shared" si="23"/>
        <v>403750</v>
      </c>
      <c r="N60" s="66">
        <f t="shared" si="34"/>
        <v>2528750</v>
      </c>
      <c r="O60" s="87">
        <f t="shared" si="39"/>
        <v>2528750</v>
      </c>
      <c r="P60" s="38">
        <v>347750</v>
      </c>
      <c r="Q60" s="39">
        <f t="shared" si="46"/>
        <v>66072.5</v>
      </c>
      <c r="R60" s="65">
        <f t="shared" si="11"/>
        <v>413822.5</v>
      </c>
      <c r="S60" s="87">
        <f t="shared" si="40"/>
        <v>413822.5</v>
      </c>
      <c r="T60" s="38">
        <v>1083600</v>
      </c>
      <c r="U60" s="39">
        <f t="shared" si="47"/>
        <v>205884</v>
      </c>
      <c r="V60" s="77">
        <f t="shared" si="48"/>
        <v>1289484</v>
      </c>
      <c r="W60" s="34">
        <f t="shared" si="49"/>
        <v>1289484</v>
      </c>
      <c r="X60" s="38"/>
      <c r="Y60" s="39">
        <f t="shared" si="50"/>
        <v>0</v>
      </c>
      <c r="Z60" s="39">
        <f t="shared" si="51"/>
        <v>0</v>
      </c>
      <c r="AA60" s="34">
        <f t="shared" si="52"/>
        <v>0</v>
      </c>
      <c r="AC60" s="4">
        <f t="shared" si="19"/>
        <v>347750</v>
      </c>
      <c r="AD60" s="5">
        <f t="shared" si="14"/>
        <v>66072.5</v>
      </c>
      <c r="AE60" s="65">
        <f t="shared" si="53"/>
        <v>413822.5</v>
      </c>
      <c r="AF60" s="34">
        <f t="shared" si="41"/>
        <v>413822.5</v>
      </c>
      <c r="AG60" s="4">
        <f t="shared" si="60"/>
        <v>1346588</v>
      </c>
      <c r="AH60" s="39">
        <f t="shared" si="54"/>
        <v>255851.72</v>
      </c>
      <c r="AI60" s="65">
        <f t="shared" si="55"/>
        <v>1602439.72</v>
      </c>
      <c r="AJ60" s="34">
        <f t="shared" si="42"/>
        <v>1602439.72</v>
      </c>
      <c r="AK60" s="4">
        <f t="shared" si="56"/>
        <v>847169</v>
      </c>
      <c r="AL60" s="39">
        <f t="shared" si="57"/>
        <v>160962.11000000002</v>
      </c>
      <c r="AM60" s="65">
        <f t="shared" si="58"/>
        <v>1008131.11</v>
      </c>
      <c r="AN60" s="34">
        <f t="shared" si="43"/>
        <v>1008131.11</v>
      </c>
      <c r="AP60" s="78"/>
      <c r="AS60" s="78">
        <f t="shared" si="59"/>
        <v>1008130.8125</v>
      </c>
      <c r="AT60" s="64">
        <f t="shared" si="17"/>
        <v>-0.29749999998603016</v>
      </c>
      <c r="AV60" s="83">
        <v>845294</v>
      </c>
      <c r="AW60" s="63">
        <f t="shared" si="18"/>
        <v>0.19263961414608399</v>
      </c>
      <c r="AY60" s="64"/>
      <c r="AZ60" s="85"/>
    </row>
    <row r="61" spans="2:52" ht="15.75" thickBot="1" x14ac:dyDescent="0.3">
      <c r="B61" s="130"/>
      <c r="C61" s="118" t="s">
        <v>47</v>
      </c>
      <c r="D61" s="119"/>
      <c r="E61" s="120"/>
      <c r="F61" s="36" t="s">
        <v>7</v>
      </c>
      <c r="G61" s="19">
        <v>1</v>
      </c>
      <c r="H61" s="38">
        <v>710000</v>
      </c>
      <c r="I61" s="39">
        <f t="shared" si="22"/>
        <v>134900</v>
      </c>
      <c r="J61" s="66">
        <f t="shared" si="33"/>
        <v>844900</v>
      </c>
      <c r="K61" s="87">
        <f t="shared" si="38"/>
        <v>844900</v>
      </c>
      <c r="L61" s="57">
        <v>750000</v>
      </c>
      <c r="M61" s="18">
        <f t="shared" si="23"/>
        <v>142500</v>
      </c>
      <c r="N61" s="66">
        <f t="shared" si="34"/>
        <v>892500</v>
      </c>
      <c r="O61" s="87">
        <f t="shared" si="39"/>
        <v>892500</v>
      </c>
      <c r="P61" s="38">
        <v>347750</v>
      </c>
      <c r="Q61" s="39">
        <f t="shared" si="46"/>
        <v>66072.5</v>
      </c>
      <c r="R61" s="65">
        <f t="shared" si="11"/>
        <v>413822.5</v>
      </c>
      <c r="S61" s="87">
        <f t="shared" si="40"/>
        <v>413822.5</v>
      </c>
      <c r="T61" s="38">
        <v>308700</v>
      </c>
      <c r="U61" s="39">
        <f t="shared" si="47"/>
        <v>58653</v>
      </c>
      <c r="V61" s="77">
        <f t="shared" si="48"/>
        <v>367353</v>
      </c>
      <c r="W61" s="34">
        <f t="shared" si="49"/>
        <v>367353</v>
      </c>
      <c r="X61" s="38"/>
      <c r="Y61" s="39">
        <f t="shared" si="50"/>
        <v>0</v>
      </c>
      <c r="Z61" s="39">
        <f t="shared" si="51"/>
        <v>0</v>
      </c>
      <c r="AA61" s="34">
        <f t="shared" si="52"/>
        <v>0</v>
      </c>
      <c r="AC61" s="4">
        <f t="shared" si="19"/>
        <v>308700</v>
      </c>
      <c r="AD61" s="5">
        <f t="shared" si="14"/>
        <v>58653</v>
      </c>
      <c r="AE61" s="65">
        <f t="shared" si="53"/>
        <v>367353</v>
      </c>
      <c r="AF61" s="34">
        <f t="shared" si="41"/>
        <v>367353</v>
      </c>
      <c r="AG61" s="4">
        <f>+ROUND(AVERAGE(H61,L61,P61,T61),0)</f>
        <v>529113</v>
      </c>
      <c r="AH61" s="39">
        <f t="shared" si="54"/>
        <v>100531.47</v>
      </c>
      <c r="AI61" s="65">
        <f t="shared" si="55"/>
        <v>629644.47</v>
      </c>
      <c r="AJ61" s="34">
        <f t="shared" si="42"/>
        <v>629644.47</v>
      </c>
      <c r="AK61" s="4">
        <f t="shared" si="56"/>
        <v>418907</v>
      </c>
      <c r="AL61" s="39">
        <f t="shared" si="57"/>
        <v>79592.33</v>
      </c>
      <c r="AM61" s="65">
        <f t="shared" si="58"/>
        <v>498499.33</v>
      </c>
      <c r="AN61" s="34">
        <f t="shared" si="43"/>
        <v>498499.33</v>
      </c>
      <c r="AP61" s="78"/>
      <c r="AS61" s="78">
        <f t="shared" si="59"/>
        <v>498498.4375</v>
      </c>
      <c r="AT61" s="64">
        <f t="shared" si="17"/>
        <v>-0.89250000001629815</v>
      </c>
      <c r="AV61" s="83">
        <v>353038</v>
      </c>
      <c r="AW61" s="63">
        <f t="shared" si="18"/>
        <v>0.41202740214934375</v>
      </c>
      <c r="AY61" s="64"/>
      <c r="AZ61" s="85"/>
    </row>
    <row r="62" spans="2:52" ht="15.75" thickBot="1" x14ac:dyDescent="0.3">
      <c r="B62" s="130"/>
      <c r="C62" s="118" t="s">
        <v>48</v>
      </c>
      <c r="D62" s="119"/>
      <c r="E62" s="120"/>
      <c r="F62" s="36" t="s">
        <v>7</v>
      </c>
      <c r="G62" s="19">
        <v>1</v>
      </c>
      <c r="H62" s="38">
        <v>830000</v>
      </c>
      <c r="I62" s="39">
        <f t="shared" si="22"/>
        <v>157700</v>
      </c>
      <c r="J62" s="66">
        <f t="shared" si="33"/>
        <v>987700</v>
      </c>
      <c r="K62" s="87">
        <f t="shared" si="38"/>
        <v>987700</v>
      </c>
      <c r="L62" s="57">
        <v>860000</v>
      </c>
      <c r="M62" s="18">
        <f t="shared" si="23"/>
        <v>163400</v>
      </c>
      <c r="N62" s="66">
        <f t="shared" si="34"/>
        <v>1023400</v>
      </c>
      <c r="O62" s="87">
        <f t="shared" si="39"/>
        <v>1023400</v>
      </c>
      <c r="P62" s="38">
        <v>347750</v>
      </c>
      <c r="Q62" s="39">
        <f t="shared" si="46"/>
        <v>66072.5</v>
      </c>
      <c r="R62" s="65">
        <f t="shared" si="11"/>
        <v>413822.5</v>
      </c>
      <c r="S62" s="87">
        <f t="shared" si="40"/>
        <v>413822.5</v>
      </c>
      <c r="T62" s="38">
        <v>391650</v>
      </c>
      <c r="U62" s="39">
        <f t="shared" si="47"/>
        <v>74413.5</v>
      </c>
      <c r="V62" s="77">
        <f t="shared" si="48"/>
        <v>466063.5</v>
      </c>
      <c r="W62" s="34">
        <f t="shared" si="49"/>
        <v>466063.5</v>
      </c>
      <c r="X62" s="38"/>
      <c r="Y62" s="39">
        <f t="shared" si="50"/>
        <v>0</v>
      </c>
      <c r="Z62" s="39">
        <f t="shared" si="51"/>
        <v>0</v>
      </c>
      <c r="AA62" s="34">
        <f t="shared" si="52"/>
        <v>0</v>
      </c>
      <c r="AC62" s="4">
        <f t="shared" si="19"/>
        <v>347750</v>
      </c>
      <c r="AD62" s="5">
        <f t="shared" si="14"/>
        <v>66072.5</v>
      </c>
      <c r="AE62" s="65">
        <f t="shared" si="53"/>
        <v>413822.5</v>
      </c>
      <c r="AF62" s="34">
        <f t="shared" si="41"/>
        <v>413822.5</v>
      </c>
      <c r="AG62" s="4">
        <f>+ROUND(AVERAGE(H62,L62,P62,T62),0)</f>
        <v>607350</v>
      </c>
      <c r="AH62" s="39">
        <f t="shared" si="54"/>
        <v>115396.5</v>
      </c>
      <c r="AI62" s="65">
        <f t="shared" si="55"/>
        <v>722746.5</v>
      </c>
      <c r="AJ62" s="34">
        <f t="shared" si="42"/>
        <v>722746.5</v>
      </c>
      <c r="AK62" s="4">
        <f t="shared" si="56"/>
        <v>477550</v>
      </c>
      <c r="AL62" s="39">
        <f t="shared" si="57"/>
        <v>90734.5</v>
      </c>
      <c r="AM62" s="65">
        <f t="shared" si="58"/>
        <v>568284.5</v>
      </c>
      <c r="AN62" s="34">
        <f t="shared" si="43"/>
        <v>568284.5</v>
      </c>
      <c r="AP62" s="78"/>
      <c r="AS62" s="78">
        <f t="shared" si="59"/>
        <v>568284.5</v>
      </c>
      <c r="AT62" s="64">
        <f t="shared" si="17"/>
        <v>0</v>
      </c>
      <c r="AV62" s="83">
        <v>429232</v>
      </c>
      <c r="AW62" s="63">
        <f t="shared" si="18"/>
        <v>0.32395650836843481</v>
      </c>
      <c r="AY62" s="64"/>
      <c r="AZ62" s="85"/>
    </row>
    <row r="63" spans="2:52" ht="15.75" thickBot="1" x14ac:dyDescent="0.3">
      <c r="B63" s="130"/>
      <c r="C63" s="118" t="s">
        <v>49</v>
      </c>
      <c r="D63" s="119"/>
      <c r="E63" s="120"/>
      <c r="F63" s="36" t="s">
        <v>7</v>
      </c>
      <c r="G63" s="19">
        <v>1</v>
      </c>
      <c r="H63" s="38">
        <v>920000</v>
      </c>
      <c r="I63" s="39">
        <f t="shared" si="22"/>
        <v>174800</v>
      </c>
      <c r="J63" s="66">
        <f t="shared" si="33"/>
        <v>1094800</v>
      </c>
      <c r="K63" s="87">
        <f t="shared" si="38"/>
        <v>1094800</v>
      </c>
      <c r="L63" s="57">
        <v>950000</v>
      </c>
      <c r="M63" s="18">
        <f t="shared" si="23"/>
        <v>180500</v>
      </c>
      <c r="N63" s="66">
        <f t="shared" si="34"/>
        <v>1130500</v>
      </c>
      <c r="O63" s="87">
        <f t="shared" si="39"/>
        <v>1130500</v>
      </c>
      <c r="P63" s="38">
        <v>347750</v>
      </c>
      <c r="Q63" s="39">
        <f t="shared" si="46"/>
        <v>66072.5</v>
      </c>
      <c r="R63" s="65">
        <f t="shared" si="11"/>
        <v>413822.5</v>
      </c>
      <c r="S63" s="87">
        <f t="shared" si="40"/>
        <v>413822.5</v>
      </c>
      <c r="T63" s="38">
        <v>476700</v>
      </c>
      <c r="U63" s="39">
        <f t="shared" si="47"/>
        <v>90573</v>
      </c>
      <c r="V63" s="77">
        <f t="shared" si="48"/>
        <v>567273</v>
      </c>
      <c r="W63" s="34">
        <f t="shared" si="49"/>
        <v>567273</v>
      </c>
      <c r="X63" s="38"/>
      <c r="Y63" s="39">
        <f t="shared" si="50"/>
        <v>0</v>
      </c>
      <c r="Z63" s="39">
        <f t="shared" si="51"/>
        <v>0</v>
      </c>
      <c r="AA63" s="34">
        <f t="shared" si="52"/>
        <v>0</v>
      </c>
      <c r="AC63" s="4">
        <f t="shared" si="19"/>
        <v>347750</v>
      </c>
      <c r="AD63" s="5">
        <f t="shared" si="14"/>
        <v>66072.5</v>
      </c>
      <c r="AE63" s="65">
        <f t="shared" si="53"/>
        <v>413822.5</v>
      </c>
      <c r="AF63" s="34">
        <f t="shared" si="41"/>
        <v>413822.5</v>
      </c>
      <c r="AG63" s="4">
        <f>+ROUND(AVERAGE(H63,L63,P63,T63),0)</f>
        <v>673613</v>
      </c>
      <c r="AH63" s="39">
        <f t="shared" si="54"/>
        <v>127986.47</v>
      </c>
      <c r="AI63" s="65">
        <f t="shared" si="55"/>
        <v>801599.47</v>
      </c>
      <c r="AJ63" s="34">
        <f t="shared" si="42"/>
        <v>801599.47</v>
      </c>
      <c r="AK63" s="4">
        <f t="shared" si="56"/>
        <v>510682</v>
      </c>
      <c r="AL63" s="39">
        <f t="shared" si="57"/>
        <v>97029.58</v>
      </c>
      <c r="AM63" s="65">
        <f t="shared" si="58"/>
        <v>607711.57999999996</v>
      </c>
      <c r="AN63" s="34">
        <f t="shared" si="43"/>
        <v>607711.57999999996</v>
      </c>
      <c r="AP63" s="78"/>
      <c r="AS63" s="78">
        <f t="shared" si="59"/>
        <v>607710.6875</v>
      </c>
      <c r="AT63" s="64">
        <f t="shared" si="17"/>
        <v>-0.89249999995809048</v>
      </c>
      <c r="AV63" s="83">
        <v>478604</v>
      </c>
      <c r="AW63" s="63">
        <f t="shared" si="18"/>
        <v>0.26975867314105173</v>
      </c>
      <c r="AY63" s="64"/>
      <c r="AZ63" s="85"/>
    </row>
    <row r="64" spans="2:52" ht="15.75" thickBot="1" x14ac:dyDescent="0.3">
      <c r="B64" s="131"/>
      <c r="C64" s="118" t="s">
        <v>50</v>
      </c>
      <c r="D64" s="119"/>
      <c r="E64" s="120"/>
      <c r="F64" s="36" t="s">
        <v>7</v>
      </c>
      <c r="G64" s="19">
        <v>1</v>
      </c>
      <c r="H64" s="38">
        <v>1550000</v>
      </c>
      <c r="I64" s="39">
        <f t="shared" si="22"/>
        <v>294500</v>
      </c>
      <c r="J64" s="66">
        <f t="shared" si="33"/>
        <v>1844500</v>
      </c>
      <c r="K64" s="87">
        <f t="shared" si="38"/>
        <v>1844500</v>
      </c>
      <c r="L64" s="57">
        <v>1150000</v>
      </c>
      <c r="M64" s="18">
        <f t="shared" si="23"/>
        <v>218500</v>
      </c>
      <c r="N64" s="66">
        <f t="shared" si="34"/>
        <v>1368500</v>
      </c>
      <c r="O64" s="87">
        <f t="shared" si="39"/>
        <v>1368500</v>
      </c>
      <c r="P64" s="38">
        <v>347750</v>
      </c>
      <c r="Q64" s="39">
        <f t="shared" si="46"/>
        <v>66072.5</v>
      </c>
      <c r="R64" s="65">
        <f t="shared" si="11"/>
        <v>413822.5</v>
      </c>
      <c r="S64" s="87">
        <f t="shared" si="40"/>
        <v>413822.5</v>
      </c>
      <c r="T64" s="38">
        <v>748650</v>
      </c>
      <c r="U64" s="39">
        <f t="shared" si="47"/>
        <v>142243.5</v>
      </c>
      <c r="V64" s="77">
        <f t="shared" si="48"/>
        <v>890893.5</v>
      </c>
      <c r="W64" s="34">
        <f t="shared" si="49"/>
        <v>890893.5</v>
      </c>
      <c r="X64" s="38"/>
      <c r="Y64" s="39">
        <f t="shared" si="50"/>
        <v>0</v>
      </c>
      <c r="Z64" s="39">
        <f t="shared" si="51"/>
        <v>0</v>
      </c>
      <c r="AA64" s="34">
        <f t="shared" si="52"/>
        <v>0</v>
      </c>
      <c r="AC64" s="4">
        <f t="shared" si="19"/>
        <v>347750</v>
      </c>
      <c r="AD64" s="5">
        <f t="shared" si="14"/>
        <v>66072.5</v>
      </c>
      <c r="AE64" s="65">
        <f t="shared" si="53"/>
        <v>413822.5</v>
      </c>
      <c r="AF64" s="34">
        <f t="shared" si="41"/>
        <v>413822.5</v>
      </c>
      <c r="AG64" s="4">
        <f>+ROUND(AVERAGE(H64,L64,P64,T64),0)</f>
        <v>949100</v>
      </c>
      <c r="AH64" s="39">
        <f t="shared" si="54"/>
        <v>180329</v>
      </c>
      <c r="AI64" s="65">
        <f t="shared" si="55"/>
        <v>1129429</v>
      </c>
      <c r="AJ64" s="34">
        <f t="shared" si="42"/>
        <v>1129429</v>
      </c>
      <c r="AK64" s="4">
        <f t="shared" si="56"/>
        <v>648425</v>
      </c>
      <c r="AL64" s="39">
        <f t="shared" si="57"/>
        <v>123200.75</v>
      </c>
      <c r="AM64" s="65">
        <f t="shared" si="58"/>
        <v>771625.75</v>
      </c>
      <c r="AN64" s="34">
        <f t="shared" si="43"/>
        <v>771625.75</v>
      </c>
      <c r="AP64" s="78"/>
      <c r="AS64" s="78">
        <f t="shared" si="59"/>
        <v>771625.75</v>
      </c>
      <c r="AT64" s="64">
        <f t="shared" si="17"/>
        <v>0</v>
      </c>
      <c r="AV64" s="83">
        <v>737399</v>
      </c>
      <c r="AW64" s="63">
        <f t="shared" si="18"/>
        <v>4.6415509107009978E-2</v>
      </c>
      <c r="AY64" s="64"/>
      <c r="AZ64" s="85"/>
    </row>
    <row r="65" spans="2:52" ht="15" customHeight="1" thickBot="1" x14ac:dyDescent="0.3">
      <c r="B65" s="104" t="s">
        <v>51</v>
      </c>
      <c r="C65" s="105"/>
      <c r="D65" s="105"/>
      <c r="E65" s="105"/>
      <c r="F65" s="105"/>
      <c r="G65" s="105"/>
      <c r="H65" s="72"/>
      <c r="I65" s="72"/>
      <c r="J65" s="48"/>
      <c r="K65" s="73"/>
      <c r="L65" s="48"/>
      <c r="M65" s="48"/>
      <c r="N65" s="48"/>
      <c r="O65" s="48"/>
      <c r="P65" s="88"/>
      <c r="Q65" s="88"/>
      <c r="R65" s="89"/>
      <c r="S65" s="89"/>
      <c r="T65" s="88"/>
      <c r="U65" s="88"/>
      <c r="V65" s="89"/>
      <c r="AC65" s="4"/>
      <c r="AF65" s="34"/>
      <c r="AG65" s="4"/>
      <c r="AJ65" s="34"/>
      <c r="AK65" s="4"/>
      <c r="AN65" s="34"/>
      <c r="AP65" s="78"/>
      <c r="AT65" s="64">
        <f t="shared" si="17"/>
        <v>0</v>
      </c>
      <c r="AV65" s="83"/>
      <c r="AW65" s="63"/>
      <c r="AZ65" s="63"/>
    </row>
    <row r="66" spans="2:52" ht="15.75" thickBot="1" x14ac:dyDescent="0.3">
      <c r="B66" s="115">
        <v>21</v>
      </c>
      <c r="C66" s="118" t="s">
        <v>52</v>
      </c>
      <c r="D66" s="119"/>
      <c r="E66" s="120"/>
      <c r="F66" s="36" t="s">
        <v>7</v>
      </c>
      <c r="G66" s="3">
        <v>1</v>
      </c>
      <c r="H66" s="38">
        <v>1950000</v>
      </c>
      <c r="I66" s="39">
        <f t="shared" si="22"/>
        <v>370500</v>
      </c>
      <c r="J66" s="66">
        <f t="shared" si="33"/>
        <v>2320500</v>
      </c>
      <c r="K66" s="87">
        <f t="shared" si="38"/>
        <v>2320500</v>
      </c>
      <c r="L66" s="55">
        <v>2250000</v>
      </c>
      <c r="M66" s="18">
        <f t="shared" si="23"/>
        <v>427500</v>
      </c>
      <c r="N66" s="66">
        <f t="shared" si="34"/>
        <v>2677500</v>
      </c>
      <c r="O66" s="87">
        <f t="shared" si="39"/>
        <v>2677500</v>
      </c>
      <c r="P66" s="38">
        <v>2942500</v>
      </c>
      <c r="Q66" s="39">
        <f t="shared" ref="Q66:Q72" si="61">+P66*19%</f>
        <v>559075</v>
      </c>
      <c r="R66" s="65">
        <f t="shared" si="11"/>
        <v>3501575</v>
      </c>
      <c r="S66" s="87">
        <f t="shared" si="40"/>
        <v>3501575</v>
      </c>
      <c r="T66" s="38">
        <v>1099350</v>
      </c>
      <c r="U66" s="39">
        <f t="shared" ref="U66:U72" si="62">+T66*19%</f>
        <v>208876.5</v>
      </c>
      <c r="V66" s="77">
        <f t="shared" ref="V66:V72" si="63">+T66+U66</f>
        <v>1308226.5</v>
      </c>
      <c r="W66" s="34">
        <f t="shared" ref="W66:W72" si="64">+(T66+U66)*G66</f>
        <v>1308226.5</v>
      </c>
      <c r="X66" s="38"/>
      <c r="Y66" s="39">
        <f t="shared" ref="Y66:Y72" si="65">+X66*19%</f>
        <v>0</v>
      </c>
      <c r="Z66" s="39">
        <f t="shared" ref="Z66:Z72" si="66">+X66+Y66</f>
        <v>0</v>
      </c>
      <c r="AA66" s="34">
        <f t="shared" ref="AA66:AA72" si="67">+(X66+Y66)*G66</f>
        <v>0</v>
      </c>
      <c r="AC66" s="4">
        <f t="shared" si="19"/>
        <v>1099350</v>
      </c>
      <c r="AD66" s="5">
        <f t="shared" si="14"/>
        <v>208876.5</v>
      </c>
      <c r="AE66" s="65">
        <f t="shared" ref="AE66:AE72" si="68">+(AC66+AD66)*G66</f>
        <v>1308226.5</v>
      </c>
      <c r="AF66" s="34">
        <f t="shared" si="41"/>
        <v>1308226.5</v>
      </c>
      <c r="AG66" s="4">
        <f>+ROUND(AVERAGE(H66,L66,P66,T66),0)</f>
        <v>2060463</v>
      </c>
      <c r="AH66" s="39">
        <f t="shared" ref="AH66:AH72" si="69">+AG66*19%</f>
        <v>391487.97000000003</v>
      </c>
      <c r="AI66" s="65">
        <f t="shared" ref="AI66:AI72" si="70">+(AG66+AH66)*G66</f>
        <v>2451950.9700000002</v>
      </c>
      <c r="AJ66" s="34">
        <f t="shared" si="42"/>
        <v>2451950.9700000002</v>
      </c>
      <c r="AK66" s="4">
        <f t="shared" ref="AK66:AK72" si="71">+ROUND(AVERAGE(AC66,AG66),0)</f>
        <v>1579907</v>
      </c>
      <c r="AL66" s="39">
        <f t="shared" ref="AL66:AL72" si="72">+AK66*19%</f>
        <v>300182.33</v>
      </c>
      <c r="AM66" s="65">
        <f t="shared" ref="AM66:AM72" si="73">+(AK66+AL66)*G66</f>
        <v>1880089.33</v>
      </c>
      <c r="AN66" s="34">
        <f t="shared" si="43"/>
        <v>1880089.33</v>
      </c>
      <c r="AP66" s="78"/>
      <c r="AS66" s="78">
        <f t="shared" ref="AS66:AS72" si="74">+(((AVERAGE(J66,N66,R66,V66))+(MIN(J66,N66,R66,V66)))/2)</f>
        <v>1880088.4375</v>
      </c>
      <c r="AT66" s="64">
        <f t="shared" si="17"/>
        <v>-0.89250000007450581</v>
      </c>
      <c r="AV66" s="83">
        <v>1200487</v>
      </c>
      <c r="AW66" s="63">
        <f t="shared" si="18"/>
        <v>0.56610553050553647</v>
      </c>
      <c r="AY66" s="64"/>
      <c r="AZ66" s="85"/>
    </row>
    <row r="67" spans="2:52" ht="15.75" thickBot="1" x14ac:dyDescent="0.3">
      <c r="B67" s="116"/>
      <c r="C67" s="118" t="s">
        <v>53</v>
      </c>
      <c r="D67" s="119"/>
      <c r="E67" s="120"/>
      <c r="F67" s="36" t="s">
        <v>7</v>
      </c>
      <c r="G67" s="3">
        <v>1</v>
      </c>
      <c r="H67" s="38">
        <v>1950000</v>
      </c>
      <c r="I67" s="39">
        <f t="shared" si="22"/>
        <v>370500</v>
      </c>
      <c r="J67" s="66">
        <f t="shared" si="33"/>
        <v>2320500</v>
      </c>
      <c r="K67" s="87">
        <f t="shared" si="38"/>
        <v>2320500</v>
      </c>
      <c r="L67" s="58">
        <v>2450000</v>
      </c>
      <c r="M67" s="18">
        <f t="shared" si="23"/>
        <v>465500</v>
      </c>
      <c r="N67" s="66">
        <f t="shared" si="34"/>
        <v>2915500</v>
      </c>
      <c r="O67" s="87">
        <f t="shared" si="39"/>
        <v>2915500</v>
      </c>
      <c r="P67" s="38">
        <v>2942500</v>
      </c>
      <c r="Q67" s="39">
        <f t="shared" si="61"/>
        <v>559075</v>
      </c>
      <c r="R67" s="65">
        <f t="shared" si="11"/>
        <v>3501575</v>
      </c>
      <c r="S67" s="87">
        <f t="shared" si="40"/>
        <v>3501575</v>
      </c>
      <c r="T67" s="38">
        <v>1559250</v>
      </c>
      <c r="U67" s="39">
        <f t="shared" si="62"/>
        <v>296257.5</v>
      </c>
      <c r="V67" s="77">
        <f t="shared" si="63"/>
        <v>1855507.5</v>
      </c>
      <c r="W67" s="34">
        <f t="shared" si="64"/>
        <v>1855507.5</v>
      </c>
      <c r="X67" s="38"/>
      <c r="Y67" s="39">
        <f t="shared" si="65"/>
        <v>0</v>
      </c>
      <c r="Z67" s="39">
        <f t="shared" si="66"/>
        <v>0</v>
      </c>
      <c r="AA67" s="34">
        <f t="shared" si="67"/>
        <v>0</v>
      </c>
      <c r="AC67" s="4">
        <f t="shared" si="19"/>
        <v>1559250</v>
      </c>
      <c r="AD67" s="5">
        <f t="shared" si="14"/>
        <v>296257.5</v>
      </c>
      <c r="AE67" s="65">
        <f t="shared" si="68"/>
        <v>1855507.5</v>
      </c>
      <c r="AF67" s="34">
        <f t="shared" si="41"/>
        <v>1855507.5</v>
      </c>
      <c r="AG67" s="4">
        <f t="shared" ref="AG67:AG70" si="75">+ROUND(AVERAGE(H67,L67,P67,T67),0)</f>
        <v>2225438</v>
      </c>
      <c r="AH67" s="39">
        <f t="shared" si="69"/>
        <v>422833.22000000003</v>
      </c>
      <c r="AI67" s="65">
        <f t="shared" si="70"/>
        <v>2648271.2200000002</v>
      </c>
      <c r="AJ67" s="34">
        <f t="shared" si="42"/>
        <v>2648271.2200000002</v>
      </c>
      <c r="AK67" s="4">
        <f t="shared" si="71"/>
        <v>1892344</v>
      </c>
      <c r="AL67" s="39">
        <f t="shared" si="72"/>
        <v>359545.36</v>
      </c>
      <c r="AM67" s="65">
        <f t="shared" si="73"/>
        <v>2251889.36</v>
      </c>
      <c r="AN67" s="34">
        <f t="shared" si="43"/>
        <v>2251889.36</v>
      </c>
      <c r="AP67" s="78"/>
      <c r="AS67" s="78">
        <f t="shared" si="74"/>
        <v>2251889.0625</v>
      </c>
      <c r="AT67" s="64">
        <f t="shared" si="17"/>
        <v>-0.29749999986961484</v>
      </c>
      <c r="AV67" s="83">
        <v>1697395</v>
      </c>
      <c r="AW67" s="63">
        <f t="shared" si="18"/>
        <v>0.32667373239581821</v>
      </c>
      <c r="AY67" s="64"/>
      <c r="AZ67" s="85"/>
    </row>
    <row r="68" spans="2:52" ht="15.75" thickBot="1" x14ac:dyDescent="0.3">
      <c r="B68" s="116"/>
      <c r="C68" s="118" t="s">
        <v>54</v>
      </c>
      <c r="D68" s="119"/>
      <c r="E68" s="120"/>
      <c r="F68" s="36" t="s">
        <v>7</v>
      </c>
      <c r="G68" s="3">
        <v>1</v>
      </c>
      <c r="H68" s="38">
        <v>1650000</v>
      </c>
      <c r="I68" s="39">
        <f t="shared" si="22"/>
        <v>313500</v>
      </c>
      <c r="J68" s="66">
        <f t="shared" si="33"/>
        <v>1963500</v>
      </c>
      <c r="K68" s="87">
        <f t="shared" si="38"/>
        <v>1963500</v>
      </c>
      <c r="L68" s="55">
        <v>1950000</v>
      </c>
      <c r="M68" s="18">
        <f t="shared" si="23"/>
        <v>370500</v>
      </c>
      <c r="N68" s="66">
        <f t="shared" si="34"/>
        <v>2320500</v>
      </c>
      <c r="O68" s="87">
        <f t="shared" si="39"/>
        <v>2320500</v>
      </c>
      <c r="P68" s="38">
        <v>2942500</v>
      </c>
      <c r="Q68" s="39">
        <f t="shared" si="61"/>
        <v>559075</v>
      </c>
      <c r="R68" s="65">
        <f t="shared" si="11"/>
        <v>3501575</v>
      </c>
      <c r="S68" s="87">
        <f t="shared" si="40"/>
        <v>3501575</v>
      </c>
      <c r="T68" s="38">
        <v>967050</v>
      </c>
      <c r="U68" s="39">
        <f t="shared" si="62"/>
        <v>183739.5</v>
      </c>
      <c r="V68" s="77">
        <f t="shared" si="63"/>
        <v>1150789.5</v>
      </c>
      <c r="W68" s="34">
        <f t="shared" si="64"/>
        <v>1150789.5</v>
      </c>
      <c r="X68" s="38"/>
      <c r="Y68" s="39">
        <f t="shared" si="65"/>
        <v>0</v>
      </c>
      <c r="Z68" s="39">
        <f t="shared" si="66"/>
        <v>0</v>
      </c>
      <c r="AA68" s="34">
        <f t="shared" si="67"/>
        <v>0</v>
      </c>
      <c r="AC68" s="4">
        <f t="shared" si="19"/>
        <v>967050</v>
      </c>
      <c r="AD68" s="5">
        <f t="shared" si="14"/>
        <v>183739.5</v>
      </c>
      <c r="AE68" s="65">
        <f t="shared" si="68"/>
        <v>1150789.5</v>
      </c>
      <c r="AF68" s="34">
        <f t="shared" si="41"/>
        <v>1150789.5</v>
      </c>
      <c r="AG68" s="4">
        <f t="shared" si="75"/>
        <v>1877388</v>
      </c>
      <c r="AH68" s="39">
        <f t="shared" si="69"/>
        <v>356703.72000000003</v>
      </c>
      <c r="AI68" s="65">
        <f t="shared" si="70"/>
        <v>2234091.7200000002</v>
      </c>
      <c r="AJ68" s="34">
        <f t="shared" si="42"/>
        <v>2234091.7200000002</v>
      </c>
      <c r="AK68" s="4">
        <f t="shared" si="71"/>
        <v>1422219</v>
      </c>
      <c r="AL68" s="39">
        <f t="shared" si="72"/>
        <v>270221.61</v>
      </c>
      <c r="AM68" s="65">
        <f t="shared" si="73"/>
        <v>1692440.6099999999</v>
      </c>
      <c r="AN68" s="34">
        <f t="shared" si="43"/>
        <v>1692440.6099999999</v>
      </c>
      <c r="AP68" s="78"/>
      <c r="AS68" s="78">
        <f t="shared" si="74"/>
        <v>1692440.3125</v>
      </c>
      <c r="AT68" s="64">
        <f t="shared" si="17"/>
        <v>-0.29749999986961484</v>
      </c>
      <c r="AV68" s="83">
        <v>1000766</v>
      </c>
      <c r="AW68" s="63">
        <f t="shared" si="18"/>
        <v>0.69114519278232867</v>
      </c>
      <c r="AX68" s="64"/>
      <c r="AY68" s="64"/>
      <c r="AZ68" s="63"/>
    </row>
    <row r="69" spans="2:52" ht="15.75" thickBot="1" x14ac:dyDescent="0.3">
      <c r="B69" s="117"/>
      <c r="C69" s="118" t="s">
        <v>55</v>
      </c>
      <c r="D69" s="119"/>
      <c r="E69" s="120"/>
      <c r="F69" s="36" t="s">
        <v>7</v>
      </c>
      <c r="G69" s="3">
        <v>1</v>
      </c>
      <c r="H69" s="38">
        <v>2340000</v>
      </c>
      <c r="I69" s="39">
        <f t="shared" si="22"/>
        <v>444600</v>
      </c>
      <c r="J69" s="66">
        <f t="shared" si="33"/>
        <v>2784600</v>
      </c>
      <c r="K69" s="87">
        <f t="shared" si="38"/>
        <v>2784600</v>
      </c>
      <c r="L69" s="58">
        <v>2150000</v>
      </c>
      <c r="M69" s="18">
        <f t="shared" si="23"/>
        <v>408500</v>
      </c>
      <c r="N69" s="66">
        <f t="shared" si="34"/>
        <v>2558500</v>
      </c>
      <c r="O69" s="87">
        <f t="shared" si="39"/>
        <v>2558500</v>
      </c>
      <c r="P69" s="38">
        <v>2942500</v>
      </c>
      <c r="Q69" s="39">
        <f t="shared" si="61"/>
        <v>559075</v>
      </c>
      <c r="R69" s="65">
        <f t="shared" si="11"/>
        <v>3501575</v>
      </c>
      <c r="S69" s="87">
        <f t="shared" si="40"/>
        <v>3501575</v>
      </c>
      <c r="T69" s="38">
        <v>1363950</v>
      </c>
      <c r="U69" s="39">
        <f t="shared" si="62"/>
        <v>259150.5</v>
      </c>
      <c r="V69" s="77">
        <f t="shared" si="63"/>
        <v>1623100.5</v>
      </c>
      <c r="W69" s="34">
        <f t="shared" si="64"/>
        <v>1623100.5</v>
      </c>
      <c r="X69" s="38"/>
      <c r="Y69" s="39">
        <f t="shared" si="65"/>
        <v>0</v>
      </c>
      <c r="Z69" s="39">
        <f t="shared" si="66"/>
        <v>0</v>
      </c>
      <c r="AA69" s="34">
        <f t="shared" si="67"/>
        <v>0</v>
      </c>
      <c r="AC69" s="4">
        <f t="shared" si="19"/>
        <v>1363950</v>
      </c>
      <c r="AD69" s="5">
        <f t="shared" si="14"/>
        <v>259150.5</v>
      </c>
      <c r="AE69" s="65">
        <f t="shared" si="68"/>
        <v>1623100.5</v>
      </c>
      <c r="AF69" s="34">
        <f t="shared" si="41"/>
        <v>1623100.5</v>
      </c>
      <c r="AG69" s="4">
        <f t="shared" si="75"/>
        <v>2199113</v>
      </c>
      <c r="AH69" s="39">
        <f t="shared" si="69"/>
        <v>417831.47000000003</v>
      </c>
      <c r="AI69" s="65">
        <f t="shared" si="70"/>
        <v>2616944.4700000002</v>
      </c>
      <c r="AJ69" s="34">
        <f t="shared" si="42"/>
        <v>2616944.4700000002</v>
      </c>
      <c r="AK69" s="4">
        <f t="shared" si="71"/>
        <v>1781532</v>
      </c>
      <c r="AL69" s="39">
        <f t="shared" si="72"/>
        <v>338491.08</v>
      </c>
      <c r="AM69" s="65">
        <f t="shared" si="73"/>
        <v>2120023.08</v>
      </c>
      <c r="AN69" s="34">
        <f t="shared" si="43"/>
        <v>2120023.08</v>
      </c>
      <c r="AP69" s="78"/>
      <c r="AS69" s="78">
        <f t="shared" si="74"/>
        <v>2120022.1875</v>
      </c>
      <c r="AT69" s="64">
        <f t="shared" si="17"/>
        <v>-0.89250000007450581</v>
      </c>
      <c r="AV69" s="83">
        <v>1415496</v>
      </c>
      <c r="AW69" s="63">
        <f t="shared" si="18"/>
        <v>0.49772452906966902</v>
      </c>
      <c r="AY69" s="64"/>
      <c r="AZ69" s="85"/>
    </row>
    <row r="70" spans="2:52" ht="15.75" thickBot="1" x14ac:dyDescent="0.3">
      <c r="B70" s="40">
        <v>22</v>
      </c>
      <c r="C70" s="118" t="s">
        <v>59</v>
      </c>
      <c r="D70" s="119"/>
      <c r="E70" s="120"/>
      <c r="F70" s="36" t="s">
        <v>7</v>
      </c>
      <c r="G70" s="3">
        <v>1</v>
      </c>
      <c r="H70" s="38">
        <v>2350000</v>
      </c>
      <c r="I70" s="39">
        <f t="shared" si="22"/>
        <v>446500</v>
      </c>
      <c r="J70" s="66">
        <f t="shared" si="33"/>
        <v>2796500</v>
      </c>
      <c r="K70" s="87">
        <f t="shared" si="38"/>
        <v>2796500</v>
      </c>
      <c r="L70" s="55">
        <v>2250000</v>
      </c>
      <c r="M70" s="18">
        <f t="shared" si="23"/>
        <v>427500</v>
      </c>
      <c r="N70" s="66">
        <f t="shared" si="34"/>
        <v>2677500</v>
      </c>
      <c r="O70" s="87">
        <f t="shared" si="39"/>
        <v>2677500</v>
      </c>
      <c r="P70" s="38">
        <v>1979500</v>
      </c>
      <c r="Q70" s="39">
        <f t="shared" si="61"/>
        <v>376105</v>
      </c>
      <c r="R70" s="65">
        <f t="shared" si="11"/>
        <v>2355605</v>
      </c>
      <c r="S70" s="87">
        <f t="shared" si="40"/>
        <v>2355605</v>
      </c>
      <c r="T70" s="38">
        <v>1377600</v>
      </c>
      <c r="U70" s="39">
        <f t="shared" si="62"/>
        <v>261744</v>
      </c>
      <c r="V70" s="77">
        <f t="shared" si="63"/>
        <v>1639344</v>
      </c>
      <c r="W70" s="34">
        <f t="shared" si="64"/>
        <v>1639344</v>
      </c>
      <c r="X70" s="38"/>
      <c r="Y70" s="39">
        <f t="shared" si="65"/>
        <v>0</v>
      </c>
      <c r="Z70" s="39">
        <f t="shared" si="66"/>
        <v>0</v>
      </c>
      <c r="AA70" s="34">
        <f t="shared" si="67"/>
        <v>0</v>
      </c>
      <c r="AC70" s="4">
        <f t="shared" si="19"/>
        <v>1377600</v>
      </c>
      <c r="AD70" s="5">
        <f t="shared" si="14"/>
        <v>261744</v>
      </c>
      <c r="AE70" s="65">
        <f t="shared" si="68"/>
        <v>1639344</v>
      </c>
      <c r="AF70" s="34">
        <f t="shared" si="41"/>
        <v>1639344</v>
      </c>
      <c r="AG70" s="4">
        <f t="shared" si="75"/>
        <v>1989275</v>
      </c>
      <c r="AH70" s="39">
        <f t="shared" si="69"/>
        <v>377962.25</v>
      </c>
      <c r="AI70" s="65">
        <f t="shared" si="70"/>
        <v>2367237.25</v>
      </c>
      <c r="AJ70" s="34">
        <f t="shared" si="42"/>
        <v>2367237.25</v>
      </c>
      <c r="AK70" s="4">
        <f t="shared" si="71"/>
        <v>1683438</v>
      </c>
      <c r="AL70" s="39">
        <f t="shared" si="72"/>
        <v>319853.22000000003</v>
      </c>
      <c r="AM70" s="65">
        <f t="shared" si="73"/>
        <v>2003291.22</v>
      </c>
      <c r="AN70" s="34">
        <f t="shared" si="43"/>
        <v>2003291.22</v>
      </c>
      <c r="AP70" s="78"/>
      <c r="AS70" s="78">
        <f t="shared" si="74"/>
        <v>2003290.625</v>
      </c>
      <c r="AT70" s="64">
        <f t="shared" si="17"/>
        <v>-0.59499999997206032</v>
      </c>
      <c r="AV70" s="83">
        <v>1635669</v>
      </c>
      <c r="AW70" s="63">
        <f t="shared" si="18"/>
        <v>0.2247534311648629</v>
      </c>
      <c r="AX70" s="64"/>
      <c r="AY70" s="64"/>
      <c r="AZ70" s="63"/>
    </row>
    <row r="71" spans="2:52" ht="15.75" thickBot="1" x14ac:dyDescent="0.3">
      <c r="B71" s="41">
        <v>23</v>
      </c>
      <c r="C71" s="118" t="s">
        <v>60</v>
      </c>
      <c r="D71" s="119"/>
      <c r="E71" s="120"/>
      <c r="F71" s="36" t="s">
        <v>7</v>
      </c>
      <c r="G71" s="42">
        <v>1</v>
      </c>
      <c r="H71" s="39">
        <v>1950000</v>
      </c>
      <c r="I71" s="39">
        <f t="shared" si="22"/>
        <v>370500</v>
      </c>
      <c r="J71" s="66">
        <f t="shared" si="33"/>
        <v>2320500</v>
      </c>
      <c r="K71" s="87">
        <f t="shared" si="38"/>
        <v>2320500</v>
      </c>
      <c r="L71" s="58">
        <v>1950000</v>
      </c>
      <c r="M71" s="18">
        <f t="shared" si="23"/>
        <v>370500</v>
      </c>
      <c r="N71" s="66">
        <f t="shared" si="34"/>
        <v>2320500</v>
      </c>
      <c r="O71" s="87">
        <f t="shared" si="39"/>
        <v>2320500</v>
      </c>
      <c r="P71" s="39">
        <v>1979500</v>
      </c>
      <c r="Q71" s="39">
        <f t="shared" si="61"/>
        <v>376105</v>
      </c>
      <c r="R71" s="65">
        <f t="shared" si="11"/>
        <v>2355605</v>
      </c>
      <c r="S71" s="87">
        <f t="shared" si="40"/>
        <v>2355605</v>
      </c>
      <c r="T71" s="39">
        <v>1148700</v>
      </c>
      <c r="U71" s="39">
        <f t="shared" si="62"/>
        <v>218253</v>
      </c>
      <c r="V71" s="77">
        <f t="shared" si="63"/>
        <v>1366953</v>
      </c>
      <c r="W71" s="34">
        <f t="shared" si="64"/>
        <v>1366953</v>
      </c>
      <c r="X71" s="39"/>
      <c r="Y71" s="39">
        <f t="shared" si="65"/>
        <v>0</v>
      </c>
      <c r="Z71" s="39">
        <f t="shared" si="66"/>
        <v>0</v>
      </c>
      <c r="AA71" s="34">
        <f t="shared" si="67"/>
        <v>0</v>
      </c>
      <c r="AC71" s="4">
        <f t="shared" si="19"/>
        <v>1148700</v>
      </c>
      <c r="AD71" s="5">
        <f t="shared" si="14"/>
        <v>218253</v>
      </c>
      <c r="AE71" s="65">
        <f t="shared" si="68"/>
        <v>1366953</v>
      </c>
      <c r="AF71" s="34">
        <f t="shared" si="41"/>
        <v>1366953</v>
      </c>
      <c r="AG71" s="4">
        <f>+ROUND(AVERAGE(H71,L71,P71,T71),0)</f>
        <v>1757050</v>
      </c>
      <c r="AH71" s="39">
        <f t="shared" si="69"/>
        <v>333839.5</v>
      </c>
      <c r="AI71" s="65">
        <f t="shared" si="70"/>
        <v>2090889.5</v>
      </c>
      <c r="AJ71" s="34">
        <f t="shared" si="42"/>
        <v>2090889.5</v>
      </c>
      <c r="AK71" s="4">
        <f t="shared" si="71"/>
        <v>1452875</v>
      </c>
      <c r="AL71" s="39">
        <f t="shared" si="72"/>
        <v>276046.25</v>
      </c>
      <c r="AM71" s="65">
        <f t="shared" si="73"/>
        <v>1728921.25</v>
      </c>
      <c r="AN71" s="34">
        <f t="shared" si="43"/>
        <v>1728921.25</v>
      </c>
      <c r="AP71" s="78"/>
      <c r="AS71" s="78">
        <f t="shared" si="74"/>
        <v>1728921.25</v>
      </c>
      <c r="AT71" s="64">
        <f t="shared" si="17"/>
        <v>0</v>
      </c>
      <c r="AV71" s="83">
        <v>1152313</v>
      </c>
      <c r="AW71" s="63">
        <f t="shared" si="18"/>
        <v>0.50039203758006723</v>
      </c>
      <c r="AX71" s="64"/>
      <c r="AY71" s="64"/>
      <c r="AZ71" s="63"/>
    </row>
    <row r="72" spans="2:52" ht="15.75" thickBot="1" x14ac:dyDescent="0.3">
      <c r="B72" s="30">
        <v>24</v>
      </c>
      <c r="C72" s="118" t="s">
        <v>61</v>
      </c>
      <c r="D72" s="119"/>
      <c r="E72" s="120"/>
      <c r="F72" s="36" t="s">
        <v>7</v>
      </c>
      <c r="G72" s="36">
        <v>1</v>
      </c>
      <c r="H72" s="43">
        <v>1350000</v>
      </c>
      <c r="I72" s="43">
        <f t="shared" si="22"/>
        <v>256500</v>
      </c>
      <c r="J72" s="66">
        <f t="shared" si="33"/>
        <v>1606500</v>
      </c>
      <c r="K72" s="87">
        <f t="shared" si="38"/>
        <v>1606500</v>
      </c>
      <c r="L72" s="55">
        <v>1250000</v>
      </c>
      <c r="M72" s="18">
        <f t="shared" si="23"/>
        <v>237500</v>
      </c>
      <c r="N72" s="66">
        <f t="shared" si="34"/>
        <v>1487500</v>
      </c>
      <c r="O72" s="87">
        <f t="shared" si="39"/>
        <v>1487500</v>
      </c>
      <c r="P72" s="43">
        <v>1979500</v>
      </c>
      <c r="Q72" s="43">
        <f t="shared" si="61"/>
        <v>376105</v>
      </c>
      <c r="R72" s="65">
        <f t="shared" si="11"/>
        <v>2355605</v>
      </c>
      <c r="S72" s="87">
        <f t="shared" si="40"/>
        <v>2355605</v>
      </c>
      <c r="T72" s="43">
        <v>884100</v>
      </c>
      <c r="U72" s="43">
        <f t="shared" si="62"/>
        <v>167979</v>
      </c>
      <c r="V72" s="74">
        <f t="shared" si="63"/>
        <v>1052079</v>
      </c>
      <c r="W72" s="34">
        <f t="shared" si="64"/>
        <v>1052079</v>
      </c>
      <c r="X72" s="43"/>
      <c r="Y72" s="43">
        <f t="shared" si="65"/>
        <v>0</v>
      </c>
      <c r="Z72" s="43">
        <f t="shared" si="66"/>
        <v>0</v>
      </c>
      <c r="AA72" s="34">
        <f t="shared" si="67"/>
        <v>0</v>
      </c>
      <c r="AC72" s="4">
        <f t="shared" si="19"/>
        <v>884100</v>
      </c>
      <c r="AD72" s="5">
        <f t="shared" si="14"/>
        <v>167979</v>
      </c>
      <c r="AE72" s="65">
        <f t="shared" si="68"/>
        <v>1052079</v>
      </c>
      <c r="AF72" s="34">
        <f t="shared" si="41"/>
        <v>1052079</v>
      </c>
      <c r="AG72" s="4">
        <f>+ROUND(AVERAGE(H72,L72,P72,T72),0)</f>
        <v>1365900</v>
      </c>
      <c r="AH72" s="43">
        <f t="shared" si="69"/>
        <v>259521</v>
      </c>
      <c r="AI72" s="65">
        <f t="shared" si="70"/>
        <v>1625421</v>
      </c>
      <c r="AJ72" s="34">
        <f t="shared" si="42"/>
        <v>1625421</v>
      </c>
      <c r="AK72" s="4">
        <f t="shared" si="71"/>
        <v>1125000</v>
      </c>
      <c r="AL72" s="43">
        <f t="shared" si="72"/>
        <v>213750</v>
      </c>
      <c r="AM72" s="65">
        <f t="shared" si="73"/>
        <v>1338750</v>
      </c>
      <c r="AN72" s="34">
        <f t="shared" si="43"/>
        <v>1338750</v>
      </c>
      <c r="AP72" s="78"/>
      <c r="AS72" s="78">
        <f t="shared" si="74"/>
        <v>1338750</v>
      </c>
      <c r="AT72" s="64">
        <f t="shared" si="17"/>
        <v>0</v>
      </c>
      <c r="AV72" s="83">
        <v>796286</v>
      </c>
      <c r="AW72" s="63">
        <f t="shared" si="18"/>
        <v>0.68124266909125608</v>
      </c>
      <c r="AX72" s="64"/>
      <c r="AY72" s="64"/>
      <c r="AZ72" s="63"/>
    </row>
    <row r="73" spans="2:52" ht="16.5" thickBot="1" x14ac:dyDescent="0.3">
      <c r="B73" s="104" t="s">
        <v>56</v>
      </c>
      <c r="C73" s="105"/>
      <c r="D73" s="105"/>
      <c r="E73" s="105"/>
      <c r="F73" s="105"/>
      <c r="G73" s="105"/>
      <c r="H73" s="72"/>
      <c r="I73" s="72"/>
      <c r="J73" s="48"/>
      <c r="K73" s="73"/>
      <c r="L73" s="48"/>
      <c r="M73" s="48"/>
      <c r="N73" s="48"/>
      <c r="O73" s="48"/>
      <c r="P73" s="89"/>
      <c r="Q73" s="89"/>
      <c r="R73" s="89"/>
      <c r="S73" s="89"/>
      <c r="T73" s="89"/>
      <c r="U73" s="89"/>
      <c r="V73" s="89"/>
      <c r="AC73" s="4"/>
      <c r="AF73" s="34"/>
      <c r="AG73" s="4"/>
      <c r="AJ73" s="34"/>
      <c r="AK73" s="4"/>
      <c r="AN73" s="34"/>
      <c r="AP73" s="78"/>
      <c r="AT73" s="64">
        <f t="shared" ref="AT73:AT75" si="76">+AS73-AM73</f>
        <v>0</v>
      </c>
      <c r="AV73" s="83"/>
      <c r="AW73" s="63"/>
      <c r="AZ73" s="63"/>
    </row>
    <row r="74" spans="2:52" ht="15.75" thickBot="1" x14ac:dyDescent="0.3">
      <c r="B74" s="40">
        <v>25</v>
      </c>
      <c r="C74" s="118" t="s">
        <v>57</v>
      </c>
      <c r="D74" s="119"/>
      <c r="E74" s="120"/>
      <c r="F74" s="36" t="s">
        <v>7</v>
      </c>
      <c r="G74" s="36">
        <v>1</v>
      </c>
      <c r="H74" s="43">
        <v>35000</v>
      </c>
      <c r="I74" s="43">
        <f t="shared" si="22"/>
        <v>6650</v>
      </c>
      <c r="J74" s="66">
        <f t="shared" si="33"/>
        <v>41650</v>
      </c>
      <c r="K74" s="87">
        <f t="shared" si="38"/>
        <v>41650</v>
      </c>
      <c r="L74" s="51">
        <v>85000</v>
      </c>
      <c r="M74" s="18">
        <f t="shared" si="23"/>
        <v>16150</v>
      </c>
      <c r="N74" s="66">
        <f t="shared" si="34"/>
        <v>101150</v>
      </c>
      <c r="O74" s="87">
        <f t="shared" si="39"/>
        <v>101150</v>
      </c>
      <c r="P74" s="43">
        <v>64200</v>
      </c>
      <c r="Q74" s="43">
        <f>+P74*19%</f>
        <v>12198</v>
      </c>
      <c r="R74" s="65">
        <f t="shared" si="11"/>
        <v>76398</v>
      </c>
      <c r="S74" s="87">
        <f t="shared" si="40"/>
        <v>76398</v>
      </c>
      <c r="T74" s="43">
        <v>47250</v>
      </c>
      <c r="U74" s="43">
        <f t="shared" ref="U74:U75" si="77">+T74*19%</f>
        <v>8977.5</v>
      </c>
      <c r="V74" s="74">
        <f t="shared" ref="V74:V75" si="78">+T74+U74</f>
        <v>56227.5</v>
      </c>
      <c r="W74" s="34">
        <f>+(T74+U74)*G74</f>
        <v>56227.5</v>
      </c>
      <c r="X74" s="43"/>
      <c r="Y74" s="43">
        <f t="shared" ref="Y74:Y75" si="79">+X74*19%</f>
        <v>0</v>
      </c>
      <c r="Z74" s="43">
        <f t="shared" ref="Z74:Z75" si="80">+X74+Y74</f>
        <v>0</v>
      </c>
      <c r="AA74" s="34">
        <f>+(X74+Y74)*G74</f>
        <v>0</v>
      </c>
      <c r="AC74" s="4">
        <f t="shared" si="19"/>
        <v>35000</v>
      </c>
      <c r="AD74" s="5">
        <f t="shared" si="14"/>
        <v>6650</v>
      </c>
      <c r="AE74" s="65">
        <f>+(AC74+AD74)*G74</f>
        <v>41650</v>
      </c>
      <c r="AF74" s="34">
        <f t="shared" si="41"/>
        <v>41650</v>
      </c>
      <c r="AG74" s="4">
        <f>+ROUND(AVERAGE(H74,L74,P74,T74),0)</f>
        <v>57863</v>
      </c>
      <c r="AH74" s="43">
        <f t="shared" ref="AH74:AH75" si="81">+AG74*19%</f>
        <v>10993.97</v>
      </c>
      <c r="AI74" s="65">
        <f>+(AG74+AH74)*G74</f>
        <v>68856.97</v>
      </c>
      <c r="AJ74" s="34">
        <f t="shared" si="42"/>
        <v>68856.97</v>
      </c>
      <c r="AK74" s="4">
        <f>+ROUND(AVERAGE(AC74,AG74),0)</f>
        <v>46432</v>
      </c>
      <c r="AL74" s="43">
        <f t="shared" ref="AL74:AL75" si="82">+AK74*19%</f>
        <v>8822.08</v>
      </c>
      <c r="AM74" s="65">
        <f>+(AK74+AL74)*G74</f>
        <v>55254.080000000002</v>
      </c>
      <c r="AN74" s="34">
        <f t="shared" si="43"/>
        <v>55254.080000000002</v>
      </c>
      <c r="AP74" s="78"/>
      <c r="AS74" s="78">
        <f>+(((AVERAGE(J74,N74,R74,V74))+(MIN(J74,N74,R74,V74)))/2)</f>
        <v>55253.1875</v>
      </c>
      <c r="AT74" s="64">
        <f t="shared" si="76"/>
        <v>-0.89250000000174623</v>
      </c>
      <c r="AV74" s="83">
        <v>50530</v>
      </c>
      <c r="AW74" s="63">
        <f t="shared" ref="AW74:AW77" si="83">+AM74/AV74-1</f>
        <v>9.349059964377604E-2</v>
      </c>
      <c r="AZ74" s="63"/>
    </row>
    <row r="75" spans="2:52" ht="15.75" thickBot="1" x14ac:dyDescent="0.3">
      <c r="B75" s="30">
        <v>26</v>
      </c>
      <c r="C75" s="118" t="s">
        <v>58</v>
      </c>
      <c r="D75" s="119"/>
      <c r="E75" s="120"/>
      <c r="F75" s="36" t="s">
        <v>7</v>
      </c>
      <c r="G75" s="36">
        <v>1</v>
      </c>
      <c r="H75" s="43">
        <v>40000</v>
      </c>
      <c r="I75" s="43">
        <f t="shared" si="22"/>
        <v>7600</v>
      </c>
      <c r="J75" s="66">
        <f t="shared" si="33"/>
        <v>47600</v>
      </c>
      <c r="K75" s="87">
        <f t="shared" si="38"/>
        <v>47600</v>
      </c>
      <c r="L75" s="55">
        <v>75000</v>
      </c>
      <c r="M75" s="18">
        <f t="shared" si="23"/>
        <v>14250</v>
      </c>
      <c r="N75" s="66">
        <f t="shared" si="34"/>
        <v>89250</v>
      </c>
      <c r="O75" s="87">
        <f t="shared" si="39"/>
        <v>89250</v>
      </c>
      <c r="P75" s="43">
        <v>48150</v>
      </c>
      <c r="Q75" s="43">
        <f>+P75*19%</f>
        <v>9148.5</v>
      </c>
      <c r="R75" s="65">
        <f t="shared" ref="R75" si="84">+(Q75+P75)*G75</f>
        <v>57298.5</v>
      </c>
      <c r="S75" s="87">
        <f t="shared" si="40"/>
        <v>57298.5</v>
      </c>
      <c r="T75" s="43">
        <v>66360</v>
      </c>
      <c r="U75" s="43">
        <f t="shared" si="77"/>
        <v>12608.4</v>
      </c>
      <c r="V75" s="74">
        <f t="shared" si="78"/>
        <v>78968.399999999994</v>
      </c>
      <c r="W75" s="34">
        <f>+(T75+U75)*G75</f>
        <v>78968.399999999994</v>
      </c>
      <c r="X75" s="43"/>
      <c r="Y75" s="43">
        <f t="shared" si="79"/>
        <v>0</v>
      </c>
      <c r="Z75" s="43">
        <f t="shared" si="80"/>
        <v>0</v>
      </c>
      <c r="AA75" s="34">
        <f>+(X75+Y75)*G75</f>
        <v>0</v>
      </c>
      <c r="AC75" s="4">
        <f t="shared" ref="AC75" si="85">+MIN(H75,L75,P75,T75)</f>
        <v>40000</v>
      </c>
      <c r="AD75" s="5">
        <f t="shared" ref="AD75" si="86">+AC75*19%</f>
        <v>7600</v>
      </c>
      <c r="AE75" s="65">
        <f>+(AC75+AD75)*G75</f>
        <v>47600</v>
      </c>
      <c r="AF75" s="34">
        <f t="shared" si="41"/>
        <v>47600</v>
      </c>
      <c r="AG75" s="4">
        <f>+ROUND(AVERAGE(H75,L75,P75,T75),0)</f>
        <v>57378</v>
      </c>
      <c r="AH75" s="43">
        <f t="shared" si="81"/>
        <v>10901.82</v>
      </c>
      <c r="AI75" s="65">
        <f>+(AG75+AH75)*G75</f>
        <v>68279.820000000007</v>
      </c>
      <c r="AJ75" s="34">
        <f t="shared" si="42"/>
        <v>68279.820000000007</v>
      </c>
      <c r="AK75" s="4">
        <f>+ROUND(AVERAGE(AC75,AG75),0)</f>
        <v>48689</v>
      </c>
      <c r="AL75" s="43">
        <f t="shared" si="82"/>
        <v>9250.91</v>
      </c>
      <c r="AM75" s="65">
        <f>+(AK75+AL75)*G75</f>
        <v>57939.91</v>
      </c>
      <c r="AN75" s="34">
        <f t="shared" si="43"/>
        <v>57939.91</v>
      </c>
      <c r="AP75" s="78"/>
      <c r="AS75" s="78">
        <f>+(((AVERAGE(J75,N75,R75,V75))+(MIN(J75,N75,R75,V75)))/2)</f>
        <v>57939.612500000003</v>
      </c>
      <c r="AT75" s="64">
        <f t="shared" si="76"/>
        <v>-0.29750000000058208</v>
      </c>
      <c r="AV75" s="83">
        <v>60199</v>
      </c>
      <c r="AW75" s="63">
        <f t="shared" si="83"/>
        <v>-3.7527035332812764E-2</v>
      </c>
      <c r="AZ75" s="63"/>
    </row>
    <row r="76" spans="2:52" ht="15.75" thickBot="1" x14ac:dyDescent="0.3">
      <c r="AW76" s="63"/>
      <c r="AZ76" s="63"/>
    </row>
    <row r="77" spans="2:52" ht="15.75" thickBot="1" x14ac:dyDescent="0.3">
      <c r="H77" s="44">
        <f t="shared" ref="H77:AA77" si="87">SUM(H8:H75)</f>
        <v>51202253</v>
      </c>
      <c r="I77" s="44">
        <f t="shared" si="87"/>
        <v>9728428.0700000003</v>
      </c>
      <c r="J77" s="79">
        <f t="shared" si="87"/>
        <v>67363702.069999993</v>
      </c>
      <c r="K77" s="62">
        <f t="shared" si="87"/>
        <v>67363702.069999993</v>
      </c>
      <c r="L77" s="44">
        <f t="shared" si="87"/>
        <v>63253300</v>
      </c>
      <c r="M77" s="44">
        <f>SUM(M8:M75)</f>
        <v>12018127</v>
      </c>
      <c r="N77" s="79">
        <f t="shared" si="87"/>
        <v>82780327</v>
      </c>
      <c r="O77" s="61">
        <f t="shared" si="87"/>
        <v>82780327</v>
      </c>
      <c r="P77" s="61">
        <f t="shared" si="87"/>
        <v>39129900</v>
      </c>
      <c r="Q77" s="61">
        <f t="shared" si="87"/>
        <v>7434681</v>
      </c>
      <c r="R77" s="80">
        <f t="shared" si="87"/>
        <v>51154827.5</v>
      </c>
      <c r="S77" s="61">
        <f t="shared" si="87"/>
        <v>51154827.5</v>
      </c>
      <c r="T77" s="44">
        <f t="shared" si="87"/>
        <v>38261055</v>
      </c>
      <c r="U77" s="44">
        <f t="shared" si="87"/>
        <v>7269600.4500000002</v>
      </c>
      <c r="V77" s="67">
        <f t="shared" si="87"/>
        <v>50160052.949999996</v>
      </c>
      <c r="W77" s="59">
        <f t="shared" si="87"/>
        <v>50160052.949999996</v>
      </c>
      <c r="X77" s="44">
        <f t="shared" si="87"/>
        <v>0</v>
      </c>
      <c r="Y77" s="44">
        <f t="shared" si="87"/>
        <v>0</v>
      </c>
      <c r="Z77" s="44">
        <f t="shared" si="87"/>
        <v>0</v>
      </c>
      <c r="AA77" s="45">
        <f t="shared" si="87"/>
        <v>0</v>
      </c>
      <c r="AC77" s="44">
        <f>SUM(AC8:AC75)</f>
        <v>29743743</v>
      </c>
      <c r="AD77" s="44">
        <f t="shared" ref="AD77:AN77" si="88">SUM(AD8:AD75)</f>
        <v>5651311.1699999999</v>
      </c>
      <c r="AE77" s="60">
        <f t="shared" si="88"/>
        <v>39579689.170000002</v>
      </c>
      <c r="AF77" s="59">
        <f t="shared" si="88"/>
        <v>39579689.170000002</v>
      </c>
      <c r="AG77" s="44">
        <f t="shared" si="88"/>
        <v>46587325</v>
      </c>
      <c r="AH77" s="44">
        <f t="shared" si="88"/>
        <v>8851591.7499999981</v>
      </c>
      <c r="AI77" s="44">
        <f t="shared" si="88"/>
        <v>61229311.569999985</v>
      </c>
      <c r="AJ77" s="59">
        <f t="shared" si="88"/>
        <v>61229311.569999985</v>
      </c>
      <c r="AK77" s="44">
        <f t="shared" si="88"/>
        <v>38165548</v>
      </c>
      <c r="AL77" s="44">
        <f t="shared" si="88"/>
        <v>7251454.120000002</v>
      </c>
      <c r="AM77" s="81">
        <f t="shared" si="88"/>
        <v>50404524.169999979</v>
      </c>
      <c r="AN77" s="61">
        <f t="shared" si="88"/>
        <v>50404524.169999979</v>
      </c>
      <c r="AP77" s="61"/>
      <c r="AS77" s="78">
        <f>SUM(AS8:AS76)</f>
        <v>50404492.783749998</v>
      </c>
      <c r="AV77" s="84">
        <f>SUM(AV8:AV76)</f>
        <v>42244941</v>
      </c>
      <c r="AW77" s="63">
        <f t="shared" si="83"/>
        <v>0.19314935651111398</v>
      </c>
      <c r="AZ77" s="63"/>
    </row>
    <row r="78" spans="2:52" x14ac:dyDescent="0.25">
      <c r="AS78" s="78">
        <f>+AS77-AN77</f>
        <v>-31.386249981820583</v>
      </c>
      <c r="AW78" s="63"/>
    </row>
    <row r="79" spans="2:52" x14ac:dyDescent="0.25">
      <c r="F79" s="121"/>
      <c r="G79" s="121"/>
      <c r="N79" s="64"/>
      <c r="AP79" s="64"/>
    </row>
    <row r="80" spans="2:52" ht="15" customHeight="1" x14ac:dyDescent="0.25">
      <c r="N80" s="63"/>
    </row>
    <row r="81" spans="31:33" x14ac:dyDescent="0.25">
      <c r="AE81" s="64"/>
      <c r="AG81" s="64"/>
    </row>
    <row r="82" spans="31:33" x14ac:dyDescent="0.25">
      <c r="AE82" s="63"/>
    </row>
    <row r="83" spans="31:33" x14ac:dyDescent="0.25">
      <c r="AE83" s="63"/>
    </row>
  </sheetData>
  <sheetProtection algorithmName="SHA-512" hashValue="YsIu1wJLR+YOJc66cZCo2YqWxz+G30qObDbglX95wOVCxdEk3y2aF5ZkprbMNur/r+94zejixDbaYu9KZrsJMw==" saltValue="M0u8Aq/7zX7zJGT2heFkGg==" spinCount="100000" sheet="1" objects="1" scenarios="1" selectLockedCells="1" selectUnlockedCells="1"/>
  <mergeCells count="123">
    <mergeCell ref="AA28:AA31"/>
    <mergeCell ref="AA32:AA38"/>
    <mergeCell ref="AA40:AA41"/>
    <mergeCell ref="AA42:AA43"/>
    <mergeCell ref="X6:AA6"/>
    <mergeCell ref="AA8:AA15"/>
    <mergeCell ref="AA16:AA22"/>
    <mergeCell ref="AA23:AA27"/>
    <mergeCell ref="W40:W41"/>
    <mergeCell ref="W42:W43"/>
    <mergeCell ref="H6:K6"/>
    <mergeCell ref="L6:O6"/>
    <mergeCell ref="P6:S6"/>
    <mergeCell ref="T6:W6"/>
    <mergeCell ref="W8:W15"/>
    <mergeCell ref="W16:W22"/>
    <mergeCell ref="W23:W27"/>
    <mergeCell ref="W28:W31"/>
    <mergeCell ref="W32:W38"/>
    <mergeCell ref="O40:O41"/>
    <mergeCell ref="O42:O43"/>
    <mergeCell ref="S8:S15"/>
    <mergeCell ref="S16:S22"/>
    <mergeCell ref="S23:S27"/>
    <mergeCell ref="S28:S31"/>
    <mergeCell ref="S32:S38"/>
    <mergeCell ref="S40:S41"/>
    <mergeCell ref="S42:S43"/>
    <mergeCell ref="O8:O15"/>
    <mergeCell ref="O16:O22"/>
    <mergeCell ref="O23:O27"/>
    <mergeCell ref="O28:O31"/>
    <mergeCell ref="O32:O38"/>
    <mergeCell ref="B7:G7"/>
    <mergeCell ref="B8:B15"/>
    <mergeCell ref="C8:C15"/>
    <mergeCell ref="D8:D15"/>
    <mergeCell ref="K8:K15"/>
    <mergeCell ref="B23:B27"/>
    <mergeCell ref="C23:C27"/>
    <mergeCell ref="D23:D27"/>
    <mergeCell ref="K23:K27"/>
    <mergeCell ref="B16:B22"/>
    <mergeCell ref="C16:C22"/>
    <mergeCell ref="D16:D22"/>
    <mergeCell ref="K16:K22"/>
    <mergeCell ref="B32:B38"/>
    <mergeCell ref="C32:C38"/>
    <mergeCell ref="D32:D38"/>
    <mergeCell ref="K32:K38"/>
    <mergeCell ref="B28:B31"/>
    <mergeCell ref="C28:C31"/>
    <mergeCell ref="C53:E53"/>
    <mergeCell ref="C54:E54"/>
    <mergeCell ref="D28:D31"/>
    <mergeCell ref="K28:K31"/>
    <mergeCell ref="B42:B43"/>
    <mergeCell ref="C42:D43"/>
    <mergeCell ref="K42:K43"/>
    <mergeCell ref="B40:B41"/>
    <mergeCell ref="C40:D41"/>
    <mergeCell ref="K40:K41"/>
    <mergeCell ref="C58:E58"/>
    <mergeCell ref="C59:E59"/>
    <mergeCell ref="C64:E64"/>
    <mergeCell ref="B66:B69"/>
    <mergeCell ref="C66:E66"/>
    <mergeCell ref="C67:E67"/>
    <mergeCell ref="C68:E68"/>
    <mergeCell ref="C69:E69"/>
    <mergeCell ref="B60:B64"/>
    <mergeCell ref="C60:E60"/>
    <mergeCell ref="C61:E61"/>
    <mergeCell ref="C62:E62"/>
    <mergeCell ref="C63:E63"/>
    <mergeCell ref="F79:G79"/>
    <mergeCell ref="C70:E70"/>
    <mergeCell ref="C71:E71"/>
    <mergeCell ref="C72:E72"/>
    <mergeCell ref="C74:E74"/>
    <mergeCell ref="C75:E75"/>
    <mergeCell ref="AC6:AF6"/>
    <mergeCell ref="AF8:AF15"/>
    <mergeCell ref="AF16:AF22"/>
    <mergeCell ref="AF23:AF27"/>
    <mergeCell ref="AF28:AF31"/>
    <mergeCell ref="AF32:AF38"/>
    <mergeCell ref="AF40:AF41"/>
    <mergeCell ref="AF42:AF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6:E56"/>
    <mergeCell ref="B2:E2"/>
    <mergeCell ref="B3:E3"/>
    <mergeCell ref="B39:G39"/>
    <mergeCell ref="B55:G55"/>
    <mergeCell ref="B65:G65"/>
    <mergeCell ref="B73:G73"/>
    <mergeCell ref="AN28:AN31"/>
    <mergeCell ref="AN32:AN38"/>
    <mergeCell ref="AN40:AN41"/>
    <mergeCell ref="AN42:AN43"/>
    <mergeCell ref="AG6:AJ6"/>
    <mergeCell ref="AJ8:AJ15"/>
    <mergeCell ref="AJ16:AJ22"/>
    <mergeCell ref="AJ23:AJ27"/>
    <mergeCell ref="AJ28:AJ31"/>
    <mergeCell ref="AJ32:AJ38"/>
    <mergeCell ref="AJ40:AJ41"/>
    <mergeCell ref="AJ42:AJ43"/>
    <mergeCell ref="AK6:AN6"/>
    <mergeCell ref="AN8:AN15"/>
    <mergeCell ref="AN16:AN22"/>
    <mergeCell ref="AN23:AN27"/>
    <mergeCell ref="B56:B59"/>
    <mergeCell ref="C57:E57"/>
  </mergeCells>
  <pageMargins left="0.7" right="0.7" top="0.75" bottom="0.75" header="0.3" footer="0.3"/>
  <pageSetup paperSize="619" scale="52" orientation="landscape" r:id="rId1"/>
  <drawing r:id="rId2"/>
  <legacyDrawing r:id="rId3"/>
  <oleObjects>
    <mc:AlternateContent xmlns:mc="http://schemas.openxmlformats.org/markup-compatibility/2006">
      <mc:Choice Requires="x14">
        <oleObject progId="AutoCAD.Drawing.19" shapeId="1025" r:id="rId4">
          <objectPr defaultSize="0" autoPict="0" r:id="rId5">
            <anchor moveWithCells="1">
              <from>
                <xdr:col>3</xdr:col>
                <xdr:colOff>247650</xdr:colOff>
                <xdr:row>7</xdr:row>
                <xdr:rowOff>123825</xdr:rowOff>
              </from>
              <to>
                <xdr:col>4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AutoCAD.Drawing.19" shapeId="1025" r:id="rId4"/>
      </mc:Fallback>
    </mc:AlternateContent>
    <mc:AlternateContent xmlns:mc="http://schemas.openxmlformats.org/markup-compatibility/2006">
      <mc:Choice Requires="x14">
        <oleObject progId="AutoCAD.Drawing.19" shapeId="1026" r:id="rId6">
          <objectPr defaultSize="0" autoPict="0" r:id="rId7">
            <anchor moveWithCells="1">
              <from>
                <xdr:col>3</xdr:col>
                <xdr:colOff>38100</xdr:colOff>
                <xdr:row>22</xdr:row>
                <xdr:rowOff>28575</xdr:rowOff>
              </from>
              <to>
                <xdr:col>3</xdr:col>
                <xdr:colOff>1438275</xdr:colOff>
                <xdr:row>26</xdr:row>
                <xdr:rowOff>152400</xdr:rowOff>
              </to>
            </anchor>
          </objectPr>
        </oleObject>
      </mc:Choice>
      <mc:Fallback>
        <oleObject progId="AutoCAD.Drawing.19" shapeId="102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VAL. AT-BL-CR-MG-LG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Valencia Bustamante</dc:creator>
  <cp:lastModifiedBy>Rosana Paola Llinas Pertuz</cp:lastModifiedBy>
  <dcterms:created xsi:type="dcterms:W3CDTF">2021-08-09T17:38:36Z</dcterms:created>
  <dcterms:modified xsi:type="dcterms:W3CDTF">2022-05-06T20:06:37Z</dcterms:modified>
</cp:coreProperties>
</file>