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E:\AEROCIVIL 2022\MIS PROCESOS 2022\22001107 MANTENIMIENTO OFICIAS AIM BQ SA CRTGENA\DOCUMENTOS CORREGIDOS\DEFINITIVOS\"/>
    </mc:Choice>
  </mc:AlternateContent>
  <xr:revisionPtr revIDLastSave="0" documentId="13_ncr:1_{C19299C4-9E36-48DC-B459-888FCC7EC697}" xr6:coauthVersionLast="47" xr6:coauthVersionMax="47" xr10:uidLastSave="{00000000-0000-0000-0000-000000000000}"/>
  <bookViews>
    <workbookView xWindow="8985" yWindow="15" windowWidth="21360" windowHeight="13335" xr2:uid="{00000000-000D-0000-FFFF-FFFF00000000}"/>
  </bookViews>
  <sheets>
    <sheet name="Presupuesto Oficial " sheetId="65" r:id="rId1"/>
    <sheet name="Propuesta economica" sheetId="59" r:id="rId2"/>
    <sheet name="Resultados" sheetId="61" r:id="rId3"/>
    <sheet name="Estudio Mercado" sheetId="60" r:id="rId4"/>
    <sheet name="COT 1" sheetId="62" r:id="rId5"/>
    <sheet name="COT 2" sheetId="63" r:id="rId6"/>
    <sheet name="COT 3" sheetId="64" r:id="rId7"/>
    <sheet name="LISTADO DE ÍTEMS" sheetId="5" state="hidden" r:id="rId8"/>
    <sheet name="DATOS DEL PROYECTO" sheetId="6" state="hidden" r:id="rId9"/>
    <sheet name="TIPO DE INSUMO" sheetId="9" state="hidden" r:id="rId10"/>
    <sheet name="UNIDAD" sheetId="3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0">'Presupuesto Oficial '!ERR</definedName>
    <definedName name="\X" localSheetId="1">'Propuesta economica'!ERR</definedName>
    <definedName name="\X">[0]!ERR</definedName>
    <definedName name="\Z" localSheetId="0">'Presupuesto Oficial '!ERR</definedName>
    <definedName name="\Z" localSheetId="1">'Propuesta economica'!ERR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'!ERR</definedName>
    <definedName name="__F" localSheetId="1">'Propuesta economica'!ERR</definedName>
    <definedName name="__F">[0]!ERR</definedName>
    <definedName name="__FS01" localSheetId="0">'Presupuesto Oficial '!ERR</definedName>
    <definedName name="__FS01" localSheetId="1">'Propuesta economica'!ERR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'!ERR</definedName>
    <definedName name="_F" localSheetId="1">'Propuesta economica'!ERR</definedName>
    <definedName name="_F">[0]!ERR</definedName>
    <definedName name="_F10">#REF!</definedName>
    <definedName name="_FC">#REF!</definedName>
    <definedName name="_Fill" hidden="1">#REF!</definedName>
    <definedName name="_FS01" localSheetId="0">'Presupuesto Oficial '!ERR</definedName>
    <definedName name="_FS01" localSheetId="1">'Propuesta economica'!ERR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'!ERR</definedName>
    <definedName name="aa" localSheetId="1">'Propuesta economica'!ERR</definedName>
    <definedName name="aa">[0]!ERR</definedName>
    <definedName name="AAA" localSheetId="0">'Presupuesto Oficial '!ERR</definedName>
    <definedName name="AAA" localSheetId="1">'Propuesta economica'!ERR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 localSheetId="0">'Presupuesto Oficial '!ERR</definedName>
    <definedName name="aq" localSheetId="1">'Propuesta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'!$B$3:$N$82</definedName>
    <definedName name="_xlnm.Print_Area" localSheetId="1">'Propuesta economica'!$B$3:$N$82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0">'Presupuesto Oficial '!ERR</definedName>
    <definedName name="armuve" localSheetId="1">'Propuesta economica'!ERR</definedName>
    <definedName name="armuve">[0]!ERR</definedName>
    <definedName name="ARP">#REF!</definedName>
    <definedName name="ARS">#REF!</definedName>
    <definedName name="as" localSheetId="0">'Presupuesto Oficial '!ERR</definedName>
    <definedName name="as" localSheetId="1">'Propuesta economica'!ERR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'!ERR</definedName>
    <definedName name="ASDFGHJKLÑ" localSheetId="1">'Propuesta economica'!ERR</definedName>
    <definedName name="ASDFGHJKLÑ">[0]!ERR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'!ERR</definedName>
    <definedName name="BB" localSheetId="1">'Propuesta economica'!ERR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pFinanciera1" localSheetId="0">#REF!</definedName>
    <definedName name="CapFinanciera1" localSheetId="1">#REF!</definedName>
    <definedName name="CapFinanciera1">#REF!</definedName>
    <definedName name="CapFinanciera2" localSheetId="0">#REF!</definedName>
    <definedName name="CapFinanciera2" localSheetId="1">#REF!</definedName>
    <definedName name="CapFinanciera2">#REF!</definedName>
    <definedName name="CapFinanciera3" localSheetId="0">#REF!</definedName>
    <definedName name="CapFinanciera3" localSheetId="1">#REF!</definedName>
    <definedName name="CapFinanciera3">#REF!</definedName>
    <definedName name="CapFinanciera4" localSheetId="0">#REF!</definedName>
    <definedName name="CapFinanciera4" localSheetId="1">#REF!</definedName>
    <definedName name="CapFinanciera4">#REF!</definedName>
    <definedName name="CapTecnica1" localSheetId="0">#REF!</definedName>
    <definedName name="CapTecnica1" localSheetId="1">#REF!</definedName>
    <definedName name="CapTecnica1">#REF!</definedName>
    <definedName name="CapTecnica2" localSheetId="0">#REF!</definedName>
    <definedName name="CapTecnica2" localSheetId="1">#REF!</definedName>
    <definedName name="CapTecnica2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0">'Presupuesto Oficial '!ERR</definedName>
    <definedName name="COPIA" localSheetId="1">'Propuesta economica'!ERR</definedName>
    <definedName name="COPIA">[0]!ERR</definedName>
    <definedName name="COPIA1">#REF!</definedName>
    <definedName name="COPIA2">#REF!</definedName>
    <definedName name="copiao4" localSheetId="0">'Presupuesto Oficial '!ERR</definedName>
    <definedName name="copiao4" localSheetId="1">'Propuesta economica'!ERR</definedName>
    <definedName name="copiao4">[0]!ERR</definedName>
    <definedName name="corri" localSheetId="0">'Presupuesto Oficial '!ERR</definedName>
    <definedName name="corri" localSheetId="1">'Propuesta economica'!ERR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'!ERR</definedName>
    <definedName name="CUAL" localSheetId="1">'Propuesta economica'!ERR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'!ERR</definedName>
    <definedName name="EE" localSheetId="1">'Propuesta economica'!ERR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 localSheetId="0">'Presupuesto Oficial '!ERR</definedName>
    <definedName name="eme" localSheetId="1">'Propuesta economica'!ERR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'!ERR</definedName>
    <definedName name="ES" localSheetId="1">'Propuesta economica'!ERR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CCC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periencia1" localSheetId="0">#REF!</definedName>
    <definedName name="Experiencia1" localSheetId="1">#REF!</definedName>
    <definedName name="Experiencia1">#REF!</definedName>
    <definedName name="Experiencia2" localSheetId="0">#REF!</definedName>
    <definedName name="Experiencia2" localSheetId="1">#REF!</definedName>
    <definedName name="Experiencia2">#REF!</definedName>
    <definedName name="Experiencia3" localSheetId="0">#REF!</definedName>
    <definedName name="Experiencia3" localSheetId="1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0">'Presupuesto Oficial '!ERR</definedName>
    <definedName name="FD" localSheetId="1">'Propuesta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'!ERR</definedName>
    <definedName name="ff" localSheetId="1">'Propuesta economica'!ERR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'!ERR</definedName>
    <definedName name="fg" localSheetId="1">'Propuesta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'!ERR</definedName>
    <definedName name="FINANCIACION" localSheetId="1">'Propuesta economica'!ERR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'!ERR</definedName>
    <definedName name="fu" localSheetId="1">'Propuesta economica'!ERR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'!ERR</definedName>
    <definedName name="GGG" localSheetId="1">'Propuesta economica'!ERR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'!ERR</definedName>
    <definedName name="hh" localSheetId="1">'Propuesta economica'!ERR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'!ERR</definedName>
    <definedName name="HK" localSheetId="1">'Propuesta economica'!ERR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'!ERR</definedName>
    <definedName name="ID" localSheetId="1">'Propuesta economica'!ERR</definedName>
    <definedName name="ID">[0]!ERR</definedName>
    <definedName name="IF">'[51]A.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'!ERR</definedName>
    <definedName name="IOUHH" localSheetId="1">'Propuesta economica'!ERR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'!ERR</definedName>
    <definedName name="jj" localSheetId="1">'Propuesta economica'!ERR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'Presupuesto Oficial '!ERR</definedName>
    <definedName name="JOHNNY" localSheetId="1">'Propuesta economica'!ERR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'!ERR</definedName>
    <definedName name="kl" localSheetId="1">'Propuesta economica'!ERR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 localSheetId="0">'Presupuesto Oficial '!ERR</definedName>
    <definedName name="LOGO" localSheetId="1">'Propuesta economica'!ERR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_3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'!ERR</definedName>
    <definedName name="NO" localSheetId="1">'Propuesta economica'!ERR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MATCH(0.01,[0]!End_Bal,-1)+1</definedName>
    <definedName name="Number_of_Payments" localSheetId="1">MATCH(0.01,[0]!End_Bal,-1)+1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 localSheetId="0">'Presupuesto Oficial '!ERR</definedName>
    <definedName name="PEPE" localSheetId="1">'Propuesta economica'!ERR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OFFSET([0]!Full_Print,0,0,[0]!Last_Row)</definedName>
    <definedName name="Print_Area_Reset" localSheetId="1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0">'Presupuesto Oficial '!ERR</definedName>
    <definedName name="programainv" localSheetId="1">'Propuesta economica'!ERR</definedName>
    <definedName name="programainv">[0]!ERR</definedName>
    <definedName name="Proponente">#REF!</definedName>
    <definedName name="prueba" localSheetId="0">#REF!</definedName>
    <definedName name="prueba" localSheetId="1">#REF!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'!ERR</definedName>
    <definedName name="QWERTY" localSheetId="1">'Propuesta economica'!ERR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'!ERR</definedName>
    <definedName name="REICIO" localSheetId="1">'Propuesta economica'!ERR</definedName>
    <definedName name="REICIO">[0]!ERR</definedName>
    <definedName name="Reimbursement">"Reembolso"</definedName>
    <definedName name="reinicio" localSheetId="0">'Presupuesto Oficial '!ERR</definedName>
    <definedName name="reinicio" localSheetId="1">'Propuesta economica'!ERR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 localSheetId="0">'Presupuesto Oficial '!ERR</definedName>
    <definedName name="rr" localSheetId="1">'Propuesta economica'!ERR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'!ERR</definedName>
    <definedName name="s" localSheetId="1">'Propuesta economica'!ERR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'!ERR</definedName>
    <definedName name="salarios" localSheetId="1">'Propuesta economica'!ERR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 localSheetId="0">'Presupuesto Oficial '!ERR</definedName>
    <definedName name="SERO" localSheetId="1">'Propuesta economica'!ERR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'!ERR</definedName>
    <definedName name="SI" localSheetId="1">'Propuesta economica'!ERR</definedName>
    <definedName name="SI">[0]!ERR</definedName>
    <definedName name="SINGOLO">'[3]7422CW00'!#REF!</definedName>
    <definedName name="SISISIS" localSheetId="0">'Presupuesto Oficial '!ERR</definedName>
    <definedName name="SISISIS" localSheetId="1">'Propuesta economica'!ERR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'!ERR</definedName>
    <definedName name="SSSS" localSheetId="1">'Propuesta economica'!ERR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 localSheetId="0">'Presupuesto Oficial '!ERR</definedName>
    <definedName name="sw" localSheetId="1">'Propuesta economica'!ERR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'!ERR</definedName>
    <definedName name="TER" localSheetId="1">'Propuesta economica'!ERR</definedName>
    <definedName name="TER">[0]!ERR</definedName>
    <definedName name="TERM" localSheetId="0">'Presupuesto Oficial '!ERR</definedName>
    <definedName name="TERM" localSheetId="1">'Propuesta economica'!ERR</definedName>
    <definedName name="TERM">[0]!ERR</definedName>
    <definedName name="TÉRMINOS" localSheetId="0">'Presupuesto Oficial '!ERR</definedName>
    <definedName name="TÉRMINOS" localSheetId="1">'Propuesta economica'!ERR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 localSheetId="0">'Presupuesto Oficial '!ERR</definedName>
    <definedName name="uno" localSheetId="1">'Propuesta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'!ERR</definedName>
    <definedName name="uriel" localSheetId="1">'Propuesta economica'!ERR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 localSheetId="0">IF([0]!Loan_Amount*[0]!Interest_Rate*[0]!Loan_Years*[0]!Loan_Start&gt;0,1,0)</definedName>
    <definedName name="Values_Entered" localSheetId="1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SS">#REF!</definedName>
    <definedName name="zx" localSheetId="0">'Presupuesto Oficial '!ERR</definedName>
    <definedName name="zx" localSheetId="1">'Propuesta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5" i="65" l="1"/>
  <c r="M75" i="65" s="1"/>
  <c r="M76" i="65" s="1"/>
  <c r="D75" i="65"/>
  <c r="M72" i="65"/>
  <c r="J59" i="65"/>
  <c r="D59" i="65"/>
  <c r="J58" i="65"/>
  <c r="I58" i="65"/>
  <c r="M58" i="65" s="1"/>
  <c r="D58" i="65"/>
  <c r="J57" i="65"/>
  <c r="M57" i="65" s="1"/>
  <c r="D57" i="65"/>
  <c r="J54" i="65"/>
  <c r="M54" i="65" s="1"/>
  <c r="D54" i="65"/>
  <c r="M53" i="65"/>
  <c r="J53" i="65"/>
  <c r="D53" i="65"/>
  <c r="M52" i="65"/>
  <c r="J52" i="65"/>
  <c r="D52" i="65"/>
  <c r="J51" i="65"/>
  <c r="M51" i="65" s="1"/>
  <c r="D51" i="65"/>
  <c r="J50" i="65"/>
  <c r="M50" i="65" s="1"/>
  <c r="D50" i="65"/>
  <c r="J49" i="65"/>
  <c r="I49" i="65"/>
  <c r="M49" i="65" s="1"/>
  <c r="D49" i="65"/>
  <c r="M48" i="65"/>
  <c r="J48" i="65"/>
  <c r="D48" i="65"/>
  <c r="M47" i="65"/>
  <c r="J47" i="65"/>
  <c r="D47" i="65"/>
  <c r="J46" i="65"/>
  <c r="M46" i="65" s="1"/>
  <c r="D46" i="65"/>
  <c r="J45" i="65"/>
  <c r="M45" i="65" s="1"/>
  <c r="D45" i="65"/>
  <c r="M44" i="65"/>
  <c r="J44" i="65"/>
  <c r="D44" i="65"/>
  <c r="M43" i="65"/>
  <c r="J43" i="65"/>
  <c r="D43" i="65"/>
  <c r="J42" i="65"/>
  <c r="M42" i="65" s="1"/>
  <c r="I42" i="65"/>
  <c r="D42" i="65"/>
  <c r="J41" i="65"/>
  <c r="M41" i="65" s="1"/>
  <c r="D41" i="65"/>
  <c r="J40" i="65"/>
  <c r="M40" i="65" s="1"/>
  <c r="D40" i="65"/>
  <c r="M39" i="65"/>
  <c r="J39" i="65"/>
  <c r="D39" i="65"/>
  <c r="M38" i="65"/>
  <c r="J38" i="65"/>
  <c r="D38" i="65"/>
  <c r="J37" i="65"/>
  <c r="M37" i="65" s="1"/>
  <c r="D37" i="65"/>
  <c r="J36" i="65"/>
  <c r="M36" i="65" s="1"/>
  <c r="D36" i="65"/>
  <c r="M35" i="65"/>
  <c r="J35" i="65"/>
  <c r="D35" i="65"/>
  <c r="M34" i="65"/>
  <c r="J34" i="65"/>
  <c r="D34" i="65"/>
  <c r="J33" i="65"/>
  <c r="M33" i="65" s="1"/>
  <c r="D33" i="65"/>
  <c r="J32" i="65"/>
  <c r="M32" i="65" s="1"/>
  <c r="D32" i="65"/>
  <c r="M31" i="65"/>
  <c r="J31" i="65"/>
  <c r="D31" i="65"/>
  <c r="M30" i="65"/>
  <c r="J30" i="65"/>
  <c r="D30" i="65"/>
  <c r="J29" i="65"/>
  <c r="M29" i="65" s="1"/>
  <c r="D29" i="65"/>
  <c r="J28" i="65"/>
  <c r="M28" i="65" s="1"/>
  <c r="D28" i="65"/>
  <c r="M27" i="65"/>
  <c r="J27" i="65"/>
  <c r="D27" i="65"/>
  <c r="M26" i="65"/>
  <c r="J26" i="65"/>
  <c r="D26" i="65"/>
  <c r="J25" i="65"/>
  <c r="M25" i="65" s="1"/>
  <c r="D25" i="65"/>
  <c r="J24" i="65"/>
  <c r="M24" i="65" s="1"/>
  <c r="D24" i="65"/>
  <c r="M23" i="65"/>
  <c r="J23" i="65"/>
  <c r="D23" i="65"/>
  <c r="M22" i="65"/>
  <c r="J22" i="65"/>
  <c r="D22" i="65"/>
  <c r="M19" i="65"/>
  <c r="J19" i="65"/>
  <c r="D19" i="65"/>
  <c r="J18" i="65"/>
  <c r="M18" i="65" s="1"/>
  <c r="D18" i="65"/>
  <c r="J17" i="65"/>
  <c r="M17" i="65" s="1"/>
  <c r="D17" i="65"/>
  <c r="M16" i="65"/>
  <c r="J16" i="65"/>
  <c r="D16" i="65"/>
  <c r="M15" i="65"/>
  <c r="M20" i="65" s="1"/>
  <c r="J15" i="65"/>
  <c r="D15" i="65"/>
  <c r="I58" i="59"/>
  <c r="I59" i="59" s="1"/>
  <c r="M55" i="65" l="1"/>
  <c r="I59" i="65"/>
  <c r="M59" i="65" s="1"/>
  <c r="M60" i="65" s="1"/>
  <c r="M59" i="59"/>
  <c r="I49" i="59"/>
  <c r="I42" i="59"/>
  <c r="D57" i="59"/>
  <c r="M57" i="59"/>
  <c r="B43" i="61"/>
  <c r="C43" i="61"/>
  <c r="D43" i="61"/>
  <c r="M62" i="65" l="1"/>
  <c r="M65" i="65" s="1"/>
  <c r="M58" i="59"/>
  <c r="M60" i="59" s="1"/>
  <c r="D59" i="59"/>
  <c r="D58" i="59"/>
  <c r="K45" i="60"/>
  <c r="E43" i="61" s="1"/>
  <c r="I44" i="60" l="1"/>
  <c r="I43" i="60"/>
  <c r="I42" i="60"/>
  <c r="I41" i="60"/>
  <c r="I40" i="60"/>
  <c r="I39" i="60"/>
  <c r="I38" i="60"/>
  <c r="I37" i="60"/>
  <c r="I36" i="60"/>
  <c r="I35" i="60"/>
  <c r="I34" i="60"/>
  <c r="I33" i="60"/>
  <c r="I32" i="60"/>
  <c r="I31" i="60"/>
  <c r="I30" i="60"/>
  <c r="I29" i="60"/>
  <c r="I28" i="60"/>
  <c r="I27" i="60"/>
  <c r="I26" i="60"/>
  <c r="I25" i="60"/>
  <c r="I24" i="60"/>
  <c r="I23" i="60"/>
  <c r="I22" i="60"/>
  <c r="I21" i="60"/>
  <c r="I20" i="60"/>
  <c r="I19" i="60"/>
  <c r="I18" i="60"/>
  <c r="I17" i="60"/>
  <c r="I16" i="60"/>
  <c r="I15" i="60"/>
  <c r="I14" i="60"/>
  <c r="I13" i="60"/>
  <c r="I12" i="60"/>
  <c r="I11" i="60"/>
  <c r="I10" i="60"/>
  <c r="I9" i="60"/>
  <c r="I8" i="60"/>
  <c r="I7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E8" i="60"/>
  <c r="E9" i="60"/>
  <c r="E10" i="60"/>
  <c r="E11" i="60"/>
  <c r="E12" i="60"/>
  <c r="E13" i="60"/>
  <c r="E14" i="60"/>
  <c r="E15" i="60"/>
  <c r="E16" i="60"/>
  <c r="E17" i="60"/>
  <c r="E18" i="60"/>
  <c r="E19" i="60"/>
  <c r="E20" i="60"/>
  <c r="E21" i="60"/>
  <c r="E22" i="60"/>
  <c r="E23" i="60"/>
  <c r="E24" i="60"/>
  <c r="E25" i="60"/>
  <c r="E26" i="60"/>
  <c r="E27" i="60"/>
  <c r="E28" i="60"/>
  <c r="E29" i="60"/>
  <c r="E30" i="60"/>
  <c r="E31" i="60"/>
  <c r="E32" i="60"/>
  <c r="E33" i="60"/>
  <c r="E34" i="60"/>
  <c r="E35" i="60"/>
  <c r="E36" i="60"/>
  <c r="E37" i="60"/>
  <c r="E38" i="60"/>
  <c r="E39" i="60"/>
  <c r="E40" i="60"/>
  <c r="E41" i="60"/>
  <c r="E42" i="60"/>
  <c r="E43" i="60"/>
  <c r="E44" i="60"/>
  <c r="E7" i="60"/>
  <c r="F48" i="61" l="1"/>
  <c r="D42" i="61"/>
  <c r="C42" i="61"/>
  <c r="B42" i="61"/>
  <c r="D41" i="61"/>
  <c r="C41" i="61"/>
  <c r="B41" i="61"/>
  <c r="D40" i="61"/>
  <c r="C40" i="61"/>
  <c r="B40" i="61"/>
  <c r="D39" i="61"/>
  <c r="C39" i="61"/>
  <c r="B39" i="61"/>
  <c r="D38" i="61"/>
  <c r="C38" i="61"/>
  <c r="B38" i="61"/>
  <c r="D37" i="61"/>
  <c r="C37" i="61"/>
  <c r="B37" i="61"/>
  <c r="D36" i="61"/>
  <c r="C36" i="61"/>
  <c r="B36" i="61"/>
  <c r="D35" i="61"/>
  <c r="C35" i="61"/>
  <c r="B35" i="61"/>
  <c r="D34" i="61"/>
  <c r="C34" i="61"/>
  <c r="B34" i="61"/>
  <c r="D33" i="61"/>
  <c r="C33" i="61"/>
  <c r="B33" i="61"/>
  <c r="D32" i="61"/>
  <c r="C32" i="61"/>
  <c r="B32" i="61"/>
  <c r="D31" i="61"/>
  <c r="C31" i="61"/>
  <c r="B31" i="61"/>
  <c r="D30" i="61"/>
  <c r="C30" i="61"/>
  <c r="B30" i="61"/>
  <c r="D29" i="61"/>
  <c r="C29" i="61"/>
  <c r="B29" i="61"/>
  <c r="D28" i="61"/>
  <c r="C28" i="61"/>
  <c r="B28" i="61"/>
  <c r="D27" i="61"/>
  <c r="C27" i="61"/>
  <c r="B27" i="61"/>
  <c r="D26" i="61"/>
  <c r="C26" i="61"/>
  <c r="B26" i="61"/>
  <c r="D25" i="61"/>
  <c r="C25" i="61"/>
  <c r="B25" i="61"/>
  <c r="D24" i="61"/>
  <c r="C24" i="61"/>
  <c r="B24" i="61"/>
  <c r="D23" i="61"/>
  <c r="C23" i="61"/>
  <c r="B23" i="61"/>
  <c r="D22" i="61"/>
  <c r="C22" i="61"/>
  <c r="B22" i="61"/>
  <c r="D21" i="61"/>
  <c r="C21" i="61"/>
  <c r="B21" i="61"/>
  <c r="D20" i="61"/>
  <c r="C20" i="61"/>
  <c r="B20" i="61"/>
  <c r="D19" i="61"/>
  <c r="C19" i="61"/>
  <c r="B19" i="61"/>
  <c r="D18" i="61"/>
  <c r="C18" i="61"/>
  <c r="B18" i="61"/>
  <c r="D17" i="61"/>
  <c r="C17" i="61"/>
  <c r="B17" i="61"/>
  <c r="D16" i="61"/>
  <c r="C16" i="61"/>
  <c r="B16" i="61"/>
  <c r="D15" i="61"/>
  <c r="C15" i="61"/>
  <c r="B15" i="61"/>
  <c r="D14" i="61"/>
  <c r="C14" i="61"/>
  <c r="B14" i="61"/>
  <c r="D13" i="61"/>
  <c r="C13" i="61"/>
  <c r="B13" i="61"/>
  <c r="D12" i="61"/>
  <c r="C12" i="61"/>
  <c r="B12" i="61"/>
  <c r="D11" i="61"/>
  <c r="C11" i="61"/>
  <c r="B11" i="61"/>
  <c r="D10" i="61"/>
  <c r="C10" i="61"/>
  <c r="B10" i="61"/>
  <c r="D9" i="61"/>
  <c r="C9" i="61"/>
  <c r="B9" i="61"/>
  <c r="D8" i="61"/>
  <c r="C8" i="61"/>
  <c r="B8" i="61"/>
  <c r="D7" i="61"/>
  <c r="C7" i="61"/>
  <c r="B7" i="61"/>
  <c r="D6" i="61"/>
  <c r="C6" i="61"/>
  <c r="B6" i="61"/>
  <c r="D5" i="61"/>
  <c r="C5" i="61"/>
  <c r="B5" i="61"/>
  <c r="B3" i="61"/>
  <c r="K44" i="60"/>
  <c r="E42" i="61" s="1"/>
  <c r="F42" i="61" s="1"/>
  <c r="M54" i="59" s="1"/>
  <c r="K43" i="60"/>
  <c r="E41" i="61" s="1"/>
  <c r="F41" i="61" s="1"/>
  <c r="M53" i="59" s="1"/>
  <c r="K42" i="60"/>
  <c r="E40" i="61" s="1"/>
  <c r="F40" i="61" s="1"/>
  <c r="M52" i="59" s="1"/>
  <c r="K41" i="60"/>
  <c r="E39" i="61" s="1"/>
  <c r="F39" i="61" s="1"/>
  <c r="M51" i="59" s="1"/>
  <c r="K40" i="60"/>
  <c r="E38" i="61" s="1"/>
  <c r="F38" i="61" s="1"/>
  <c r="M50" i="59" s="1"/>
  <c r="K39" i="60"/>
  <c r="E37" i="61" s="1"/>
  <c r="F37" i="61" s="1"/>
  <c r="M49" i="59" s="1"/>
  <c r="K38" i="60"/>
  <c r="E36" i="61" s="1"/>
  <c r="F36" i="61" s="1"/>
  <c r="M48" i="59" s="1"/>
  <c r="K37" i="60"/>
  <c r="E35" i="61" s="1"/>
  <c r="F35" i="61" s="1"/>
  <c r="M47" i="59" s="1"/>
  <c r="K36" i="60"/>
  <c r="E34" i="61" s="1"/>
  <c r="F34" i="61" s="1"/>
  <c r="M46" i="59" s="1"/>
  <c r="K35" i="60"/>
  <c r="E33" i="61" s="1"/>
  <c r="F33" i="61" s="1"/>
  <c r="M45" i="59" s="1"/>
  <c r="K34" i="60"/>
  <c r="E32" i="61" s="1"/>
  <c r="F32" i="61" s="1"/>
  <c r="M44" i="59" s="1"/>
  <c r="K33" i="60"/>
  <c r="E31" i="61" s="1"/>
  <c r="F31" i="61" s="1"/>
  <c r="M43" i="59" s="1"/>
  <c r="K32" i="60"/>
  <c r="E30" i="61" s="1"/>
  <c r="F30" i="61" s="1"/>
  <c r="M42" i="59" s="1"/>
  <c r="K31" i="60"/>
  <c r="E29" i="61" s="1"/>
  <c r="F29" i="61" s="1"/>
  <c r="M41" i="59" s="1"/>
  <c r="K30" i="60"/>
  <c r="E28" i="61" s="1"/>
  <c r="F28" i="61" s="1"/>
  <c r="M40" i="59" s="1"/>
  <c r="K29" i="60"/>
  <c r="E27" i="61" s="1"/>
  <c r="F27" i="61" s="1"/>
  <c r="M39" i="59" s="1"/>
  <c r="K28" i="60"/>
  <c r="E26" i="61" s="1"/>
  <c r="F26" i="61" s="1"/>
  <c r="M38" i="59" s="1"/>
  <c r="K27" i="60"/>
  <c r="E25" i="61" s="1"/>
  <c r="F25" i="61" s="1"/>
  <c r="M37" i="59" s="1"/>
  <c r="K26" i="60"/>
  <c r="E24" i="61" s="1"/>
  <c r="F24" i="61" s="1"/>
  <c r="M36" i="59" s="1"/>
  <c r="K25" i="60"/>
  <c r="E23" i="61" s="1"/>
  <c r="F23" i="61" s="1"/>
  <c r="M35" i="59" s="1"/>
  <c r="K24" i="60"/>
  <c r="E22" i="61" s="1"/>
  <c r="F22" i="61" s="1"/>
  <c r="M34" i="59" s="1"/>
  <c r="K23" i="60"/>
  <c r="E21" i="61" s="1"/>
  <c r="F21" i="61" s="1"/>
  <c r="M33" i="59" s="1"/>
  <c r="K22" i="60"/>
  <c r="E20" i="61" s="1"/>
  <c r="F20" i="61" s="1"/>
  <c r="M32" i="59" s="1"/>
  <c r="K21" i="60"/>
  <c r="E19" i="61" s="1"/>
  <c r="F19" i="61" s="1"/>
  <c r="M31" i="59" s="1"/>
  <c r="K20" i="60"/>
  <c r="E18" i="61" s="1"/>
  <c r="F18" i="61" s="1"/>
  <c r="M30" i="59" s="1"/>
  <c r="K19" i="60"/>
  <c r="E17" i="61" s="1"/>
  <c r="F17" i="61" s="1"/>
  <c r="M29" i="59" s="1"/>
  <c r="K18" i="60"/>
  <c r="E16" i="61" s="1"/>
  <c r="F16" i="61" s="1"/>
  <c r="M28" i="59" s="1"/>
  <c r="K17" i="60"/>
  <c r="E15" i="61" s="1"/>
  <c r="F15" i="61" s="1"/>
  <c r="M27" i="59" s="1"/>
  <c r="K16" i="60"/>
  <c r="E14" i="61" s="1"/>
  <c r="F14" i="61" s="1"/>
  <c r="M26" i="59" s="1"/>
  <c r="K15" i="60"/>
  <c r="E13" i="61" s="1"/>
  <c r="F13" i="61" s="1"/>
  <c r="M25" i="59" s="1"/>
  <c r="K14" i="60"/>
  <c r="E12" i="61" s="1"/>
  <c r="F12" i="61" s="1"/>
  <c r="M24" i="59" s="1"/>
  <c r="K13" i="60"/>
  <c r="E11" i="61" s="1"/>
  <c r="F11" i="61" s="1"/>
  <c r="K12" i="60"/>
  <c r="E10" i="61" s="1"/>
  <c r="F10" i="61" s="1"/>
  <c r="K11" i="60"/>
  <c r="E9" i="61" s="1"/>
  <c r="F9" i="61" s="1"/>
  <c r="K10" i="60"/>
  <c r="E8" i="61" s="1"/>
  <c r="F8" i="61" s="1"/>
  <c r="K9" i="60"/>
  <c r="E7" i="61" s="1"/>
  <c r="F7" i="61" s="1"/>
  <c r="K8" i="60"/>
  <c r="E6" i="61" s="1"/>
  <c r="F6" i="61" s="1"/>
  <c r="K7" i="60"/>
  <c r="E5" i="61" s="1"/>
  <c r="F5" i="61" s="1"/>
  <c r="D36" i="59" l="1"/>
  <c r="D75" i="59" l="1"/>
  <c r="D48" i="59"/>
  <c r="D51" i="59"/>
  <c r="D47" i="59" l="1"/>
  <c r="D46" i="59"/>
  <c r="D45" i="59"/>
  <c r="D49" i="59"/>
  <c r="D54" i="59"/>
  <c r="D53" i="59"/>
  <c r="D52" i="59"/>
  <c r="D50" i="59"/>
  <c r="D44" i="59"/>
  <c r="D43" i="59"/>
  <c r="D25" i="59"/>
  <c r="D26" i="59"/>
  <c r="D27" i="59"/>
  <c r="D28" i="59"/>
  <c r="D29" i="59"/>
  <c r="D24" i="59"/>
  <c r="D42" i="59"/>
  <c r="D41" i="59"/>
  <c r="D40" i="59"/>
  <c r="D38" i="59"/>
  <c r="D37" i="59"/>
  <c r="D34" i="59" l="1"/>
  <c r="D35" i="59"/>
  <c r="D39" i="59"/>
  <c r="D33" i="59"/>
  <c r="D32" i="59"/>
  <c r="D31" i="59"/>
  <c r="D30" i="59"/>
  <c r="D23" i="59" l="1"/>
  <c r="D22" i="59"/>
  <c r="M17" i="59" l="1"/>
  <c r="M18" i="59"/>
  <c r="M19" i="59"/>
  <c r="D16" i="59"/>
  <c r="D17" i="59"/>
  <c r="D18" i="59"/>
  <c r="D19" i="59"/>
  <c r="D15" i="59"/>
  <c r="M23" i="59" l="1"/>
  <c r="M22" i="59"/>
  <c r="M16" i="59"/>
  <c r="M15" i="59"/>
  <c r="M55" i="59" l="1"/>
  <c r="M20" i="59"/>
  <c r="M62" i="59" l="1"/>
  <c r="M72" i="59"/>
  <c r="M76" i="59" l="1"/>
  <c r="M65" i="59" s="1"/>
</calcChain>
</file>

<file path=xl/sharedStrings.xml><?xml version="1.0" encoding="utf-8"?>
<sst xmlns="http://schemas.openxmlformats.org/spreadsheetml/2006/main" count="645" uniqueCount="238">
  <si>
    <t>ML</t>
  </si>
  <si>
    <t>CANTIDAD</t>
  </si>
  <si>
    <t>VJ</t>
  </si>
  <si>
    <t>DESCRIPCIÓN</t>
  </si>
  <si>
    <t>UNIDAD</t>
  </si>
  <si>
    <r>
      <t>M</t>
    </r>
    <r>
      <rPr>
        <vertAlign val="superscript"/>
        <sz val="11"/>
        <color theme="1"/>
        <rFont val="Ebrima"/>
      </rPr>
      <t>2</t>
    </r>
  </si>
  <si>
    <t>UNI</t>
  </si>
  <si>
    <t>GLB</t>
  </si>
  <si>
    <t>GLOBAL</t>
  </si>
  <si>
    <t>METRO LÍNEAL</t>
  </si>
  <si>
    <t>METRO CUADRADO</t>
  </si>
  <si>
    <t>METRO CÚBICO</t>
  </si>
  <si>
    <t>KILOGRAMO</t>
  </si>
  <si>
    <t>TONELADA</t>
  </si>
  <si>
    <t>VIAJE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</si>
  <si>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</si>
  <si>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</si>
  <si>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Kg</t>
  </si>
  <si>
    <t>TON</t>
  </si>
  <si>
    <t>PRELIMINARES</t>
  </si>
  <si>
    <t>ESTRUCTURA</t>
  </si>
  <si>
    <t>INSTALACIONES HIDRÁULICAS Y SANITARIAS</t>
  </si>
  <si>
    <t>MAMPOSTERÍA</t>
  </si>
  <si>
    <t>PINTURA TIPO 1 PARA EXTERIORES; 3 MANOS COLOR BLANCO</t>
  </si>
  <si>
    <t>CARPINTERÍA METÁLICA</t>
  </si>
  <si>
    <t>VENTANAS EN ALUMINIO (INCLUYE PINTURA)</t>
  </si>
  <si>
    <t>CUBIERTA</t>
  </si>
  <si>
    <t>SUMINISTRO E INSTALACIÓN DE CUBIERTA EN LÁMINA TERMOACUSTICA (INCLUYE EQUIPOS Y ACCESORIA DE FIJACIÓN Y ANCLAJE)</t>
  </si>
  <si>
    <t>INSUMO</t>
  </si>
  <si>
    <t>I</t>
  </si>
  <si>
    <t>-</t>
  </si>
  <si>
    <t>A</t>
  </si>
  <si>
    <t>NIT</t>
  </si>
  <si>
    <t>OBJETO</t>
  </si>
  <si>
    <t>ENTIDAD CONTRATANTE:</t>
  </si>
  <si>
    <t>AERONAUTICA CIVIL - REGIONAL ATLÁNTICO</t>
  </si>
  <si>
    <t>CONTRATISTA:</t>
  </si>
  <si>
    <t>INTERVENTORÍA:</t>
  </si>
  <si>
    <t>ANÁLISIS</t>
  </si>
  <si>
    <t>I.</t>
  </si>
  <si>
    <t>DESMONTE DE VENTANAS</t>
  </si>
  <si>
    <t>I.2.01</t>
  </si>
  <si>
    <t>I.2.02</t>
  </si>
  <si>
    <t>I.2.03</t>
  </si>
  <si>
    <t>I.2.</t>
  </si>
  <si>
    <t>I.1.01</t>
  </si>
  <si>
    <t>I.1.02</t>
  </si>
  <si>
    <t>I.1.03</t>
  </si>
  <si>
    <t>I.1.04</t>
  </si>
  <si>
    <t>I.1.05</t>
  </si>
  <si>
    <t>I.1.</t>
  </si>
  <si>
    <t>I.3.</t>
  </si>
  <si>
    <t>I.3.01</t>
  </si>
  <si>
    <t>I.3.02</t>
  </si>
  <si>
    <t>I.3.03</t>
  </si>
  <si>
    <t>DESMONTE DE CUBIERTA Y ESTRUCTURA EXISTENTE (INCLUYE CARGUE Y RETIRO + SEGURIDAD + 3 CUERPOS DE ANDAMIOS)</t>
  </si>
  <si>
    <t>DEMOLICIÓN DE MUROS EN MAMPOSTERÍA; e=0,12 M A 0,25 M. (INCLUYE TRASIEGO+CARGUE Y RETIRO+3 CUERPOS DE ANDAMIOS + SEGURIDAD)</t>
  </si>
  <si>
    <r>
      <t>M</t>
    </r>
    <r>
      <rPr>
        <vertAlign val="superscript"/>
        <sz val="11"/>
        <color theme="1"/>
        <rFont val="Ebrima"/>
      </rPr>
      <t>3</t>
    </r>
  </si>
  <si>
    <t>DESMONTE DE MARCO Y PUERTA DE ACCESO A LOCACIÓN</t>
  </si>
  <si>
    <t>METRO LINEAL</t>
  </si>
  <si>
    <t>I.4.</t>
  </si>
  <si>
    <t>I.4.01</t>
  </si>
  <si>
    <t>I.4.02</t>
  </si>
  <si>
    <t>I.4.03</t>
  </si>
  <si>
    <t>I.2.04</t>
  </si>
  <si>
    <r>
      <t xml:space="preserve">SUMINISTRO E INSTALACIÓN TUBERÍA </t>
    </r>
    <r>
      <rPr>
        <sz val="11"/>
        <color theme="1"/>
        <rFont val="Cambria"/>
        <family val="1"/>
      </rPr>
      <t>Ø</t>
    </r>
    <r>
      <rPr>
        <sz val="13.2"/>
        <color theme="1"/>
        <rFont val="Ebrima"/>
      </rPr>
      <t xml:space="preserve"> 3"; L= 3,00 M</t>
    </r>
  </si>
  <si>
    <t>I.5.01</t>
  </si>
  <si>
    <t>I.5.02</t>
  </si>
  <si>
    <t>I.5.03</t>
  </si>
  <si>
    <t>I.5.</t>
  </si>
  <si>
    <t xml:space="preserve">SUMINISTRO E INSTALACIÓN CORREA METÁLICA EN TUBO RECTANGULAR 0,09 M x 0,05 M x 2,5 Mm; L= 6,00 M; HR 50; INCLUYE TAPONES EN PLATNAS DE 0,09 M X 0,05 M X 1/8"; ANTICORROSIVO </t>
  </si>
  <si>
    <t>SUMINIOSTRO E INSTALACIÓN CANAL TIPO AMAZONAS L= 3,00 M (INCLUYE ACCESORIOS DE CONECCIÓN Y FIJACIÓN)</t>
  </si>
  <si>
    <t>I.6.</t>
  </si>
  <si>
    <t>I.6.01</t>
  </si>
  <si>
    <t>I.6.02</t>
  </si>
  <si>
    <t>I.4.04</t>
  </si>
  <si>
    <t>CONCRETO DE 2.500 P.S.I. DOSIFICACIÓN 1.2:4  (ARENA LAVADA DE RIO + GRAVILLA Ø 1/2")</t>
  </si>
  <si>
    <t>DEMOLICIÓN DE ANDEN EN CONCRETO e= 0,10 M (INCLUYE CARGUE Y RETIRO)</t>
  </si>
  <si>
    <t>II.</t>
  </si>
  <si>
    <t>II.1.</t>
  </si>
  <si>
    <t>II.2.</t>
  </si>
  <si>
    <t>II.3.</t>
  </si>
  <si>
    <t>II.4.</t>
  </si>
  <si>
    <t>II.5.</t>
  </si>
  <si>
    <t>II.6.</t>
  </si>
  <si>
    <t>II.6.01</t>
  </si>
  <si>
    <t>II.6.02</t>
  </si>
  <si>
    <t>II.5.01</t>
  </si>
  <si>
    <t>II.5.02</t>
  </si>
  <si>
    <t>II.5.03</t>
  </si>
  <si>
    <t>II.4.01</t>
  </si>
  <si>
    <t>II.4.02</t>
  </si>
  <si>
    <t>II.4.03</t>
  </si>
  <si>
    <t>II.3.01</t>
  </si>
  <si>
    <t>II.3.02</t>
  </si>
  <si>
    <t>II.3.03</t>
  </si>
  <si>
    <t>II.3.04</t>
  </si>
  <si>
    <t>II.2.01</t>
  </si>
  <si>
    <t>II.2.02</t>
  </si>
  <si>
    <t>II.2.03</t>
  </si>
  <si>
    <t>II.2.04</t>
  </si>
  <si>
    <t>II.1.01</t>
  </si>
  <si>
    <t>II.1.02</t>
  </si>
  <si>
    <t>II.1.03</t>
  </si>
  <si>
    <t>II.1.04</t>
  </si>
  <si>
    <t>PAÑETE; DOSIFICACIÓN 1:4; e= 1,50 CM; ACABADO AFINADO (INCLUYE FILOS)</t>
  </si>
  <si>
    <t>MORTERO 1:4 (240 Kg/Cm2)</t>
  </si>
  <si>
    <t>PISA EN LADRILLO TOLETE COMÚN MONTADOS A TIZON; PEGA CON MORTERO IMPERMEABILIZADOS e=1,00 CM; DOSIFICACIÓN 1:4 (INCLUYE PAÑETE IMPERMEABILIZADO)</t>
  </si>
  <si>
    <t>SUMINISTRO E INSTALACIÓN DE PINTURA REFLECTIVA DE ALUMINIO</t>
  </si>
  <si>
    <t>PUERTAS EN METÁLICA EN LÁMINA GALVANIZADA (INCLUYE ANTICORROSICO Y WASH PRIMER Y PINTURA BLANCA MATE)</t>
  </si>
  <si>
    <t>EDIFICIO DE OFINAS, HABITACIONES Y SISTEMAS ESTACIÓN BAÑADEROS</t>
  </si>
  <si>
    <t>CUARTO GRUPO ELECTRÓGENOS ESTACIÓN BAÑADEROS</t>
  </si>
  <si>
    <t>DESMONTE DE CUBIERTA Y ESTRUCTURA EXISTENTE CUARTO GRUPOS ELECTRÓGENOS (INCLUYE CARGUE Y RETIRO + SEGURIDAD + 2 CUERPOS DE ANDAMIOS)</t>
  </si>
  <si>
    <t>DEMOLICIÓN DE ANDEN EN CONCRETO e= 0,10 M CUARTO GRUPOS ELECTRÓGENOS (INCLUYE CARGUE Y RETIRO)</t>
  </si>
  <si>
    <t>PAÑETE; DOSIFICACIÓN 1:4; e= 1,50 CM; ACABO AFINADO (INCLUYE FILOS) CUARTO GRUPOS ELECTRÓGENOS</t>
  </si>
  <si>
    <t>PINTURA TIPO 1 PARA EXTERIORES; 3 MANOS COLOR BLANCO; CUARTO GRUPOS ELECTRÓGENOS</t>
  </si>
  <si>
    <t>SUMINISTRO E INSTALACIÓN DE CUBIERTA EN LÁMINA TERMOACUSTICA (INCLUYE EQUIPOS Y ACCESORIA DE FIJACIÓN Y ANCLAJE) CUARTO GRUPOS ELECTRÓGENOS</t>
  </si>
  <si>
    <t>SUMINISTRO E INSTALACIÓN CORREA METÁLICA EN TUBO RECTANGULAR 0,09 M x 0,05 M x 2,5 Mm; L= 6,00 M; HR 50; INCLUYE TAPONES EN PLATNAS DE 0,09 M X 0,05 M X 1/8"; ANTICORROSIVO; CUARTO GRUPOS ELECTRÓGENOS</t>
  </si>
  <si>
    <t>SUMINIOSTRO E INSTALACIÓN CANAL TIPO AMAZONAS L= 3,00 M (INCLUYE ACCESORIOS DE CONECCIÓN Y FIJACIÓN); CUARTO GRUPOS ELECTRÓGENOS</t>
  </si>
  <si>
    <r>
      <t xml:space="preserve">SUMINISTRO E INSTALACIÓN TUBERÍA </t>
    </r>
    <r>
      <rPr>
        <sz val="11"/>
        <color theme="1"/>
        <rFont val="Cambria"/>
        <family val="1"/>
      </rPr>
      <t>Ø</t>
    </r>
    <r>
      <rPr>
        <sz val="13.2"/>
        <color theme="1"/>
        <rFont val="Ebrima"/>
      </rPr>
      <t xml:space="preserve"> 3"; L= 3,00 M</t>
    </r>
    <r>
      <rPr>
        <sz val="11"/>
        <color theme="1"/>
        <rFont val="Ebrima"/>
      </rPr>
      <t>; CUARTO GRUPOS ELECTRÓGENOS</t>
    </r>
  </si>
  <si>
    <t>DESMONTE DE MARCO Y RIEL PUERTA DE ACCESO A CUARTO GRUPO ELECTRÓGENOS</t>
  </si>
  <si>
    <t>II.1.05</t>
  </si>
  <si>
    <t>DESMONTE DE MARCO Y PUERTA CUARTO GRUPO ELECTRÓGENOS</t>
  </si>
  <si>
    <t>SUMINISTRO E INSTALCIÓN PORTÓN CORREDIZO METÁLICA EN LÁMINA GALVANIZADA, CON MARCO (INCLUYE ANTICORROSICO, WASH PRIMER Y PINTURA BLANCA MATE)</t>
  </si>
  <si>
    <t>SUMINISTRO E INSTALCACIÓN PUERTAS EN METÁLICA EN LÁMINA GALVANIZADA CON MARCO (INCLUYE ANTICORROSICO Y WASH PRIMER Y PINTURA BLANCA MATE); CUARTO GRUPOS ELECTRÓGENOS</t>
  </si>
  <si>
    <t>PAÑETE IMPERMEABILIZADO; DOSIFICACIÓN 1:4; e= 1,50 CM; ACABO AFINADO (INCLUYE FILOS) TANQUE ALMACENAMIENTO AGUA POTABLE</t>
  </si>
  <si>
    <t>REALIZAR EL MANTENIMIENTO LOCATIVO DE LA ESTACIÓN DE COMUNICACIONES CERRO BAÑADEROS</t>
  </si>
  <si>
    <t>II.2.05</t>
  </si>
  <si>
    <t>REPOSISCIÓN ANDEN EN CONCRETO 17,5 Mpa CUARTO GRUPOS ELECTRÓGENOS; e= 0,10 M</t>
  </si>
  <si>
    <t>CONCRETO DE 17,5 Mpa; DOSIFICACIÓN 1.2:4  (ARENA LAVADA DE RIO + GRAVILLA Ø 1/2")</t>
  </si>
  <si>
    <t>CONCRETO DE 21 Mpa; DOSIFICACIÓN 1.2:3  (ARENA LAVADA DE RIO + GRAVILLA Ø 1/2")</t>
  </si>
  <si>
    <t>REPOSISCIÓN ANDEN EN CONCRETO 17,5 Mpa; e= 0,10 M</t>
  </si>
  <si>
    <t>SUMINISTRO E INSTALACIÓN BAJANTE AGUAS LLUVIA TIPO AMAZONAS (INCLUYE ACCESORIOS DE CONECCIÓN Y FIJACIÓN); CUARTO GRUPOS ELECTRÓGENOS</t>
  </si>
  <si>
    <t>SUMINISTRO E INSTALACIÓN BAJANTE AGUAS LLUVIA TIPO AMAZONAS (INCLUYE ACCESORIOS DE CONECCIÓN Y FIJACIÓN)</t>
  </si>
  <si>
    <t>CONCRETO DE 21 Mpa PARA VIGAS AEREAS Y CORONA; e= 0,12 M; h= 0,20 M; INCLUYE ACERO DE REFUERSO 60.000 P.S.I.</t>
  </si>
  <si>
    <t>CONCRETO DE 21 Mpa PARA COLUMNETAS DE 0,12 x 0,20 M; INCLUYE ACERO DE REFUERSO 60.000 P.S.I.</t>
  </si>
  <si>
    <t>CONCRETO DE 21 Mpa PARA VIGAS AEREAS Y CORONA CUARTO GRUPOS ELECTRÓGENOS; e= 0,12 M; h= 0,20 M; INCLUYE ACERO DE REFUERSO 60.000 P.S.I.</t>
  </si>
  <si>
    <t>CONCRETO DE 21 Mpa PARA COLUMNETAS DE 0,12 x 0,20 M;CUARTO GRUPOS ELECTRÓGENOS; INCLUYE ACERO DE REFUERSO 60.000 P.S.I.</t>
  </si>
  <si>
    <t>MURO EN BLOQUE No. 5 DE ARCILLA; PEGA CON MORTERO e=1,00 CM; DOSIFICACIÓN 1:4; CUARTO GRUPOS ELECTRÓGENOS</t>
  </si>
  <si>
    <t>MURO EN BLOQUE No. 5 DE ARCILLA; PEGA CON MORTERO e=1,00 CM</t>
  </si>
  <si>
    <t>DEMOLICIÓN DE MUROS EN MAMPOSTERÍA CUARTO GRUPOS ELECTRÓGENOS; e=0,12 M A 0,25 M. (INCLUYE TRASIEGO+CARGUE Y RETIRO+2 CUERPOS DE ANDAMIOS + SEGURIDAD)</t>
  </si>
  <si>
    <t>PISA EN LADRILLO TOLETE COMÚN MONTADOS A TIZON; PEGA CON MORTERO IMPERMEABILIZADOS e=1,00 CM; DOSIFICACIÓN 1:4 (INCLUYE PAÑETE IMPERMEABILIZADO) CUARTO GRUPOS ELECTRÓGENOS</t>
  </si>
  <si>
    <t>A.I.U.=</t>
  </si>
  <si>
    <t>TOTAL A.I.U</t>
  </si>
  <si>
    <t>U=</t>
  </si>
  <si>
    <t xml:space="preserve">UTILIDAD
</t>
  </si>
  <si>
    <t>I=</t>
  </si>
  <si>
    <t xml:space="preserve">IMPREVISTO
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</si>
  <si>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</si>
  <si>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>A=</t>
  </si>
  <si>
    <t>ADMINISTRACIÓN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</si>
  <si>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</si>
  <si>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PORCENTAJE</t>
  </si>
  <si>
    <t>DESCRIPCION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</si>
  <si>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</si>
  <si>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VALOR TOTAL</t>
  </si>
  <si>
    <t xml:space="preserve">SUBTOTAL OBRAS </t>
  </si>
  <si>
    <t>Subtotal</t>
  </si>
  <si>
    <t>M2</t>
  </si>
  <si>
    <t>PARTICULAR</t>
  </si>
  <si>
    <t>GENERAL</t>
  </si>
  <si>
    <t xml:space="preserve">VALOR TOTAL                                </t>
  </si>
  <si>
    <t>VALOR UNITARIO OFRECIDO + AIU OFRECIDO</t>
  </si>
  <si>
    <t>VALOR UNTARIO OFRECIDO SIN AIU OFRECIDO</t>
  </si>
  <si>
    <t>VALOR UNITARIO DE REFERENCIA DE LA ENTIDAD</t>
  </si>
  <si>
    <t>UND.</t>
  </si>
  <si>
    <t xml:space="preserve">ESPECIFICACIONES </t>
  </si>
  <si>
    <t>ÍTEM DE PAGO</t>
  </si>
  <si>
    <t>Nº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</si>
  <si>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</si>
  <si>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UND</t>
  </si>
  <si>
    <t>BOLSA DE MONTO AGOTABLE</t>
  </si>
  <si>
    <t>BMA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</si>
  <si>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El PRECIO UNITARIO del ítem de BOLSA DE MONTO AGOTABLE no tien A.I.U</t>
    </r>
  </si>
  <si>
    <t>IVA (19%)</t>
  </si>
  <si>
    <t>PRESUPUESTO OFICIAL</t>
  </si>
  <si>
    <t>DESAGUES E INST. SUBTERRANEAS</t>
  </si>
  <si>
    <t>Alistado de muros para enchape</t>
  </si>
  <si>
    <t>23200C1436 REALIZAR EL MANTENIMIENTO DE LAS OFICINAS AIM DE LOS AEROPUERTOS DE BARRANQUILLA, CARTAGENA Y SAN ANDRES POR LOTES</t>
  </si>
  <si>
    <t>ITEM DE PAGO</t>
  </si>
  <si>
    <t>COTIZACION ICC</t>
  </si>
  <si>
    <t>PROMEDIO</t>
  </si>
  <si>
    <t>VALOR UNITARIO
(CON AIU %)</t>
  </si>
  <si>
    <t>VALOR UNITARIO
(SIN AIU %)</t>
  </si>
  <si>
    <t>Desmonte y retiro de la puerta sin importar el material. (Incluye Traslado de puerta, mano de obra. Retiro de escombros).</t>
  </si>
  <si>
    <t>Desmonte del cielo Razo. Sin importar el tipo de material (incluye retiro de soporte del cielo Razo y disposición final de elementos provenientes del desmonte retiro de escombros).</t>
  </si>
  <si>
    <t>Demolición de piso en cerámica de. 81.09 (Incluye retiro de escombro).</t>
  </si>
  <si>
    <t>Desmonte de lámparas existentes. (Incluye retiro de escombro y material.)</t>
  </si>
  <si>
    <t>Remoción de pintura en muros existentes. (incluye desperdicios, retiro de escombros).</t>
  </si>
  <si>
    <t>DESMONTE</t>
  </si>
  <si>
    <t>LOTE 3: AEROPUERTO INTENACIONAL GUSTAVO ROJAS PINILLA - SAN ANDRÉS</t>
  </si>
  <si>
    <t>Suministro y alistado de piso en plantilla de 4 cm de 81.09 M2 (incluye mano de obra, desperdicio).</t>
  </si>
  <si>
    <t>Suministro y aplicación de pintura blanca en vinilo tipo 1 a
Dos manos( incluye filos y dilataciones).</t>
  </si>
  <si>
    <t>Suministro e instalación de timbre portero electrónico y cantonera. (incluye cableado, interruptor, mano de obra,resane).</t>
  </si>
  <si>
    <t>Suministros e instalación paredes divisorias internas en drywall a dos caras. (incluye estructura metálica, macilla, mano de obra, tornillos de soporte etc.)</t>
  </si>
  <si>
    <t>Suministro e instalación de muro mediano en vidrio templado esmerilado 6.70 m2</t>
  </si>
  <si>
    <t>Suministros e instalación de luces led 60 x 60 18 w incluye soporte, interruptor, regatas, resane y cableado  I de 4,5 metros)</t>
  </si>
  <si>
    <t>Suministro e instalación de extractor eléctrico (incluye cableado, mano de obra, retiro de escombro).</t>
  </si>
  <si>
    <t>Suministro e instalación de escritorio en L de oficinas para funcionarios. (incluye sillas, pintura).</t>
  </si>
  <si>
    <t>Suministro e instalación de cerámica 60 x 60 trafico 4 COLOR GRIS. (incluye  retiro desperdicio, material de pega,
boquilla y mano de obra).</t>
  </si>
  <si>
    <t>Suministro e instalación de puerta de  doble hojas en vidrio templado incoloro De 1.90 x 2 grosor de 10 mm (1 cm) (incluye cerraduras, bisagras, retiro de escombro).</t>
  </si>
  <si>
    <t>suministro e instalación combo sanitario con grifería y pedestal. (incluye desmonte, accesorios, mano de obra. Transporte).</t>
  </si>
  <si>
    <t>Suministro e instalación de punto hidráulico
lavamanos.( incluye accesorios).</t>
  </si>
  <si>
    <t>suministro e instalación de control y ducha (incluye
accesorios, mano de obra.).</t>
  </si>
  <si>
    <t>Suministro e instalación de interruptor dobles, (incluye regata, resane y cableado l hasta 4.5 mts).</t>
  </si>
  <si>
    <t>Suministro e instalación de tomas corriente. Cuatro puntos (incluye regata, resane y cableado l hasta 4.5 mts).</t>
  </si>
  <si>
    <t>suministro e instalación tubería pvc s 4"</t>
  </si>
  <si>
    <t>suministro e instalación rejilla de piso 2"</t>
  </si>
  <si>
    <t>suministro e instalación, punto desagüe 4"</t>
  </si>
  <si>
    <t>suministro e instalación tubería pvc s 2"</t>
  </si>
  <si>
    <t>suministro e instalación registro 1/2" (incluye regata y resane).</t>
  </si>
  <si>
    <t>suministro e instalación de división en "l" para baño en vidrio templado de 5mm y 1.6 mts de longitud (incluye manija y bordillo en ladrillo)</t>
  </si>
  <si>
    <t>suministro e instalación de lavaplatos de sobreponer en acero inoxidable de 100x50cm</t>
  </si>
  <si>
    <t>construcción de apoyo en bloque no. 5 para mesón en concreto</t>
  </si>
  <si>
    <t xml:space="preserve">pañete impermeabilizado de muro en mampostería,
mortero de pega 1:4 </t>
  </si>
  <si>
    <t>construcción de mesón en concreto de 0.88 metros de largo, 0.6 de ancho y e=8.0 cm (incluye enchape y acero de refuerzo 3/8").</t>
  </si>
  <si>
    <t>suministro e instalación enchape en cerámica blanca para piso de 30x30.</t>
  </si>
  <si>
    <t>Suministro e instalación de enchape en cerámica blanca para pared de 30 x 20 (incluye mano de obra).</t>
  </si>
  <si>
    <t>Suministro e instalación de voz y datos (incluye cableados de 4,5 metros, accesorios)</t>
  </si>
  <si>
    <t>limpieza general</t>
  </si>
  <si>
    <t>Suministro e instalación de puertas en madera
tamboredas (incluyen Bisagras, cerraduras, marcos y pinturas.). 0,80 x 2,00, 0.80 x 2.0, 0,70 x 2,00, 0,70 x
2,00, 0.82 x 2.0, 0.70 x 1.0.</t>
  </si>
  <si>
    <t>Suministro e instalación de punto sanitario 4” (incluye
accesorios, mano de obra).</t>
  </si>
  <si>
    <t>Suministro e instalación de cielo Razo en PVC
(incluye la estructura de soporte).</t>
  </si>
  <si>
    <t>m2</t>
  </si>
  <si>
    <t>POT</t>
  </si>
  <si>
    <t>Bolsa de monto agotable para red contra incendios y/o reparacion electrica,sanitaria y atencion de eventualidades.</t>
  </si>
  <si>
    <t>23200C1436 REALIZAR EL MANTENIMIENTO DE LAS OFICINAS AIM DE LOS AEROPUERTOS DE BARRANQUILLA, CARTAGENA Y SAN ANDRES POR LOTES - LOTE 3: AEROPUERTO INTERNACIONAL GUSTAVO ROJAS PINILLA DE SAN ANDRES.</t>
  </si>
  <si>
    <t>JULIO DE AVILA</t>
  </si>
  <si>
    <t>Construcciones e Ingenieria Marxedy S.A.S</t>
  </si>
  <si>
    <t>REVISIONES, INSTALACIONES Y/O REPARACIONES</t>
  </si>
  <si>
    <t>Instalaciones y/o reparaciones eléctricas y/o mecánicas</t>
  </si>
  <si>
    <t>HORA</t>
  </si>
  <si>
    <t>Instalaciones y/o reparaciones hidráulicas y/o sanitarias</t>
  </si>
  <si>
    <t>Instalaciones y/o reparaciones menores en edificaciones</t>
  </si>
  <si>
    <t>suministro e instalación de división en "L" para baño en vidrio templado de 5mm y 1.6 mts de longitud (incluye manija y bordillo en ladrillo)</t>
  </si>
  <si>
    <t>suministro e instalación de lavaplatos de sobreponer en acero inoxidable de 100x60cm</t>
  </si>
  <si>
    <t>Bolsa de monto agotable para suministro en la revisión, instalación y/o reparación de instalaciones eléctricas, mecánicas, hidráulicas – sanitarias, suministro equipo de climatización y atención de eventualidades..</t>
  </si>
  <si>
    <t>FORMULARIONo.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</si>
</sst>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&quot;I.&quot;0&quot;.&quot;"/>
    <numFmt numFmtId="166" formatCode="&quot;I.&quot;\2&quot;.&quot;00"/>
    <numFmt numFmtId="167" formatCode="0#.00\ \L\t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-[$$-240A]* #,##0.00_-;\-[$$-240A]* #,##0.00_-;_-[$$-240A]* &quot;-&quot;??_-;_-@_-"/>
    <numFmt numFmtId="172" formatCode="_-[$$-240A]* #,##0_-;\-[$$-240A]* #,##0_-;_-[$$-240A]* &quot;-&quot;??_-;_-@_-"/>
    <numFmt numFmtId="173" formatCode="&quot;$&quot;\ #,##0.00"/>
    <numFmt numFmtId="174" formatCode="&quot;$&quot;\ #,##0.00;[Red]&quot;$&quot;\ \-#,##0.00"/>
    <numFmt numFmtId="175" formatCode="_-[$$-409]* #,##0.00_ ;_-[$$-409]* \-#,##0.00\ ;_-[$$-409]* &quot;-&quot;??_ ;_-@_ "/>
    <numFmt numFmtId="176" formatCode="_([$$-240A]\ * #,##0_);_([$$-240A]\ * \(#,##0\);_([$$-240A]\ * &quot;-&quot;??_);_(@_)"/>
    <numFmt numFmtId="177" formatCode="_-[$$-409]* #,##0_ ;_-[$$-409]* \-#,##0\ ;_-[$$-409]* &quot;-&quot;??_ ;_-@_ "/>
    <numFmt numFmtId="178" formatCode="_-&quot;$&quot;\ * #,##0_-;\-&quot;$&quot;\ * #,##0_-;_-&quot;$&quot;\ * &quot;-&quot;??_-;_-@_-"/>
    <numFmt numFmtId="179" formatCode="&quot;$&quot;\ #,##0_);\(&quot;$&quot;\ #,##0\)"/>
    <numFmt numFmtId="180" formatCode="0.0"/>
    <numFmt numFmtId="181" formatCode="_-* #,##0_-;\-* #,##0_-;_-* &quot;-&quot;??_-;_-@_-"/>
    <numFmt numFmtId="182" formatCode="_-[$$-240A]\ * #,##0.00_-;\-[$$-240A]\ * #,##0.00_-;_-[$$-240A]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Ebrima"/>
    </font>
    <font>
      <sz val="11"/>
      <color theme="1"/>
      <name val="Ebrima"/>
    </font>
    <font>
      <vertAlign val="superscript"/>
      <sz val="11"/>
      <color theme="1"/>
      <name val="Ebrima"/>
    </font>
    <font>
      <vertAlign val="superscript"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0"/>
      <color theme="1"/>
      <name val="Ebrima"/>
    </font>
    <font>
      <sz val="10"/>
      <color theme="1"/>
      <name val="Ebrima"/>
    </font>
    <font>
      <sz val="13.2"/>
      <color theme="1"/>
      <name val="Ebrima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6">
    <xf numFmtId="0" fontId="0" fillId="0" borderId="0"/>
    <xf numFmtId="49" fontId="2" fillId="0" borderId="0" applyFill="0" applyBorder="0" applyProtection="0">
      <alignment horizontal="left" vertical="center"/>
    </xf>
    <xf numFmtId="44" fontId="1" fillId="0" borderId="0" applyFont="0" applyFill="0" applyBorder="0" applyAlignment="0" applyProtection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" fillId="0" borderId="0"/>
    <xf numFmtId="0" fontId="11" fillId="0" borderId="0"/>
    <xf numFmtId="169" fontId="11" fillId="0" borderId="0" applyFont="0" applyFill="0" applyBorder="0" applyAlignment="0" applyProtection="0"/>
    <xf numFmtId="0" fontId="11" fillId="0" borderId="0"/>
    <xf numFmtId="0" fontId="11" fillId="0" borderId="0"/>
    <xf numFmtId="174" fontId="11" fillId="0" borderId="0" applyFont="0" applyFill="0" applyBorder="0" applyAlignment="0" applyProtection="0"/>
    <xf numFmtId="0" fontId="1" fillId="0" borderId="0"/>
    <xf numFmtId="42" fontId="11" fillId="0" borderId="0" applyFont="0" applyFill="0" applyBorder="0" applyAlignment="0" applyProtection="0"/>
    <xf numFmtId="0" fontId="11" fillId="0" borderId="0"/>
    <xf numFmtId="42" fontId="1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2" fontId="3" fillId="0" borderId="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165" fontId="3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justify" vertical="center" wrapText="1"/>
    </xf>
    <xf numFmtId="0" fontId="13" fillId="0" borderId="0" xfId="4" applyFont="1"/>
    <xf numFmtId="0" fontId="13" fillId="0" borderId="0" xfId="4" applyFont="1" applyAlignment="1">
      <alignment horizontal="center" vertical="center"/>
    </xf>
    <xf numFmtId="0" fontId="13" fillId="0" borderId="24" xfId="4" applyFont="1" applyBorder="1"/>
    <xf numFmtId="0" fontId="13" fillId="0" borderId="25" xfId="4" applyFont="1" applyBorder="1"/>
    <xf numFmtId="0" fontId="13" fillId="0" borderId="25" xfId="4" applyFont="1" applyBorder="1" applyAlignment="1">
      <alignment horizontal="center" vertical="center"/>
    </xf>
    <xf numFmtId="0" fontId="13" fillId="0" borderId="26" xfId="4" applyFont="1" applyBorder="1"/>
    <xf numFmtId="0" fontId="13" fillId="0" borderId="27" xfId="4" applyFont="1" applyBorder="1"/>
    <xf numFmtId="0" fontId="13" fillId="0" borderId="28" xfId="4" applyFont="1" applyBorder="1"/>
    <xf numFmtId="168" fontId="12" fillId="2" borderId="19" xfId="6" applyNumberFormat="1" applyFont="1" applyFill="1" applyBorder="1" applyAlignment="1">
      <alignment horizontal="center" vertical="center"/>
    </xf>
    <xf numFmtId="168" fontId="12" fillId="2" borderId="1" xfId="6" applyNumberFormat="1" applyFont="1" applyFill="1" applyBorder="1" applyAlignment="1">
      <alignment horizontal="center" vertical="center"/>
    </xf>
    <xf numFmtId="3" fontId="12" fillId="2" borderId="3" xfId="7" applyNumberFormat="1" applyFont="1" applyFill="1" applyBorder="1" applyAlignment="1">
      <alignment horizontal="left" vertical="center"/>
    </xf>
    <xf numFmtId="168" fontId="12" fillId="2" borderId="21" xfId="6" applyNumberFormat="1" applyFont="1" applyFill="1" applyBorder="1" applyAlignment="1">
      <alignment horizontal="center" vertical="center"/>
    </xf>
    <xf numFmtId="0" fontId="12" fillId="0" borderId="35" xfId="8" applyFont="1" applyBorder="1" applyAlignment="1">
      <alignment vertical="center"/>
    </xf>
    <xf numFmtId="39" fontId="12" fillId="0" borderId="8" xfId="9" applyNumberFormat="1" applyFont="1" applyBorder="1" applyAlignment="1">
      <alignment vertical="center"/>
    </xf>
    <xf numFmtId="170" fontId="11" fillId="0" borderId="0" xfId="9" applyNumberFormat="1" applyFont="1" applyBorder="1"/>
    <xf numFmtId="2" fontId="11" fillId="0" borderId="0" xfId="10" applyNumberFormat="1"/>
    <xf numFmtId="2" fontId="11" fillId="0" borderId="0" xfId="10" applyNumberFormat="1" applyAlignment="1">
      <alignment horizontal="center" vertical="center"/>
    </xf>
    <xf numFmtId="0" fontId="11" fillId="0" borderId="0" xfId="10" applyAlignment="1">
      <alignment horizontal="center" vertical="center"/>
    </xf>
    <xf numFmtId="0" fontId="11" fillId="0" borderId="0" xfId="10"/>
    <xf numFmtId="0" fontId="11" fillId="0" borderId="0" xfId="10" applyAlignment="1">
      <alignment horizontal="center"/>
    </xf>
    <xf numFmtId="0" fontId="11" fillId="0" borderId="7" xfId="10" applyBorder="1"/>
    <xf numFmtId="171" fontId="13" fillId="0" borderId="0" xfId="4" applyNumberFormat="1" applyFont="1"/>
    <xf numFmtId="172" fontId="14" fillId="5" borderId="17" xfId="8" applyNumberFormat="1" applyFont="1" applyFill="1" applyBorder="1" applyAlignment="1">
      <alignment vertical="center"/>
    </xf>
    <xf numFmtId="173" fontId="13" fillId="0" borderId="27" xfId="4" applyNumberFormat="1" applyFont="1" applyBorder="1"/>
    <xf numFmtId="168" fontId="12" fillId="0" borderId="8" xfId="11" applyNumberFormat="1" applyFont="1" applyBorder="1" applyAlignment="1">
      <alignment vertical="center"/>
    </xf>
    <xf numFmtId="49" fontId="12" fillId="0" borderId="0" xfId="11" applyNumberFormat="1" applyFont="1" applyAlignment="1">
      <alignment horizontal="right" vertical="center"/>
    </xf>
    <xf numFmtId="49" fontId="12" fillId="0" borderId="0" xfId="11" applyNumberFormat="1" applyFont="1" applyAlignment="1">
      <alignment horizontal="center" vertical="center"/>
    </xf>
    <xf numFmtId="49" fontId="12" fillId="0" borderId="7" xfId="11" applyNumberFormat="1" applyFont="1" applyBorder="1" applyAlignment="1">
      <alignment horizontal="right" vertical="center"/>
    </xf>
    <xf numFmtId="172" fontId="13" fillId="0" borderId="0" xfId="4" applyNumberFormat="1" applyFont="1"/>
    <xf numFmtId="43" fontId="11" fillId="0" borderId="1" xfId="13" applyNumberFormat="1" applyFont="1" applyBorder="1" applyAlignment="1">
      <alignment vertical="center" wrapText="1"/>
    </xf>
    <xf numFmtId="43" fontId="11" fillId="0" borderId="1" xfId="13" applyNumberFormat="1" applyFont="1" applyBorder="1" applyAlignment="1">
      <alignment horizontal="center" vertical="center" wrapText="1"/>
    </xf>
    <xf numFmtId="42" fontId="11" fillId="0" borderId="1" xfId="14" applyFont="1" applyBorder="1" applyAlignment="1">
      <alignment horizontal="center" vertical="center" wrapText="1"/>
    </xf>
    <xf numFmtId="0" fontId="11" fillId="0" borderId="1" xfId="8" applyBorder="1" applyAlignment="1">
      <alignment horizontal="center" vertical="center"/>
    </xf>
    <xf numFmtId="43" fontId="15" fillId="6" borderId="1" xfId="13" applyNumberFormat="1" applyFont="1" applyFill="1" applyBorder="1" applyAlignment="1">
      <alignment vertical="center" wrapText="1"/>
    </xf>
    <xf numFmtId="42" fontId="15" fillId="6" borderId="1" xfId="14" applyFont="1" applyFill="1" applyBorder="1" applyAlignment="1">
      <alignment vertical="center" wrapText="1"/>
    </xf>
    <xf numFmtId="43" fontId="15" fillId="6" borderId="1" xfId="13" applyNumberFormat="1" applyFont="1" applyFill="1" applyBorder="1" applyAlignment="1">
      <alignment horizontal="center" vertical="center" wrapText="1"/>
    </xf>
    <xf numFmtId="42" fontId="15" fillId="6" borderId="1" xfId="14" applyFont="1" applyFill="1" applyBorder="1" applyAlignment="1">
      <alignment horizontal="center" vertical="center" wrapText="1"/>
    </xf>
    <xf numFmtId="0" fontId="15" fillId="6" borderId="1" xfId="15" applyFont="1" applyFill="1" applyBorder="1" applyAlignment="1">
      <alignment horizontal="justify" vertical="center" wrapText="1"/>
    </xf>
    <xf numFmtId="0" fontId="15" fillId="6" borderId="1" xfId="8" applyFont="1" applyFill="1" applyBorder="1" applyAlignment="1">
      <alignment horizontal="center" vertical="center"/>
    </xf>
    <xf numFmtId="42" fontId="13" fillId="0" borderId="0" xfId="16" applyFont="1" applyAlignment="1">
      <alignment vertical="center"/>
    </xf>
    <xf numFmtId="0" fontId="12" fillId="0" borderId="19" xfId="17" applyFont="1" applyBorder="1" applyAlignment="1">
      <alignment horizontal="center" vertical="center" wrapText="1"/>
    </xf>
    <xf numFmtId="0" fontId="16" fillId="0" borderId="0" xfId="4" applyFont="1"/>
    <xf numFmtId="0" fontId="16" fillId="0" borderId="27" xfId="4" applyFont="1" applyBorder="1"/>
    <xf numFmtId="0" fontId="16" fillId="2" borderId="8" xfId="7" applyFont="1" applyFill="1" applyBorder="1" applyAlignment="1">
      <alignment horizontal="center" vertical="center" wrapText="1"/>
    </xf>
    <xf numFmtId="0" fontId="16" fillId="2" borderId="0" xfId="7" applyFont="1" applyFill="1" applyAlignment="1">
      <alignment horizontal="center" vertical="center" wrapText="1"/>
    </xf>
    <xf numFmtId="0" fontId="16" fillId="2" borderId="7" xfId="7" applyFont="1" applyFill="1" applyBorder="1" applyAlignment="1">
      <alignment horizontal="center" vertical="center" wrapText="1"/>
    </xf>
    <xf numFmtId="0" fontId="16" fillId="0" borderId="28" xfId="4" applyFont="1" applyBorder="1"/>
    <xf numFmtId="0" fontId="12" fillId="0" borderId="0" xfId="7" applyFont="1" applyAlignment="1">
      <alignment horizontal="center" vertical="center"/>
    </xf>
    <xf numFmtId="0" fontId="13" fillId="0" borderId="46" xfId="4" applyFont="1" applyBorder="1"/>
    <xf numFmtId="0" fontId="13" fillId="0" borderId="47" xfId="4" applyFont="1" applyBorder="1"/>
    <xf numFmtId="0" fontId="13" fillId="0" borderId="47" xfId="4" applyFont="1" applyBorder="1" applyAlignment="1">
      <alignment horizontal="center" vertical="center"/>
    </xf>
    <xf numFmtId="0" fontId="13" fillId="0" borderId="48" xfId="4" applyFont="1" applyBorder="1"/>
    <xf numFmtId="0" fontId="12" fillId="0" borderId="0" xfId="7" applyFont="1" applyAlignment="1">
      <alignment horizontal="center"/>
    </xf>
    <xf numFmtId="44" fontId="15" fillId="6" borderId="41" xfId="2" applyFont="1" applyFill="1" applyBorder="1" applyAlignment="1">
      <alignment horizontal="right" vertical="center" wrapText="1"/>
    </xf>
    <xf numFmtId="44" fontId="13" fillId="0" borderId="27" xfId="2" applyFont="1" applyBorder="1"/>
    <xf numFmtId="42" fontId="11" fillId="2" borderId="1" xfId="14" applyFont="1" applyFill="1" applyBorder="1" applyAlignment="1">
      <alignment horizontal="center" vertical="center" wrapText="1"/>
    </xf>
    <xf numFmtId="43" fontId="11" fillId="2" borderId="1" xfId="13" applyNumberFormat="1" applyFont="1" applyFill="1" applyBorder="1" applyAlignment="1">
      <alignment horizontal="center" vertical="center" wrapText="1"/>
    </xf>
    <xf numFmtId="0" fontId="13" fillId="2" borderId="28" xfId="4" applyFont="1" applyFill="1" applyBorder="1"/>
    <xf numFmtId="0" fontId="15" fillId="2" borderId="1" xfId="8" applyFont="1" applyFill="1" applyBorder="1" applyAlignment="1">
      <alignment horizontal="center" vertical="center"/>
    </xf>
    <xf numFmtId="0" fontId="13" fillId="2" borderId="27" xfId="4" applyFont="1" applyFill="1" applyBorder="1"/>
    <xf numFmtId="0" fontId="13" fillId="2" borderId="0" xfId="4" applyFont="1" applyFill="1"/>
    <xf numFmtId="0" fontId="11" fillId="2" borderId="1" xfId="15" applyFont="1" applyFill="1" applyBorder="1" applyAlignment="1">
      <alignment horizontal="justify" vertical="center" wrapText="1"/>
    </xf>
    <xf numFmtId="0" fontId="15" fillId="6" borderId="34" xfId="8" applyFont="1" applyFill="1" applyBorder="1" applyAlignment="1">
      <alignment vertical="center"/>
    </xf>
    <xf numFmtId="0" fontId="11" fillId="0" borderId="1" xfId="15" applyFont="1" applyBorder="1" applyAlignment="1">
      <alignment horizontal="justify" vertical="center" wrapText="1"/>
    </xf>
    <xf numFmtId="9" fontId="11" fillId="2" borderId="10" xfId="18" applyFont="1" applyFill="1" applyBorder="1" applyAlignment="1">
      <alignment horizontal="center" vertical="center" wrapText="1"/>
    </xf>
    <xf numFmtId="9" fontId="11" fillId="2" borderId="15" xfId="18" applyFont="1" applyFill="1" applyBorder="1" applyAlignment="1">
      <alignment horizontal="center" vertical="center" wrapText="1"/>
    </xf>
    <xf numFmtId="0" fontId="15" fillId="6" borderId="5" xfId="8" applyFont="1" applyFill="1" applyBorder="1" applyAlignment="1">
      <alignment horizontal="center" vertical="center"/>
    </xf>
    <xf numFmtId="0" fontId="15" fillId="6" borderId="18" xfId="8" applyFont="1" applyFill="1" applyBorder="1" applyAlignment="1">
      <alignment horizontal="center" vertical="center"/>
    </xf>
    <xf numFmtId="0" fontId="15" fillId="6" borderId="18" xfId="15" applyFont="1" applyFill="1" applyBorder="1" applyAlignment="1">
      <alignment horizontal="justify" vertical="center" wrapText="1"/>
    </xf>
    <xf numFmtId="42" fontId="15" fillId="6" borderId="18" xfId="14" applyFont="1" applyFill="1" applyBorder="1" applyAlignment="1">
      <alignment horizontal="center" vertical="center" wrapText="1"/>
    </xf>
    <xf numFmtId="43" fontId="15" fillId="6" borderId="18" xfId="13" applyNumberFormat="1" applyFont="1" applyFill="1" applyBorder="1" applyAlignment="1">
      <alignment horizontal="center" vertical="center" wrapText="1"/>
    </xf>
    <xf numFmtId="42" fontId="15" fillId="6" borderId="18" xfId="14" applyFont="1" applyFill="1" applyBorder="1" applyAlignment="1">
      <alignment vertical="center" wrapText="1"/>
    </xf>
    <xf numFmtId="43" fontId="15" fillId="6" borderId="18" xfId="13" applyNumberFormat="1" applyFont="1" applyFill="1" applyBorder="1" applyAlignment="1">
      <alignment vertical="center" wrapText="1"/>
    </xf>
    <xf numFmtId="44" fontId="15" fillId="6" borderId="37" xfId="2" applyFont="1" applyFill="1" applyBorder="1" applyAlignment="1">
      <alignment horizontal="right" vertical="center" wrapText="1"/>
    </xf>
    <xf numFmtId="0" fontId="11" fillId="0" borderId="9" xfId="8" applyBorder="1" applyAlignment="1">
      <alignment horizontal="center" vertical="center"/>
    </xf>
    <xf numFmtId="0" fontId="15" fillId="2" borderId="9" xfId="8" applyFont="1" applyFill="1" applyBorder="1" applyAlignment="1">
      <alignment horizontal="center" vertical="center"/>
    </xf>
    <xf numFmtId="0" fontId="15" fillId="6" borderId="35" xfId="8" applyFont="1" applyFill="1" applyBorder="1" applyAlignment="1">
      <alignment vertical="center"/>
    </xf>
    <xf numFmtId="0" fontId="15" fillId="6" borderId="33" xfId="8" applyFont="1" applyFill="1" applyBorder="1" applyAlignment="1">
      <alignment vertical="center"/>
    </xf>
    <xf numFmtId="0" fontId="15" fillId="6" borderId="9" xfId="8" applyFont="1" applyFill="1" applyBorder="1" applyAlignment="1">
      <alignment horizontal="center" vertical="center"/>
    </xf>
    <xf numFmtId="175" fontId="11" fillId="0" borderId="1" xfId="13" applyNumberFormat="1" applyFont="1" applyBorder="1" applyAlignment="1">
      <alignment vertical="center" wrapText="1"/>
    </xf>
    <xf numFmtId="175" fontId="11" fillId="0" borderId="1" xfId="2" applyNumberFormat="1" applyFont="1" applyBorder="1" applyAlignment="1">
      <alignment vertical="center" wrapText="1"/>
    </xf>
    <xf numFmtId="175" fontId="11" fillId="2" borderId="1" xfId="13" applyNumberFormat="1" applyFont="1" applyFill="1" applyBorder="1" applyAlignment="1">
      <alignment vertical="center" wrapText="1"/>
    </xf>
    <xf numFmtId="0" fontId="18" fillId="0" borderId="1" xfId="20" applyBorder="1" applyAlignment="1" applyProtection="1">
      <alignment horizontal="center" vertical="center"/>
    </xf>
    <xf numFmtId="2" fontId="18" fillId="0" borderId="1" xfId="20" applyNumberFormat="1" applyBorder="1" applyAlignment="1" applyProtection="1">
      <alignment horizontal="center" vertical="center"/>
    </xf>
    <xf numFmtId="0" fontId="13" fillId="0" borderId="0" xfId="4" applyFont="1" applyBorder="1"/>
    <xf numFmtId="0" fontId="13" fillId="0" borderId="0" xfId="4" applyFont="1" applyBorder="1" applyAlignment="1">
      <alignment horizontal="center" vertical="center"/>
    </xf>
    <xf numFmtId="0" fontId="11" fillId="0" borderId="49" xfId="8" applyBorder="1" applyAlignment="1">
      <alignment horizontal="center" vertical="center"/>
    </xf>
    <xf numFmtId="0" fontId="11" fillId="2" borderId="1" xfId="15" applyFont="1" applyFill="1" applyBorder="1" applyAlignment="1">
      <alignment horizontal="justify" vertical="center"/>
    </xf>
    <xf numFmtId="172" fontId="15" fillId="5" borderId="12" xfId="8" applyNumberFormat="1" applyFont="1" applyFill="1" applyBorder="1" applyAlignment="1">
      <alignment vertical="center"/>
    </xf>
    <xf numFmtId="176" fontId="12" fillId="0" borderId="37" xfId="9" applyNumberFormat="1" applyFont="1" applyBorder="1" applyAlignment="1">
      <alignment vertical="center"/>
    </xf>
    <xf numFmtId="178" fontId="11" fillId="0" borderId="21" xfId="2" applyNumberFormat="1" applyFont="1" applyFill="1" applyBorder="1" applyAlignment="1">
      <alignment horizontal="right" vertical="center" wrapText="1"/>
    </xf>
    <xf numFmtId="179" fontId="12" fillId="0" borderId="38" xfId="12" applyNumberFormat="1" applyFont="1" applyFill="1" applyBorder="1" applyAlignment="1">
      <alignment horizontal="right" vertical="center" wrapText="1"/>
    </xf>
    <xf numFmtId="179" fontId="11" fillId="0" borderId="10" xfId="2" applyNumberFormat="1" applyFont="1" applyFill="1" applyBorder="1" applyAlignment="1">
      <alignment horizontal="right" vertical="center" wrapText="1"/>
    </xf>
    <xf numFmtId="179" fontId="11" fillId="0" borderId="41" xfId="2" applyNumberFormat="1" applyFont="1" applyFill="1" applyBorder="1" applyAlignment="1">
      <alignment horizontal="right" vertical="center" wrapText="1"/>
    </xf>
    <xf numFmtId="177" fontId="11" fillId="0" borderId="1" xfId="13" applyNumberFormat="1" applyFont="1" applyBorder="1" applyAlignment="1">
      <alignment vertical="center" wrapText="1"/>
    </xf>
    <xf numFmtId="177" fontId="11" fillId="2" borderId="1" xfId="0" applyNumberFormat="1" applyFont="1" applyFill="1" applyBorder="1" applyAlignment="1">
      <alignment vertical="center"/>
    </xf>
    <xf numFmtId="0" fontId="0" fillId="2" borderId="0" xfId="0" applyFill="1"/>
    <xf numFmtId="0" fontId="19" fillId="2" borderId="1" xfId="0" applyFont="1" applyFill="1" applyBorder="1" applyAlignment="1">
      <alignment horizontal="center" vertical="center"/>
    </xf>
    <xf numFmtId="0" fontId="12" fillId="2" borderId="1" xfId="8" applyFont="1" applyFill="1" applyBorder="1" applyAlignment="1">
      <alignment horizontal="center" vertical="center" wrapText="1"/>
    </xf>
    <xf numFmtId="42" fontId="11" fillId="2" borderId="1" xfId="25" applyFont="1" applyFill="1" applyBorder="1" applyAlignment="1">
      <alignment horizontal="center" vertical="center"/>
    </xf>
    <xf numFmtId="42" fontId="13" fillId="2" borderId="4" xfId="25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42" fontId="0" fillId="2" borderId="1" xfId="25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9" fontId="11" fillId="2" borderId="1" xfId="18" applyFont="1" applyFill="1" applyBorder="1" applyAlignment="1">
      <alignment horizontal="center" vertical="center" wrapText="1"/>
    </xf>
    <xf numFmtId="0" fontId="11" fillId="0" borderId="1" xfId="15" applyFont="1" applyBorder="1" applyAlignment="1">
      <alignment horizontal="justify" vertical="center"/>
    </xf>
    <xf numFmtId="180" fontId="18" fillId="0" borderId="1" xfId="20" applyNumberFormat="1" applyBorder="1" applyAlignment="1" applyProtection="1">
      <alignment horizontal="center" vertical="center"/>
    </xf>
    <xf numFmtId="180" fontId="18" fillId="2" borderId="1" xfId="20" applyNumberFormat="1" applyFill="1" applyBorder="1" applyAlignment="1" applyProtection="1">
      <alignment horizontal="center" vertical="center"/>
    </xf>
    <xf numFmtId="43" fontId="11" fillId="0" borderId="1" xfId="13" applyNumberFormat="1" applyFont="1" applyFill="1" applyBorder="1" applyAlignment="1">
      <alignment horizontal="center" vertical="center" wrapText="1"/>
    </xf>
    <xf numFmtId="0" fontId="11" fillId="0" borderId="11" xfId="8" applyBorder="1" applyAlignment="1">
      <alignment horizontal="left" vertical="center" wrapText="1"/>
    </xf>
    <xf numFmtId="0" fontId="11" fillId="0" borderId="13" xfId="8" applyBorder="1" applyAlignment="1">
      <alignment horizontal="left" vertical="center" wrapText="1"/>
    </xf>
    <xf numFmtId="0" fontId="11" fillId="0" borderId="32" xfId="8" applyBorder="1" applyAlignment="1">
      <alignment horizontal="left" vertical="center" wrapText="1"/>
    </xf>
    <xf numFmtId="179" fontId="12" fillId="0" borderId="12" xfId="12" applyNumberFormat="1" applyFont="1" applyFill="1" applyBorder="1" applyAlignment="1">
      <alignment horizontal="right" vertical="center" wrapText="1"/>
    </xf>
    <xf numFmtId="179" fontId="12" fillId="0" borderId="53" xfId="12" applyNumberFormat="1" applyFont="1" applyFill="1" applyBorder="1" applyAlignment="1">
      <alignment horizontal="right" vertical="center" wrapText="1"/>
    </xf>
    <xf numFmtId="0" fontId="11" fillId="0" borderId="1" xfId="15" applyBorder="1" applyAlignment="1">
      <alignment horizontal="justify" vertical="center" wrapText="1"/>
    </xf>
    <xf numFmtId="179" fontId="11" fillId="0" borderId="21" xfId="2" applyNumberFormat="1" applyFont="1" applyFill="1" applyBorder="1" applyAlignment="1">
      <alignment horizontal="right" vertical="center" wrapText="1"/>
    </xf>
    <xf numFmtId="0" fontId="11" fillId="2" borderId="1" xfId="15" applyFill="1" applyBorder="1" applyAlignment="1">
      <alignment horizontal="justify" vertical="center" wrapText="1"/>
    </xf>
    <xf numFmtId="179" fontId="11" fillId="2" borderId="10" xfId="2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/>
    </xf>
    <xf numFmtId="171" fontId="21" fillId="0" borderId="0" xfId="4" applyNumberFormat="1" applyFont="1"/>
    <xf numFmtId="182" fontId="21" fillId="0" borderId="0" xfId="4" applyNumberFormat="1" applyFont="1"/>
    <xf numFmtId="181" fontId="11" fillId="2" borderId="1" xfId="13" applyNumberFormat="1" applyFont="1" applyFill="1" applyBorder="1" applyAlignment="1">
      <alignment vertical="center" wrapText="1"/>
    </xf>
    <xf numFmtId="0" fontId="11" fillId="2" borderId="9" xfId="7" applyFont="1" applyFill="1" applyBorder="1" applyAlignment="1">
      <alignment vertical="center" wrapText="1"/>
    </xf>
    <xf numFmtId="0" fontId="11" fillId="2" borderId="1" xfId="7" applyFont="1" applyFill="1" applyBorder="1" applyAlignment="1">
      <alignment vertical="center" wrapText="1"/>
    </xf>
    <xf numFmtId="3" fontId="12" fillId="2" borderId="2" xfId="7" applyNumberFormat="1" applyFont="1" applyFill="1" applyBorder="1" applyAlignment="1">
      <alignment horizontal="center" vertical="center"/>
    </xf>
    <xf numFmtId="3" fontId="12" fillId="2" borderId="3" xfId="7" applyNumberFormat="1" applyFont="1" applyFill="1" applyBorder="1" applyAlignment="1">
      <alignment horizontal="center" vertical="center"/>
    </xf>
    <xf numFmtId="0" fontId="11" fillId="4" borderId="11" xfId="4" applyFont="1" applyFill="1" applyBorder="1" applyAlignment="1">
      <alignment horizontal="center" vertical="center" wrapText="1"/>
    </xf>
    <xf numFmtId="0" fontId="11" fillId="4" borderId="13" xfId="4" applyFont="1" applyFill="1" applyBorder="1" applyAlignment="1">
      <alignment horizontal="center" vertical="center" wrapText="1"/>
    </xf>
    <xf numFmtId="0" fontId="11" fillId="4" borderId="32" xfId="4" applyFont="1" applyFill="1" applyBorder="1" applyAlignment="1">
      <alignment horizontal="center" vertical="center" wrapText="1"/>
    </xf>
    <xf numFmtId="3" fontId="12" fillId="2" borderId="31" xfId="7" applyNumberFormat="1" applyFont="1" applyFill="1" applyBorder="1" applyAlignment="1">
      <alignment horizontal="left" vertical="center"/>
    </xf>
    <xf numFmtId="3" fontId="12" fillId="2" borderId="30" xfId="7" applyNumberFormat="1" applyFont="1" applyFill="1" applyBorder="1" applyAlignment="1">
      <alignment horizontal="left" vertical="center"/>
    </xf>
    <xf numFmtId="3" fontId="12" fillId="2" borderId="29" xfId="7" applyNumberFormat="1" applyFont="1" applyFill="1" applyBorder="1" applyAlignment="1">
      <alignment horizontal="left" vertical="center"/>
    </xf>
    <xf numFmtId="0" fontId="11" fillId="0" borderId="40" xfId="8" applyBorder="1" applyAlignment="1">
      <alignment horizontal="left" vertical="center" wrapText="1"/>
    </xf>
    <xf numFmtId="0" fontId="11" fillId="0" borderId="39" xfId="8" applyBorder="1" applyAlignment="1">
      <alignment horizontal="left" vertical="center" wrapText="1"/>
    </xf>
    <xf numFmtId="0" fontId="13" fillId="0" borderId="0" xfId="4" applyFont="1" applyBorder="1" applyAlignment="1">
      <alignment horizontal="center"/>
    </xf>
    <xf numFmtId="3" fontId="12" fillId="2" borderId="20" xfId="7" applyNumberFormat="1" applyFont="1" applyFill="1" applyBorder="1" applyAlignment="1">
      <alignment horizontal="center" vertical="center" wrapText="1"/>
    </xf>
    <xf numFmtId="0" fontId="11" fillId="0" borderId="52" xfId="8" applyBorder="1" applyAlignment="1">
      <alignment horizontal="left" vertical="center" wrapText="1"/>
    </xf>
    <xf numFmtId="0" fontId="11" fillId="0" borderId="51" xfId="8" applyBorder="1" applyAlignment="1">
      <alignment horizontal="left" vertical="center" wrapText="1"/>
    </xf>
    <xf numFmtId="0" fontId="15" fillId="5" borderId="11" xfId="8" applyFont="1" applyFill="1" applyBorder="1" applyAlignment="1">
      <alignment horizontal="right" vertical="center"/>
    </xf>
    <xf numFmtId="0" fontId="15" fillId="5" borderId="13" xfId="8" applyFont="1" applyFill="1" applyBorder="1" applyAlignment="1">
      <alignment horizontal="right" vertical="center"/>
    </xf>
    <xf numFmtId="0" fontId="15" fillId="5" borderId="32" xfId="8" applyFont="1" applyFill="1" applyBorder="1" applyAlignment="1">
      <alignment horizontal="right" vertical="center"/>
    </xf>
    <xf numFmtId="0" fontId="12" fillId="0" borderId="22" xfId="10" applyFont="1" applyBorder="1" applyAlignment="1">
      <alignment horizontal="right" vertical="center" wrapText="1"/>
    </xf>
    <xf numFmtId="0" fontId="12" fillId="0" borderId="16" xfId="10" applyFont="1" applyBorder="1" applyAlignment="1">
      <alignment horizontal="right" vertical="center" wrapText="1"/>
    </xf>
    <xf numFmtId="0" fontId="12" fillId="0" borderId="36" xfId="10" applyFont="1" applyBorder="1" applyAlignment="1">
      <alignment horizontal="right" vertical="center" wrapText="1"/>
    </xf>
    <xf numFmtId="0" fontId="14" fillId="6" borderId="22" xfId="10" applyFont="1" applyFill="1" applyBorder="1" applyAlignment="1">
      <alignment horizontal="right" vertical="center"/>
    </xf>
    <xf numFmtId="0" fontId="14" fillId="6" borderId="16" xfId="10" applyFont="1" applyFill="1" applyBorder="1" applyAlignment="1">
      <alignment horizontal="right" vertical="center"/>
    </xf>
    <xf numFmtId="0" fontId="14" fillId="6" borderId="36" xfId="10" applyFont="1" applyFill="1" applyBorder="1" applyAlignment="1">
      <alignment horizontal="right" vertical="center"/>
    </xf>
    <xf numFmtId="0" fontId="11" fillId="0" borderId="34" xfId="8" applyBorder="1" applyAlignment="1">
      <alignment horizontal="center" vertical="center"/>
    </xf>
    <xf numFmtId="0" fontId="11" fillId="0" borderId="33" xfId="8" applyBorder="1" applyAlignment="1">
      <alignment horizontal="center" vertical="center"/>
    </xf>
    <xf numFmtId="0" fontId="12" fillId="2" borderId="18" xfId="8" applyFont="1" applyFill="1" applyBorder="1" applyAlignment="1">
      <alignment horizontal="center" vertical="center" wrapText="1"/>
    </xf>
    <xf numFmtId="0" fontId="12" fillId="2" borderId="19" xfId="8" applyFont="1" applyFill="1" applyBorder="1" applyAlignment="1">
      <alignment horizontal="center" vertical="center" wrapText="1"/>
    </xf>
    <xf numFmtId="0" fontId="12" fillId="2" borderId="44" xfId="8" applyFont="1" applyFill="1" applyBorder="1" applyAlignment="1">
      <alignment horizontal="center" vertical="center" wrapText="1"/>
    </xf>
    <xf numFmtId="0" fontId="12" fillId="2" borderId="39" xfId="8" applyFont="1" applyFill="1" applyBorder="1" applyAlignment="1">
      <alignment horizontal="center" vertical="center" wrapText="1"/>
    </xf>
    <xf numFmtId="0" fontId="12" fillId="2" borderId="43" xfId="8" applyFont="1" applyFill="1" applyBorder="1" applyAlignment="1">
      <alignment horizontal="center" vertical="center" wrapText="1"/>
    </xf>
    <xf numFmtId="0" fontId="12" fillId="2" borderId="42" xfId="8" applyFont="1" applyFill="1" applyBorder="1" applyAlignment="1">
      <alignment horizontal="center" vertical="center" wrapText="1"/>
    </xf>
    <xf numFmtId="4" fontId="12" fillId="2" borderId="6" xfId="8" applyNumberFormat="1" applyFont="1" applyFill="1" applyBorder="1" applyAlignment="1">
      <alignment horizontal="center" vertical="center" wrapText="1"/>
    </xf>
    <xf numFmtId="4" fontId="12" fillId="2" borderId="15" xfId="8" applyNumberFormat="1" applyFont="1" applyFill="1" applyBorder="1" applyAlignment="1">
      <alignment horizontal="center" vertical="center" wrapText="1"/>
    </xf>
    <xf numFmtId="0" fontId="12" fillId="0" borderId="0" xfId="7" applyFont="1" applyAlignment="1">
      <alignment horizontal="center" vertical="top"/>
    </xf>
    <xf numFmtId="0" fontId="12" fillId="0" borderId="0" xfId="7" applyFont="1" applyAlignment="1">
      <alignment horizontal="center"/>
    </xf>
    <xf numFmtId="0" fontId="17" fillId="4" borderId="5" xfId="7" applyFont="1" applyFill="1" applyBorder="1" applyAlignment="1">
      <alignment horizontal="center" vertical="center" wrapText="1"/>
    </xf>
    <xf numFmtId="0" fontId="17" fillId="4" borderId="18" xfId="7" applyFont="1" applyFill="1" applyBorder="1" applyAlignment="1">
      <alignment horizontal="center" vertical="center" wrapText="1"/>
    </xf>
    <xf numFmtId="0" fontId="17" fillId="4" borderId="6" xfId="7" applyFont="1" applyFill="1" applyBorder="1" applyAlignment="1">
      <alignment horizontal="center" vertical="center" wrapText="1"/>
    </xf>
    <xf numFmtId="0" fontId="17" fillId="4" borderId="9" xfId="7" applyFont="1" applyFill="1" applyBorder="1" applyAlignment="1">
      <alignment horizontal="center" vertical="center" wrapText="1"/>
    </xf>
    <xf numFmtId="0" fontId="17" fillId="4" borderId="1" xfId="7" applyFont="1" applyFill="1" applyBorder="1" applyAlignment="1">
      <alignment horizontal="center" vertical="center" wrapText="1"/>
    </xf>
    <xf numFmtId="0" fontId="17" fillId="4" borderId="10" xfId="7" applyFont="1" applyFill="1" applyBorder="1" applyAlignment="1">
      <alignment horizontal="center" vertical="center" wrapText="1"/>
    </xf>
    <xf numFmtId="0" fontId="11" fillId="7" borderId="23" xfId="7" applyFont="1" applyFill="1" applyBorder="1" applyAlignment="1">
      <alignment horizontal="center" vertical="center" wrapText="1"/>
    </xf>
    <xf numFmtId="0" fontId="11" fillId="7" borderId="3" xfId="7" applyFont="1" applyFill="1" applyBorder="1" applyAlignment="1">
      <alignment horizontal="center" vertical="center" wrapText="1"/>
    </xf>
    <xf numFmtId="0" fontId="11" fillId="7" borderId="45" xfId="7" applyFont="1" applyFill="1" applyBorder="1" applyAlignment="1">
      <alignment horizontal="center" vertical="center" wrapText="1"/>
    </xf>
    <xf numFmtId="0" fontId="12" fillId="5" borderId="11" xfId="8" applyFont="1" applyFill="1" applyBorder="1" applyAlignment="1">
      <alignment horizontal="left" vertical="center"/>
    </xf>
    <xf numFmtId="0" fontId="12" fillId="5" borderId="13" xfId="8" applyFont="1" applyFill="1" applyBorder="1" applyAlignment="1">
      <alignment horizontal="left" vertical="center"/>
    </xf>
    <xf numFmtId="0" fontId="12" fillId="5" borderId="12" xfId="8" applyFont="1" applyFill="1" applyBorder="1" applyAlignment="1">
      <alignment horizontal="left" vertical="center"/>
    </xf>
    <xf numFmtId="0" fontId="12" fillId="2" borderId="5" xfId="8" applyFont="1" applyFill="1" applyBorder="1" applyAlignment="1">
      <alignment horizontal="center" vertical="center" wrapText="1"/>
    </xf>
    <xf numFmtId="0" fontId="12" fillId="2" borderId="14" xfId="8" applyFont="1" applyFill="1" applyBorder="1" applyAlignment="1">
      <alignment horizontal="center" vertical="center" wrapText="1"/>
    </xf>
    <xf numFmtId="0" fontId="12" fillId="0" borderId="18" xfId="17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3" fontId="12" fillId="2" borderId="1" xfId="7" applyNumberFormat="1" applyFont="1" applyFill="1" applyBorder="1" applyAlignment="1">
      <alignment horizontal="left" vertical="center"/>
    </xf>
    <xf numFmtId="9" fontId="12" fillId="2" borderId="2" xfId="18" applyFont="1" applyFill="1" applyBorder="1" applyAlignment="1">
      <alignment horizontal="center" vertical="center" wrapText="1"/>
    </xf>
    <xf numFmtId="9" fontId="12" fillId="2" borderId="4" xfId="18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50" xfId="0" applyFont="1" applyFill="1" applyBorder="1" applyAlignment="1">
      <alignment horizontal="center" vertical="center" wrapText="1"/>
    </xf>
    <xf numFmtId="0" fontId="19" fillId="2" borderId="5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2" fillId="2" borderId="50" xfId="8" applyFont="1" applyFill="1" applyBorder="1" applyAlignment="1">
      <alignment horizontal="center" vertical="center" wrapText="1"/>
    </xf>
    <xf numFmtId="0" fontId="12" fillId="2" borderId="51" xfId="8" applyFont="1" applyFill="1" applyBorder="1" applyAlignment="1">
      <alignment horizontal="center" vertical="center" wrapText="1"/>
    </xf>
    <xf numFmtId="0" fontId="12" fillId="2" borderId="20" xfId="8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</cellXfs>
  <cellStyles count="26">
    <cellStyle name="BodyStyle" xfId="1" xr:uid="{00000000-0005-0000-0000-000000000000}"/>
    <cellStyle name="Hipervínculo" xfId="20" builtinId="8"/>
    <cellStyle name="Millares 18" xfId="21" xr:uid="{00000000-0005-0000-0000-000002000000}"/>
    <cellStyle name="Millares_FORMULARIO 4 - M-OFERENTE PPTA ECONOMICA" xfId="6" xr:uid="{00000000-0005-0000-0000-000003000000}"/>
    <cellStyle name="Moneda" xfId="2" builtinId="4"/>
    <cellStyle name="Moneda [0] 2" xfId="14" xr:uid="{00000000-0005-0000-0000-000005000000}"/>
    <cellStyle name="Moneda [0] 3" xfId="25" xr:uid="{00000000-0005-0000-0000-000006000000}"/>
    <cellStyle name="Moneda [0] 4" xfId="16" xr:uid="{00000000-0005-0000-0000-000007000000}"/>
    <cellStyle name="Moneda 2" xfId="22" xr:uid="{00000000-0005-0000-0000-000008000000}"/>
    <cellStyle name="Moneda 2 13" xfId="12" xr:uid="{00000000-0005-0000-0000-000009000000}"/>
    <cellStyle name="Moneda 2 2 2 2 2" xfId="9" xr:uid="{00000000-0005-0000-0000-00000A000000}"/>
    <cellStyle name="Normal" xfId="0" builtinId="0"/>
    <cellStyle name="Normal 11 2" xfId="4" xr:uid="{00000000-0005-0000-0000-00000C000000}"/>
    <cellStyle name="Normal 13" xfId="3" xr:uid="{00000000-0005-0000-0000-00000D000000}"/>
    <cellStyle name="Normal 2 10 2 2" xfId="15" xr:uid="{00000000-0005-0000-0000-00000E000000}"/>
    <cellStyle name="Normal 2 10 3" xfId="17" xr:uid="{00000000-0005-0000-0000-00000F000000}"/>
    <cellStyle name="Normal 2 2 2" xfId="8" xr:uid="{00000000-0005-0000-0000-000010000000}"/>
    <cellStyle name="Normal 3 11 6 2" xfId="7" xr:uid="{00000000-0005-0000-0000-000011000000}"/>
    <cellStyle name="Normal 3 11 8" xfId="19" xr:uid="{00000000-0005-0000-0000-000012000000}"/>
    <cellStyle name="Normal 3 2 2" xfId="10" xr:uid="{00000000-0005-0000-0000-000013000000}"/>
    <cellStyle name="Normal 3 9 2 2" xfId="13" xr:uid="{00000000-0005-0000-0000-000014000000}"/>
    <cellStyle name="Normal_PTO OFICIAL PREPLIEGO (CORREGIDO) 2" xfId="11" xr:uid="{00000000-0005-0000-0000-000015000000}"/>
    <cellStyle name="Porcentaje" xfId="18" builtinId="5"/>
    <cellStyle name="Porcentaje 2" xfId="24" xr:uid="{00000000-0005-0000-0000-000017000000}"/>
    <cellStyle name="Porcentaje 7 2" xfId="5" xr:uid="{00000000-0005-0000-0000-000018000000}"/>
    <cellStyle name="Porcentaje 9" xfId="23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5.xml"/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2.xml"/><Relationship Id="rId68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3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6" Type="http://schemas.openxmlformats.org/officeDocument/2006/relationships/externalLink" Target="externalLinks/externalLink5.xml"/><Relationship Id="rId107" Type="http://schemas.openxmlformats.org/officeDocument/2006/relationships/externalLink" Target="externalLinks/externalLink9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9.xml"/><Relationship Id="rId95" Type="http://schemas.openxmlformats.org/officeDocument/2006/relationships/externalLink" Target="externalLinks/externalLink84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18" Type="http://schemas.openxmlformats.org/officeDocument/2006/relationships/externalLink" Target="externalLinks/externalLink107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08" Type="http://schemas.openxmlformats.org/officeDocument/2006/relationships/externalLink" Target="externalLinks/externalLink97.xml"/><Relationship Id="rId124" Type="http://schemas.openxmlformats.org/officeDocument/2006/relationships/styles" Target="styles.xml"/><Relationship Id="rId54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0.xml"/><Relationship Id="rId96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119" Type="http://schemas.openxmlformats.org/officeDocument/2006/relationships/externalLink" Target="externalLinks/externalLink108.xml"/><Relationship Id="rId44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109" Type="http://schemas.openxmlformats.org/officeDocument/2006/relationships/externalLink" Target="externalLinks/externalLink98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04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09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15" Type="http://schemas.openxmlformats.org/officeDocument/2006/relationships/externalLink" Target="externalLinks/externalLink104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3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105" Type="http://schemas.openxmlformats.org/officeDocument/2006/relationships/externalLink" Target="externalLinks/externalLink94.xml"/><Relationship Id="rId12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116" Type="http://schemas.openxmlformats.org/officeDocument/2006/relationships/externalLink" Target="externalLinks/externalLink105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</xdr:row>
      <xdr:rowOff>25892</xdr:rowOff>
    </xdr:from>
    <xdr:to>
      <xdr:col>8</xdr:col>
      <xdr:colOff>445318</xdr:colOff>
      <xdr:row>17</xdr:row>
      <xdr:rowOff>82549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13C338-4DDE-40C2-B735-0C4329F8B2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65" t="15003" r="300" b="5913"/>
        <a:stretch/>
      </xdr:blipFill>
      <xdr:spPr>
        <a:xfrm>
          <a:off x="146050" y="210042"/>
          <a:ext cx="6395268" cy="3003057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0</xdr:row>
      <xdr:rowOff>0</xdr:rowOff>
    </xdr:from>
    <xdr:to>
      <xdr:col>12</xdr:col>
      <xdr:colOff>220339</xdr:colOff>
      <xdr:row>25</xdr:row>
      <xdr:rowOff>69850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2B0771E-9ADB-42D1-9C56-8AB36926BD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270" t="26657" r="31172" b="19873"/>
        <a:stretch/>
      </xdr:blipFill>
      <xdr:spPr>
        <a:xfrm>
          <a:off x="6946900" y="0"/>
          <a:ext cx="2417439" cy="4673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37914</xdr:rowOff>
    </xdr:from>
    <xdr:to>
      <xdr:col>8</xdr:col>
      <xdr:colOff>584200</xdr:colOff>
      <xdr:row>17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D9AF01-EE4B-4537-9DB6-6C832CB70A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" t="14447" r="425" b="7111"/>
        <a:stretch/>
      </xdr:blipFill>
      <xdr:spPr>
        <a:xfrm>
          <a:off x="190500" y="406214"/>
          <a:ext cx="6489700" cy="2876735"/>
        </a:xfrm>
        <a:prstGeom prst="rect">
          <a:avLst/>
        </a:prstGeom>
      </xdr:spPr>
    </xdr:pic>
    <xdr:clientData/>
  </xdr:twoCellAnchor>
  <xdr:twoCellAnchor editAs="oneCell">
    <xdr:from>
      <xdr:col>9</xdr:col>
      <xdr:colOff>431800</xdr:colOff>
      <xdr:row>0</xdr:row>
      <xdr:rowOff>0</xdr:rowOff>
    </xdr:from>
    <xdr:to>
      <xdr:col>13</xdr:col>
      <xdr:colOff>298450</xdr:colOff>
      <xdr:row>26</xdr:row>
      <xdr:rowOff>157603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20B786-97FF-4EC9-A8D7-F5D81C2F86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248" t="22904" r="28221" b="12149"/>
        <a:stretch/>
      </xdr:blipFill>
      <xdr:spPr>
        <a:xfrm>
          <a:off x="7289800" y="0"/>
          <a:ext cx="2914650" cy="49455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31750</xdr:rowOff>
    </xdr:from>
    <xdr:to>
      <xdr:col>6</xdr:col>
      <xdr:colOff>147339</xdr:colOff>
      <xdr:row>27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791BF4-BA0E-4ADD-86A8-6AA88140F9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4901" t="22472" r="22803" b="13716"/>
        <a:stretch/>
      </xdr:blipFill>
      <xdr:spPr>
        <a:xfrm>
          <a:off x="285750" y="215900"/>
          <a:ext cx="4433589" cy="4927600"/>
        </a:xfrm>
        <a:prstGeom prst="rect">
          <a:avLst/>
        </a:prstGeom>
      </xdr:spPr>
    </xdr:pic>
    <xdr:clientData/>
  </xdr:twoCellAnchor>
  <xdr:twoCellAnchor editAs="oneCell">
    <xdr:from>
      <xdr:col>6</xdr:col>
      <xdr:colOff>584200</xdr:colOff>
      <xdr:row>0</xdr:row>
      <xdr:rowOff>99778</xdr:rowOff>
    </xdr:from>
    <xdr:to>
      <xdr:col>10</xdr:col>
      <xdr:colOff>482600</xdr:colOff>
      <xdr:row>46</xdr:row>
      <xdr:rowOff>30464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F39DD8-C6DC-43E2-A324-ED304FE146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236" t="22720" r="31519" b="-1"/>
        <a:stretch/>
      </xdr:blipFill>
      <xdr:spPr>
        <a:xfrm>
          <a:off x="5156200" y="99778"/>
          <a:ext cx="2946400" cy="84015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6C9B7-8C54-4BCF-B414-FF9CE69FFE52}">
  <sheetPr>
    <pageSetUpPr fitToPage="1"/>
  </sheetPr>
  <dimension ref="B1:P83"/>
  <sheetViews>
    <sheetView showGridLines="0" tabSelected="1" topLeftCell="B52" zoomScale="70" zoomScaleNormal="70" zoomScaleSheetLayoutView="80" zoomScalePageLayoutView="85" workbookViewId="0">
      <selection activeCell="M64" sqref="M64"/>
    </sheetView>
  </sheetViews>
  <sheetFormatPr baseColWidth="10" defaultColWidth="11.42578125" defaultRowHeight="12.75" x14ac:dyDescent="0.2"/>
  <cols>
    <col min="1" max="1" width="11.42578125" style="20"/>
    <col min="2" max="2" width="3.5703125" style="20" customWidth="1"/>
    <col min="3" max="3" width="9.140625" style="20" customWidth="1"/>
    <col min="4" max="4" width="9.7109375" style="20" customWidth="1"/>
    <col min="5" max="5" width="10.85546875" style="20" customWidth="1"/>
    <col min="6" max="6" width="15" style="20" customWidth="1"/>
    <col min="7" max="7" width="63.85546875" style="20" customWidth="1"/>
    <col min="8" max="8" width="8" style="21" customWidth="1"/>
    <col min="9" max="9" width="13.140625" style="21" customWidth="1"/>
    <col min="10" max="10" width="18" style="20" customWidth="1"/>
    <col min="11" max="11" width="16.42578125" style="20" customWidth="1"/>
    <col min="12" max="12" width="18.42578125" style="20" customWidth="1"/>
    <col min="13" max="13" width="24.42578125" style="20" customWidth="1"/>
    <col min="14" max="14" width="3.7109375" style="20" customWidth="1"/>
    <col min="15" max="15" width="28" style="20" customWidth="1"/>
    <col min="16" max="16" width="13.85546875" style="20" bestFit="1" customWidth="1"/>
    <col min="17" max="16384" width="11.42578125" style="20"/>
  </cols>
  <sheetData>
    <row r="1" spans="2:14" ht="13.5" thickBot="1" x14ac:dyDescent="0.25"/>
    <row r="2" spans="2:14" ht="13.5" customHeight="1" thickTop="1" x14ac:dyDescent="0.2">
      <c r="B2" s="71"/>
      <c r="C2" s="69"/>
      <c r="D2" s="69"/>
      <c r="E2" s="69"/>
      <c r="F2" s="69"/>
      <c r="G2" s="69"/>
      <c r="H2" s="70"/>
      <c r="I2" s="70"/>
      <c r="J2" s="69"/>
      <c r="K2" s="69"/>
      <c r="L2" s="69"/>
      <c r="M2" s="69"/>
      <c r="N2" s="68"/>
    </row>
    <row r="3" spans="2:14" x14ac:dyDescent="0.2">
      <c r="B3" s="27"/>
      <c r="C3" s="179" t="s">
        <v>237</v>
      </c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26"/>
    </row>
    <row r="4" spans="2:14" x14ac:dyDescent="0.2">
      <c r="B4" s="27"/>
      <c r="C4" s="180" t="s">
        <v>175</v>
      </c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26"/>
    </row>
    <row r="5" spans="2:14" ht="13.5" thickBot="1" x14ac:dyDescent="0.25">
      <c r="B5" s="27"/>
      <c r="C5" s="140"/>
      <c r="D5" s="140"/>
      <c r="E5" s="140"/>
      <c r="F5" s="140"/>
      <c r="G5" s="140"/>
      <c r="H5" s="67"/>
      <c r="I5" s="67"/>
      <c r="J5" s="140"/>
      <c r="K5" s="140"/>
      <c r="L5" s="140"/>
      <c r="M5" s="140"/>
      <c r="N5" s="26"/>
    </row>
    <row r="6" spans="2:14" x14ac:dyDescent="0.2">
      <c r="B6" s="27"/>
      <c r="C6" s="181" t="s">
        <v>178</v>
      </c>
      <c r="D6" s="182"/>
      <c r="E6" s="182"/>
      <c r="F6" s="182"/>
      <c r="G6" s="182"/>
      <c r="H6" s="182"/>
      <c r="I6" s="182"/>
      <c r="J6" s="182"/>
      <c r="K6" s="182"/>
      <c r="L6" s="182"/>
      <c r="M6" s="183"/>
      <c r="N6" s="26"/>
    </row>
    <row r="7" spans="2:14" x14ac:dyDescent="0.2">
      <c r="B7" s="27"/>
      <c r="C7" s="184"/>
      <c r="D7" s="185"/>
      <c r="E7" s="185"/>
      <c r="F7" s="185"/>
      <c r="G7" s="185"/>
      <c r="H7" s="185"/>
      <c r="I7" s="185"/>
      <c r="J7" s="185"/>
      <c r="K7" s="185"/>
      <c r="L7" s="185"/>
      <c r="M7" s="186"/>
      <c r="N7" s="26"/>
    </row>
    <row r="8" spans="2:14" ht="40.5" hidden="1" customHeight="1" x14ac:dyDescent="0.2">
      <c r="B8" s="27"/>
      <c r="C8" s="187" t="s">
        <v>169</v>
      </c>
      <c r="D8" s="188"/>
      <c r="E8" s="188"/>
      <c r="F8" s="188"/>
      <c r="G8" s="188"/>
      <c r="H8" s="188"/>
      <c r="I8" s="188"/>
      <c r="J8" s="188"/>
      <c r="K8" s="188"/>
      <c r="L8" s="188"/>
      <c r="M8" s="189"/>
      <c r="N8" s="26"/>
    </row>
    <row r="9" spans="2:14" s="61" customFormat="1" ht="18.75" customHeight="1" x14ac:dyDescent="0.2">
      <c r="B9" s="66"/>
      <c r="C9" s="65"/>
      <c r="D9" s="64"/>
      <c r="E9" s="64"/>
      <c r="F9" s="64"/>
      <c r="G9" s="64"/>
      <c r="H9" s="64"/>
      <c r="I9" s="64"/>
      <c r="J9" s="64"/>
      <c r="L9" s="64"/>
      <c r="M9" s="63"/>
      <c r="N9" s="62"/>
    </row>
    <row r="10" spans="2:14" ht="13.5" thickBot="1" x14ac:dyDescent="0.25">
      <c r="B10" s="27"/>
      <c r="C10" s="190"/>
      <c r="D10" s="191"/>
      <c r="E10" s="191"/>
      <c r="F10" s="191"/>
      <c r="G10" s="191"/>
      <c r="H10" s="191"/>
      <c r="I10" s="191"/>
      <c r="J10" s="191"/>
      <c r="K10" s="191"/>
      <c r="L10" s="191"/>
      <c r="M10" s="192"/>
      <c r="N10" s="26"/>
    </row>
    <row r="11" spans="2:14" ht="42" customHeight="1" x14ac:dyDescent="0.2">
      <c r="B11" s="27"/>
      <c r="C11" s="193" t="s">
        <v>168</v>
      </c>
      <c r="D11" s="171" t="s">
        <v>167</v>
      </c>
      <c r="E11" s="195" t="s">
        <v>166</v>
      </c>
      <c r="F11" s="195"/>
      <c r="G11" s="193" t="s">
        <v>3</v>
      </c>
      <c r="H11" s="171" t="s">
        <v>165</v>
      </c>
      <c r="I11" s="171" t="s">
        <v>1</v>
      </c>
      <c r="J11" s="171" t="s">
        <v>164</v>
      </c>
      <c r="K11" s="173" t="s">
        <v>163</v>
      </c>
      <c r="L11" s="175" t="s">
        <v>162</v>
      </c>
      <c r="M11" s="177" t="s">
        <v>161</v>
      </c>
      <c r="N11" s="26"/>
    </row>
    <row r="12" spans="2:14" ht="42" customHeight="1" thickBot="1" x14ac:dyDescent="0.25">
      <c r="B12" s="27"/>
      <c r="C12" s="194"/>
      <c r="D12" s="172"/>
      <c r="E12" s="60" t="s">
        <v>160</v>
      </c>
      <c r="F12" s="60" t="s">
        <v>159</v>
      </c>
      <c r="G12" s="194"/>
      <c r="H12" s="172"/>
      <c r="I12" s="172"/>
      <c r="J12" s="172"/>
      <c r="K12" s="174"/>
      <c r="L12" s="176"/>
      <c r="M12" s="178"/>
      <c r="N12" s="26"/>
    </row>
    <row r="13" spans="2:14" ht="12.75" customHeight="1" x14ac:dyDescent="0.2">
      <c r="B13" s="27"/>
      <c r="C13" s="96" t="s">
        <v>190</v>
      </c>
      <c r="D13" s="82"/>
      <c r="E13" s="82"/>
      <c r="F13" s="82"/>
      <c r="G13" s="82"/>
      <c r="H13" s="82"/>
      <c r="I13" s="82"/>
      <c r="J13" s="82"/>
      <c r="K13" s="82"/>
      <c r="L13" s="82"/>
      <c r="M13" s="97"/>
      <c r="N13" s="26"/>
    </row>
    <row r="14" spans="2:14" x14ac:dyDescent="0.2">
      <c r="B14" s="27"/>
      <c r="C14" s="98"/>
      <c r="D14" s="58"/>
      <c r="E14" s="58"/>
      <c r="F14" s="58"/>
      <c r="G14" s="57" t="s">
        <v>189</v>
      </c>
      <c r="H14" s="56"/>
      <c r="I14" s="55"/>
      <c r="J14" s="54"/>
      <c r="K14" s="53"/>
      <c r="L14" s="53"/>
      <c r="M14" s="73"/>
      <c r="N14" s="26"/>
    </row>
    <row r="15" spans="2:14" ht="12.75" customHeight="1" x14ac:dyDescent="0.2">
      <c r="B15" s="27"/>
      <c r="C15" s="94"/>
      <c r="D15" s="102">
        <f>+F15</f>
        <v>1</v>
      </c>
      <c r="E15" s="52"/>
      <c r="F15" s="102">
        <v>1</v>
      </c>
      <c r="G15" s="107" t="s">
        <v>184</v>
      </c>
      <c r="H15" s="75" t="s">
        <v>170</v>
      </c>
      <c r="I15" s="76">
        <v>1</v>
      </c>
      <c r="J15" s="114">
        <f>+Resultados!F5</f>
        <v>62083</v>
      </c>
      <c r="K15" s="99"/>
      <c r="L15" s="99"/>
      <c r="M15" s="113">
        <f>+I15*J15</f>
        <v>62083</v>
      </c>
      <c r="N15" s="26"/>
    </row>
    <row r="16" spans="2:14" ht="12.75" customHeight="1" x14ac:dyDescent="0.2">
      <c r="B16" s="27"/>
      <c r="C16" s="94"/>
      <c r="D16" s="102">
        <f t="shared" ref="D16:D19" si="0">+F16</f>
        <v>1.1000000000000001</v>
      </c>
      <c r="E16" s="52"/>
      <c r="F16" s="102">
        <v>1.1000000000000001</v>
      </c>
      <c r="G16" s="127" t="s">
        <v>185</v>
      </c>
      <c r="H16" s="51" t="s">
        <v>158</v>
      </c>
      <c r="I16" s="50">
        <v>81.09</v>
      </c>
      <c r="J16" s="114">
        <f>+Resultados!F6</f>
        <v>22083</v>
      </c>
      <c r="K16" s="99"/>
      <c r="L16" s="99"/>
      <c r="M16" s="113">
        <f t="shared" ref="M16:M19" si="1">+I16*J16</f>
        <v>1790710.47</v>
      </c>
      <c r="N16" s="26"/>
    </row>
    <row r="17" spans="2:16" x14ac:dyDescent="0.2">
      <c r="B17" s="27"/>
      <c r="C17" s="94"/>
      <c r="D17" s="102">
        <f t="shared" si="0"/>
        <v>1.2</v>
      </c>
      <c r="E17" s="52"/>
      <c r="F17" s="102">
        <v>1.2</v>
      </c>
      <c r="G17" s="127" t="s">
        <v>186</v>
      </c>
      <c r="H17" s="51" t="s">
        <v>158</v>
      </c>
      <c r="I17" s="50">
        <v>81.09</v>
      </c>
      <c r="J17" s="114">
        <f>+Resultados!F7</f>
        <v>23750</v>
      </c>
      <c r="K17" s="99"/>
      <c r="L17" s="99"/>
      <c r="M17" s="113">
        <f t="shared" si="1"/>
        <v>1925887.5</v>
      </c>
      <c r="N17" s="26"/>
    </row>
    <row r="18" spans="2:16" ht="25.5" x14ac:dyDescent="0.2">
      <c r="B18" s="27"/>
      <c r="C18" s="94"/>
      <c r="D18" s="102">
        <f t="shared" si="0"/>
        <v>1.3</v>
      </c>
      <c r="E18" s="52"/>
      <c r="F18" s="102">
        <v>1.3</v>
      </c>
      <c r="G18" s="127" t="s">
        <v>187</v>
      </c>
      <c r="H18" s="51" t="s">
        <v>170</v>
      </c>
      <c r="I18" s="76">
        <v>6</v>
      </c>
      <c r="J18" s="114">
        <f>+Resultados!F8</f>
        <v>48750</v>
      </c>
      <c r="K18" s="99"/>
      <c r="L18" s="99"/>
      <c r="M18" s="113">
        <f t="shared" si="1"/>
        <v>292500</v>
      </c>
      <c r="N18" s="26"/>
    </row>
    <row r="19" spans="2:16" ht="25.5" x14ac:dyDescent="0.2">
      <c r="B19" s="27"/>
      <c r="C19" s="94"/>
      <c r="D19" s="102">
        <f t="shared" si="0"/>
        <v>1.4</v>
      </c>
      <c r="E19" s="52"/>
      <c r="F19" s="102">
        <v>1.4</v>
      </c>
      <c r="G19" s="107" t="s">
        <v>188</v>
      </c>
      <c r="H19" s="51" t="s">
        <v>158</v>
      </c>
      <c r="I19" s="76">
        <v>81.09</v>
      </c>
      <c r="J19" s="114">
        <f>+Resultados!F9</f>
        <v>6667</v>
      </c>
      <c r="K19" s="99"/>
      <c r="L19" s="99"/>
      <c r="M19" s="112">
        <f t="shared" si="1"/>
        <v>540627.03</v>
      </c>
      <c r="N19" s="26"/>
    </row>
    <row r="20" spans="2:16" ht="13.5" thickBot="1" x14ac:dyDescent="0.25">
      <c r="B20" s="27"/>
      <c r="C20" s="154" t="s">
        <v>157</v>
      </c>
      <c r="D20" s="155"/>
      <c r="E20" s="155"/>
      <c r="F20" s="155"/>
      <c r="G20" s="155"/>
      <c r="H20" s="155"/>
      <c r="I20" s="155"/>
      <c r="J20" s="155"/>
      <c r="K20" s="155"/>
      <c r="L20" s="155"/>
      <c r="M20" s="111">
        <f>SUM(M15:M19)</f>
        <v>4611808</v>
      </c>
      <c r="N20" s="26"/>
      <c r="P20" s="48"/>
    </row>
    <row r="21" spans="2:16" x14ac:dyDescent="0.2">
      <c r="B21" s="27"/>
      <c r="C21" s="86"/>
      <c r="D21" s="87"/>
      <c r="E21" s="87"/>
      <c r="F21" s="87"/>
      <c r="G21" s="88" t="s">
        <v>176</v>
      </c>
      <c r="H21" s="89"/>
      <c r="I21" s="90"/>
      <c r="J21" s="91"/>
      <c r="K21" s="92"/>
      <c r="L21" s="92"/>
      <c r="M21" s="93"/>
      <c r="N21" s="26"/>
    </row>
    <row r="22" spans="2:16" ht="25.5" x14ac:dyDescent="0.2">
      <c r="B22" s="27"/>
      <c r="C22" s="94"/>
      <c r="D22" s="128">
        <f>+F22</f>
        <v>2.1</v>
      </c>
      <c r="E22" s="52"/>
      <c r="F22" s="128">
        <v>2.1</v>
      </c>
      <c r="G22" s="81" t="s">
        <v>191</v>
      </c>
      <c r="H22" s="75" t="s">
        <v>158</v>
      </c>
      <c r="I22" s="76">
        <v>81.09</v>
      </c>
      <c r="J22" s="114">
        <f>+Resultados!F10</f>
        <v>93583</v>
      </c>
      <c r="K22" s="100"/>
      <c r="L22" s="100"/>
      <c r="M22" s="112">
        <f>+I22*J22</f>
        <v>7588645.4700000007</v>
      </c>
      <c r="N22" s="26"/>
    </row>
    <row r="23" spans="2:16" ht="12.75" customHeight="1" x14ac:dyDescent="0.2">
      <c r="B23" s="27"/>
      <c r="C23" s="94"/>
      <c r="D23" s="128">
        <f>+F23</f>
        <v>2.2000000000000002</v>
      </c>
      <c r="E23" s="52"/>
      <c r="F23" s="128">
        <v>2.2000000000000002</v>
      </c>
      <c r="G23" s="83" t="s">
        <v>192</v>
      </c>
      <c r="H23" s="51" t="s">
        <v>158</v>
      </c>
      <c r="I23" s="50">
        <v>55.15</v>
      </c>
      <c r="J23" s="114">
        <f>+Resultados!F11</f>
        <v>24417</v>
      </c>
      <c r="K23" s="100"/>
      <c r="L23" s="100"/>
      <c r="M23" s="112">
        <f>+I23*J23</f>
        <v>1346597.55</v>
      </c>
      <c r="N23" s="26"/>
    </row>
    <row r="24" spans="2:16" ht="12.75" customHeight="1" x14ac:dyDescent="0.2">
      <c r="B24" s="27"/>
      <c r="C24" s="94"/>
      <c r="D24" s="128">
        <f>+F24</f>
        <v>2.2999999999999998</v>
      </c>
      <c r="E24" s="52"/>
      <c r="F24" s="128">
        <v>2.2999999999999998</v>
      </c>
      <c r="G24" s="83" t="s">
        <v>193</v>
      </c>
      <c r="H24" s="51" t="s">
        <v>170</v>
      </c>
      <c r="I24" s="50">
        <v>1</v>
      </c>
      <c r="J24" s="114">
        <f>+Resultados!F12</f>
        <v>579167</v>
      </c>
      <c r="K24" s="100"/>
      <c r="L24" s="100"/>
      <c r="M24" s="112">
        <f t="shared" ref="M24:M54" si="2">+I24*J24</f>
        <v>579167</v>
      </c>
      <c r="N24" s="26"/>
    </row>
    <row r="25" spans="2:16" ht="12.75" customHeight="1" x14ac:dyDescent="0.2">
      <c r="B25" s="27"/>
      <c r="C25" s="94"/>
      <c r="D25" s="128">
        <f t="shared" ref="D25:D29" si="3">+F25</f>
        <v>2.4</v>
      </c>
      <c r="E25" s="52"/>
      <c r="F25" s="128">
        <v>2.4</v>
      </c>
      <c r="G25" s="83" t="s">
        <v>194</v>
      </c>
      <c r="H25" s="51" t="s">
        <v>158</v>
      </c>
      <c r="I25" s="50">
        <v>19.96</v>
      </c>
      <c r="J25" s="114">
        <f>+Resultados!F13</f>
        <v>328333</v>
      </c>
      <c r="K25" s="100"/>
      <c r="L25" s="100"/>
      <c r="M25" s="112">
        <f t="shared" si="2"/>
        <v>6553526.6800000006</v>
      </c>
      <c r="N25" s="26"/>
    </row>
    <row r="26" spans="2:16" ht="25.5" x14ac:dyDescent="0.2">
      <c r="B26" s="27"/>
      <c r="C26" s="106"/>
      <c r="D26" s="128">
        <f t="shared" si="3"/>
        <v>2.5</v>
      </c>
      <c r="E26" s="52"/>
      <c r="F26" s="128">
        <v>2.5</v>
      </c>
      <c r="G26" s="83" t="s">
        <v>195</v>
      </c>
      <c r="H26" s="51" t="s">
        <v>158</v>
      </c>
      <c r="I26" s="50">
        <v>6.07</v>
      </c>
      <c r="J26" s="114">
        <f>+Resultados!F14</f>
        <v>912500</v>
      </c>
      <c r="K26" s="100"/>
      <c r="L26" s="100"/>
      <c r="M26" s="112">
        <f t="shared" si="2"/>
        <v>5538875</v>
      </c>
      <c r="N26" s="26"/>
    </row>
    <row r="27" spans="2:16" ht="12.75" customHeight="1" x14ac:dyDescent="0.2">
      <c r="B27" s="27"/>
      <c r="C27" s="106"/>
      <c r="D27" s="128">
        <f t="shared" si="3"/>
        <v>2.6</v>
      </c>
      <c r="E27" s="52"/>
      <c r="F27" s="128">
        <v>2.6</v>
      </c>
      <c r="G27" s="83" t="s">
        <v>196</v>
      </c>
      <c r="H27" s="51" t="s">
        <v>170</v>
      </c>
      <c r="I27" s="130">
        <v>10</v>
      </c>
      <c r="J27" s="114">
        <f>+Resultados!F15</f>
        <v>408333</v>
      </c>
      <c r="K27" s="100"/>
      <c r="L27" s="100"/>
      <c r="M27" s="112">
        <f t="shared" si="2"/>
        <v>4083330</v>
      </c>
      <c r="N27" s="26"/>
    </row>
    <row r="28" spans="2:16" ht="25.5" x14ac:dyDescent="0.2">
      <c r="B28" s="27"/>
      <c r="C28" s="106"/>
      <c r="D28" s="128">
        <f t="shared" si="3"/>
        <v>2.7</v>
      </c>
      <c r="E28" s="52"/>
      <c r="F28" s="128">
        <v>2.7</v>
      </c>
      <c r="G28" s="83" t="s">
        <v>197</v>
      </c>
      <c r="H28" s="51" t="s">
        <v>170</v>
      </c>
      <c r="I28" s="50">
        <v>2</v>
      </c>
      <c r="J28" s="114">
        <f>+Resultados!F16</f>
        <v>1875000</v>
      </c>
      <c r="K28" s="100"/>
      <c r="L28" s="100"/>
      <c r="M28" s="112">
        <f t="shared" si="2"/>
        <v>3750000</v>
      </c>
      <c r="N28" s="26"/>
    </row>
    <row r="29" spans="2:16" ht="25.5" x14ac:dyDescent="0.2">
      <c r="B29" s="27"/>
      <c r="C29" s="106"/>
      <c r="D29" s="128">
        <f t="shared" si="3"/>
        <v>2.8</v>
      </c>
      <c r="E29" s="52"/>
      <c r="F29" s="128">
        <v>2.8</v>
      </c>
      <c r="G29" s="83" t="s">
        <v>198</v>
      </c>
      <c r="H29" s="51" t="s">
        <v>170</v>
      </c>
      <c r="I29" s="50">
        <v>1</v>
      </c>
      <c r="J29" s="114">
        <f>+Resultados!F17</f>
        <v>2691667</v>
      </c>
      <c r="K29" s="100"/>
      <c r="L29" s="100"/>
      <c r="M29" s="112">
        <f t="shared" si="2"/>
        <v>2691667</v>
      </c>
      <c r="N29" s="26"/>
    </row>
    <row r="30" spans="2:16" ht="12.75" customHeight="1" x14ac:dyDescent="0.2">
      <c r="B30" s="27"/>
      <c r="C30" s="94"/>
      <c r="D30" s="128">
        <f>+F30</f>
        <v>2.9</v>
      </c>
      <c r="E30" s="52"/>
      <c r="F30" s="128">
        <v>2.9</v>
      </c>
      <c r="G30" s="83" t="s">
        <v>199</v>
      </c>
      <c r="H30" s="51" t="s">
        <v>158</v>
      </c>
      <c r="I30" s="50">
        <v>81.09</v>
      </c>
      <c r="J30" s="114">
        <f>+Resultados!F18</f>
        <v>164167</v>
      </c>
      <c r="K30" s="99"/>
      <c r="L30" s="99"/>
      <c r="M30" s="112">
        <f t="shared" si="2"/>
        <v>13312302.030000001</v>
      </c>
      <c r="N30" s="26"/>
    </row>
    <row r="31" spans="2:16" ht="12.75" customHeight="1" x14ac:dyDescent="0.2">
      <c r="B31" s="27"/>
      <c r="C31" s="94"/>
      <c r="D31" s="128">
        <f>+F31</f>
        <v>3</v>
      </c>
      <c r="E31" s="52"/>
      <c r="F31" s="128">
        <v>3</v>
      </c>
      <c r="G31" s="83" t="s">
        <v>200</v>
      </c>
      <c r="H31" s="51" t="s">
        <v>170</v>
      </c>
      <c r="I31" s="50">
        <v>1</v>
      </c>
      <c r="J31" s="114">
        <f>+Resultados!F19</f>
        <v>5791667</v>
      </c>
      <c r="K31" s="99"/>
      <c r="L31" s="99"/>
      <c r="M31" s="112">
        <f t="shared" si="2"/>
        <v>5791667</v>
      </c>
      <c r="N31" s="26"/>
    </row>
    <row r="32" spans="2:16" ht="12.75" customHeight="1" x14ac:dyDescent="0.2">
      <c r="B32" s="27"/>
      <c r="C32" s="94"/>
      <c r="D32" s="128">
        <f>+F32</f>
        <v>3.1</v>
      </c>
      <c r="E32" s="52"/>
      <c r="F32" s="128">
        <v>3.1</v>
      </c>
      <c r="G32" s="83" t="s">
        <v>220</v>
      </c>
      <c r="H32" s="51" t="s">
        <v>170</v>
      </c>
      <c r="I32" s="50">
        <v>6</v>
      </c>
      <c r="J32" s="114">
        <f>+Resultados!F20</f>
        <v>1241667</v>
      </c>
      <c r="K32" s="99"/>
      <c r="L32" s="99"/>
      <c r="M32" s="112">
        <f t="shared" si="2"/>
        <v>7450002</v>
      </c>
      <c r="N32" s="26"/>
    </row>
    <row r="33" spans="2:16" ht="12.75" customHeight="1" x14ac:dyDescent="0.2">
      <c r="B33" s="27"/>
      <c r="C33" s="94"/>
      <c r="D33" s="128">
        <f>+F33</f>
        <v>3.2</v>
      </c>
      <c r="E33" s="52"/>
      <c r="F33" s="128">
        <v>3.2</v>
      </c>
      <c r="G33" s="83" t="s">
        <v>201</v>
      </c>
      <c r="H33" s="51" t="s">
        <v>170</v>
      </c>
      <c r="I33" s="50">
        <v>2</v>
      </c>
      <c r="J33" s="114">
        <f>+Resultados!F21</f>
        <v>945833</v>
      </c>
      <c r="K33" s="99"/>
      <c r="L33" s="99"/>
      <c r="M33" s="112">
        <f t="shared" si="2"/>
        <v>1891666</v>
      </c>
      <c r="N33" s="26"/>
    </row>
    <row r="34" spans="2:16" ht="12.75" customHeight="1" x14ac:dyDescent="0.2">
      <c r="B34" s="27"/>
      <c r="C34" s="94"/>
      <c r="D34" s="128">
        <f t="shared" ref="D34:D54" si="4">+F34</f>
        <v>3.3</v>
      </c>
      <c r="E34" s="52"/>
      <c r="F34" s="128">
        <v>3.3</v>
      </c>
      <c r="G34" s="83" t="s">
        <v>202</v>
      </c>
      <c r="H34" s="75" t="s">
        <v>224</v>
      </c>
      <c r="I34" s="76">
        <v>7</v>
      </c>
      <c r="J34" s="114">
        <f>+Resultados!F22</f>
        <v>88333</v>
      </c>
      <c r="K34" s="99"/>
      <c r="L34" s="99"/>
      <c r="M34" s="112">
        <f t="shared" si="2"/>
        <v>618331</v>
      </c>
      <c r="N34" s="26"/>
      <c r="P34" s="59"/>
    </row>
    <row r="35" spans="2:16" ht="12.75" customHeight="1" x14ac:dyDescent="0.2">
      <c r="B35" s="27"/>
      <c r="C35" s="94"/>
      <c r="D35" s="128">
        <f t="shared" si="4"/>
        <v>3.4</v>
      </c>
      <c r="E35" s="52"/>
      <c r="F35" s="128">
        <v>3.4</v>
      </c>
      <c r="G35" s="81" t="s">
        <v>221</v>
      </c>
      <c r="H35" s="51" t="s">
        <v>224</v>
      </c>
      <c r="I35" s="76">
        <v>2</v>
      </c>
      <c r="J35" s="114">
        <f>+Resultados!F23</f>
        <v>141667</v>
      </c>
      <c r="K35" s="99"/>
      <c r="L35" s="99"/>
      <c r="M35" s="112">
        <f t="shared" si="2"/>
        <v>283334</v>
      </c>
      <c r="N35" s="26"/>
    </row>
    <row r="36" spans="2:16" ht="12.75" customHeight="1" x14ac:dyDescent="0.2">
      <c r="B36" s="27"/>
      <c r="C36" s="94"/>
      <c r="D36" s="128">
        <f t="shared" si="4"/>
        <v>3.5</v>
      </c>
      <c r="E36" s="52"/>
      <c r="F36" s="128">
        <v>3.5</v>
      </c>
      <c r="G36" s="81" t="s">
        <v>203</v>
      </c>
      <c r="H36" s="51" t="s">
        <v>170</v>
      </c>
      <c r="I36" s="76">
        <v>2</v>
      </c>
      <c r="J36" s="114">
        <f>+Resultados!F24</f>
        <v>329167</v>
      </c>
      <c r="K36" s="99"/>
      <c r="L36" s="99"/>
      <c r="M36" s="112">
        <f t="shared" si="2"/>
        <v>658334</v>
      </c>
      <c r="N36" s="26"/>
    </row>
    <row r="37" spans="2:16" ht="25.5" x14ac:dyDescent="0.2">
      <c r="B37" s="27"/>
      <c r="C37" s="94"/>
      <c r="D37" s="128">
        <f t="shared" si="4"/>
        <v>3.6</v>
      </c>
      <c r="E37" s="52"/>
      <c r="F37" s="128">
        <v>3.6</v>
      </c>
      <c r="G37" s="81" t="s">
        <v>204</v>
      </c>
      <c r="H37" s="75" t="s">
        <v>170</v>
      </c>
      <c r="I37" s="76">
        <v>8</v>
      </c>
      <c r="J37" s="114">
        <f>+Resultados!F25</f>
        <v>97500</v>
      </c>
      <c r="K37" s="99"/>
      <c r="L37" s="99"/>
      <c r="M37" s="112">
        <f t="shared" si="2"/>
        <v>780000</v>
      </c>
      <c r="N37" s="26"/>
      <c r="P37" s="59"/>
    </row>
    <row r="38" spans="2:16" ht="29.25" customHeight="1" x14ac:dyDescent="0.2">
      <c r="B38" s="27"/>
      <c r="C38" s="94"/>
      <c r="D38" s="128">
        <f t="shared" si="4"/>
        <v>3.7</v>
      </c>
      <c r="E38" s="52"/>
      <c r="F38" s="128">
        <v>3.7</v>
      </c>
      <c r="G38" s="81" t="s">
        <v>205</v>
      </c>
      <c r="H38" s="75" t="s">
        <v>224</v>
      </c>
      <c r="I38" s="76">
        <v>6</v>
      </c>
      <c r="J38" s="114">
        <f>+Resultados!F26</f>
        <v>115833</v>
      </c>
      <c r="K38" s="99"/>
      <c r="L38" s="99"/>
      <c r="M38" s="112">
        <f t="shared" si="2"/>
        <v>694998</v>
      </c>
      <c r="N38" s="26"/>
      <c r="P38" s="59"/>
    </row>
    <row r="39" spans="2:16" x14ac:dyDescent="0.2">
      <c r="B39" s="27"/>
      <c r="C39" s="94"/>
      <c r="D39" s="128">
        <f t="shared" si="4"/>
        <v>3.8</v>
      </c>
      <c r="E39" s="52"/>
      <c r="F39" s="128">
        <v>3.8</v>
      </c>
      <c r="G39" s="83" t="s">
        <v>206</v>
      </c>
      <c r="H39" s="51" t="s">
        <v>0</v>
      </c>
      <c r="I39" s="50">
        <v>16</v>
      </c>
      <c r="J39" s="114">
        <f>+Resultados!F27</f>
        <v>200000</v>
      </c>
      <c r="K39" s="99"/>
      <c r="L39" s="99"/>
      <c r="M39" s="112">
        <f t="shared" si="2"/>
        <v>3200000</v>
      </c>
      <c r="N39" s="26"/>
    </row>
    <row r="40" spans="2:16" s="80" customFormat="1" x14ac:dyDescent="0.2">
      <c r="B40" s="77"/>
      <c r="C40" s="95"/>
      <c r="D40" s="129">
        <f t="shared" si="4"/>
        <v>3.9</v>
      </c>
      <c r="E40" s="78"/>
      <c r="F40" s="129">
        <v>3.9</v>
      </c>
      <c r="G40" s="81" t="s">
        <v>207</v>
      </c>
      <c r="H40" s="75" t="s">
        <v>170</v>
      </c>
      <c r="I40" s="76">
        <v>2</v>
      </c>
      <c r="J40" s="114">
        <f>+Resultados!F28</f>
        <v>106667</v>
      </c>
      <c r="K40" s="101"/>
      <c r="L40" s="101"/>
      <c r="M40" s="112">
        <f t="shared" si="2"/>
        <v>213334</v>
      </c>
      <c r="N40" s="79"/>
    </row>
    <row r="41" spans="2:16" x14ac:dyDescent="0.2">
      <c r="B41" s="27"/>
      <c r="C41" s="94"/>
      <c r="D41" s="128">
        <f t="shared" si="4"/>
        <v>4</v>
      </c>
      <c r="E41" s="52"/>
      <c r="F41" s="128">
        <v>4</v>
      </c>
      <c r="G41" s="81" t="s">
        <v>208</v>
      </c>
      <c r="H41" s="75" t="s">
        <v>170</v>
      </c>
      <c r="I41" s="76">
        <v>3</v>
      </c>
      <c r="J41" s="114">
        <f>+Resultados!F29</f>
        <v>160000</v>
      </c>
      <c r="K41" s="99"/>
      <c r="L41" s="99"/>
      <c r="M41" s="112">
        <f t="shared" si="2"/>
        <v>480000</v>
      </c>
      <c r="N41" s="26"/>
      <c r="P41" s="59"/>
    </row>
    <row r="42" spans="2:16" x14ac:dyDescent="0.2">
      <c r="B42" s="27"/>
      <c r="C42" s="94"/>
      <c r="D42" s="128">
        <f t="shared" si="4"/>
        <v>4.0999999999999996</v>
      </c>
      <c r="E42" s="52"/>
      <c r="F42" s="128">
        <v>4.0999999999999996</v>
      </c>
      <c r="G42" s="81" t="s">
        <v>209</v>
      </c>
      <c r="H42" s="75" t="s">
        <v>0</v>
      </c>
      <c r="I42" s="76">
        <f>+I39/2</f>
        <v>8</v>
      </c>
      <c r="J42" s="114">
        <f>+Resultados!F30</f>
        <v>100000</v>
      </c>
      <c r="K42" s="99"/>
      <c r="L42" s="99"/>
      <c r="M42" s="112">
        <f t="shared" si="2"/>
        <v>800000</v>
      </c>
      <c r="N42" s="26"/>
      <c r="P42" s="59"/>
    </row>
    <row r="43" spans="2:16" s="80" customFormat="1" x14ac:dyDescent="0.2">
      <c r="B43" s="77"/>
      <c r="C43" s="95"/>
      <c r="D43" s="128">
        <f t="shared" si="4"/>
        <v>4.2</v>
      </c>
      <c r="E43" s="78"/>
      <c r="F43" s="129">
        <v>4.2</v>
      </c>
      <c r="G43" s="81" t="s">
        <v>177</v>
      </c>
      <c r="H43" s="75" t="s">
        <v>158</v>
      </c>
      <c r="I43" s="76">
        <v>4.2</v>
      </c>
      <c r="J43" s="114">
        <f>+Resultados!F31</f>
        <v>186667</v>
      </c>
      <c r="K43" s="101"/>
      <c r="L43" s="101"/>
      <c r="M43" s="112">
        <f t="shared" si="2"/>
        <v>784001.4</v>
      </c>
      <c r="N43" s="79"/>
    </row>
    <row r="44" spans="2:16" x14ac:dyDescent="0.2">
      <c r="B44" s="27"/>
      <c r="C44" s="94"/>
      <c r="D44" s="128">
        <f t="shared" si="4"/>
        <v>4.3</v>
      </c>
      <c r="E44" s="52"/>
      <c r="F44" s="128">
        <v>4.3</v>
      </c>
      <c r="G44" s="81" t="s">
        <v>210</v>
      </c>
      <c r="H44" s="51" t="s">
        <v>170</v>
      </c>
      <c r="I44" s="50">
        <v>3</v>
      </c>
      <c r="J44" s="114">
        <f>+Resultados!F32</f>
        <v>106667</v>
      </c>
      <c r="K44" s="99"/>
      <c r="L44" s="99"/>
      <c r="M44" s="112">
        <f t="shared" si="2"/>
        <v>320001</v>
      </c>
      <c r="N44" s="26"/>
    </row>
    <row r="45" spans="2:16" s="80" customFormat="1" ht="28.5" customHeight="1" x14ac:dyDescent="0.2">
      <c r="B45" s="77"/>
      <c r="C45" s="95"/>
      <c r="D45" s="128">
        <f t="shared" si="4"/>
        <v>4.4000000000000004</v>
      </c>
      <c r="E45" s="78"/>
      <c r="F45" s="128">
        <v>4.4000000000000004</v>
      </c>
      <c r="G45" s="107" t="s">
        <v>234</v>
      </c>
      <c r="H45" s="75" t="s">
        <v>170</v>
      </c>
      <c r="I45" s="76">
        <v>2</v>
      </c>
      <c r="J45" s="114">
        <f>+Resultados!F33</f>
        <v>2000000</v>
      </c>
      <c r="K45" s="101"/>
      <c r="L45" s="101"/>
      <c r="M45" s="112">
        <f t="shared" si="2"/>
        <v>4000000</v>
      </c>
      <c r="N45" s="79"/>
    </row>
    <row r="46" spans="2:16" s="80" customFormat="1" ht="25.5" x14ac:dyDescent="0.2">
      <c r="B46" s="77"/>
      <c r="C46" s="95"/>
      <c r="D46" s="128">
        <f t="shared" si="4"/>
        <v>4.5</v>
      </c>
      <c r="E46" s="78"/>
      <c r="F46" s="128">
        <v>4.5</v>
      </c>
      <c r="G46" s="107" t="s">
        <v>235</v>
      </c>
      <c r="H46" s="75" t="s">
        <v>170</v>
      </c>
      <c r="I46" s="76">
        <v>1</v>
      </c>
      <c r="J46" s="114">
        <f>+Resultados!F34</f>
        <v>533333</v>
      </c>
      <c r="K46" s="101"/>
      <c r="L46" s="101"/>
      <c r="M46" s="112">
        <f t="shared" si="2"/>
        <v>533333</v>
      </c>
      <c r="N46" s="79"/>
    </row>
    <row r="47" spans="2:16" s="80" customFormat="1" x14ac:dyDescent="0.2">
      <c r="B47" s="77"/>
      <c r="C47" s="95"/>
      <c r="D47" s="128">
        <f t="shared" si="4"/>
        <v>4.5999999999999996</v>
      </c>
      <c r="E47" s="78"/>
      <c r="F47" s="128">
        <v>4.5999999999999996</v>
      </c>
      <c r="G47" s="107" t="s">
        <v>213</v>
      </c>
      <c r="H47" s="75" t="s">
        <v>0</v>
      </c>
      <c r="I47" s="76">
        <v>0.6</v>
      </c>
      <c r="J47" s="114">
        <f>+Resultados!F35</f>
        <v>333333</v>
      </c>
      <c r="K47" s="101"/>
      <c r="L47" s="101"/>
      <c r="M47" s="112">
        <f t="shared" si="2"/>
        <v>199999.8</v>
      </c>
      <c r="N47" s="79"/>
    </row>
    <row r="48" spans="2:16" s="80" customFormat="1" ht="12.75" customHeight="1" x14ac:dyDescent="0.2">
      <c r="B48" s="77"/>
      <c r="C48" s="95"/>
      <c r="D48" s="128">
        <f t="shared" si="4"/>
        <v>4.7</v>
      </c>
      <c r="E48" s="78"/>
      <c r="F48" s="128">
        <v>4.7</v>
      </c>
      <c r="G48" s="107" t="s">
        <v>214</v>
      </c>
      <c r="H48" s="75" t="s">
        <v>158</v>
      </c>
      <c r="I48" s="76">
        <v>0.52800000000000002</v>
      </c>
      <c r="J48" s="114">
        <f>+Resultados!F36</f>
        <v>37333</v>
      </c>
      <c r="K48" s="101"/>
      <c r="L48" s="101"/>
      <c r="M48" s="112">
        <f t="shared" si="2"/>
        <v>19711.824000000001</v>
      </c>
      <c r="N48" s="79"/>
    </row>
    <row r="49" spans="2:16" ht="12.75" customHeight="1" x14ac:dyDescent="0.2">
      <c r="B49" s="27"/>
      <c r="C49" s="94"/>
      <c r="D49" s="128">
        <f t="shared" si="4"/>
        <v>4.8</v>
      </c>
      <c r="E49" s="52"/>
      <c r="F49" s="128">
        <v>4.8</v>
      </c>
      <c r="G49" s="81" t="s">
        <v>222</v>
      </c>
      <c r="H49" s="75" t="s">
        <v>158</v>
      </c>
      <c r="I49" s="76">
        <f>+I16</f>
        <v>81.09</v>
      </c>
      <c r="J49" s="114">
        <f>+Resultados!F37</f>
        <v>190833</v>
      </c>
      <c r="K49" s="99"/>
      <c r="L49" s="99"/>
      <c r="M49" s="112">
        <f t="shared" si="2"/>
        <v>15474647.970000001</v>
      </c>
      <c r="N49" s="26"/>
    </row>
    <row r="50" spans="2:16" ht="26.25" customHeight="1" x14ac:dyDescent="0.2">
      <c r="B50" s="27"/>
      <c r="C50" s="94"/>
      <c r="D50" s="128">
        <f t="shared" si="4"/>
        <v>4.9000000000000004</v>
      </c>
      <c r="E50" s="52"/>
      <c r="F50" s="128">
        <v>4.9000000000000004</v>
      </c>
      <c r="G50" s="81" t="s">
        <v>215</v>
      </c>
      <c r="H50" s="75" t="s">
        <v>158</v>
      </c>
      <c r="I50" s="76">
        <v>0.52800000000000002</v>
      </c>
      <c r="J50" s="114">
        <f>+Resultados!F38</f>
        <v>866667</v>
      </c>
      <c r="K50" s="99"/>
      <c r="L50" s="99"/>
      <c r="M50" s="112">
        <f t="shared" si="2"/>
        <v>457600.17600000004</v>
      </c>
      <c r="N50" s="26"/>
      <c r="P50" s="59"/>
    </row>
    <row r="51" spans="2:16" ht="26.25" customHeight="1" x14ac:dyDescent="0.2">
      <c r="B51" s="27"/>
      <c r="C51" s="94"/>
      <c r="D51" s="128">
        <f t="shared" si="4"/>
        <v>5</v>
      </c>
      <c r="E51" s="52"/>
      <c r="F51" s="128">
        <v>5</v>
      </c>
      <c r="G51" s="81" t="s">
        <v>216</v>
      </c>
      <c r="H51" s="75" t="s">
        <v>158</v>
      </c>
      <c r="I51" s="76">
        <v>3.8</v>
      </c>
      <c r="J51" s="114">
        <f>+Resultados!F39</f>
        <v>106667</v>
      </c>
      <c r="K51" s="99"/>
      <c r="L51" s="99"/>
      <c r="M51" s="112">
        <f t="shared" si="2"/>
        <v>405334.6</v>
      </c>
      <c r="N51" s="26"/>
      <c r="P51" s="59"/>
    </row>
    <row r="52" spans="2:16" ht="25.5" x14ac:dyDescent="0.2">
      <c r="B52" s="27"/>
      <c r="C52" s="94"/>
      <c r="D52" s="128">
        <f t="shared" si="4"/>
        <v>5.0999999999999996</v>
      </c>
      <c r="E52" s="52"/>
      <c r="F52" s="128">
        <v>5.0999999999999996</v>
      </c>
      <c r="G52" s="81" t="s">
        <v>217</v>
      </c>
      <c r="H52" s="75" t="s">
        <v>158</v>
      </c>
      <c r="I52" s="76">
        <v>4.18</v>
      </c>
      <c r="J52" s="114">
        <f>+Resultados!F40</f>
        <v>106667</v>
      </c>
      <c r="K52" s="99"/>
      <c r="L52" s="99"/>
      <c r="M52" s="112">
        <f t="shared" si="2"/>
        <v>445868.06</v>
      </c>
      <c r="N52" s="26"/>
      <c r="P52" s="59"/>
    </row>
    <row r="53" spans="2:16" ht="25.5" x14ac:dyDescent="0.2">
      <c r="B53" s="27"/>
      <c r="C53" s="94"/>
      <c r="D53" s="128">
        <f t="shared" si="4"/>
        <v>5.2</v>
      </c>
      <c r="E53" s="52"/>
      <c r="F53" s="128">
        <v>5.2</v>
      </c>
      <c r="G53" s="81" t="s">
        <v>218</v>
      </c>
      <c r="H53" s="75" t="s">
        <v>224</v>
      </c>
      <c r="I53" s="76">
        <v>15</v>
      </c>
      <c r="J53" s="114">
        <f>+Resultados!F41</f>
        <v>124167</v>
      </c>
      <c r="K53" s="99"/>
      <c r="L53" s="99"/>
      <c r="M53" s="112">
        <f t="shared" si="2"/>
        <v>1862505</v>
      </c>
      <c r="N53" s="26"/>
      <c r="P53" s="59"/>
    </row>
    <row r="54" spans="2:16" x14ac:dyDescent="0.2">
      <c r="B54" s="27"/>
      <c r="C54" s="94"/>
      <c r="D54" s="128">
        <f t="shared" si="4"/>
        <v>5.3</v>
      </c>
      <c r="E54" s="52"/>
      <c r="F54" s="128">
        <v>5.3</v>
      </c>
      <c r="G54" s="81" t="s">
        <v>219</v>
      </c>
      <c r="H54" s="75" t="s">
        <v>223</v>
      </c>
      <c r="I54" s="76">
        <v>81.09</v>
      </c>
      <c r="J54" s="114">
        <f>+Resultados!F42</f>
        <v>4667</v>
      </c>
      <c r="K54" s="99"/>
      <c r="L54" s="99"/>
      <c r="M54" s="112">
        <f t="shared" si="2"/>
        <v>378447.03</v>
      </c>
      <c r="N54" s="26"/>
      <c r="P54" s="59"/>
    </row>
    <row r="55" spans="2:16" ht="13.5" thickBot="1" x14ac:dyDescent="0.25">
      <c r="B55" s="27"/>
      <c r="C55" s="158" t="s">
        <v>157</v>
      </c>
      <c r="D55" s="159"/>
      <c r="E55" s="159"/>
      <c r="F55" s="159"/>
      <c r="G55" s="159"/>
      <c r="H55" s="159"/>
      <c r="I55" s="159"/>
      <c r="J55" s="159"/>
      <c r="K55" s="159"/>
      <c r="L55" s="159"/>
      <c r="M55" s="135">
        <f>SUM(M22:M54)</f>
        <v>93187226.590000004</v>
      </c>
      <c r="N55" s="26"/>
      <c r="P55" s="48"/>
    </row>
    <row r="56" spans="2:16" ht="15.75" customHeight="1" x14ac:dyDescent="0.2">
      <c r="B56" s="27"/>
      <c r="C56" s="86"/>
      <c r="D56" s="87"/>
      <c r="E56" s="87"/>
      <c r="F56" s="87"/>
      <c r="G56" s="88" t="s">
        <v>229</v>
      </c>
      <c r="H56" s="89"/>
      <c r="I56" s="90"/>
      <c r="J56" s="91"/>
      <c r="K56" s="92"/>
      <c r="L56" s="92"/>
      <c r="M56" s="93"/>
      <c r="N56" s="26"/>
      <c r="P56" s="48"/>
    </row>
    <row r="57" spans="2:16" ht="15" customHeight="1" x14ac:dyDescent="0.2">
      <c r="B57" s="27"/>
      <c r="C57" s="94"/>
      <c r="D57" s="103">
        <f>+F57</f>
        <v>5.4</v>
      </c>
      <c r="E57" s="52"/>
      <c r="F57" s="103">
        <v>5.4</v>
      </c>
      <c r="G57" s="136" t="s">
        <v>230</v>
      </c>
      <c r="H57" s="75" t="s">
        <v>231</v>
      </c>
      <c r="I57" s="143">
        <v>168.9450798</v>
      </c>
      <c r="J57" s="114">
        <f>39667*2.5</f>
        <v>99167.5</v>
      </c>
      <c r="K57" s="99"/>
      <c r="L57" s="99"/>
      <c r="M57" s="137">
        <f>+I57*J57</f>
        <v>16753861.2010665</v>
      </c>
      <c r="N57" s="26"/>
      <c r="P57" s="48"/>
    </row>
    <row r="58" spans="2:16" ht="15" customHeight="1" x14ac:dyDescent="0.2">
      <c r="B58" s="27"/>
      <c r="C58" s="95"/>
      <c r="D58" s="103">
        <f t="shared" ref="D58:D59" si="5">+F58</f>
        <v>5.5</v>
      </c>
      <c r="E58" s="78"/>
      <c r="F58" s="102">
        <v>5.5</v>
      </c>
      <c r="G58" s="138" t="s">
        <v>232</v>
      </c>
      <c r="H58" s="75" t="s">
        <v>231</v>
      </c>
      <c r="I58" s="143">
        <f>+I57</f>
        <v>168.9450798</v>
      </c>
      <c r="J58" s="114">
        <f t="shared" ref="J58:J59" si="6">39667*2.5</f>
        <v>99167.5</v>
      </c>
      <c r="K58" s="101"/>
      <c r="L58" s="101"/>
      <c r="M58" s="139">
        <f>+I58*J58</f>
        <v>16753861.2010665</v>
      </c>
      <c r="N58" s="26"/>
      <c r="P58" s="48"/>
    </row>
    <row r="59" spans="2:16" ht="15" customHeight="1" x14ac:dyDescent="0.2">
      <c r="B59" s="27"/>
      <c r="C59" s="95"/>
      <c r="D59" s="103">
        <f t="shared" si="5"/>
        <v>5.6</v>
      </c>
      <c r="E59" s="78"/>
      <c r="F59" s="102">
        <v>5.6</v>
      </c>
      <c r="G59" s="138" t="s">
        <v>233</v>
      </c>
      <c r="H59" s="75" t="s">
        <v>231</v>
      </c>
      <c r="I59" s="143">
        <f>+I58</f>
        <v>168.9450798</v>
      </c>
      <c r="J59" s="114">
        <f t="shared" si="6"/>
        <v>99167.5</v>
      </c>
      <c r="K59" s="101"/>
      <c r="L59" s="101"/>
      <c r="M59" s="139">
        <f>+I59*J59</f>
        <v>16753861.2010665</v>
      </c>
      <c r="N59" s="26"/>
      <c r="P59" s="48"/>
    </row>
    <row r="60" spans="2:16" ht="15" customHeight="1" thickBot="1" x14ac:dyDescent="0.25">
      <c r="B60" s="27"/>
      <c r="C60" s="154" t="s">
        <v>157</v>
      </c>
      <c r="D60" s="155"/>
      <c r="E60" s="155"/>
      <c r="F60" s="155"/>
      <c r="G60" s="155"/>
      <c r="H60" s="155"/>
      <c r="I60" s="155"/>
      <c r="J60" s="155"/>
      <c r="K60" s="155"/>
      <c r="L60" s="155"/>
      <c r="M60" s="111">
        <f>SUM(M57:M59)</f>
        <v>50261583.603199497</v>
      </c>
      <c r="N60" s="26"/>
      <c r="P60" s="48"/>
    </row>
    <row r="61" spans="2:16" ht="13.5" thickBot="1" x14ac:dyDescent="0.25">
      <c r="B61" s="27"/>
      <c r="C61" s="131"/>
      <c r="D61" s="132"/>
      <c r="E61" s="132"/>
      <c r="F61" s="132"/>
      <c r="G61" s="132"/>
      <c r="H61" s="132"/>
      <c r="I61" s="132"/>
      <c r="J61" s="132"/>
      <c r="K61" s="132"/>
      <c r="L61" s="133"/>
      <c r="M61" s="134"/>
      <c r="N61" s="26"/>
      <c r="P61" s="48"/>
    </row>
    <row r="62" spans="2:16" ht="20.45" customHeight="1" thickBot="1" x14ac:dyDescent="0.25">
      <c r="B62" s="27"/>
      <c r="C62" s="160" t="s">
        <v>156</v>
      </c>
      <c r="D62" s="161"/>
      <c r="E62" s="161"/>
      <c r="F62" s="161"/>
      <c r="G62" s="161"/>
      <c r="H62" s="161"/>
      <c r="I62" s="161"/>
      <c r="J62" s="161"/>
      <c r="K62" s="161"/>
      <c r="L62" s="162"/>
      <c r="M62" s="108">
        <f>+M55+M20+M60</f>
        <v>148060618.19319952</v>
      </c>
      <c r="N62" s="26"/>
    </row>
    <row r="63" spans="2:16" ht="13.5" thickBot="1" x14ac:dyDescent="0.25">
      <c r="B63" s="27"/>
      <c r="C63" s="47"/>
      <c r="D63" s="45"/>
      <c r="E63" s="45"/>
      <c r="F63" s="45"/>
      <c r="G63" s="45"/>
      <c r="H63" s="46"/>
      <c r="I63" s="46"/>
      <c r="J63" s="45"/>
      <c r="K63" s="45"/>
      <c r="L63" s="45"/>
      <c r="M63" s="44"/>
      <c r="N63" s="43"/>
      <c r="O63" s="41"/>
    </row>
    <row r="64" spans="2:16" ht="29.25" customHeight="1" thickBot="1" x14ac:dyDescent="0.3">
      <c r="B64" s="27"/>
      <c r="C64" s="40"/>
      <c r="D64" s="39"/>
      <c r="E64" s="38"/>
      <c r="F64" s="38"/>
      <c r="G64" s="163" t="s">
        <v>174</v>
      </c>
      <c r="H64" s="164"/>
      <c r="I64" s="164"/>
      <c r="J64" s="164"/>
      <c r="K64" s="164"/>
      <c r="L64" s="165"/>
      <c r="M64" s="109"/>
      <c r="N64" s="26"/>
      <c r="O64" s="141"/>
    </row>
    <row r="65" spans="2:15" ht="30.75" customHeight="1" thickBot="1" x14ac:dyDescent="0.3">
      <c r="B65" s="27"/>
      <c r="C65" s="40"/>
      <c r="D65" s="39"/>
      <c r="E65" s="38"/>
      <c r="F65" s="38"/>
      <c r="G65" s="166" t="s">
        <v>155</v>
      </c>
      <c r="H65" s="167"/>
      <c r="I65" s="167"/>
      <c r="J65" s="167"/>
      <c r="K65" s="167"/>
      <c r="L65" s="168"/>
      <c r="M65" s="42">
        <f>M64+M62+M76</f>
        <v>176393951.52653286</v>
      </c>
      <c r="N65" s="74"/>
      <c r="O65" s="141"/>
    </row>
    <row r="66" spans="2:15" ht="13.5" thickBot="1" x14ac:dyDescent="0.25">
      <c r="B66" s="27"/>
      <c r="C66" s="40"/>
      <c r="D66" s="39"/>
      <c r="E66" s="39"/>
      <c r="F66" s="39"/>
      <c r="G66" s="38"/>
      <c r="H66" s="37"/>
      <c r="I66" s="36"/>
      <c r="J66" s="35"/>
      <c r="K66" s="35"/>
      <c r="L66" s="34"/>
      <c r="M66" s="33"/>
      <c r="N66" s="26"/>
    </row>
    <row r="67" spans="2:15" x14ac:dyDescent="0.2">
      <c r="B67" s="27"/>
      <c r="C67" s="32"/>
      <c r="D67" s="169"/>
      <c r="E67" s="169"/>
      <c r="F67" s="169"/>
      <c r="G67" s="169"/>
      <c r="H67" s="169"/>
      <c r="I67" s="169"/>
      <c r="J67" s="169"/>
      <c r="K67" s="169"/>
      <c r="L67" s="169"/>
      <c r="M67" s="170"/>
      <c r="N67" s="26"/>
    </row>
    <row r="68" spans="2:15" ht="18.75" customHeight="1" x14ac:dyDescent="0.25">
      <c r="B68" s="27"/>
      <c r="C68" s="144" t="s">
        <v>154</v>
      </c>
      <c r="D68" s="145"/>
      <c r="E68" s="145"/>
      <c r="F68" s="145"/>
      <c r="G68" s="145"/>
      <c r="H68" s="157" t="s">
        <v>153</v>
      </c>
      <c r="I68" s="157"/>
      <c r="J68" s="157"/>
      <c r="K68" s="157"/>
      <c r="L68" s="157"/>
      <c r="M68" s="31" t="s">
        <v>152</v>
      </c>
      <c r="N68" s="26"/>
      <c r="O68" s="142"/>
    </row>
    <row r="69" spans="2:15" ht="36" customHeight="1" x14ac:dyDescent="0.2">
      <c r="B69" s="27"/>
      <c r="C69" s="144" t="s">
        <v>151</v>
      </c>
      <c r="D69" s="145"/>
      <c r="E69" s="145"/>
      <c r="F69" s="145"/>
      <c r="G69" s="145"/>
      <c r="H69" s="146" t="s">
        <v>150</v>
      </c>
      <c r="I69" s="147"/>
      <c r="J69" s="30"/>
      <c r="K69" s="30"/>
      <c r="L69" s="29" t="s">
        <v>149</v>
      </c>
      <c r="M69" s="84">
        <v>0.2</v>
      </c>
      <c r="N69" s="26"/>
    </row>
    <row r="70" spans="2:15" ht="17.25" customHeight="1" x14ac:dyDescent="0.2">
      <c r="B70" s="27"/>
      <c r="C70" s="144" t="s">
        <v>148</v>
      </c>
      <c r="D70" s="145"/>
      <c r="E70" s="145"/>
      <c r="F70" s="145"/>
      <c r="G70" s="145"/>
      <c r="H70" s="146" t="s">
        <v>147</v>
      </c>
      <c r="I70" s="147"/>
      <c r="J70" s="30"/>
      <c r="K70" s="30"/>
      <c r="L70" s="29" t="s">
        <v>146</v>
      </c>
      <c r="M70" s="84">
        <v>0.02</v>
      </c>
      <c r="N70" s="26"/>
    </row>
    <row r="71" spans="2:15" ht="17.25" customHeight="1" x14ac:dyDescent="0.2">
      <c r="B71" s="27"/>
      <c r="C71" s="144" t="s">
        <v>173</v>
      </c>
      <c r="D71" s="145"/>
      <c r="E71" s="145"/>
      <c r="F71" s="145"/>
      <c r="G71" s="145"/>
      <c r="H71" s="146" t="s">
        <v>145</v>
      </c>
      <c r="I71" s="147"/>
      <c r="J71" s="30"/>
      <c r="K71" s="30"/>
      <c r="L71" s="29" t="s">
        <v>144</v>
      </c>
      <c r="M71" s="84">
        <v>0.03</v>
      </c>
      <c r="N71" s="26"/>
    </row>
    <row r="72" spans="2:15" ht="73.5" customHeight="1" thickBot="1" x14ac:dyDescent="0.25">
      <c r="B72" s="27"/>
      <c r="C72" s="148"/>
      <c r="D72" s="149"/>
      <c r="E72" s="149"/>
      <c r="F72" s="149"/>
      <c r="G72" s="150"/>
      <c r="H72" s="151" t="s">
        <v>143</v>
      </c>
      <c r="I72" s="152"/>
      <c r="J72" s="152"/>
      <c r="K72" s="153"/>
      <c r="L72" s="28" t="s">
        <v>142</v>
      </c>
      <c r="M72" s="85">
        <f>+M71+M70+M69</f>
        <v>0.25</v>
      </c>
      <c r="N72" s="26"/>
    </row>
    <row r="73" spans="2:15" ht="13.5" thickBot="1" x14ac:dyDescent="0.25">
      <c r="B73" s="27"/>
      <c r="N73" s="26"/>
    </row>
    <row r="74" spans="2:15" x14ac:dyDescent="0.2">
      <c r="B74" s="27"/>
      <c r="C74" s="86"/>
      <c r="D74" s="87"/>
      <c r="E74" s="87"/>
      <c r="F74" s="87"/>
      <c r="G74" s="88" t="s">
        <v>171</v>
      </c>
      <c r="H74" s="89"/>
      <c r="I74" s="90"/>
      <c r="J74" s="91"/>
      <c r="K74" s="92"/>
      <c r="L74" s="92"/>
      <c r="M74" s="93"/>
      <c r="N74" s="26"/>
    </row>
    <row r="75" spans="2:15" ht="51" x14ac:dyDescent="0.2">
      <c r="B75" s="27"/>
      <c r="C75" s="94"/>
      <c r="D75" s="103">
        <f>+F75</f>
        <v>6</v>
      </c>
      <c r="E75" s="52"/>
      <c r="F75" s="103">
        <v>6</v>
      </c>
      <c r="G75" s="81" t="s">
        <v>236</v>
      </c>
      <c r="H75" s="75" t="s">
        <v>172</v>
      </c>
      <c r="I75" s="76">
        <v>1</v>
      </c>
      <c r="J75" s="115">
        <f>+Resultados!E43</f>
        <v>28333333.333333332</v>
      </c>
      <c r="K75" s="49"/>
      <c r="L75" s="49"/>
      <c r="M75" s="110">
        <f>+I75*J75</f>
        <v>28333333.333333332</v>
      </c>
      <c r="N75" s="26"/>
    </row>
    <row r="76" spans="2:15" ht="13.5" thickBot="1" x14ac:dyDescent="0.25">
      <c r="B76" s="27"/>
      <c r="C76" s="154" t="s">
        <v>157</v>
      </c>
      <c r="D76" s="155"/>
      <c r="E76" s="155"/>
      <c r="F76" s="155"/>
      <c r="G76" s="155"/>
      <c r="H76" s="155"/>
      <c r="I76" s="155"/>
      <c r="J76" s="155"/>
      <c r="K76" s="155"/>
      <c r="L76" s="155"/>
      <c r="M76" s="111">
        <f>SUM(M75)</f>
        <v>28333333.333333332</v>
      </c>
      <c r="N76" s="26"/>
    </row>
    <row r="77" spans="2:15" x14ac:dyDescent="0.2">
      <c r="B77" s="27"/>
      <c r="N77" s="26"/>
    </row>
    <row r="78" spans="2:15" x14ac:dyDescent="0.2">
      <c r="B78" s="27"/>
      <c r="N78" s="26"/>
    </row>
    <row r="79" spans="2:15" x14ac:dyDescent="0.2">
      <c r="B79" s="27"/>
      <c r="C79" s="104"/>
      <c r="D79" s="104"/>
      <c r="E79" s="104"/>
      <c r="F79" s="104"/>
      <c r="G79" s="104"/>
      <c r="H79" s="105"/>
      <c r="I79" s="105"/>
      <c r="J79" s="104"/>
      <c r="K79" s="104"/>
      <c r="L79" s="104"/>
      <c r="M79" s="104"/>
      <c r="N79" s="26"/>
    </row>
    <row r="80" spans="2:15" x14ac:dyDescent="0.2">
      <c r="B80" s="27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26"/>
    </row>
    <row r="81" spans="2:14" x14ac:dyDescent="0.2">
      <c r="B81" s="27"/>
      <c r="N81" s="26"/>
    </row>
    <row r="82" spans="2:14" ht="13.5" thickBot="1" x14ac:dyDescent="0.25">
      <c r="B82" s="25"/>
      <c r="C82" s="23"/>
      <c r="D82" s="23"/>
      <c r="E82" s="23"/>
      <c r="F82" s="23"/>
      <c r="G82" s="23"/>
      <c r="H82" s="24"/>
      <c r="I82" s="24"/>
      <c r="J82" s="23"/>
      <c r="K82" s="23"/>
      <c r="L82" s="23"/>
      <c r="M82" s="23"/>
      <c r="N82" s="22"/>
    </row>
    <row r="83" spans="2:14" ht="13.5" thickTop="1" x14ac:dyDescent="0.2"/>
  </sheetData>
  <mergeCells count="34">
    <mergeCell ref="C3:M3"/>
    <mergeCell ref="C4:M4"/>
    <mergeCell ref="C6:M7"/>
    <mergeCell ref="C8:M8"/>
    <mergeCell ref="C10:M10"/>
    <mergeCell ref="D67:M67"/>
    <mergeCell ref="I11:I12"/>
    <mergeCell ref="J11:J12"/>
    <mergeCell ref="K11:K12"/>
    <mergeCell ref="L11:L12"/>
    <mergeCell ref="M11:M12"/>
    <mergeCell ref="C20:L20"/>
    <mergeCell ref="C11:C12"/>
    <mergeCell ref="D11:D12"/>
    <mergeCell ref="E11:F11"/>
    <mergeCell ref="G11:G12"/>
    <mergeCell ref="H11:H12"/>
    <mergeCell ref="C55:L55"/>
    <mergeCell ref="C60:L60"/>
    <mergeCell ref="C62:L62"/>
    <mergeCell ref="G64:L64"/>
    <mergeCell ref="G65:L65"/>
    <mergeCell ref="C80:M80"/>
    <mergeCell ref="C68:G68"/>
    <mergeCell ref="H68:L68"/>
    <mergeCell ref="C69:G69"/>
    <mergeCell ref="H69:I69"/>
    <mergeCell ref="C70:G70"/>
    <mergeCell ref="H70:I70"/>
    <mergeCell ref="C71:G71"/>
    <mergeCell ref="H71:I71"/>
    <mergeCell ref="C72:G72"/>
    <mergeCell ref="H72:K72"/>
    <mergeCell ref="C76:L76"/>
  </mergeCells>
  <printOptions horizontalCentered="1" verticalCentered="1"/>
  <pageMargins left="0.23622047244094491" right="0.23622047244094491" top="0.70866141732283472" bottom="0.35433070866141736" header="0.31496062992125984" footer="0.31496062992125984"/>
  <pageSetup scale="39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P83"/>
  <sheetViews>
    <sheetView showGridLines="0" topLeftCell="A19" zoomScale="70" zoomScaleNormal="70" zoomScaleSheetLayoutView="80" zoomScalePageLayoutView="85" workbookViewId="0">
      <selection activeCell="C80" sqref="C80:M80"/>
    </sheetView>
  </sheetViews>
  <sheetFormatPr baseColWidth="10" defaultColWidth="11.42578125" defaultRowHeight="12.75" x14ac:dyDescent="0.2"/>
  <cols>
    <col min="1" max="1" width="11.42578125" style="20"/>
    <col min="2" max="2" width="3.5703125" style="20" customWidth="1"/>
    <col min="3" max="3" width="9.140625" style="20" customWidth="1"/>
    <col min="4" max="4" width="9.7109375" style="20" customWidth="1"/>
    <col min="5" max="5" width="10.85546875" style="20" customWidth="1"/>
    <col min="6" max="6" width="15" style="20" customWidth="1"/>
    <col min="7" max="7" width="63.85546875" style="20" customWidth="1"/>
    <col min="8" max="8" width="8" style="21" customWidth="1"/>
    <col min="9" max="9" width="13.140625" style="21" customWidth="1"/>
    <col min="10" max="10" width="18" style="20" customWidth="1"/>
    <col min="11" max="11" width="16.42578125" style="20" customWidth="1"/>
    <col min="12" max="12" width="18.42578125" style="20" customWidth="1"/>
    <col min="13" max="13" width="24.42578125" style="20" customWidth="1"/>
    <col min="14" max="14" width="3.7109375" style="20" customWidth="1"/>
    <col min="15" max="15" width="28" style="20" customWidth="1"/>
    <col min="16" max="16" width="13.85546875" style="20" bestFit="1" customWidth="1"/>
    <col min="17" max="16384" width="11.42578125" style="20"/>
  </cols>
  <sheetData>
    <row r="1" spans="2:14" ht="13.5" thickBot="1" x14ac:dyDescent="0.25"/>
    <row r="2" spans="2:14" ht="13.5" customHeight="1" thickTop="1" x14ac:dyDescent="0.2">
      <c r="B2" s="71"/>
      <c r="C2" s="69"/>
      <c r="D2" s="69"/>
      <c r="E2" s="69"/>
      <c r="F2" s="69"/>
      <c r="G2" s="69"/>
      <c r="H2" s="70"/>
      <c r="I2" s="70"/>
      <c r="J2" s="69"/>
      <c r="K2" s="69"/>
      <c r="L2" s="69"/>
      <c r="M2" s="69"/>
      <c r="N2" s="68"/>
    </row>
    <row r="3" spans="2:14" x14ac:dyDescent="0.2">
      <c r="B3" s="27"/>
      <c r="C3" s="179" t="s">
        <v>237</v>
      </c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26"/>
    </row>
    <row r="4" spans="2:14" x14ac:dyDescent="0.2">
      <c r="B4" s="27"/>
      <c r="C4" s="180" t="s">
        <v>175</v>
      </c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26"/>
    </row>
    <row r="5" spans="2:14" ht="13.5" thickBot="1" x14ac:dyDescent="0.25">
      <c r="B5" s="27"/>
      <c r="C5" s="72"/>
      <c r="D5" s="72"/>
      <c r="E5" s="72"/>
      <c r="F5" s="72"/>
      <c r="G5" s="72"/>
      <c r="H5" s="67"/>
      <c r="I5" s="67"/>
      <c r="J5" s="72"/>
      <c r="K5" s="72"/>
      <c r="L5" s="72"/>
      <c r="M5" s="72"/>
      <c r="N5" s="26"/>
    </row>
    <row r="6" spans="2:14" x14ac:dyDescent="0.2">
      <c r="B6" s="27"/>
      <c r="C6" s="181" t="s">
        <v>178</v>
      </c>
      <c r="D6" s="182"/>
      <c r="E6" s="182"/>
      <c r="F6" s="182"/>
      <c r="G6" s="182"/>
      <c r="H6" s="182"/>
      <c r="I6" s="182"/>
      <c r="J6" s="182"/>
      <c r="K6" s="182"/>
      <c r="L6" s="182"/>
      <c r="M6" s="183"/>
      <c r="N6" s="26"/>
    </row>
    <row r="7" spans="2:14" x14ac:dyDescent="0.2">
      <c r="B7" s="27"/>
      <c r="C7" s="184"/>
      <c r="D7" s="185"/>
      <c r="E7" s="185"/>
      <c r="F7" s="185"/>
      <c r="G7" s="185"/>
      <c r="H7" s="185"/>
      <c r="I7" s="185"/>
      <c r="J7" s="185"/>
      <c r="K7" s="185"/>
      <c r="L7" s="185"/>
      <c r="M7" s="186"/>
      <c r="N7" s="26"/>
    </row>
    <row r="8" spans="2:14" ht="40.5" hidden="1" customHeight="1" x14ac:dyDescent="0.2">
      <c r="B8" s="27"/>
      <c r="C8" s="187" t="s">
        <v>169</v>
      </c>
      <c r="D8" s="188"/>
      <c r="E8" s="188"/>
      <c r="F8" s="188"/>
      <c r="G8" s="188"/>
      <c r="H8" s="188"/>
      <c r="I8" s="188"/>
      <c r="J8" s="188"/>
      <c r="K8" s="188"/>
      <c r="L8" s="188"/>
      <c r="M8" s="189"/>
      <c r="N8" s="26"/>
    </row>
    <row r="9" spans="2:14" s="61" customFormat="1" ht="18.75" customHeight="1" x14ac:dyDescent="0.2">
      <c r="B9" s="66"/>
      <c r="C9" s="65"/>
      <c r="D9" s="64"/>
      <c r="E9" s="64"/>
      <c r="F9" s="64"/>
      <c r="G9" s="64"/>
      <c r="H9" s="64"/>
      <c r="I9" s="64"/>
      <c r="J9" s="64"/>
      <c r="L9" s="64"/>
      <c r="M9" s="63"/>
      <c r="N9" s="62"/>
    </row>
    <row r="10" spans="2:14" ht="13.5" thickBot="1" x14ac:dyDescent="0.25">
      <c r="B10" s="27"/>
      <c r="C10" s="190"/>
      <c r="D10" s="191"/>
      <c r="E10" s="191"/>
      <c r="F10" s="191"/>
      <c r="G10" s="191"/>
      <c r="H10" s="191"/>
      <c r="I10" s="191"/>
      <c r="J10" s="191"/>
      <c r="K10" s="191"/>
      <c r="L10" s="191"/>
      <c r="M10" s="192"/>
      <c r="N10" s="26"/>
    </row>
    <row r="11" spans="2:14" ht="42" customHeight="1" x14ac:dyDescent="0.2">
      <c r="B11" s="27"/>
      <c r="C11" s="193" t="s">
        <v>168</v>
      </c>
      <c r="D11" s="171" t="s">
        <v>167</v>
      </c>
      <c r="E11" s="195" t="s">
        <v>166</v>
      </c>
      <c r="F11" s="195"/>
      <c r="G11" s="193" t="s">
        <v>3</v>
      </c>
      <c r="H11" s="171" t="s">
        <v>165</v>
      </c>
      <c r="I11" s="171" t="s">
        <v>1</v>
      </c>
      <c r="J11" s="171" t="s">
        <v>164</v>
      </c>
      <c r="K11" s="173" t="s">
        <v>163</v>
      </c>
      <c r="L11" s="175" t="s">
        <v>162</v>
      </c>
      <c r="M11" s="177" t="s">
        <v>161</v>
      </c>
      <c r="N11" s="26"/>
    </row>
    <row r="12" spans="2:14" ht="42" customHeight="1" thickBot="1" x14ac:dyDescent="0.25">
      <c r="B12" s="27"/>
      <c r="C12" s="194"/>
      <c r="D12" s="172"/>
      <c r="E12" s="60" t="s">
        <v>160</v>
      </c>
      <c r="F12" s="60" t="s">
        <v>159</v>
      </c>
      <c r="G12" s="194"/>
      <c r="H12" s="172"/>
      <c r="I12" s="172"/>
      <c r="J12" s="172"/>
      <c r="K12" s="174"/>
      <c r="L12" s="176"/>
      <c r="M12" s="178"/>
      <c r="N12" s="26"/>
    </row>
    <row r="13" spans="2:14" ht="12.75" customHeight="1" x14ac:dyDescent="0.2">
      <c r="B13" s="27"/>
      <c r="C13" s="96" t="s">
        <v>190</v>
      </c>
      <c r="D13" s="82"/>
      <c r="E13" s="82"/>
      <c r="F13" s="82"/>
      <c r="G13" s="82"/>
      <c r="H13" s="82"/>
      <c r="I13" s="82"/>
      <c r="J13" s="82"/>
      <c r="K13" s="82"/>
      <c r="L13" s="82"/>
      <c r="M13" s="97"/>
      <c r="N13" s="26"/>
    </row>
    <row r="14" spans="2:14" x14ac:dyDescent="0.2">
      <c r="B14" s="27"/>
      <c r="C14" s="98"/>
      <c r="D14" s="58"/>
      <c r="E14" s="58"/>
      <c r="F14" s="58"/>
      <c r="G14" s="57" t="s">
        <v>189</v>
      </c>
      <c r="H14" s="56"/>
      <c r="I14" s="55"/>
      <c r="J14" s="54"/>
      <c r="K14" s="53"/>
      <c r="L14" s="53"/>
      <c r="M14" s="73"/>
      <c r="N14" s="26"/>
    </row>
    <row r="15" spans="2:14" ht="12.75" customHeight="1" x14ac:dyDescent="0.2">
      <c r="B15" s="27"/>
      <c r="C15" s="94"/>
      <c r="D15" s="102">
        <f>+F15</f>
        <v>1</v>
      </c>
      <c r="E15" s="52"/>
      <c r="F15" s="102">
        <v>1</v>
      </c>
      <c r="G15" s="107" t="s">
        <v>184</v>
      </c>
      <c r="H15" s="75" t="s">
        <v>170</v>
      </c>
      <c r="I15" s="76">
        <v>1</v>
      </c>
      <c r="J15" s="114"/>
      <c r="K15" s="99"/>
      <c r="L15" s="99"/>
      <c r="M15" s="113">
        <f>+I15*J15</f>
        <v>0</v>
      </c>
      <c r="N15" s="26"/>
    </row>
    <row r="16" spans="2:14" ht="12.75" customHeight="1" x14ac:dyDescent="0.2">
      <c r="B16" s="27"/>
      <c r="C16" s="94"/>
      <c r="D16" s="102">
        <f t="shared" ref="D16:D19" si="0">+F16</f>
        <v>1.1000000000000001</v>
      </c>
      <c r="E16" s="52"/>
      <c r="F16" s="102">
        <v>1.1000000000000001</v>
      </c>
      <c r="G16" s="127" t="s">
        <v>185</v>
      </c>
      <c r="H16" s="51" t="s">
        <v>158</v>
      </c>
      <c r="I16" s="50">
        <v>81.09</v>
      </c>
      <c r="J16" s="114"/>
      <c r="K16" s="99"/>
      <c r="L16" s="99"/>
      <c r="M16" s="113">
        <f t="shared" ref="M16:M19" si="1">+I16*J16</f>
        <v>0</v>
      </c>
      <c r="N16" s="26"/>
    </row>
    <row r="17" spans="2:16" x14ac:dyDescent="0.2">
      <c r="B17" s="27"/>
      <c r="C17" s="94"/>
      <c r="D17" s="102">
        <f t="shared" si="0"/>
        <v>1.2</v>
      </c>
      <c r="E17" s="52"/>
      <c r="F17" s="102">
        <v>1.2</v>
      </c>
      <c r="G17" s="127" t="s">
        <v>186</v>
      </c>
      <c r="H17" s="51" t="s">
        <v>158</v>
      </c>
      <c r="I17" s="50">
        <v>81.09</v>
      </c>
      <c r="J17" s="114"/>
      <c r="K17" s="99"/>
      <c r="L17" s="99"/>
      <c r="M17" s="113">
        <f t="shared" si="1"/>
        <v>0</v>
      </c>
      <c r="N17" s="26"/>
    </row>
    <row r="18" spans="2:16" ht="25.5" x14ac:dyDescent="0.2">
      <c r="B18" s="27"/>
      <c r="C18" s="94"/>
      <c r="D18" s="102">
        <f t="shared" si="0"/>
        <v>1.3</v>
      </c>
      <c r="E18" s="52"/>
      <c r="F18" s="102">
        <v>1.3</v>
      </c>
      <c r="G18" s="127" t="s">
        <v>187</v>
      </c>
      <c r="H18" s="51" t="s">
        <v>170</v>
      </c>
      <c r="I18" s="76">
        <v>6</v>
      </c>
      <c r="J18" s="114"/>
      <c r="K18" s="99"/>
      <c r="L18" s="99"/>
      <c r="M18" s="113">
        <f t="shared" si="1"/>
        <v>0</v>
      </c>
      <c r="N18" s="26"/>
    </row>
    <row r="19" spans="2:16" ht="25.5" x14ac:dyDescent="0.2">
      <c r="B19" s="27"/>
      <c r="C19" s="94"/>
      <c r="D19" s="102">
        <f t="shared" si="0"/>
        <v>1.4</v>
      </c>
      <c r="E19" s="52"/>
      <c r="F19" s="102">
        <v>1.4</v>
      </c>
      <c r="G19" s="107" t="s">
        <v>188</v>
      </c>
      <c r="H19" s="51" t="s">
        <v>158</v>
      </c>
      <c r="I19" s="76">
        <v>81.09</v>
      </c>
      <c r="J19" s="114"/>
      <c r="K19" s="99"/>
      <c r="L19" s="99"/>
      <c r="M19" s="112">
        <f t="shared" si="1"/>
        <v>0</v>
      </c>
      <c r="N19" s="26"/>
    </row>
    <row r="20" spans="2:16" ht="13.5" thickBot="1" x14ac:dyDescent="0.25">
      <c r="B20" s="27"/>
      <c r="C20" s="154" t="s">
        <v>157</v>
      </c>
      <c r="D20" s="155"/>
      <c r="E20" s="155"/>
      <c r="F20" s="155"/>
      <c r="G20" s="155"/>
      <c r="H20" s="155"/>
      <c r="I20" s="155"/>
      <c r="J20" s="155"/>
      <c r="K20" s="155"/>
      <c r="L20" s="155"/>
      <c r="M20" s="111">
        <f>SUM(M15:M19)</f>
        <v>0</v>
      </c>
      <c r="N20" s="26"/>
      <c r="P20" s="48"/>
    </row>
    <row r="21" spans="2:16" x14ac:dyDescent="0.2">
      <c r="B21" s="27"/>
      <c r="C21" s="86"/>
      <c r="D21" s="87"/>
      <c r="E21" s="87"/>
      <c r="F21" s="87"/>
      <c r="G21" s="88" t="s">
        <v>176</v>
      </c>
      <c r="H21" s="89"/>
      <c r="I21" s="90"/>
      <c r="J21" s="91"/>
      <c r="K21" s="92"/>
      <c r="L21" s="92"/>
      <c r="M21" s="93"/>
      <c r="N21" s="26"/>
    </row>
    <row r="22" spans="2:16" ht="25.5" x14ac:dyDescent="0.2">
      <c r="B22" s="27"/>
      <c r="C22" s="94"/>
      <c r="D22" s="128">
        <f>+F22</f>
        <v>2.1</v>
      </c>
      <c r="E22" s="52"/>
      <c r="F22" s="128">
        <v>2.1</v>
      </c>
      <c r="G22" s="81" t="s">
        <v>191</v>
      </c>
      <c r="H22" s="75" t="s">
        <v>158</v>
      </c>
      <c r="I22" s="76">
        <v>81.09</v>
      </c>
      <c r="J22" s="114"/>
      <c r="K22" s="100"/>
      <c r="L22" s="100"/>
      <c r="M22" s="112">
        <f>+I22*J22</f>
        <v>0</v>
      </c>
      <c r="N22" s="26"/>
    </row>
    <row r="23" spans="2:16" ht="12.75" customHeight="1" x14ac:dyDescent="0.2">
      <c r="B23" s="27"/>
      <c r="C23" s="94"/>
      <c r="D23" s="128">
        <f>+F23</f>
        <v>2.2000000000000002</v>
      </c>
      <c r="E23" s="52"/>
      <c r="F23" s="128">
        <v>2.2000000000000002</v>
      </c>
      <c r="G23" s="83" t="s">
        <v>192</v>
      </c>
      <c r="H23" s="51" t="s">
        <v>158</v>
      </c>
      <c r="I23" s="50">
        <v>55.15</v>
      </c>
      <c r="J23" s="114"/>
      <c r="K23" s="100"/>
      <c r="L23" s="100"/>
      <c r="M23" s="112">
        <f>+I23*J23</f>
        <v>0</v>
      </c>
      <c r="N23" s="26"/>
    </row>
    <row r="24" spans="2:16" ht="12.75" customHeight="1" x14ac:dyDescent="0.2">
      <c r="B24" s="27"/>
      <c r="C24" s="94"/>
      <c r="D24" s="128">
        <f>+F24</f>
        <v>2.2999999999999998</v>
      </c>
      <c r="E24" s="52"/>
      <c r="F24" s="128">
        <v>2.2999999999999998</v>
      </c>
      <c r="G24" s="83" t="s">
        <v>193</v>
      </c>
      <c r="H24" s="51" t="s">
        <v>170</v>
      </c>
      <c r="I24" s="50">
        <v>1</v>
      </c>
      <c r="J24" s="114"/>
      <c r="K24" s="100"/>
      <c r="L24" s="100"/>
      <c r="M24" s="112">
        <f t="shared" ref="M24:M54" si="2">+I24*J24</f>
        <v>0</v>
      </c>
      <c r="N24" s="26"/>
    </row>
    <row r="25" spans="2:16" ht="12.75" customHeight="1" x14ac:dyDescent="0.2">
      <c r="B25" s="27"/>
      <c r="C25" s="94"/>
      <c r="D25" s="128">
        <f t="shared" ref="D25:D29" si="3">+F25</f>
        <v>2.4</v>
      </c>
      <c r="E25" s="52"/>
      <c r="F25" s="128">
        <v>2.4</v>
      </c>
      <c r="G25" s="83" t="s">
        <v>194</v>
      </c>
      <c r="H25" s="51" t="s">
        <v>158</v>
      </c>
      <c r="I25" s="50">
        <v>19.96</v>
      </c>
      <c r="J25" s="114"/>
      <c r="K25" s="100"/>
      <c r="L25" s="100"/>
      <c r="M25" s="112">
        <f t="shared" si="2"/>
        <v>0</v>
      </c>
      <c r="N25" s="26"/>
    </row>
    <row r="26" spans="2:16" ht="25.5" x14ac:dyDescent="0.2">
      <c r="B26" s="27"/>
      <c r="C26" s="106"/>
      <c r="D26" s="128">
        <f t="shared" si="3"/>
        <v>2.5</v>
      </c>
      <c r="E26" s="52"/>
      <c r="F26" s="128">
        <v>2.5</v>
      </c>
      <c r="G26" s="83" t="s">
        <v>195</v>
      </c>
      <c r="H26" s="51" t="s">
        <v>158</v>
      </c>
      <c r="I26" s="50">
        <v>6.07</v>
      </c>
      <c r="J26" s="114"/>
      <c r="K26" s="100"/>
      <c r="L26" s="100"/>
      <c r="M26" s="112">
        <f t="shared" si="2"/>
        <v>0</v>
      </c>
      <c r="N26" s="26"/>
    </row>
    <row r="27" spans="2:16" ht="12.75" customHeight="1" x14ac:dyDescent="0.2">
      <c r="B27" s="27"/>
      <c r="C27" s="106"/>
      <c r="D27" s="128">
        <f t="shared" si="3"/>
        <v>2.6</v>
      </c>
      <c r="E27" s="52"/>
      <c r="F27" s="128">
        <v>2.6</v>
      </c>
      <c r="G27" s="83" t="s">
        <v>196</v>
      </c>
      <c r="H27" s="51" t="s">
        <v>170</v>
      </c>
      <c r="I27" s="130">
        <v>10</v>
      </c>
      <c r="J27" s="114"/>
      <c r="K27" s="100"/>
      <c r="L27" s="100"/>
      <c r="M27" s="112">
        <f t="shared" si="2"/>
        <v>0</v>
      </c>
      <c r="N27" s="26"/>
    </row>
    <row r="28" spans="2:16" ht="25.5" x14ac:dyDescent="0.2">
      <c r="B28" s="27"/>
      <c r="C28" s="106"/>
      <c r="D28" s="128">
        <f t="shared" si="3"/>
        <v>2.7</v>
      </c>
      <c r="E28" s="52"/>
      <c r="F28" s="128">
        <v>2.7</v>
      </c>
      <c r="G28" s="83" t="s">
        <v>197</v>
      </c>
      <c r="H28" s="51" t="s">
        <v>170</v>
      </c>
      <c r="I28" s="50">
        <v>2</v>
      </c>
      <c r="J28" s="114"/>
      <c r="K28" s="100"/>
      <c r="L28" s="100"/>
      <c r="M28" s="112">
        <f t="shared" si="2"/>
        <v>0</v>
      </c>
      <c r="N28" s="26"/>
    </row>
    <row r="29" spans="2:16" ht="25.5" x14ac:dyDescent="0.2">
      <c r="B29" s="27"/>
      <c r="C29" s="106"/>
      <c r="D29" s="128">
        <f t="shared" si="3"/>
        <v>2.8</v>
      </c>
      <c r="E29" s="52"/>
      <c r="F29" s="128">
        <v>2.8</v>
      </c>
      <c r="G29" s="83" t="s">
        <v>198</v>
      </c>
      <c r="H29" s="51" t="s">
        <v>170</v>
      </c>
      <c r="I29" s="50">
        <v>1</v>
      </c>
      <c r="J29" s="114"/>
      <c r="K29" s="100"/>
      <c r="L29" s="100"/>
      <c r="M29" s="112">
        <f t="shared" si="2"/>
        <v>0</v>
      </c>
      <c r="N29" s="26"/>
    </row>
    <row r="30" spans="2:16" ht="12.75" customHeight="1" x14ac:dyDescent="0.2">
      <c r="B30" s="27"/>
      <c r="C30" s="94"/>
      <c r="D30" s="128">
        <f>+F30</f>
        <v>2.9</v>
      </c>
      <c r="E30" s="52"/>
      <c r="F30" s="128">
        <v>2.9</v>
      </c>
      <c r="G30" s="83" t="s">
        <v>199</v>
      </c>
      <c r="H30" s="51" t="s">
        <v>158</v>
      </c>
      <c r="I30" s="50">
        <v>81.09</v>
      </c>
      <c r="J30" s="114"/>
      <c r="K30" s="99"/>
      <c r="L30" s="99"/>
      <c r="M30" s="112">
        <f t="shared" si="2"/>
        <v>0</v>
      </c>
      <c r="N30" s="26"/>
    </row>
    <row r="31" spans="2:16" ht="12.75" customHeight="1" x14ac:dyDescent="0.2">
      <c r="B31" s="27"/>
      <c r="C31" s="94"/>
      <c r="D31" s="128">
        <f>+F31</f>
        <v>3</v>
      </c>
      <c r="E31" s="52"/>
      <c r="F31" s="128">
        <v>3</v>
      </c>
      <c r="G31" s="83" t="s">
        <v>200</v>
      </c>
      <c r="H31" s="51" t="s">
        <v>170</v>
      </c>
      <c r="I31" s="50">
        <v>1</v>
      </c>
      <c r="J31" s="114"/>
      <c r="K31" s="99"/>
      <c r="L31" s="99"/>
      <c r="M31" s="112">
        <f t="shared" si="2"/>
        <v>0</v>
      </c>
      <c r="N31" s="26"/>
    </row>
    <row r="32" spans="2:16" ht="12.75" customHeight="1" x14ac:dyDescent="0.2">
      <c r="B32" s="27"/>
      <c r="C32" s="94"/>
      <c r="D32" s="128">
        <f>+F32</f>
        <v>3.1</v>
      </c>
      <c r="E32" s="52"/>
      <c r="F32" s="128">
        <v>3.1</v>
      </c>
      <c r="G32" s="83" t="s">
        <v>220</v>
      </c>
      <c r="H32" s="51" t="s">
        <v>170</v>
      </c>
      <c r="I32" s="50">
        <v>6</v>
      </c>
      <c r="J32" s="114"/>
      <c r="K32" s="99"/>
      <c r="L32" s="99"/>
      <c r="M32" s="112">
        <f t="shared" si="2"/>
        <v>0</v>
      </c>
      <c r="N32" s="26"/>
    </row>
    <row r="33" spans="2:16" ht="12.75" customHeight="1" x14ac:dyDescent="0.2">
      <c r="B33" s="27"/>
      <c r="C33" s="94"/>
      <c r="D33" s="128">
        <f>+F33</f>
        <v>3.2</v>
      </c>
      <c r="E33" s="52"/>
      <c r="F33" s="128">
        <v>3.2</v>
      </c>
      <c r="G33" s="83" t="s">
        <v>201</v>
      </c>
      <c r="H33" s="51" t="s">
        <v>170</v>
      </c>
      <c r="I33" s="50">
        <v>2</v>
      </c>
      <c r="J33" s="114"/>
      <c r="K33" s="99"/>
      <c r="L33" s="99"/>
      <c r="M33" s="112">
        <f t="shared" si="2"/>
        <v>0</v>
      </c>
      <c r="N33" s="26"/>
    </row>
    <row r="34" spans="2:16" ht="12.75" customHeight="1" x14ac:dyDescent="0.2">
      <c r="B34" s="27"/>
      <c r="C34" s="94"/>
      <c r="D34" s="128">
        <f t="shared" ref="D34:D35" si="4">+F34</f>
        <v>3.3</v>
      </c>
      <c r="E34" s="52"/>
      <c r="F34" s="128">
        <v>3.3</v>
      </c>
      <c r="G34" s="83" t="s">
        <v>202</v>
      </c>
      <c r="H34" s="75" t="s">
        <v>224</v>
      </c>
      <c r="I34" s="76">
        <v>7</v>
      </c>
      <c r="J34" s="114"/>
      <c r="K34" s="99"/>
      <c r="L34" s="99"/>
      <c r="M34" s="112">
        <f t="shared" si="2"/>
        <v>0</v>
      </c>
      <c r="N34" s="26"/>
      <c r="P34" s="59"/>
    </row>
    <row r="35" spans="2:16" ht="12.75" customHeight="1" x14ac:dyDescent="0.2">
      <c r="B35" s="27"/>
      <c r="C35" s="94"/>
      <c r="D35" s="128">
        <f t="shared" si="4"/>
        <v>3.4</v>
      </c>
      <c r="E35" s="52"/>
      <c r="F35" s="128">
        <v>3.4</v>
      </c>
      <c r="G35" s="81" t="s">
        <v>221</v>
      </c>
      <c r="H35" s="51" t="s">
        <v>224</v>
      </c>
      <c r="I35" s="76">
        <v>2</v>
      </c>
      <c r="J35" s="114"/>
      <c r="K35" s="99"/>
      <c r="L35" s="99"/>
      <c r="M35" s="112">
        <f t="shared" si="2"/>
        <v>0</v>
      </c>
      <c r="N35" s="26"/>
    </row>
    <row r="36" spans="2:16" ht="12.75" customHeight="1" x14ac:dyDescent="0.2">
      <c r="B36" s="27"/>
      <c r="C36" s="94"/>
      <c r="D36" s="128">
        <f t="shared" ref="D36:D42" si="5">+F36</f>
        <v>3.5</v>
      </c>
      <c r="E36" s="52"/>
      <c r="F36" s="128">
        <v>3.5</v>
      </c>
      <c r="G36" s="81" t="s">
        <v>203</v>
      </c>
      <c r="H36" s="51" t="s">
        <v>170</v>
      </c>
      <c r="I36" s="76">
        <v>2</v>
      </c>
      <c r="J36" s="114"/>
      <c r="K36" s="99"/>
      <c r="L36" s="99"/>
      <c r="M36" s="112">
        <f t="shared" si="2"/>
        <v>0</v>
      </c>
      <c r="N36" s="26"/>
    </row>
    <row r="37" spans="2:16" ht="25.5" x14ac:dyDescent="0.2">
      <c r="B37" s="27"/>
      <c r="C37" s="94"/>
      <c r="D37" s="128">
        <f t="shared" si="5"/>
        <v>3.6</v>
      </c>
      <c r="E37" s="52"/>
      <c r="F37" s="128">
        <v>3.6</v>
      </c>
      <c r="G37" s="81" t="s">
        <v>204</v>
      </c>
      <c r="H37" s="75" t="s">
        <v>170</v>
      </c>
      <c r="I37" s="76">
        <v>8</v>
      </c>
      <c r="J37" s="114"/>
      <c r="K37" s="99"/>
      <c r="L37" s="99"/>
      <c r="M37" s="112">
        <f t="shared" si="2"/>
        <v>0</v>
      </c>
      <c r="N37" s="26"/>
      <c r="P37" s="59"/>
    </row>
    <row r="38" spans="2:16" ht="29.25" customHeight="1" x14ac:dyDescent="0.2">
      <c r="B38" s="27"/>
      <c r="C38" s="94"/>
      <c r="D38" s="128">
        <f t="shared" si="5"/>
        <v>3.7</v>
      </c>
      <c r="E38" s="52"/>
      <c r="F38" s="128">
        <v>3.7</v>
      </c>
      <c r="G38" s="81" t="s">
        <v>205</v>
      </c>
      <c r="H38" s="75" t="s">
        <v>224</v>
      </c>
      <c r="I38" s="76">
        <v>6</v>
      </c>
      <c r="J38" s="114"/>
      <c r="K38" s="99"/>
      <c r="L38" s="99"/>
      <c r="M38" s="112">
        <f t="shared" si="2"/>
        <v>0</v>
      </c>
      <c r="N38" s="26"/>
      <c r="P38" s="59"/>
    </row>
    <row r="39" spans="2:16" x14ac:dyDescent="0.2">
      <c r="B39" s="27"/>
      <c r="C39" s="94"/>
      <c r="D39" s="128">
        <f t="shared" si="5"/>
        <v>3.8</v>
      </c>
      <c r="E39" s="52"/>
      <c r="F39" s="128">
        <v>3.8</v>
      </c>
      <c r="G39" s="83" t="s">
        <v>206</v>
      </c>
      <c r="H39" s="51" t="s">
        <v>0</v>
      </c>
      <c r="I39" s="50">
        <v>16</v>
      </c>
      <c r="J39" s="114"/>
      <c r="K39" s="99"/>
      <c r="L39" s="99"/>
      <c r="M39" s="112">
        <f t="shared" si="2"/>
        <v>0</v>
      </c>
      <c r="N39" s="26"/>
    </row>
    <row r="40" spans="2:16" s="80" customFormat="1" x14ac:dyDescent="0.2">
      <c r="B40" s="77"/>
      <c r="C40" s="95"/>
      <c r="D40" s="129">
        <f t="shared" si="5"/>
        <v>3.9</v>
      </c>
      <c r="E40" s="78"/>
      <c r="F40" s="129">
        <v>3.9</v>
      </c>
      <c r="G40" s="81" t="s">
        <v>207</v>
      </c>
      <c r="H40" s="75" t="s">
        <v>170</v>
      </c>
      <c r="I40" s="76">
        <v>2</v>
      </c>
      <c r="J40" s="114"/>
      <c r="K40" s="101"/>
      <c r="L40" s="101"/>
      <c r="M40" s="112">
        <f t="shared" si="2"/>
        <v>0</v>
      </c>
      <c r="N40" s="79"/>
    </row>
    <row r="41" spans="2:16" x14ac:dyDescent="0.2">
      <c r="B41" s="27"/>
      <c r="C41" s="94"/>
      <c r="D41" s="128">
        <f t="shared" si="5"/>
        <v>4</v>
      </c>
      <c r="E41" s="52"/>
      <c r="F41" s="128">
        <v>4</v>
      </c>
      <c r="G41" s="81" t="s">
        <v>208</v>
      </c>
      <c r="H41" s="75" t="s">
        <v>170</v>
      </c>
      <c r="I41" s="76">
        <v>3</v>
      </c>
      <c r="J41" s="114"/>
      <c r="K41" s="99"/>
      <c r="L41" s="99"/>
      <c r="M41" s="112">
        <f t="shared" si="2"/>
        <v>0</v>
      </c>
      <c r="N41" s="26"/>
      <c r="P41" s="59"/>
    </row>
    <row r="42" spans="2:16" x14ac:dyDescent="0.2">
      <c r="B42" s="27"/>
      <c r="C42" s="94"/>
      <c r="D42" s="128">
        <f t="shared" si="5"/>
        <v>4.0999999999999996</v>
      </c>
      <c r="E42" s="52"/>
      <c r="F42" s="128">
        <v>4.0999999999999996</v>
      </c>
      <c r="G42" s="81" t="s">
        <v>209</v>
      </c>
      <c r="H42" s="75" t="s">
        <v>0</v>
      </c>
      <c r="I42" s="76">
        <f>+I39/2</f>
        <v>8</v>
      </c>
      <c r="J42" s="114"/>
      <c r="K42" s="99"/>
      <c r="L42" s="99"/>
      <c r="M42" s="112">
        <f t="shared" si="2"/>
        <v>0</v>
      </c>
      <c r="N42" s="26"/>
      <c r="P42" s="59"/>
    </row>
    <row r="43" spans="2:16" s="80" customFormat="1" x14ac:dyDescent="0.2">
      <c r="B43" s="77"/>
      <c r="C43" s="95"/>
      <c r="D43" s="128">
        <f t="shared" ref="D43:D44" si="6">+F43</f>
        <v>4.2</v>
      </c>
      <c r="E43" s="78"/>
      <c r="F43" s="129">
        <v>4.2</v>
      </c>
      <c r="G43" s="81" t="s">
        <v>177</v>
      </c>
      <c r="H43" s="75" t="s">
        <v>158</v>
      </c>
      <c r="I43" s="76">
        <v>4.2</v>
      </c>
      <c r="J43" s="114"/>
      <c r="K43" s="101"/>
      <c r="L43" s="101"/>
      <c r="M43" s="112">
        <f t="shared" si="2"/>
        <v>0</v>
      </c>
      <c r="N43" s="79"/>
    </row>
    <row r="44" spans="2:16" x14ac:dyDescent="0.2">
      <c r="B44" s="27"/>
      <c r="C44" s="94"/>
      <c r="D44" s="128">
        <f t="shared" si="6"/>
        <v>4.3</v>
      </c>
      <c r="E44" s="52"/>
      <c r="F44" s="128">
        <v>4.3</v>
      </c>
      <c r="G44" s="81" t="s">
        <v>210</v>
      </c>
      <c r="H44" s="51" t="s">
        <v>170</v>
      </c>
      <c r="I44" s="50">
        <v>3</v>
      </c>
      <c r="J44" s="114"/>
      <c r="K44" s="99"/>
      <c r="L44" s="99"/>
      <c r="M44" s="112">
        <f t="shared" si="2"/>
        <v>0</v>
      </c>
      <c r="N44" s="26"/>
    </row>
    <row r="45" spans="2:16" s="80" customFormat="1" ht="28.5" customHeight="1" x14ac:dyDescent="0.2">
      <c r="B45" s="77"/>
      <c r="C45" s="95"/>
      <c r="D45" s="128">
        <f t="shared" ref="D45" si="7">+F45</f>
        <v>4.4000000000000004</v>
      </c>
      <c r="E45" s="78"/>
      <c r="F45" s="128">
        <v>4.4000000000000004</v>
      </c>
      <c r="G45" s="107" t="s">
        <v>234</v>
      </c>
      <c r="H45" s="75" t="s">
        <v>170</v>
      </c>
      <c r="I45" s="76">
        <v>2</v>
      </c>
      <c r="J45" s="114"/>
      <c r="K45" s="101"/>
      <c r="L45" s="101"/>
      <c r="M45" s="112">
        <f t="shared" si="2"/>
        <v>0</v>
      </c>
      <c r="N45" s="79"/>
    </row>
    <row r="46" spans="2:16" s="80" customFormat="1" ht="25.5" x14ac:dyDescent="0.2">
      <c r="B46" s="77"/>
      <c r="C46" s="95"/>
      <c r="D46" s="128">
        <f t="shared" ref="D46:D52" si="8">+F46</f>
        <v>4.5</v>
      </c>
      <c r="E46" s="78"/>
      <c r="F46" s="128">
        <v>4.5</v>
      </c>
      <c r="G46" s="107" t="s">
        <v>235</v>
      </c>
      <c r="H46" s="75" t="s">
        <v>170</v>
      </c>
      <c r="I46" s="76">
        <v>1</v>
      </c>
      <c r="J46" s="114"/>
      <c r="K46" s="101"/>
      <c r="L46" s="101"/>
      <c r="M46" s="112">
        <f t="shared" si="2"/>
        <v>0</v>
      </c>
      <c r="N46" s="79"/>
    </row>
    <row r="47" spans="2:16" s="80" customFormat="1" x14ac:dyDescent="0.2">
      <c r="B47" s="77"/>
      <c r="C47" s="95"/>
      <c r="D47" s="128">
        <f t="shared" si="8"/>
        <v>4.5999999999999996</v>
      </c>
      <c r="E47" s="78"/>
      <c r="F47" s="128">
        <v>4.5999999999999996</v>
      </c>
      <c r="G47" s="107" t="s">
        <v>213</v>
      </c>
      <c r="H47" s="75" t="s">
        <v>0</v>
      </c>
      <c r="I47" s="76">
        <v>0.6</v>
      </c>
      <c r="J47" s="114"/>
      <c r="K47" s="101"/>
      <c r="L47" s="101"/>
      <c r="M47" s="112">
        <f t="shared" si="2"/>
        <v>0</v>
      </c>
      <c r="N47" s="79"/>
    </row>
    <row r="48" spans="2:16" s="80" customFormat="1" ht="12.75" customHeight="1" x14ac:dyDescent="0.2">
      <c r="B48" s="77"/>
      <c r="C48" s="95"/>
      <c r="D48" s="128">
        <f t="shared" si="8"/>
        <v>4.7</v>
      </c>
      <c r="E48" s="78"/>
      <c r="F48" s="128">
        <v>4.7</v>
      </c>
      <c r="G48" s="107" t="s">
        <v>214</v>
      </c>
      <c r="H48" s="75" t="s">
        <v>158</v>
      </c>
      <c r="I48" s="76">
        <v>0.52800000000000002</v>
      </c>
      <c r="J48" s="114"/>
      <c r="K48" s="101"/>
      <c r="L48" s="101"/>
      <c r="M48" s="112">
        <f t="shared" si="2"/>
        <v>0</v>
      </c>
      <c r="N48" s="79"/>
    </row>
    <row r="49" spans="2:16" ht="12.75" customHeight="1" x14ac:dyDescent="0.2">
      <c r="B49" s="27"/>
      <c r="C49" s="94"/>
      <c r="D49" s="128">
        <f t="shared" si="8"/>
        <v>4.8</v>
      </c>
      <c r="E49" s="52"/>
      <c r="F49" s="128">
        <v>4.8</v>
      </c>
      <c r="G49" s="81" t="s">
        <v>222</v>
      </c>
      <c r="H49" s="75" t="s">
        <v>158</v>
      </c>
      <c r="I49" s="76">
        <f>+I16</f>
        <v>81.09</v>
      </c>
      <c r="J49" s="114"/>
      <c r="K49" s="99"/>
      <c r="L49" s="99"/>
      <c r="M49" s="112">
        <f t="shared" si="2"/>
        <v>0</v>
      </c>
      <c r="N49" s="26"/>
    </row>
    <row r="50" spans="2:16" ht="26.25" customHeight="1" x14ac:dyDescent="0.2">
      <c r="B50" s="27"/>
      <c r="C50" s="94"/>
      <c r="D50" s="128">
        <f t="shared" si="8"/>
        <v>4.9000000000000004</v>
      </c>
      <c r="E50" s="52"/>
      <c r="F50" s="128">
        <v>4.9000000000000004</v>
      </c>
      <c r="G50" s="81" t="s">
        <v>215</v>
      </c>
      <c r="H50" s="75" t="s">
        <v>158</v>
      </c>
      <c r="I50" s="76">
        <v>0.52800000000000002</v>
      </c>
      <c r="J50" s="114"/>
      <c r="K50" s="99"/>
      <c r="L50" s="99"/>
      <c r="M50" s="112">
        <f t="shared" si="2"/>
        <v>0</v>
      </c>
      <c r="N50" s="26"/>
      <c r="P50" s="59"/>
    </row>
    <row r="51" spans="2:16" ht="26.25" customHeight="1" x14ac:dyDescent="0.2">
      <c r="B51" s="27"/>
      <c r="C51" s="94"/>
      <c r="D51" s="128">
        <f t="shared" si="8"/>
        <v>5</v>
      </c>
      <c r="E51" s="52"/>
      <c r="F51" s="128">
        <v>5</v>
      </c>
      <c r="G51" s="81" t="s">
        <v>216</v>
      </c>
      <c r="H51" s="75" t="s">
        <v>158</v>
      </c>
      <c r="I51" s="76">
        <v>3.8</v>
      </c>
      <c r="J51" s="114"/>
      <c r="K51" s="99"/>
      <c r="L51" s="99"/>
      <c r="M51" s="112">
        <f t="shared" si="2"/>
        <v>0</v>
      </c>
      <c r="N51" s="26"/>
      <c r="P51" s="59"/>
    </row>
    <row r="52" spans="2:16" ht="25.5" x14ac:dyDescent="0.2">
      <c r="B52" s="27"/>
      <c r="C52" s="94"/>
      <c r="D52" s="128">
        <f t="shared" si="8"/>
        <v>5.0999999999999996</v>
      </c>
      <c r="E52" s="52"/>
      <c r="F52" s="128">
        <v>5.0999999999999996</v>
      </c>
      <c r="G52" s="81" t="s">
        <v>217</v>
      </c>
      <c r="H52" s="75" t="s">
        <v>158</v>
      </c>
      <c r="I52" s="76">
        <v>4.18</v>
      </c>
      <c r="J52" s="114"/>
      <c r="K52" s="99"/>
      <c r="L52" s="99"/>
      <c r="M52" s="112">
        <f t="shared" si="2"/>
        <v>0</v>
      </c>
      <c r="N52" s="26"/>
      <c r="P52" s="59"/>
    </row>
    <row r="53" spans="2:16" ht="25.5" x14ac:dyDescent="0.2">
      <c r="B53" s="27"/>
      <c r="C53" s="94"/>
      <c r="D53" s="128">
        <f t="shared" ref="D53:D54" si="9">+F53</f>
        <v>5.2</v>
      </c>
      <c r="E53" s="52"/>
      <c r="F53" s="128">
        <v>5.2</v>
      </c>
      <c r="G53" s="81" t="s">
        <v>218</v>
      </c>
      <c r="H53" s="75" t="s">
        <v>224</v>
      </c>
      <c r="I53" s="76">
        <v>15</v>
      </c>
      <c r="J53" s="114"/>
      <c r="K53" s="99"/>
      <c r="L53" s="99"/>
      <c r="M53" s="112">
        <f t="shared" si="2"/>
        <v>0</v>
      </c>
      <c r="N53" s="26"/>
      <c r="P53" s="59"/>
    </row>
    <row r="54" spans="2:16" x14ac:dyDescent="0.2">
      <c r="B54" s="27"/>
      <c r="C54" s="94"/>
      <c r="D54" s="128">
        <f t="shared" si="9"/>
        <v>5.3</v>
      </c>
      <c r="E54" s="52"/>
      <c r="F54" s="128">
        <v>5.3</v>
      </c>
      <c r="G54" s="81" t="s">
        <v>219</v>
      </c>
      <c r="H54" s="75" t="s">
        <v>223</v>
      </c>
      <c r="I54" s="76">
        <v>81.09</v>
      </c>
      <c r="J54" s="114"/>
      <c r="K54" s="99"/>
      <c r="L54" s="99"/>
      <c r="M54" s="112">
        <f t="shared" si="2"/>
        <v>0</v>
      </c>
      <c r="N54" s="26"/>
      <c r="P54" s="59"/>
    </row>
    <row r="55" spans="2:16" ht="13.5" thickBot="1" x14ac:dyDescent="0.25">
      <c r="B55" s="27"/>
      <c r="C55" s="158" t="s">
        <v>157</v>
      </c>
      <c r="D55" s="159"/>
      <c r="E55" s="159"/>
      <c r="F55" s="159"/>
      <c r="G55" s="159"/>
      <c r="H55" s="159"/>
      <c r="I55" s="159"/>
      <c r="J55" s="159"/>
      <c r="K55" s="159"/>
      <c r="L55" s="159"/>
      <c r="M55" s="135">
        <f>SUM(M22:M54)</f>
        <v>0</v>
      </c>
      <c r="N55" s="26"/>
      <c r="P55" s="48"/>
    </row>
    <row r="56" spans="2:16" ht="15.75" customHeight="1" x14ac:dyDescent="0.2">
      <c r="B56" s="27"/>
      <c r="C56" s="86"/>
      <c r="D56" s="87"/>
      <c r="E56" s="87"/>
      <c r="F56" s="87"/>
      <c r="G56" s="88" t="s">
        <v>229</v>
      </c>
      <c r="H56" s="89"/>
      <c r="I56" s="90"/>
      <c r="J56" s="91"/>
      <c r="K56" s="92"/>
      <c r="L56" s="92"/>
      <c r="M56" s="93"/>
      <c r="N56" s="26"/>
      <c r="P56" s="48"/>
    </row>
    <row r="57" spans="2:16" ht="15" customHeight="1" x14ac:dyDescent="0.2">
      <c r="B57" s="27"/>
      <c r="C57" s="94"/>
      <c r="D57" s="103">
        <f>+F57</f>
        <v>5.4</v>
      </c>
      <c r="E57" s="52"/>
      <c r="F57" s="103">
        <v>5.4</v>
      </c>
      <c r="G57" s="136" t="s">
        <v>230</v>
      </c>
      <c r="H57" s="75" t="s">
        <v>231</v>
      </c>
      <c r="I57" s="143">
        <v>168.9450798</v>
      </c>
      <c r="J57" s="114"/>
      <c r="K57" s="99"/>
      <c r="L57" s="99"/>
      <c r="M57" s="137">
        <f>+I57*J57</f>
        <v>0</v>
      </c>
      <c r="N57" s="26"/>
      <c r="P57" s="48"/>
    </row>
    <row r="58" spans="2:16" ht="15" customHeight="1" x14ac:dyDescent="0.2">
      <c r="B58" s="27"/>
      <c r="C58" s="95"/>
      <c r="D58" s="103">
        <f t="shared" ref="D58:D59" si="10">+F58</f>
        <v>5.5</v>
      </c>
      <c r="E58" s="78"/>
      <c r="F58" s="102">
        <v>5.5</v>
      </c>
      <c r="G58" s="138" t="s">
        <v>232</v>
      </c>
      <c r="H58" s="75" t="s">
        <v>231</v>
      </c>
      <c r="I58" s="143">
        <f>+I57</f>
        <v>168.9450798</v>
      </c>
      <c r="J58" s="114"/>
      <c r="K58" s="101"/>
      <c r="L58" s="101"/>
      <c r="M58" s="139">
        <f>+I58*J58</f>
        <v>0</v>
      </c>
      <c r="N58" s="26"/>
      <c r="P58" s="48"/>
    </row>
    <row r="59" spans="2:16" ht="15" customHeight="1" x14ac:dyDescent="0.2">
      <c r="B59" s="27"/>
      <c r="C59" s="95"/>
      <c r="D59" s="103">
        <f t="shared" si="10"/>
        <v>5.6</v>
      </c>
      <c r="E59" s="78"/>
      <c r="F59" s="102">
        <v>5.6</v>
      </c>
      <c r="G59" s="138" t="s">
        <v>233</v>
      </c>
      <c r="H59" s="75" t="s">
        <v>231</v>
      </c>
      <c r="I59" s="143">
        <f>+I58</f>
        <v>168.9450798</v>
      </c>
      <c r="J59" s="114"/>
      <c r="K59" s="101"/>
      <c r="L59" s="101"/>
      <c r="M59" s="139">
        <f>+I59*J59</f>
        <v>0</v>
      </c>
      <c r="N59" s="26"/>
      <c r="P59" s="48"/>
    </row>
    <row r="60" spans="2:16" ht="15" customHeight="1" thickBot="1" x14ac:dyDescent="0.25">
      <c r="B60" s="27"/>
      <c r="C60" s="154" t="s">
        <v>157</v>
      </c>
      <c r="D60" s="155"/>
      <c r="E60" s="155"/>
      <c r="F60" s="155"/>
      <c r="G60" s="155"/>
      <c r="H60" s="155"/>
      <c r="I60" s="155"/>
      <c r="J60" s="155"/>
      <c r="K60" s="155"/>
      <c r="L60" s="155"/>
      <c r="M60" s="111">
        <f>SUM(M57:M59)</f>
        <v>0</v>
      </c>
      <c r="N60" s="26"/>
      <c r="P60" s="48"/>
    </row>
    <row r="61" spans="2:16" ht="13.5" thickBot="1" x14ac:dyDescent="0.25">
      <c r="B61" s="27"/>
      <c r="C61" s="131"/>
      <c r="D61" s="132"/>
      <c r="E61" s="132"/>
      <c r="F61" s="132"/>
      <c r="G61" s="132"/>
      <c r="H61" s="132"/>
      <c r="I61" s="132"/>
      <c r="J61" s="132"/>
      <c r="K61" s="132"/>
      <c r="L61" s="133"/>
      <c r="M61" s="134"/>
      <c r="N61" s="26"/>
      <c r="P61" s="48"/>
    </row>
    <row r="62" spans="2:16" ht="20.45" customHeight="1" thickBot="1" x14ac:dyDescent="0.25">
      <c r="B62" s="27"/>
      <c r="C62" s="160" t="s">
        <v>156</v>
      </c>
      <c r="D62" s="161"/>
      <c r="E62" s="161"/>
      <c r="F62" s="161"/>
      <c r="G62" s="161"/>
      <c r="H62" s="161"/>
      <c r="I62" s="161"/>
      <c r="J62" s="161"/>
      <c r="K62" s="161"/>
      <c r="L62" s="162"/>
      <c r="M62" s="108">
        <f>+M55+M20+M60</f>
        <v>0</v>
      </c>
      <c r="N62" s="26"/>
    </row>
    <row r="63" spans="2:16" ht="13.5" thickBot="1" x14ac:dyDescent="0.25">
      <c r="B63" s="27"/>
      <c r="C63" s="47"/>
      <c r="D63" s="45"/>
      <c r="E63" s="45"/>
      <c r="F63" s="45"/>
      <c r="G63" s="45"/>
      <c r="H63" s="46"/>
      <c r="I63" s="46"/>
      <c r="J63" s="45"/>
      <c r="K63" s="45"/>
      <c r="L63" s="45"/>
      <c r="M63" s="44"/>
      <c r="N63" s="43"/>
      <c r="O63" s="41"/>
    </row>
    <row r="64" spans="2:16" ht="29.25" customHeight="1" thickBot="1" x14ac:dyDescent="0.3">
      <c r="B64" s="27"/>
      <c r="C64" s="40"/>
      <c r="D64" s="39"/>
      <c r="E64" s="38"/>
      <c r="F64" s="38"/>
      <c r="G64" s="163" t="s">
        <v>174</v>
      </c>
      <c r="H64" s="164"/>
      <c r="I64" s="164"/>
      <c r="J64" s="164"/>
      <c r="K64" s="164"/>
      <c r="L64" s="165"/>
      <c r="M64" s="109"/>
      <c r="N64" s="26"/>
      <c r="O64" s="141"/>
    </row>
    <row r="65" spans="2:15" ht="30.75" customHeight="1" thickBot="1" x14ac:dyDescent="0.3">
      <c r="B65" s="27"/>
      <c r="C65" s="40"/>
      <c r="D65" s="39"/>
      <c r="E65" s="38"/>
      <c r="F65" s="38"/>
      <c r="G65" s="166" t="s">
        <v>155</v>
      </c>
      <c r="H65" s="167"/>
      <c r="I65" s="167"/>
      <c r="J65" s="167"/>
      <c r="K65" s="167"/>
      <c r="L65" s="168"/>
      <c r="M65" s="42">
        <f>M64+M62+M76</f>
        <v>0</v>
      </c>
      <c r="N65" s="74"/>
      <c r="O65" s="141"/>
    </row>
    <row r="66" spans="2:15" ht="13.5" thickBot="1" x14ac:dyDescent="0.25">
      <c r="B66" s="27"/>
      <c r="C66" s="40"/>
      <c r="D66" s="39"/>
      <c r="E66" s="39"/>
      <c r="F66" s="39"/>
      <c r="G66" s="38"/>
      <c r="H66" s="37"/>
      <c r="I66" s="36"/>
      <c r="J66" s="35"/>
      <c r="K66" s="35"/>
      <c r="L66" s="34"/>
      <c r="M66" s="33"/>
      <c r="N66" s="26"/>
    </row>
    <row r="67" spans="2:15" x14ac:dyDescent="0.2">
      <c r="B67" s="27"/>
      <c r="C67" s="32"/>
      <c r="D67" s="169"/>
      <c r="E67" s="169"/>
      <c r="F67" s="169"/>
      <c r="G67" s="169"/>
      <c r="H67" s="169"/>
      <c r="I67" s="169"/>
      <c r="J67" s="169"/>
      <c r="K67" s="169"/>
      <c r="L67" s="169"/>
      <c r="M67" s="170"/>
      <c r="N67" s="26"/>
    </row>
    <row r="68" spans="2:15" ht="18.75" customHeight="1" x14ac:dyDescent="0.25">
      <c r="B68" s="27"/>
      <c r="C68" s="144" t="s">
        <v>154</v>
      </c>
      <c r="D68" s="145"/>
      <c r="E68" s="145"/>
      <c r="F68" s="145"/>
      <c r="G68" s="145"/>
      <c r="H68" s="157" t="s">
        <v>153</v>
      </c>
      <c r="I68" s="157"/>
      <c r="J68" s="157"/>
      <c r="K68" s="157"/>
      <c r="L68" s="157"/>
      <c r="M68" s="31" t="s">
        <v>152</v>
      </c>
      <c r="N68" s="26"/>
      <c r="O68" s="142"/>
    </row>
    <row r="69" spans="2:15" ht="36" customHeight="1" x14ac:dyDescent="0.2">
      <c r="B69" s="27"/>
      <c r="C69" s="144" t="s">
        <v>151</v>
      </c>
      <c r="D69" s="145"/>
      <c r="E69" s="145"/>
      <c r="F69" s="145"/>
      <c r="G69" s="145"/>
      <c r="H69" s="146" t="s">
        <v>150</v>
      </c>
      <c r="I69" s="147"/>
      <c r="J69" s="30"/>
      <c r="K69" s="30"/>
      <c r="L69" s="29" t="s">
        <v>149</v>
      </c>
      <c r="M69" s="84">
        <v>0.2</v>
      </c>
      <c r="N69" s="26"/>
    </row>
    <row r="70" spans="2:15" ht="17.25" customHeight="1" x14ac:dyDescent="0.2">
      <c r="B70" s="27"/>
      <c r="C70" s="144" t="s">
        <v>148</v>
      </c>
      <c r="D70" s="145"/>
      <c r="E70" s="145"/>
      <c r="F70" s="145"/>
      <c r="G70" s="145"/>
      <c r="H70" s="146" t="s">
        <v>147</v>
      </c>
      <c r="I70" s="147"/>
      <c r="J70" s="30"/>
      <c r="K70" s="30"/>
      <c r="L70" s="29" t="s">
        <v>146</v>
      </c>
      <c r="M70" s="84">
        <v>0.02</v>
      </c>
      <c r="N70" s="26"/>
    </row>
    <row r="71" spans="2:15" ht="17.25" customHeight="1" x14ac:dyDescent="0.2">
      <c r="B71" s="27"/>
      <c r="C71" s="144" t="s">
        <v>173</v>
      </c>
      <c r="D71" s="145"/>
      <c r="E71" s="145"/>
      <c r="F71" s="145"/>
      <c r="G71" s="145"/>
      <c r="H71" s="146" t="s">
        <v>145</v>
      </c>
      <c r="I71" s="147"/>
      <c r="J71" s="30"/>
      <c r="K71" s="30"/>
      <c r="L71" s="29" t="s">
        <v>144</v>
      </c>
      <c r="M71" s="84">
        <v>0.03</v>
      </c>
      <c r="N71" s="26"/>
    </row>
    <row r="72" spans="2:15" ht="73.5" customHeight="1" thickBot="1" x14ac:dyDescent="0.25">
      <c r="B72" s="27"/>
      <c r="C72" s="148"/>
      <c r="D72" s="149"/>
      <c r="E72" s="149"/>
      <c r="F72" s="149"/>
      <c r="G72" s="150"/>
      <c r="H72" s="151" t="s">
        <v>143</v>
      </c>
      <c r="I72" s="152"/>
      <c r="J72" s="152"/>
      <c r="K72" s="153"/>
      <c r="L72" s="28" t="s">
        <v>142</v>
      </c>
      <c r="M72" s="85">
        <f>+M71+M70+M69</f>
        <v>0.25</v>
      </c>
      <c r="N72" s="26"/>
    </row>
    <row r="73" spans="2:15" ht="13.5" thickBot="1" x14ac:dyDescent="0.25">
      <c r="B73" s="27"/>
      <c r="N73" s="26"/>
    </row>
    <row r="74" spans="2:15" x14ac:dyDescent="0.2">
      <c r="B74" s="27"/>
      <c r="C74" s="86"/>
      <c r="D74" s="87"/>
      <c r="E74" s="87"/>
      <c r="F74" s="87"/>
      <c r="G74" s="88" t="s">
        <v>171</v>
      </c>
      <c r="H74" s="89"/>
      <c r="I74" s="90"/>
      <c r="J74" s="91"/>
      <c r="K74" s="92"/>
      <c r="L74" s="92"/>
      <c r="M74" s="93"/>
      <c r="N74" s="26"/>
    </row>
    <row r="75" spans="2:15" ht="51" x14ac:dyDescent="0.2">
      <c r="B75" s="27"/>
      <c r="C75" s="94"/>
      <c r="D75" s="103">
        <f>+F75</f>
        <v>6</v>
      </c>
      <c r="E75" s="52"/>
      <c r="F75" s="103">
        <v>6</v>
      </c>
      <c r="G75" s="81" t="s">
        <v>236</v>
      </c>
      <c r="H75" s="75" t="s">
        <v>172</v>
      </c>
      <c r="I75" s="76">
        <v>1</v>
      </c>
      <c r="J75" s="115"/>
      <c r="K75" s="49"/>
      <c r="L75" s="49"/>
      <c r="M75" s="110"/>
      <c r="N75" s="26"/>
    </row>
    <row r="76" spans="2:15" ht="13.5" thickBot="1" x14ac:dyDescent="0.25">
      <c r="B76" s="27"/>
      <c r="C76" s="154" t="s">
        <v>157</v>
      </c>
      <c r="D76" s="155"/>
      <c r="E76" s="155"/>
      <c r="F76" s="155"/>
      <c r="G76" s="155"/>
      <c r="H76" s="155"/>
      <c r="I76" s="155"/>
      <c r="J76" s="155"/>
      <c r="K76" s="155"/>
      <c r="L76" s="155"/>
      <c r="M76" s="111">
        <f>SUM(M75)</f>
        <v>0</v>
      </c>
      <c r="N76" s="26"/>
    </row>
    <row r="77" spans="2:15" x14ac:dyDescent="0.2">
      <c r="B77" s="27"/>
      <c r="N77" s="26"/>
    </row>
    <row r="78" spans="2:15" x14ac:dyDescent="0.2">
      <c r="B78" s="27"/>
      <c r="N78" s="26"/>
    </row>
    <row r="79" spans="2:15" x14ac:dyDescent="0.2">
      <c r="B79" s="27"/>
      <c r="C79" s="104"/>
      <c r="D79" s="104"/>
      <c r="E79" s="104"/>
      <c r="F79" s="104"/>
      <c r="G79" s="104"/>
      <c r="H79" s="105"/>
      <c r="I79" s="105"/>
      <c r="J79" s="104"/>
      <c r="K79" s="104"/>
      <c r="L79" s="104"/>
      <c r="M79" s="104"/>
      <c r="N79" s="26"/>
    </row>
    <row r="80" spans="2:15" x14ac:dyDescent="0.2">
      <c r="B80" s="27"/>
      <c r="C80" s="156"/>
      <c r="D80" s="156"/>
      <c r="E80" s="156"/>
      <c r="F80" s="156"/>
      <c r="G80" s="156"/>
      <c r="H80" s="156"/>
      <c r="I80" s="156"/>
      <c r="J80" s="156"/>
      <c r="K80" s="156"/>
      <c r="L80" s="156"/>
      <c r="M80" s="156"/>
      <c r="N80" s="26"/>
    </row>
    <row r="81" spans="2:14" x14ac:dyDescent="0.2">
      <c r="B81" s="27"/>
      <c r="N81" s="26"/>
    </row>
    <row r="82" spans="2:14" ht="13.5" thickBot="1" x14ac:dyDescent="0.25">
      <c r="B82" s="25"/>
      <c r="C82" s="23"/>
      <c r="D82" s="23"/>
      <c r="E82" s="23"/>
      <c r="F82" s="23"/>
      <c r="G82" s="23"/>
      <c r="H82" s="24"/>
      <c r="I82" s="24"/>
      <c r="J82" s="23"/>
      <c r="K82" s="23"/>
      <c r="L82" s="23"/>
      <c r="M82" s="23"/>
      <c r="N82" s="22"/>
    </row>
    <row r="83" spans="2:14" ht="13.5" thickTop="1" x14ac:dyDescent="0.2"/>
  </sheetData>
  <mergeCells count="34">
    <mergeCell ref="I11:I12"/>
    <mergeCell ref="J11:J12"/>
    <mergeCell ref="K11:K12"/>
    <mergeCell ref="L11:L12"/>
    <mergeCell ref="M11:M12"/>
    <mergeCell ref="C11:C12"/>
    <mergeCell ref="D11:D12"/>
    <mergeCell ref="E11:F11"/>
    <mergeCell ref="G11:G12"/>
    <mergeCell ref="H11:H12"/>
    <mergeCell ref="C3:M3"/>
    <mergeCell ref="C4:M4"/>
    <mergeCell ref="C6:M7"/>
    <mergeCell ref="C8:M8"/>
    <mergeCell ref="C10:M10"/>
    <mergeCell ref="C80:M80"/>
    <mergeCell ref="C62:L62"/>
    <mergeCell ref="G64:L64"/>
    <mergeCell ref="G65:L65"/>
    <mergeCell ref="D67:M67"/>
    <mergeCell ref="C68:G68"/>
    <mergeCell ref="H68:L68"/>
    <mergeCell ref="C69:G69"/>
    <mergeCell ref="H69:I69"/>
    <mergeCell ref="C70:G70"/>
    <mergeCell ref="H70:I70"/>
    <mergeCell ref="C55:L55"/>
    <mergeCell ref="C76:L76"/>
    <mergeCell ref="C72:G72"/>
    <mergeCell ref="C71:G71"/>
    <mergeCell ref="C20:L20"/>
    <mergeCell ref="H71:I71"/>
    <mergeCell ref="H72:K72"/>
    <mergeCell ref="C60:L60"/>
  </mergeCells>
  <printOptions horizontalCentered="1" verticalCentered="1"/>
  <pageMargins left="0.23622047244094491" right="0.23622047244094491" top="0.70866141732283472" bottom="0.35433070866141736" header="0.31496062992125984" footer="0.31496062992125984"/>
  <pageSetup scale="39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G49"/>
  <sheetViews>
    <sheetView topLeftCell="A22" zoomScale="85" zoomScaleNormal="85" workbookViewId="0">
      <selection activeCell="J43" sqref="J43"/>
    </sheetView>
  </sheetViews>
  <sheetFormatPr baseColWidth="10" defaultRowHeight="15" x14ac:dyDescent="0.25"/>
  <cols>
    <col min="1" max="1" width="3.28515625" customWidth="1"/>
    <col min="3" max="3" width="60.28515625" customWidth="1"/>
    <col min="5" max="5" width="14.5703125" bestFit="1" customWidth="1"/>
    <col min="6" max="6" width="18.42578125" customWidth="1"/>
    <col min="7" max="7" width="2.42578125" customWidth="1"/>
  </cols>
  <sheetData>
    <row r="2" spans="1:7" x14ac:dyDescent="0.25">
      <c r="A2" s="116"/>
      <c r="B2" s="116"/>
      <c r="C2" s="116"/>
      <c r="D2" s="116"/>
      <c r="E2" s="116"/>
      <c r="F2" s="116"/>
      <c r="G2" s="116"/>
    </row>
    <row r="3" spans="1:7" ht="31.5" customHeight="1" x14ac:dyDescent="0.25">
      <c r="A3" s="116"/>
      <c r="B3" s="196" t="str">
        <f>+'Estudio Mercado'!B3</f>
        <v>23200C1436 REALIZAR EL MANTENIMIENTO DE LAS OFICINAS AIM DE LOS AEROPUERTOS DE BARRANQUILLA, CARTAGENA Y SAN ANDRES POR LOTES - LOTE 3: AEROPUERTO INTERNACIONAL GUSTAVO ROJAS PINILLA DE SAN ANDRES.</v>
      </c>
      <c r="C3" s="197"/>
      <c r="D3" s="197"/>
      <c r="E3" s="197"/>
      <c r="F3" s="198"/>
      <c r="G3" s="116"/>
    </row>
    <row r="4" spans="1:7" ht="45" x14ac:dyDescent="0.25">
      <c r="A4" s="116"/>
      <c r="B4" s="121" t="s">
        <v>179</v>
      </c>
      <c r="C4" s="118" t="s">
        <v>3</v>
      </c>
      <c r="D4" s="118" t="s">
        <v>165</v>
      </c>
      <c r="E4" s="121" t="s">
        <v>183</v>
      </c>
      <c r="F4" s="118" t="s">
        <v>182</v>
      </c>
      <c r="G4" s="116"/>
    </row>
    <row r="5" spans="1:7" ht="30" x14ac:dyDescent="0.25">
      <c r="A5" s="116"/>
      <c r="B5" s="122">
        <f>+'Estudio Mercado'!B7</f>
        <v>1</v>
      </c>
      <c r="C5" s="123" t="str">
        <f>+'Estudio Mercado'!C7</f>
        <v>Desmonte y retiro de la puerta sin importar el material. (Incluye Traslado de puerta, mano de obra. Retiro de escombros).</v>
      </c>
      <c r="D5" s="122" t="str">
        <f>+'Estudio Mercado'!D7</f>
        <v>UND</v>
      </c>
      <c r="E5" s="124">
        <f>+'Estudio Mercado'!K7</f>
        <v>49666.666666666664</v>
      </c>
      <c r="F5" s="124">
        <f t="shared" ref="F5:F42" si="0">ROUND((E5*$F$48)+E5,0)</f>
        <v>62083</v>
      </c>
      <c r="G5" s="116"/>
    </row>
    <row r="6" spans="1:7" ht="45" x14ac:dyDescent="0.25">
      <c r="A6" s="116"/>
      <c r="B6" s="122">
        <f>+'Estudio Mercado'!B8</f>
        <v>1.1000000000000001</v>
      </c>
      <c r="C6" s="123" t="str">
        <f>+'Estudio Mercado'!C8</f>
        <v>Desmonte del cielo Razo. Sin importar el tipo de material (incluye retiro de soporte del cielo Razo y disposición final de elementos provenientes del desmonte retiro de escombros).</v>
      </c>
      <c r="D6" s="122" t="str">
        <f>+'Estudio Mercado'!D8</f>
        <v>M2</v>
      </c>
      <c r="E6" s="124">
        <f>+'Estudio Mercado'!K8</f>
        <v>17666.666666666668</v>
      </c>
      <c r="F6" s="124">
        <f t="shared" si="0"/>
        <v>22083</v>
      </c>
      <c r="G6" s="116"/>
    </row>
    <row r="7" spans="1:7" ht="30" x14ac:dyDescent="0.25">
      <c r="A7" s="116"/>
      <c r="B7" s="122">
        <f>+'Estudio Mercado'!B9</f>
        <v>1.2</v>
      </c>
      <c r="C7" s="123" t="str">
        <f>+'Estudio Mercado'!C9</f>
        <v>Demolición de piso en cerámica de. 81.09 (Incluye retiro de escombro).</v>
      </c>
      <c r="D7" s="122" t="str">
        <f>+'Estudio Mercado'!D9</f>
        <v>M2</v>
      </c>
      <c r="E7" s="124">
        <f>+'Estudio Mercado'!K9</f>
        <v>19000</v>
      </c>
      <c r="F7" s="124">
        <f t="shared" si="0"/>
        <v>23750</v>
      </c>
      <c r="G7" s="116"/>
    </row>
    <row r="8" spans="1:7" ht="30" x14ac:dyDescent="0.25">
      <c r="A8" s="116"/>
      <c r="B8" s="122">
        <f>+'Estudio Mercado'!B10</f>
        <v>1.3</v>
      </c>
      <c r="C8" s="123" t="str">
        <f>+'Estudio Mercado'!C10</f>
        <v>Desmonte de lámparas existentes. (Incluye retiro de escombro y material.)</v>
      </c>
      <c r="D8" s="122" t="str">
        <f>+'Estudio Mercado'!D10</f>
        <v>UND</v>
      </c>
      <c r="E8" s="124">
        <f>+'Estudio Mercado'!K10</f>
        <v>39000</v>
      </c>
      <c r="F8" s="124">
        <f t="shared" si="0"/>
        <v>48750</v>
      </c>
      <c r="G8" s="116"/>
    </row>
    <row r="9" spans="1:7" ht="30" x14ac:dyDescent="0.25">
      <c r="A9" s="116"/>
      <c r="B9" s="122">
        <f>+'Estudio Mercado'!B11</f>
        <v>1.4</v>
      </c>
      <c r="C9" s="123" t="str">
        <f>+'Estudio Mercado'!C11</f>
        <v>Remoción de pintura en muros existentes. (incluye desperdicios, retiro de escombros).</v>
      </c>
      <c r="D9" s="122" t="str">
        <f>+'Estudio Mercado'!D11</f>
        <v>M2</v>
      </c>
      <c r="E9" s="124">
        <f>+'Estudio Mercado'!K11</f>
        <v>5333.333333333333</v>
      </c>
      <c r="F9" s="124">
        <f t="shared" si="0"/>
        <v>6667</v>
      </c>
      <c r="G9" s="116"/>
    </row>
    <row r="10" spans="1:7" ht="30" x14ac:dyDescent="0.25">
      <c r="A10" s="116"/>
      <c r="B10" s="122">
        <f>+'Estudio Mercado'!B12</f>
        <v>2.1</v>
      </c>
      <c r="C10" s="123" t="str">
        <f>+'Estudio Mercado'!C12</f>
        <v>Suministro y alistado de piso en plantilla de 4 cm de 81.09 M2 (incluye mano de obra, desperdicio).</v>
      </c>
      <c r="D10" s="122" t="str">
        <f>+'Estudio Mercado'!D12</f>
        <v>M2</v>
      </c>
      <c r="E10" s="124">
        <f>+'Estudio Mercado'!K12</f>
        <v>74866.666666666672</v>
      </c>
      <c r="F10" s="124">
        <f t="shared" si="0"/>
        <v>93583</v>
      </c>
      <c r="G10" s="116"/>
    </row>
    <row r="11" spans="1:7" ht="30" x14ac:dyDescent="0.25">
      <c r="A11" s="116"/>
      <c r="B11" s="122">
        <f>+'Estudio Mercado'!B13</f>
        <v>2.2000000000000002</v>
      </c>
      <c r="C11" s="123" t="str">
        <f>+'Estudio Mercado'!C13</f>
        <v>Suministro y aplicación de pintura blanca en vinilo tipo 1 a
Dos manos( incluye filos y dilataciones).</v>
      </c>
      <c r="D11" s="122" t="str">
        <f>+'Estudio Mercado'!D13</f>
        <v>M2</v>
      </c>
      <c r="E11" s="124">
        <f>+'Estudio Mercado'!K13</f>
        <v>19533.333333333332</v>
      </c>
      <c r="F11" s="124">
        <f t="shared" si="0"/>
        <v>24417</v>
      </c>
      <c r="G11" s="116"/>
    </row>
    <row r="12" spans="1:7" ht="30" x14ac:dyDescent="0.25">
      <c r="A12" s="116"/>
      <c r="B12" s="122">
        <f>+'Estudio Mercado'!B14</f>
        <v>2.2999999999999998</v>
      </c>
      <c r="C12" s="123" t="str">
        <f>+'Estudio Mercado'!C14</f>
        <v>Suministro e instalación de timbre portero electrónico y cantonera. (incluye cableado, interruptor, mano de obra,resane).</v>
      </c>
      <c r="D12" s="122" t="str">
        <f>+'Estudio Mercado'!D14</f>
        <v>UND</v>
      </c>
      <c r="E12" s="124">
        <f>+'Estudio Mercado'!K14</f>
        <v>463333.33333333331</v>
      </c>
      <c r="F12" s="124">
        <f t="shared" si="0"/>
        <v>579167</v>
      </c>
      <c r="G12" s="116"/>
    </row>
    <row r="13" spans="1:7" ht="45" x14ac:dyDescent="0.25">
      <c r="A13" s="116"/>
      <c r="B13" s="122">
        <f>+'Estudio Mercado'!B15</f>
        <v>2.4</v>
      </c>
      <c r="C13" s="123" t="str">
        <f>+'Estudio Mercado'!C15</f>
        <v>Suministros e instalación paredes divisorias internas en drywall a dos caras. (incluye estructura metálica, macilla, mano de obra, tornillos de soporte etc.)</v>
      </c>
      <c r="D13" s="122" t="str">
        <f>+'Estudio Mercado'!D15</f>
        <v>M2</v>
      </c>
      <c r="E13" s="124">
        <f>+'Estudio Mercado'!K15</f>
        <v>262666.66666666669</v>
      </c>
      <c r="F13" s="124">
        <f t="shared" si="0"/>
        <v>328333</v>
      </c>
      <c r="G13" s="116"/>
    </row>
    <row r="14" spans="1:7" ht="30" x14ac:dyDescent="0.25">
      <c r="A14" s="116"/>
      <c r="B14" s="125">
        <f>+'Estudio Mercado'!B16</f>
        <v>2.5</v>
      </c>
      <c r="C14" s="123" t="str">
        <f>+'Estudio Mercado'!C16</f>
        <v>Suministro e instalación de muro mediano en vidrio templado esmerilado 6.70 m2</v>
      </c>
      <c r="D14" s="122" t="str">
        <f>+'Estudio Mercado'!D16</f>
        <v>M2</v>
      </c>
      <c r="E14" s="124">
        <f>+'Estudio Mercado'!K16</f>
        <v>730000</v>
      </c>
      <c r="F14" s="124">
        <f t="shared" si="0"/>
        <v>912500</v>
      </c>
      <c r="G14" s="116"/>
    </row>
    <row r="15" spans="1:7" ht="30" x14ac:dyDescent="0.25">
      <c r="A15" s="116"/>
      <c r="B15" s="122">
        <f>+'Estudio Mercado'!B17</f>
        <v>2.6</v>
      </c>
      <c r="C15" s="123" t="str">
        <f>+'Estudio Mercado'!C17</f>
        <v>Suministros e instalación de luces led 60 x 60 18 w incluye soporte, interruptor, regatas, resane y cableado  I de 4,5 metros)</v>
      </c>
      <c r="D15" s="122" t="str">
        <f>+'Estudio Mercado'!D17</f>
        <v>UND</v>
      </c>
      <c r="E15" s="124">
        <f>+'Estudio Mercado'!K17</f>
        <v>326666.66666666669</v>
      </c>
      <c r="F15" s="124">
        <f t="shared" si="0"/>
        <v>408333</v>
      </c>
      <c r="G15" s="116"/>
    </row>
    <row r="16" spans="1:7" ht="30" x14ac:dyDescent="0.25">
      <c r="A16" s="116"/>
      <c r="B16" s="122">
        <f>+'Estudio Mercado'!B18</f>
        <v>2.7</v>
      </c>
      <c r="C16" s="123" t="str">
        <f>+'Estudio Mercado'!C18</f>
        <v>Suministro e instalación de extractor eléctrico (incluye cableado, mano de obra, retiro de escombro).</v>
      </c>
      <c r="D16" s="122" t="str">
        <f>+'Estudio Mercado'!D18</f>
        <v>UND</v>
      </c>
      <c r="E16" s="124">
        <f>+'Estudio Mercado'!K18</f>
        <v>1500000</v>
      </c>
      <c r="F16" s="124">
        <f t="shared" si="0"/>
        <v>1875000</v>
      </c>
      <c r="G16" s="116"/>
    </row>
    <row r="17" spans="1:7" ht="30" x14ac:dyDescent="0.25">
      <c r="A17" s="116"/>
      <c r="B17" s="122">
        <f>+'Estudio Mercado'!B19</f>
        <v>2.8</v>
      </c>
      <c r="C17" s="123" t="str">
        <f>+'Estudio Mercado'!C19</f>
        <v>Suministro e instalación de escritorio en L de oficinas para funcionarios. (incluye sillas, pintura).</v>
      </c>
      <c r="D17" s="122" t="str">
        <f>+'Estudio Mercado'!D19</f>
        <v>UND</v>
      </c>
      <c r="E17" s="124">
        <f>+'Estudio Mercado'!K19</f>
        <v>2153333.3333333335</v>
      </c>
      <c r="F17" s="124">
        <f t="shared" si="0"/>
        <v>2691667</v>
      </c>
      <c r="G17" s="116"/>
    </row>
    <row r="18" spans="1:7" ht="45" x14ac:dyDescent="0.25">
      <c r="A18" s="116"/>
      <c r="B18" s="122">
        <f>+'Estudio Mercado'!B20</f>
        <v>2.9</v>
      </c>
      <c r="C18" s="123" t="str">
        <f>+'Estudio Mercado'!C20</f>
        <v>Suministro e instalación de cerámica 60 x 60 trafico 4 COLOR GRIS. (incluye  retiro desperdicio, material de pega,
boquilla y mano de obra).</v>
      </c>
      <c r="D18" s="122" t="str">
        <f>+'Estudio Mercado'!D20</f>
        <v>M2</v>
      </c>
      <c r="E18" s="124">
        <f>+'Estudio Mercado'!K20</f>
        <v>131333.33333333334</v>
      </c>
      <c r="F18" s="124">
        <f t="shared" si="0"/>
        <v>164167</v>
      </c>
      <c r="G18" s="116"/>
    </row>
    <row r="19" spans="1:7" ht="45" x14ac:dyDescent="0.25">
      <c r="A19" s="116"/>
      <c r="B19" s="122">
        <f>+'Estudio Mercado'!B21</f>
        <v>3</v>
      </c>
      <c r="C19" s="123" t="str">
        <f>+'Estudio Mercado'!C21</f>
        <v>Suministro e instalación de puerta de  doble hojas en vidrio templado incoloro De 1.90 x 2 grosor de 10 mm (1 cm) (incluye cerraduras, bisagras, retiro de escombro).</v>
      </c>
      <c r="D19" s="122" t="str">
        <f>+'Estudio Mercado'!D21</f>
        <v>UND</v>
      </c>
      <c r="E19" s="124">
        <f>+'Estudio Mercado'!K21</f>
        <v>4633333.333333333</v>
      </c>
      <c r="F19" s="124">
        <f t="shared" si="0"/>
        <v>5791667</v>
      </c>
      <c r="G19" s="116"/>
    </row>
    <row r="20" spans="1:7" ht="60" x14ac:dyDescent="0.25">
      <c r="A20" s="116"/>
      <c r="B20" s="122">
        <f>+'Estudio Mercado'!B22</f>
        <v>3.1</v>
      </c>
      <c r="C20" s="123" t="str">
        <f>+'Estudio Mercado'!C22</f>
        <v>Suministro e instalación de puertas en madera
tamboredas (incluyen Bisagras, cerraduras, marcos y pinturas.). 0,80 x 2,00, 0.80 x 2.0, 0,70 x 2,00, 0,70 x
2,00, 0.82 x 2.0, 0.70 x 1.0.</v>
      </c>
      <c r="D20" s="122" t="str">
        <f>+'Estudio Mercado'!D22</f>
        <v>UND</v>
      </c>
      <c r="E20" s="124">
        <f>+'Estudio Mercado'!K22</f>
        <v>993333.33333333337</v>
      </c>
      <c r="F20" s="124">
        <f t="shared" si="0"/>
        <v>1241667</v>
      </c>
      <c r="G20" s="116"/>
    </row>
    <row r="21" spans="1:7" ht="30" x14ac:dyDescent="0.25">
      <c r="A21" s="116"/>
      <c r="B21" s="122">
        <f>+'Estudio Mercado'!B23</f>
        <v>3.2</v>
      </c>
      <c r="C21" s="123" t="str">
        <f>+'Estudio Mercado'!C23</f>
        <v>suministro e instalación combo sanitario con grifería y pedestal. (incluye desmonte, accesorios, mano de obra. Transporte).</v>
      </c>
      <c r="D21" s="122" t="str">
        <f>+'Estudio Mercado'!D23</f>
        <v>UND</v>
      </c>
      <c r="E21" s="124">
        <f>+'Estudio Mercado'!K23</f>
        <v>756666.66666666663</v>
      </c>
      <c r="F21" s="124">
        <f t="shared" si="0"/>
        <v>945833</v>
      </c>
      <c r="G21" s="116"/>
    </row>
    <row r="22" spans="1:7" ht="30" x14ac:dyDescent="0.25">
      <c r="A22" s="116"/>
      <c r="B22" s="122">
        <f>+'Estudio Mercado'!B24</f>
        <v>3.3</v>
      </c>
      <c r="C22" s="123" t="str">
        <f>+'Estudio Mercado'!C24</f>
        <v>Suministro e instalación de punto hidráulico
lavamanos.( incluye accesorios).</v>
      </c>
      <c r="D22" s="122" t="str">
        <f>+'Estudio Mercado'!D24</f>
        <v>POT</v>
      </c>
      <c r="E22" s="124">
        <f>+'Estudio Mercado'!K24</f>
        <v>70666.666666666672</v>
      </c>
      <c r="F22" s="124">
        <f t="shared" si="0"/>
        <v>88333</v>
      </c>
      <c r="G22" s="116"/>
    </row>
    <row r="23" spans="1:7" ht="30" x14ac:dyDescent="0.25">
      <c r="A23" s="116"/>
      <c r="B23" s="122">
        <f>+'Estudio Mercado'!B25</f>
        <v>3.4</v>
      </c>
      <c r="C23" s="123" t="str">
        <f>+'Estudio Mercado'!C25</f>
        <v>Suministro e instalación de punto sanitario 4” (incluye
accesorios, mano de obra).</v>
      </c>
      <c r="D23" s="122" t="str">
        <f>+'Estudio Mercado'!D25</f>
        <v>POT</v>
      </c>
      <c r="E23" s="124">
        <f>+'Estudio Mercado'!K25</f>
        <v>113333.33333333333</v>
      </c>
      <c r="F23" s="124">
        <f t="shared" si="0"/>
        <v>141667</v>
      </c>
      <c r="G23" s="116"/>
    </row>
    <row r="24" spans="1:7" ht="30" x14ac:dyDescent="0.25">
      <c r="A24" s="116"/>
      <c r="B24" s="122">
        <f>+'Estudio Mercado'!B26</f>
        <v>3.5</v>
      </c>
      <c r="C24" s="123" t="str">
        <f>+'Estudio Mercado'!C26</f>
        <v>suministro e instalación de control y ducha (incluye
accesorios, mano de obra.).</v>
      </c>
      <c r="D24" s="122" t="str">
        <f>+'Estudio Mercado'!D26</f>
        <v>UND</v>
      </c>
      <c r="E24" s="124">
        <f>+'Estudio Mercado'!K26</f>
        <v>263333.33333333331</v>
      </c>
      <c r="F24" s="124">
        <f t="shared" si="0"/>
        <v>329167</v>
      </c>
      <c r="G24" s="116"/>
    </row>
    <row r="25" spans="1:7" ht="30" x14ac:dyDescent="0.25">
      <c r="A25" s="116"/>
      <c r="B25" s="122">
        <f>+'Estudio Mercado'!B27</f>
        <v>3.6</v>
      </c>
      <c r="C25" s="123" t="str">
        <f>+'Estudio Mercado'!C27</f>
        <v>Suministro e instalación de interruptor dobles, (incluye regata, resane y cableado l hasta 4.5 mts).</v>
      </c>
      <c r="D25" s="122" t="str">
        <f>+'Estudio Mercado'!D27</f>
        <v>UND</v>
      </c>
      <c r="E25" s="124">
        <f>+'Estudio Mercado'!K27</f>
        <v>78000</v>
      </c>
      <c r="F25" s="124">
        <f t="shared" si="0"/>
        <v>97500</v>
      </c>
      <c r="G25" s="116"/>
    </row>
    <row r="26" spans="1:7" ht="30" x14ac:dyDescent="0.25">
      <c r="A26" s="116"/>
      <c r="B26" s="122">
        <f>+'Estudio Mercado'!B28</f>
        <v>3.7</v>
      </c>
      <c r="C26" s="123" t="str">
        <f>+'Estudio Mercado'!C28</f>
        <v>Suministro e instalación de tomas corriente. Cuatro puntos (incluye regata, resane y cableado l hasta 4.5 mts).</v>
      </c>
      <c r="D26" s="122" t="str">
        <f>+'Estudio Mercado'!D28</f>
        <v>POT</v>
      </c>
      <c r="E26" s="124">
        <f>+'Estudio Mercado'!K28</f>
        <v>92666.666666666672</v>
      </c>
      <c r="F26" s="124">
        <f t="shared" si="0"/>
        <v>115833</v>
      </c>
      <c r="G26" s="116"/>
    </row>
    <row r="27" spans="1:7" x14ac:dyDescent="0.25">
      <c r="A27" s="116"/>
      <c r="B27" s="122">
        <f>+'Estudio Mercado'!B29</f>
        <v>3.8</v>
      </c>
      <c r="C27" s="123" t="str">
        <f>+'Estudio Mercado'!C29</f>
        <v>suministro e instalación tubería pvc s 4"</v>
      </c>
      <c r="D27" s="122" t="str">
        <f>+'Estudio Mercado'!D29</f>
        <v>ML</v>
      </c>
      <c r="E27" s="124">
        <f>+'Estudio Mercado'!K29</f>
        <v>160000</v>
      </c>
      <c r="F27" s="124">
        <f t="shared" si="0"/>
        <v>200000</v>
      </c>
      <c r="G27" s="116"/>
    </row>
    <row r="28" spans="1:7" x14ac:dyDescent="0.25">
      <c r="A28" s="116"/>
      <c r="B28" s="122">
        <f>+'Estudio Mercado'!B30</f>
        <v>3.9</v>
      </c>
      <c r="C28" s="123" t="str">
        <f>+'Estudio Mercado'!C30</f>
        <v>suministro e instalación rejilla de piso 2"</v>
      </c>
      <c r="D28" s="122" t="str">
        <f>+'Estudio Mercado'!D30</f>
        <v>UND</v>
      </c>
      <c r="E28" s="124">
        <f>+'Estudio Mercado'!K30</f>
        <v>85333.333333333328</v>
      </c>
      <c r="F28" s="124">
        <f t="shared" si="0"/>
        <v>106667</v>
      </c>
      <c r="G28" s="116"/>
    </row>
    <row r="29" spans="1:7" x14ac:dyDescent="0.25">
      <c r="A29" s="116"/>
      <c r="B29" s="122">
        <f>+'Estudio Mercado'!B31</f>
        <v>4</v>
      </c>
      <c r="C29" s="123" t="str">
        <f>+'Estudio Mercado'!C31</f>
        <v>suministro e instalación, punto desagüe 4"</v>
      </c>
      <c r="D29" s="122" t="str">
        <f>+'Estudio Mercado'!D31</f>
        <v>UND</v>
      </c>
      <c r="E29" s="124">
        <f>+'Estudio Mercado'!K31</f>
        <v>128000</v>
      </c>
      <c r="F29" s="124">
        <f t="shared" si="0"/>
        <v>160000</v>
      </c>
      <c r="G29" s="116"/>
    </row>
    <row r="30" spans="1:7" x14ac:dyDescent="0.25">
      <c r="A30" s="116"/>
      <c r="B30" s="122">
        <f>+'Estudio Mercado'!B32</f>
        <v>4.0999999999999996</v>
      </c>
      <c r="C30" s="123" t="str">
        <f>+'Estudio Mercado'!C32</f>
        <v>suministro e instalación tubería pvc s 2"</v>
      </c>
      <c r="D30" s="122" t="str">
        <f>+'Estudio Mercado'!D32</f>
        <v>ML</v>
      </c>
      <c r="E30" s="124">
        <f>+'Estudio Mercado'!K32</f>
        <v>80000</v>
      </c>
      <c r="F30" s="124">
        <f t="shared" si="0"/>
        <v>100000</v>
      </c>
      <c r="G30" s="116"/>
    </row>
    <row r="31" spans="1:7" x14ac:dyDescent="0.25">
      <c r="A31" s="116"/>
      <c r="B31" s="122">
        <f>+'Estudio Mercado'!B33</f>
        <v>4.2</v>
      </c>
      <c r="C31" s="123" t="str">
        <f>+'Estudio Mercado'!C33</f>
        <v>Alistado de muros para enchape</v>
      </c>
      <c r="D31" s="122" t="str">
        <f>+'Estudio Mercado'!D33</f>
        <v>M2</v>
      </c>
      <c r="E31" s="124">
        <f>+'Estudio Mercado'!K33</f>
        <v>149333.33333333334</v>
      </c>
      <c r="F31" s="124">
        <f t="shared" si="0"/>
        <v>186667</v>
      </c>
      <c r="G31" s="116"/>
    </row>
    <row r="32" spans="1:7" x14ac:dyDescent="0.25">
      <c r="A32" s="116"/>
      <c r="B32" s="122">
        <f>+'Estudio Mercado'!B34</f>
        <v>4.3</v>
      </c>
      <c r="C32" s="123" t="str">
        <f>+'Estudio Mercado'!C34</f>
        <v>suministro e instalación registro 1/2" (incluye regata y resane).</v>
      </c>
      <c r="D32" s="122" t="str">
        <f>+'Estudio Mercado'!D34</f>
        <v>UND</v>
      </c>
      <c r="E32" s="124">
        <f>+'Estudio Mercado'!K34</f>
        <v>85333.333333333328</v>
      </c>
      <c r="F32" s="124">
        <f t="shared" si="0"/>
        <v>106667</v>
      </c>
      <c r="G32" s="116"/>
    </row>
    <row r="33" spans="1:7" ht="45" x14ac:dyDescent="0.25">
      <c r="A33" s="116"/>
      <c r="B33" s="122">
        <f>+'Estudio Mercado'!B35</f>
        <v>4.4000000000000004</v>
      </c>
      <c r="C33" s="123" t="str">
        <f>+'Estudio Mercado'!C35</f>
        <v>suministro e instalación de división en "l" para baño en vidrio templado de 5mm y 1.6 mts de longitud (incluye manija y bordillo en ladrillo)</v>
      </c>
      <c r="D33" s="122" t="str">
        <f>+'Estudio Mercado'!D35</f>
        <v>UND</v>
      </c>
      <c r="E33" s="124">
        <f>+'Estudio Mercado'!K35</f>
        <v>1600000</v>
      </c>
      <c r="F33" s="124">
        <f t="shared" si="0"/>
        <v>2000000</v>
      </c>
      <c r="G33" s="116"/>
    </row>
    <row r="34" spans="1:7" ht="30" x14ac:dyDescent="0.25">
      <c r="A34" s="116"/>
      <c r="B34" s="122">
        <f>+'Estudio Mercado'!B36</f>
        <v>4.5</v>
      </c>
      <c r="C34" s="123" t="str">
        <f>+'Estudio Mercado'!C36</f>
        <v>suministro e instalación de lavaplatos de sobreponer en acero inoxidable de 100x50cm</v>
      </c>
      <c r="D34" s="122" t="str">
        <f>+'Estudio Mercado'!D36</f>
        <v>UND</v>
      </c>
      <c r="E34" s="124">
        <f>+'Estudio Mercado'!K36</f>
        <v>426666.66666666669</v>
      </c>
      <c r="F34" s="124">
        <f t="shared" si="0"/>
        <v>533333</v>
      </c>
      <c r="G34" s="116"/>
    </row>
    <row r="35" spans="1:7" x14ac:dyDescent="0.25">
      <c r="A35" s="116"/>
      <c r="B35" s="122">
        <f>+'Estudio Mercado'!B37</f>
        <v>4.5999999999999996</v>
      </c>
      <c r="C35" s="123" t="str">
        <f>+'Estudio Mercado'!C37</f>
        <v>construcción de apoyo en bloque no. 5 para mesón en concreto</v>
      </c>
      <c r="D35" s="122" t="str">
        <f>+'Estudio Mercado'!D37</f>
        <v>ML</v>
      </c>
      <c r="E35" s="124">
        <f>+'Estudio Mercado'!K37</f>
        <v>266666.66666666669</v>
      </c>
      <c r="F35" s="124">
        <f t="shared" si="0"/>
        <v>333333</v>
      </c>
      <c r="G35" s="116"/>
    </row>
    <row r="36" spans="1:7" ht="30" x14ac:dyDescent="0.25">
      <c r="A36" s="116"/>
      <c r="B36" s="122">
        <f>+'Estudio Mercado'!B38</f>
        <v>4.7</v>
      </c>
      <c r="C36" s="123" t="str">
        <f>+'Estudio Mercado'!C38</f>
        <v xml:space="preserve">pañete impermeabilizado de muro en mampostería,
mortero de pega 1:4 </v>
      </c>
      <c r="D36" s="122" t="str">
        <f>+'Estudio Mercado'!D38</f>
        <v>M2</v>
      </c>
      <c r="E36" s="124">
        <f>+'Estudio Mercado'!K38</f>
        <v>29866.666666666668</v>
      </c>
      <c r="F36" s="124">
        <f t="shared" si="0"/>
        <v>37333</v>
      </c>
      <c r="G36" s="116"/>
    </row>
    <row r="37" spans="1:7" ht="30" x14ac:dyDescent="0.25">
      <c r="A37" s="116"/>
      <c r="B37" s="122">
        <f>+'Estudio Mercado'!B39</f>
        <v>4.8</v>
      </c>
      <c r="C37" s="123" t="str">
        <f>+'Estudio Mercado'!C39</f>
        <v>Suministro e instalación de cielo Razo en PVC
(incluye la estructura de soporte).</v>
      </c>
      <c r="D37" s="122" t="str">
        <f>+'Estudio Mercado'!D39</f>
        <v>M2</v>
      </c>
      <c r="E37" s="124">
        <f>+'Estudio Mercado'!K39</f>
        <v>152666.66666666666</v>
      </c>
      <c r="F37" s="124">
        <f t="shared" si="0"/>
        <v>190833</v>
      </c>
      <c r="G37" s="116"/>
    </row>
    <row r="38" spans="1:7" ht="30" x14ac:dyDescent="0.25">
      <c r="A38" s="116"/>
      <c r="B38" s="122">
        <f>+'Estudio Mercado'!B40</f>
        <v>4.9000000000000004</v>
      </c>
      <c r="C38" s="123" t="str">
        <f>+'Estudio Mercado'!C40</f>
        <v>construcción de mesón en concreto de 0.88 metros de largo, 0.6 de ancho y e=8.0 cm (incluye enchape y acero de refuerzo 3/8").</v>
      </c>
      <c r="D38" s="122" t="str">
        <f>+'Estudio Mercado'!D40</f>
        <v>ML</v>
      </c>
      <c r="E38" s="124">
        <f>+'Estudio Mercado'!K40</f>
        <v>693333.33333333337</v>
      </c>
      <c r="F38" s="124">
        <f t="shared" si="0"/>
        <v>866667</v>
      </c>
      <c r="G38" s="116"/>
    </row>
    <row r="39" spans="1:7" ht="30" x14ac:dyDescent="0.25">
      <c r="A39" s="116"/>
      <c r="B39" s="122">
        <f>+'Estudio Mercado'!B41</f>
        <v>5</v>
      </c>
      <c r="C39" s="123" t="str">
        <f>+'Estudio Mercado'!C41</f>
        <v>suministro e instalación enchape en cerámica blanca para piso de 30x30.</v>
      </c>
      <c r="D39" s="122" t="str">
        <f>+'Estudio Mercado'!D41</f>
        <v>M2</v>
      </c>
      <c r="E39" s="124">
        <f>+'Estudio Mercado'!K41</f>
        <v>85333.333333333328</v>
      </c>
      <c r="F39" s="124">
        <f t="shared" si="0"/>
        <v>106667</v>
      </c>
      <c r="G39" s="116"/>
    </row>
    <row r="40" spans="1:7" ht="30" x14ac:dyDescent="0.25">
      <c r="A40" s="116"/>
      <c r="B40" s="122">
        <f>+'Estudio Mercado'!B42</f>
        <v>5.0999999999999996</v>
      </c>
      <c r="C40" s="123" t="str">
        <f>+'Estudio Mercado'!C42</f>
        <v>Suministro e instalación de enchape en cerámica blanca para pared de 30 x 20 (incluye mano de obra).</v>
      </c>
      <c r="D40" s="122" t="str">
        <f>+'Estudio Mercado'!D42</f>
        <v>M2</v>
      </c>
      <c r="E40" s="124">
        <f>+'Estudio Mercado'!K42</f>
        <v>85333.333333333328</v>
      </c>
      <c r="F40" s="124">
        <f t="shared" si="0"/>
        <v>106667</v>
      </c>
      <c r="G40" s="116"/>
    </row>
    <row r="41" spans="1:7" ht="30" x14ac:dyDescent="0.25">
      <c r="A41" s="116"/>
      <c r="B41" s="122">
        <f>+'Estudio Mercado'!B43</f>
        <v>5.2</v>
      </c>
      <c r="C41" s="123" t="str">
        <f>+'Estudio Mercado'!C43</f>
        <v>Suministro e instalación de voz y datos (incluye cableados de 4,5 metros, accesorios)</v>
      </c>
      <c r="D41" s="122" t="str">
        <f>+'Estudio Mercado'!D43</f>
        <v>POT</v>
      </c>
      <c r="E41" s="124">
        <f>+'Estudio Mercado'!K43</f>
        <v>99333.333333333328</v>
      </c>
      <c r="F41" s="124">
        <f t="shared" si="0"/>
        <v>124167</v>
      </c>
      <c r="G41" s="116"/>
    </row>
    <row r="42" spans="1:7" x14ac:dyDescent="0.25">
      <c r="A42" s="116"/>
      <c r="B42" s="122">
        <f>+'Estudio Mercado'!B44</f>
        <v>5.3</v>
      </c>
      <c r="C42" s="123" t="str">
        <f>+'Estudio Mercado'!C44</f>
        <v>limpieza general</v>
      </c>
      <c r="D42" s="122" t="str">
        <f>+'Estudio Mercado'!D44</f>
        <v>m2</v>
      </c>
      <c r="E42" s="124">
        <f>+'Estudio Mercado'!K44</f>
        <v>3733.3333333333335</v>
      </c>
      <c r="F42" s="124">
        <f t="shared" si="0"/>
        <v>4667</v>
      </c>
      <c r="G42" s="116"/>
    </row>
    <row r="43" spans="1:7" ht="34.5" customHeight="1" x14ac:dyDescent="0.25">
      <c r="A43" s="116"/>
      <c r="B43" s="122">
        <f>+'Estudio Mercado'!B45</f>
        <v>6</v>
      </c>
      <c r="C43" s="123" t="str">
        <f>+'Estudio Mercado'!C45</f>
        <v>Bolsa de monto agotable para red contra incendios y/o reparacion electrica,sanitaria y atencion de eventualidades.</v>
      </c>
      <c r="D43" s="122" t="str">
        <f>+'Estudio Mercado'!D45</f>
        <v>BMA</v>
      </c>
      <c r="E43" s="124">
        <f>+'Estudio Mercado'!K45</f>
        <v>28333333.333333332</v>
      </c>
      <c r="F43" s="124"/>
      <c r="G43" s="116"/>
    </row>
    <row r="44" spans="1:7" x14ac:dyDescent="0.25">
      <c r="A44" s="116"/>
      <c r="B44" s="116"/>
      <c r="C44" s="116"/>
      <c r="D44" s="116"/>
      <c r="E44" s="116"/>
      <c r="F44" s="116"/>
      <c r="G44" s="116"/>
    </row>
    <row r="45" spans="1:7" x14ac:dyDescent="0.25">
      <c r="A45" s="116"/>
      <c r="B45" s="199" t="s">
        <v>150</v>
      </c>
      <c r="C45" s="199"/>
      <c r="D45" s="199"/>
      <c r="E45" s="29" t="s">
        <v>149</v>
      </c>
      <c r="F45" s="126">
        <v>0.2</v>
      </c>
      <c r="G45" s="116"/>
    </row>
    <row r="46" spans="1:7" x14ac:dyDescent="0.25">
      <c r="A46" s="116"/>
      <c r="B46" s="199" t="s">
        <v>147</v>
      </c>
      <c r="C46" s="199"/>
      <c r="D46" s="199"/>
      <c r="E46" s="29" t="s">
        <v>146</v>
      </c>
      <c r="F46" s="126">
        <v>0.02</v>
      </c>
      <c r="G46" s="116"/>
    </row>
    <row r="47" spans="1:7" x14ac:dyDescent="0.25">
      <c r="A47" s="116"/>
      <c r="B47" s="199" t="s">
        <v>145</v>
      </c>
      <c r="C47" s="199"/>
      <c r="D47" s="199"/>
      <c r="E47" s="29" t="s">
        <v>144</v>
      </c>
      <c r="F47" s="126">
        <v>0.03</v>
      </c>
      <c r="G47" s="116"/>
    </row>
    <row r="48" spans="1:7" x14ac:dyDescent="0.25">
      <c r="A48" s="116"/>
      <c r="B48" s="199" t="s">
        <v>143</v>
      </c>
      <c r="C48" s="199"/>
      <c r="D48" s="199"/>
      <c r="E48" s="29" t="s">
        <v>142</v>
      </c>
      <c r="F48" s="126">
        <f>+F47+F46+F45</f>
        <v>0.25</v>
      </c>
      <c r="G48" s="116"/>
    </row>
    <row r="49" spans="1:7" x14ac:dyDescent="0.25">
      <c r="A49" s="116"/>
      <c r="B49" s="116"/>
      <c r="C49" s="116"/>
      <c r="D49" s="116"/>
      <c r="E49" s="116"/>
      <c r="F49" s="116"/>
      <c r="G49" s="116"/>
    </row>
  </sheetData>
  <mergeCells count="5">
    <mergeCell ref="B3:F3"/>
    <mergeCell ref="B45:D45"/>
    <mergeCell ref="B46:D46"/>
    <mergeCell ref="B47:D47"/>
    <mergeCell ref="B48:D48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L45"/>
  <sheetViews>
    <sheetView topLeftCell="A19" zoomScale="70" zoomScaleNormal="70" workbookViewId="0">
      <selection activeCell="K19" sqref="K19"/>
    </sheetView>
  </sheetViews>
  <sheetFormatPr baseColWidth="10" defaultRowHeight="15" x14ac:dyDescent="0.25"/>
  <cols>
    <col min="1" max="1" width="3.7109375" customWidth="1"/>
    <col min="3" max="3" width="57.140625" customWidth="1"/>
    <col min="5" max="10" width="17.5703125" customWidth="1"/>
    <col min="11" max="11" width="14.7109375" customWidth="1"/>
    <col min="12" max="12" width="4.140625" customWidth="1"/>
  </cols>
  <sheetData>
    <row r="2" spans="1:12" x14ac:dyDescent="0.25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</row>
    <row r="3" spans="1:12" ht="30.75" customHeight="1" x14ac:dyDescent="0.25">
      <c r="A3" s="116"/>
      <c r="B3" s="202" t="s">
        <v>226</v>
      </c>
      <c r="C3" s="202"/>
      <c r="D3" s="202"/>
      <c r="E3" s="202"/>
      <c r="F3" s="202"/>
      <c r="G3" s="202"/>
      <c r="H3" s="202"/>
      <c r="I3" s="202"/>
      <c r="J3" s="202"/>
      <c r="K3" s="202"/>
      <c r="L3" s="116"/>
    </row>
    <row r="4" spans="1:12" ht="46.5" customHeight="1" x14ac:dyDescent="0.25">
      <c r="A4" s="116"/>
      <c r="B4" s="203" t="s">
        <v>179</v>
      </c>
      <c r="C4" s="206" t="s">
        <v>3</v>
      </c>
      <c r="D4" s="206" t="s">
        <v>165</v>
      </c>
      <c r="E4" s="209" t="s">
        <v>227</v>
      </c>
      <c r="F4" s="210"/>
      <c r="G4" s="211" t="s">
        <v>228</v>
      </c>
      <c r="H4" s="211"/>
      <c r="I4" s="211" t="s">
        <v>180</v>
      </c>
      <c r="J4" s="211"/>
      <c r="K4" s="117" t="s">
        <v>181</v>
      </c>
      <c r="L4" s="116"/>
    </row>
    <row r="5" spans="1:12" ht="46.5" customHeight="1" x14ac:dyDescent="0.25">
      <c r="A5" s="116"/>
      <c r="B5" s="204"/>
      <c r="C5" s="207"/>
      <c r="D5" s="207"/>
      <c r="E5" s="118" t="s">
        <v>182</v>
      </c>
      <c r="F5" s="118" t="s">
        <v>183</v>
      </c>
      <c r="G5" s="118" t="s">
        <v>182</v>
      </c>
      <c r="H5" s="118" t="s">
        <v>183</v>
      </c>
      <c r="I5" s="118" t="s">
        <v>182</v>
      </c>
      <c r="J5" s="118" t="s">
        <v>183</v>
      </c>
      <c r="K5" s="206" t="s">
        <v>183</v>
      </c>
      <c r="L5" s="116"/>
    </row>
    <row r="6" spans="1:12" x14ac:dyDescent="0.25">
      <c r="A6" s="116"/>
      <c r="B6" s="205"/>
      <c r="C6" s="208"/>
      <c r="D6" s="208"/>
      <c r="E6" s="200"/>
      <c r="F6" s="201"/>
      <c r="G6" s="200"/>
      <c r="H6" s="201"/>
      <c r="I6" s="200"/>
      <c r="J6" s="201"/>
      <c r="K6" s="208"/>
      <c r="L6" s="116"/>
    </row>
    <row r="7" spans="1:12" ht="25.5" x14ac:dyDescent="0.25">
      <c r="A7" s="116"/>
      <c r="B7" s="102">
        <v>1</v>
      </c>
      <c r="C7" s="107" t="s">
        <v>184</v>
      </c>
      <c r="D7" s="75" t="s">
        <v>170</v>
      </c>
      <c r="E7" s="114">
        <f>+F7*1.25</f>
        <v>56250</v>
      </c>
      <c r="F7" s="119">
        <v>45000</v>
      </c>
      <c r="G7" s="114">
        <f>+H7*1.25</f>
        <v>67500</v>
      </c>
      <c r="H7" s="119">
        <v>54000</v>
      </c>
      <c r="I7" s="114">
        <f>+J7*1.25</f>
        <v>62500</v>
      </c>
      <c r="J7" s="119">
        <v>50000</v>
      </c>
      <c r="K7" s="120">
        <f t="shared" ref="K7:K45" si="0">+AVERAGE(J7,F7,H7)</f>
        <v>49666.666666666664</v>
      </c>
      <c r="L7" s="116"/>
    </row>
    <row r="8" spans="1:12" ht="38.25" x14ac:dyDescent="0.25">
      <c r="A8" s="116"/>
      <c r="B8" s="102">
        <v>1.1000000000000001</v>
      </c>
      <c r="C8" s="127" t="s">
        <v>185</v>
      </c>
      <c r="D8" s="51" t="s">
        <v>158</v>
      </c>
      <c r="E8" s="114">
        <f t="shared" ref="E8:G44" si="1">+F8*1.25</f>
        <v>18750</v>
      </c>
      <c r="F8" s="119">
        <v>15000</v>
      </c>
      <c r="G8" s="114">
        <f t="shared" si="1"/>
        <v>22500</v>
      </c>
      <c r="H8" s="119">
        <v>18000</v>
      </c>
      <c r="I8" s="114">
        <f t="shared" ref="I8" si="2">+J8*1.25</f>
        <v>25000</v>
      </c>
      <c r="J8" s="119">
        <v>20000</v>
      </c>
      <c r="K8" s="120">
        <f t="shared" si="0"/>
        <v>17666.666666666668</v>
      </c>
      <c r="L8" s="116"/>
    </row>
    <row r="9" spans="1:12" ht="25.5" x14ac:dyDescent="0.25">
      <c r="A9" s="116"/>
      <c r="B9" s="102">
        <v>1.2</v>
      </c>
      <c r="C9" s="127" t="s">
        <v>186</v>
      </c>
      <c r="D9" s="51" t="s">
        <v>158</v>
      </c>
      <c r="E9" s="114">
        <f t="shared" si="1"/>
        <v>15000</v>
      </c>
      <c r="F9" s="119">
        <v>12000</v>
      </c>
      <c r="G9" s="114">
        <f t="shared" si="1"/>
        <v>37500</v>
      </c>
      <c r="H9" s="119">
        <v>30000</v>
      </c>
      <c r="I9" s="114">
        <f t="shared" ref="I9" si="3">+J9*1.25</f>
        <v>18750</v>
      </c>
      <c r="J9" s="119">
        <v>15000</v>
      </c>
      <c r="K9" s="120">
        <f t="shared" si="0"/>
        <v>19000</v>
      </c>
      <c r="L9" s="116"/>
    </row>
    <row r="10" spans="1:12" ht="25.5" x14ac:dyDescent="0.25">
      <c r="A10" s="116"/>
      <c r="B10" s="102">
        <v>1.3</v>
      </c>
      <c r="C10" s="127" t="s">
        <v>187</v>
      </c>
      <c r="D10" s="51" t="s">
        <v>170</v>
      </c>
      <c r="E10" s="114">
        <f t="shared" si="1"/>
        <v>43750</v>
      </c>
      <c r="F10" s="119">
        <v>35000</v>
      </c>
      <c r="G10" s="114">
        <f t="shared" si="1"/>
        <v>52500</v>
      </c>
      <c r="H10" s="119">
        <v>42000</v>
      </c>
      <c r="I10" s="114">
        <f t="shared" ref="I10" si="4">+J10*1.25</f>
        <v>50000</v>
      </c>
      <c r="J10" s="119">
        <v>40000</v>
      </c>
      <c r="K10" s="120">
        <f t="shared" si="0"/>
        <v>39000</v>
      </c>
      <c r="L10" s="116"/>
    </row>
    <row r="11" spans="1:12" ht="25.5" x14ac:dyDescent="0.25">
      <c r="A11" s="116"/>
      <c r="B11" s="102">
        <v>1.4</v>
      </c>
      <c r="C11" s="107" t="s">
        <v>188</v>
      </c>
      <c r="D11" s="51" t="s">
        <v>158</v>
      </c>
      <c r="E11" s="114">
        <f t="shared" si="1"/>
        <v>6250</v>
      </c>
      <c r="F11" s="119">
        <v>5000</v>
      </c>
      <c r="G11" s="114">
        <f t="shared" si="1"/>
        <v>7500</v>
      </c>
      <c r="H11" s="119">
        <v>6000</v>
      </c>
      <c r="I11" s="114">
        <f t="shared" ref="I11" si="5">+J11*1.25</f>
        <v>6250</v>
      </c>
      <c r="J11" s="119">
        <v>5000</v>
      </c>
      <c r="K11" s="120">
        <f t="shared" si="0"/>
        <v>5333.333333333333</v>
      </c>
      <c r="L11" s="116"/>
    </row>
    <row r="12" spans="1:12" ht="25.5" x14ac:dyDescent="0.25">
      <c r="A12" s="116"/>
      <c r="B12" s="128">
        <v>2.1</v>
      </c>
      <c r="C12" s="81" t="s">
        <v>191</v>
      </c>
      <c r="D12" s="75" t="s">
        <v>158</v>
      </c>
      <c r="E12" s="114">
        <f t="shared" si="1"/>
        <v>85000</v>
      </c>
      <c r="F12" s="119">
        <v>68000</v>
      </c>
      <c r="G12" s="114">
        <f t="shared" si="1"/>
        <v>102000</v>
      </c>
      <c r="H12" s="119">
        <v>81600</v>
      </c>
      <c r="I12" s="114">
        <f t="shared" ref="I12" si="6">+J12*1.25</f>
        <v>93750</v>
      </c>
      <c r="J12" s="119">
        <v>75000</v>
      </c>
      <c r="K12" s="120">
        <f t="shared" si="0"/>
        <v>74866.666666666672</v>
      </c>
      <c r="L12" s="116"/>
    </row>
    <row r="13" spans="1:12" ht="25.5" x14ac:dyDescent="0.25">
      <c r="A13" s="116"/>
      <c r="B13" s="128">
        <v>2.2000000000000002</v>
      </c>
      <c r="C13" s="83" t="s">
        <v>192</v>
      </c>
      <c r="D13" s="51" t="s">
        <v>158</v>
      </c>
      <c r="E13" s="114">
        <f t="shared" si="1"/>
        <v>22500</v>
      </c>
      <c r="F13" s="119">
        <v>18000</v>
      </c>
      <c r="G13" s="114">
        <f t="shared" si="1"/>
        <v>27000</v>
      </c>
      <c r="H13" s="119">
        <v>21600</v>
      </c>
      <c r="I13" s="114">
        <f t="shared" ref="I13" si="7">+J13*1.25</f>
        <v>23750</v>
      </c>
      <c r="J13" s="119">
        <v>19000</v>
      </c>
      <c r="K13" s="120">
        <f t="shared" si="0"/>
        <v>19533.333333333332</v>
      </c>
      <c r="L13" s="116"/>
    </row>
    <row r="14" spans="1:12" ht="25.5" x14ac:dyDescent="0.25">
      <c r="A14" s="116"/>
      <c r="B14" s="128">
        <v>2.2999999999999998</v>
      </c>
      <c r="C14" s="83" t="s">
        <v>193</v>
      </c>
      <c r="D14" s="51" t="s">
        <v>170</v>
      </c>
      <c r="E14" s="114">
        <f t="shared" si="1"/>
        <v>562500</v>
      </c>
      <c r="F14" s="119">
        <v>450000</v>
      </c>
      <c r="G14" s="114">
        <f t="shared" si="1"/>
        <v>675000</v>
      </c>
      <c r="H14" s="119">
        <v>540000</v>
      </c>
      <c r="I14" s="114">
        <f t="shared" ref="I14" si="8">+J14*1.25</f>
        <v>500000</v>
      </c>
      <c r="J14" s="119">
        <v>400000</v>
      </c>
      <c r="K14" s="120">
        <f t="shared" si="0"/>
        <v>463333.33333333331</v>
      </c>
      <c r="L14" s="116"/>
    </row>
    <row r="15" spans="1:12" ht="38.25" x14ac:dyDescent="0.25">
      <c r="A15" s="116"/>
      <c r="B15" s="128">
        <v>2.4</v>
      </c>
      <c r="C15" s="83" t="s">
        <v>194</v>
      </c>
      <c r="D15" s="51" t="s">
        <v>158</v>
      </c>
      <c r="E15" s="114">
        <f t="shared" si="1"/>
        <v>300000</v>
      </c>
      <c r="F15" s="119">
        <v>240000</v>
      </c>
      <c r="G15" s="114">
        <f t="shared" si="1"/>
        <v>360000</v>
      </c>
      <c r="H15" s="119">
        <v>288000</v>
      </c>
      <c r="I15" s="114">
        <f t="shared" ref="I15" si="9">+J15*1.25</f>
        <v>325000</v>
      </c>
      <c r="J15" s="119">
        <v>260000</v>
      </c>
      <c r="K15" s="120">
        <f t="shared" si="0"/>
        <v>262666.66666666669</v>
      </c>
      <c r="L15" s="116"/>
    </row>
    <row r="16" spans="1:12" ht="25.5" x14ac:dyDescent="0.25">
      <c r="A16" s="116"/>
      <c r="B16" s="128">
        <v>2.5</v>
      </c>
      <c r="C16" s="83" t="s">
        <v>195</v>
      </c>
      <c r="D16" s="51" t="s">
        <v>158</v>
      </c>
      <c r="E16" s="114">
        <f t="shared" si="1"/>
        <v>875000</v>
      </c>
      <c r="F16" s="119">
        <v>700000</v>
      </c>
      <c r="G16" s="114">
        <f t="shared" si="1"/>
        <v>1050000</v>
      </c>
      <c r="H16" s="119">
        <v>840000</v>
      </c>
      <c r="I16" s="114">
        <f t="shared" ref="I16" si="10">+J16*1.25</f>
        <v>812500</v>
      </c>
      <c r="J16" s="119">
        <v>650000</v>
      </c>
      <c r="K16" s="120">
        <f t="shared" si="0"/>
        <v>730000</v>
      </c>
      <c r="L16" s="116"/>
    </row>
    <row r="17" spans="1:12" ht="25.5" x14ac:dyDescent="0.25">
      <c r="A17" s="116"/>
      <c r="B17" s="128">
        <v>2.6</v>
      </c>
      <c r="C17" s="83" t="s">
        <v>196</v>
      </c>
      <c r="D17" s="51" t="s">
        <v>170</v>
      </c>
      <c r="E17" s="114">
        <f t="shared" si="1"/>
        <v>375000</v>
      </c>
      <c r="F17" s="119">
        <v>300000</v>
      </c>
      <c r="G17" s="114">
        <f t="shared" si="1"/>
        <v>450000</v>
      </c>
      <c r="H17" s="119">
        <v>360000</v>
      </c>
      <c r="I17" s="114">
        <f t="shared" ref="I17" si="11">+J17*1.25</f>
        <v>400000</v>
      </c>
      <c r="J17" s="119">
        <v>320000</v>
      </c>
      <c r="K17" s="120">
        <f t="shared" si="0"/>
        <v>326666.66666666669</v>
      </c>
      <c r="L17" s="116"/>
    </row>
    <row r="18" spans="1:12" ht="25.5" x14ac:dyDescent="0.25">
      <c r="A18" s="116"/>
      <c r="B18" s="128">
        <v>2.7</v>
      </c>
      <c r="C18" s="83" t="s">
        <v>197</v>
      </c>
      <c r="D18" s="51" t="s">
        <v>170</v>
      </c>
      <c r="E18" s="114">
        <f t="shared" si="1"/>
        <v>1875000</v>
      </c>
      <c r="F18" s="119">
        <v>1500000</v>
      </c>
      <c r="G18" s="114">
        <f t="shared" si="1"/>
        <v>2250000</v>
      </c>
      <c r="H18" s="119">
        <v>1800000</v>
      </c>
      <c r="I18" s="114">
        <f t="shared" ref="I18" si="12">+J18*1.25</f>
        <v>1500000</v>
      </c>
      <c r="J18" s="119">
        <v>1200000</v>
      </c>
      <c r="K18" s="120">
        <f t="shared" si="0"/>
        <v>1500000</v>
      </c>
      <c r="L18" s="116"/>
    </row>
    <row r="19" spans="1:12" ht="25.5" x14ac:dyDescent="0.25">
      <c r="A19" s="116"/>
      <c r="B19" s="128">
        <v>2.8</v>
      </c>
      <c r="C19" s="83" t="s">
        <v>198</v>
      </c>
      <c r="D19" s="51" t="s">
        <v>170</v>
      </c>
      <c r="E19" s="114">
        <f t="shared" si="1"/>
        <v>2250000</v>
      </c>
      <c r="F19" s="119">
        <v>1800000</v>
      </c>
      <c r="G19" s="114">
        <f t="shared" si="1"/>
        <v>2700000</v>
      </c>
      <c r="H19" s="119">
        <v>2160000</v>
      </c>
      <c r="I19" s="114">
        <f t="shared" ref="I19" si="13">+J19*1.25</f>
        <v>3125000</v>
      </c>
      <c r="J19" s="119">
        <v>2500000</v>
      </c>
      <c r="K19" s="120">
        <f t="shared" si="0"/>
        <v>2153333.3333333335</v>
      </c>
      <c r="L19" s="116"/>
    </row>
    <row r="20" spans="1:12" ht="38.25" x14ac:dyDescent="0.25">
      <c r="A20" s="116"/>
      <c r="B20" s="128">
        <v>2.9</v>
      </c>
      <c r="C20" s="83" t="s">
        <v>199</v>
      </c>
      <c r="D20" s="51" t="s">
        <v>158</v>
      </c>
      <c r="E20" s="114">
        <f t="shared" si="1"/>
        <v>150000</v>
      </c>
      <c r="F20" s="119">
        <v>120000</v>
      </c>
      <c r="G20" s="114">
        <f t="shared" si="1"/>
        <v>180000</v>
      </c>
      <c r="H20" s="119">
        <v>144000</v>
      </c>
      <c r="I20" s="114">
        <f t="shared" ref="I20" si="14">+J20*1.25</f>
        <v>162500</v>
      </c>
      <c r="J20" s="119">
        <v>130000</v>
      </c>
      <c r="K20" s="120">
        <f t="shared" si="0"/>
        <v>131333.33333333334</v>
      </c>
      <c r="L20" s="116"/>
    </row>
    <row r="21" spans="1:12" ht="38.25" x14ac:dyDescent="0.25">
      <c r="A21" s="116"/>
      <c r="B21" s="128">
        <v>3</v>
      </c>
      <c r="C21" s="83" t="s">
        <v>200</v>
      </c>
      <c r="D21" s="51" t="s">
        <v>170</v>
      </c>
      <c r="E21" s="114">
        <f t="shared" si="1"/>
        <v>5625000</v>
      </c>
      <c r="F21" s="119">
        <v>4500000</v>
      </c>
      <c r="G21" s="114">
        <f t="shared" si="1"/>
        <v>6750000</v>
      </c>
      <c r="H21" s="119">
        <v>5400000</v>
      </c>
      <c r="I21" s="114">
        <f t="shared" ref="I21" si="15">+J21*1.25</f>
        <v>5000000</v>
      </c>
      <c r="J21" s="119">
        <v>4000000</v>
      </c>
      <c r="K21" s="120">
        <f t="shared" si="0"/>
        <v>4633333.333333333</v>
      </c>
      <c r="L21" s="116"/>
    </row>
    <row r="22" spans="1:12" ht="51" x14ac:dyDescent="0.25">
      <c r="A22" s="116"/>
      <c r="B22" s="128">
        <v>3.1</v>
      </c>
      <c r="C22" s="83" t="s">
        <v>220</v>
      </c>
      <c r="D22" s="51" t="s">
        <v>170</v>
      </c>
      <c r="E22" s="114">
        <f t="shared" si="1"/>
        <v>1125000</v>
      </c>
      <c r="F22" s="119">
        <v>900000</v>
      </c>
      <c r="G22" s="114">
        <f t="shared" si="1"/>
        <v>1350000</v>
      </c>
      <c r="H22" s="119">
        <v>1080000</v>
      </c>
      <c r="I22" s="114">
        <f t="shared" ref="I22" si="16">+J22*1.25</f>
        <v>1250000</v>
      </c>
      <c r="J22" s="119">
        <v>1000000</v>
      </c>
      <c r="K22" s="120">
        <f t="shared" si="0"/>
        <v>993333.33333333337</v>
      </c>
      <c r="L22" s="116"/>
    </row>
    <row r="23" spans="1:12" ht="25.5" x14ac:dyDescent="0.25">
      <c r="A23" s="116"/>
      <c r="B23" s="128">
        <v>3.2</v>
      </c>
      <c r="C23" s="83" t="s">
        <v>201</v>
      </c>
      <c r="D23" s="51" t="s">
        <v>170</v>
      </c>
      <c r="E23" s="114">
        <f t="shared" si="1"/>
        <v>750000</v>
      </c>
      <c r="F23" s="119">
        <v>600000</v>
      </c>
      <c r="G23" s="114">
        <f t="shared" si="1"/>
        <v>900000</v>
      </c>
      <c r="H23" s="119">
        <v>720000</v>
      </c>
      <c r="I23" s="114">
        <f t="shared" ref="I23" si="17">+J23*1.25</f>
        <v>1187500</v>
      </c>
      <c r="J23" s="119">
        <v>950000</v>
      </c>
      <c r="K23" s="120">
        <f t="shared" si="0"/>
        <v>756666.66666666663</v>
      </c>
      <c r="L23" s="116"/>
    </row>
    <row r="24" spans="1:12" ht="25.5" x14ac:dyDescent="0.25">
      <c r="A24" s="116"/>
      <c r="B24" s="128">
        <v>3.3</v>
      </c>
      <c r="C24" s="83" t="s">
        <v>202</v>
      </c>
      <c r="D24" s="75" t="s">
        <v>224</v>
      </c>
      <c r="E24" s="114">
        <f t="shared" si="1"/>
        <v>75000</v>
      </c>
      <c r="F24" s="119">
        <v>60000</v>
      </c>
      <c r="G24" s="114">
        <f t="shared" si="1"/>
        <v>90000</v>
      </c>
      <c r="H24" s="119">
        <v>72000</v>
      </c>
      <c r="I24" s="114">
        <f t="shared" ref="I24" si="18">+J24*1.25</f>
        <v>100000</v>
      </c>
      <c r="J24" s="119">
        <v>80000</v>
      </c>
      <c r="K24" s="120">
        <f t="shared" si="0"/>
        <v>70666.666666666672</v>
      </c>
      <c r="L24" s="116"/>
    </row>
    <row r="25" spans="1:12" ht="25.5" x14ac:dyDescent="0.25">
      <c r="A25" s="116"/>
      <c r="B25" s="128">
        <v>3.4</v>
      </c>
      <c r="C25" s="81" t="s">
        <v>221</v>
      </c>
      <c r="D25" s="51" t="s">
        <v>224</v>
      </c>
      <c r="E25" s="114">
        <f t="shared" si="1"/>
        <v>125000</v>
      </c>
      <c r="F25" s="119">
        <v>100000</v>
      </c>
      <c r="G25" s="114">
        <f t="shared" si="1"/>
        <v>150000</v>
      </c>
      <c r="H25" s="119">
        <v>120000</v>
      </c>
      <c r="I25" s="114">
        <f t="shared" ref="I25" si="19">+J25*1.25</f>
        <v>150000</v>
      </c>
      <c r="J25" s="119">
        <v>120000</v>
      </c>
      <c r="K25" s="120">
        <f t="shared" si="0"/>
        <v>113333.33333333333</v>
      </c>
      <c r="L25" s="116"/>
    </row>
    <row r="26" spans="1:12" ht="25.5" x14ac:dyDescent="0.25">
      <c r="A26" s="116"/>
      <c r="B26" s="128">
        <v>3.5</v>
      </c>
      <c r="C26" s="81" t="s">
        <v>203</v>
      </c>
      <c r="D26" s="51" t="s">
        <v>170</v>
      </c>
      <c r="E26" s="114">
        <f t="shared" si="1"/>
        <v>312500</v>
      </c>
      <c r="F26" s="119">
        <v>250000</v>
      </c>
      <c r="G26" s="114">
        <f t="shared" si="1"/>
        <v>375000</v>
      </c>
      <c r="H26" s="119">
        <v>300000</v>
      </c>
      <c r="I26" s="114">
        <f t="shared" ref="I26" si="20">+J26*1.25</f>
        <v>300000</v>
      </c>
      <c r="J26" s="119">
        <v>240000</v>
      </c>
      <c r="K26" s="120">
        <f t="shared" si="0"/>
        <v>263333.33333333331</v>
      </c>
      <c r="L26" s="116"/>
    </row>
    <row r="27" spans="1:12" ht="25.5" x14ac:dyDescent="0.25">
      <c r="A27" s="116"/>
      <c r="B27" s="128">
        <v>3.6</v>
      </c>
      <c r="C27" s="81" t="s">
        <v>204</v>
      </c>
      <c r="D27" s="75" t="s">
        <v>170</v>
      </c>
      <c r="E27" s="114">
        <f t="shared" si="1"/>
        <v>87500</v>
      </c>
      <c r="F27" s="119">
        <v>70000</v>
      </c>
      <c r="G27" s="114">
        <f t="shared" si="1"/>
        <v>105000</v>
      </c>
      <c r="H27" s="119">
        <v>84000</v>
      </c>
      <c r="I27" s="114">
        <f t="shared" ref="I27" si="21">+J27*1.25</f>
        <v>100000</v>
      </c>
      <c r="J27" s="119">
        <v>80000</v>
      </c>
      <c r="K27" s="120">
        <f t="shared" si="0"/>
        <v>78000</v>
      </c>
      <c r="L27" s="116"/>
    </row>
    <row r="28" spans="1:12" ht="25.5" x14ac:dyDescent="0.25">
      <c r="A28" s="116"/>
      <c r="B28" s="128">
        <v>3.7</v>
      </c>
      <c r="C28" s="81" t="s">
        <v>205</v>
      </c>
      <c r="D28" s="75" t="s">
        <v>224</v>
      </c>
      <c r="E28" s="114">
        <f t="shared" si="1"/>
        <v>112500</v>
      </c>
      <c r="F28" s="119">
        <v>90000</v>
      </c>
      <c r="G28" s="114">
        <f t="shared" si="1"/>
        <v>135000</v>
      </c>
      <c r="H28" s="119">
        <v>108000</v>
      </c>
      <c r="I28" s="114">
        <f t="shared" ref="I28" si="22">+J28*1.25</f>
        <v>100000</v>
      </c>
      <c r="J28" s="119">
        <v>80000</v>
      </c>
      <c r="K28" s="120">
        <f t="shared" si="0"/>
        <v>92666.666666666672</v>
      </c>
      <c r="L28" s="116"/>
    </row>
    <row r="29" spans="1:12" x14ac:dyDescent="0.25">
      <c r="A29" s="116"/>
      <c r="B29" s="128">
        <v>3.8</v>
      </c>
      <c r="C29" s="83" t="s">
        <v>206</v>
      </c>
      <c r="D29" s="51" t="s">
        <v>0</v>
      </c>
      <c r="E29" s="114">
        <f t="shared" si="1"/>
        <v>187500</v>
      </c>
      <c r="F29" s="119">
        <v>150000</v>
      </c>
      <c r="G29" s="114">
        <f t="shared" si="1"/>
        <v>225000</v>
      </c>
      <c r="H29" s="119">
        <v>180000</v>
      </c>
      <c r="I29" s="114">
        <f t="shared" ref="I29" si="23">+J29*1.25</f>
        <v>187500</v>
      </c>
      <c r="J29" s="119">
        <v>150000</v>
      </c>
      <c r="K29" s="120">
        <f t="shared" si="0"/>
        <v>160000</v>
      </c>
      <c r="L29" s="116"/>
    </row>
    <row r="30" spans="1:12" x14ac:dyDescent="0.25">
      <c r="A30" s="116"/>
      <c r="B30" s="129">
        <v>3.9</v>
      </c>
      <c r="C30" s="81" t="s">
        <v>207</v>
      </c>
      <c r="D30" s="75" t="s">
        <v>170</v>
      </c>
      <c r="E30" s="114">
        <f t="shared" si="1"/>
        <v>100000</v>
      </c>
      <c r="F30" s="119">
        <v>80000</v>
      </c>
      <c r="G30" s="114">
        <f t="shared" si="1"/>
        <v>120000</v>
      </c>
      <c r="H30" s="119">
        <v>96000</v>
      </c>
      <c r="I30" s="114">
        <f t="shared" ref="I30" si="24">+J30*1.25</f>
        <v>100000</v>
      </c>
      <c r="J30" s="119">
        <v>80000</v>
      </c>
      <c r="K30" s="120">
        <f t="shared" si="0"/>
        <v>85333.333333333328</v>
      </c>
      <c r="L30" s="116"/>
    </row>
    <row r="31" spans="1:12" x14ac:dyDescent="0.25">
      <c r="A31" s="116"/>
      <c r="B31" s="128">
        <v>4</v>
      </c>
      <c r="C31" s="81" t="s">
        <v>208</v>
      </c>
      <c r="D31" s="75" t="s">
        <v>170</v>
      </c>
      <c r="E31" s="114">
        <f t="shared" si="1"/>
        <v>150000</v>
      </c>
      <c r="F31" s="119">
        <v>120000</v>
      </c>
      <c r="G31" s="114">
        <f t="shared" si="1"/>
        <v>180000</v>
      </c>
      <c r="H31" s="119">
        <v>144000</v>
      </c>
      <c r="I31" s="114">
        <f t="shared" ref="I31" si="25">+J31*1.25</f>
        <v>150000</v>
      </c>
      <c r="J31" s="119">
        <v>120000</v>
      </c>
      <c r="K31" s="120">
        <f t="shared" si="0"/>
        <v>128000</v>
      </c>
      <c r="L31" s="116"/>
    </row>
    <row r="32" spans="1:12" x14ac:dyDescent="0.25">
      <c r="A32" s="116"/>
      <c r="B32" s="128">
        <v>4.0999999999999996</v>
      </c>
      <c r="C32" s="81" t="s">
        <v>209</v>
      </c>
      <c r="D32" s="75" t="s">
        <v>0</v>
      </c>
      <c r="E32" s="114">
        <f t="shared" si="1"/>
        <v>93750</v>
      </c>
      <c r="F32" s="119">
        <v>75000</v>
      </c>
      <c r="G32" s="114">
        <f t="shared" si="1"/>
        <v>112500</v>
      </c>
      <c r="H32" s="119">
        <v>90000</v>
      </c>
      <c r="I32" s="114">
        <f t="shared" ref="I32" si="26">+J32*1.25</f>
        <v>93750</v>
      </c>
      <c r="J32" s="119">
        <v>75000</v>
      </c>
      <c r="K32" s="120">
        <f t="shared" si="0"/>
        <v>80000</v>
      </c>
      <c r="L32" s="116"/>
    </row>
    <row r="33" spans="1:12" x14ac:dyDescent="0.25">
      <c r="A33" s="116"/>
      <c r="B33" s="129">
        <v>4.2</v>
      </c>
      <c r="C33" s="81" t="s">
        <v>177</v>
      </c>
      <c r="D33" s="75" t="s">
        <v>158</v>
      </c>
      <c r="E33" s="114">
        <f t="shared" si="1"/>
        <v>175000</v>
      </c>
      <c r="F33" s="119">
        <v>140000</v>
      </c>
      <c r="G33" s="114">
        <f t="shared" si="1"/>
        <v>210000</v>
      </c>
      <c r="H33" s="119">
        <v>168000</v>
      </c>
      <c r="I33" s="114">
        <f t="shared" ref="I33" si="27">+J33*1.25</f>
        <v>175000</v>
      </c>
      <c r="J33" s="119">
        <v>140000</v>
      </c>
      <c r="K33" s="120">
        <f t="shared" si="0"/>
        <v>149333.33333333334</v>
      </c>
      <c r="L33" s="116"/>
    </row>
    <row r="34" spans="1:12" x14ac:dyDescent="0.25">
      <c r="A34" s="116"/>
      <c r="B34" s="128">
        <v>4.3</v>
      </c>
      <c r="C34" s="81" t="s">
        <v>210</v>
      </c>
      <c r="D34" s="51" t="s">
        <v>170</v>
      </c>
      <c r="E34" s="114">
        <f t="shared" si="1"/>
        <v>100000</v>
      </c>
      <c r="F34" s="119">
        <v>80000</v>
      </c>
      <c r="G34" s="114">
        <f t="shared" si="1"/>
        <v>120000</v>
      </c>
      <c r="H34" s="119">
        <v>96000</v>
      </c>
      <c r="I34" s="114">
        <f t="shared" ref="I34" si="28">+J34*1.25</f>
        <v>100000</v>
      </c>
      <c r="J34" s="119">
        <v>80000</v>
      </c>
      <c r="K34" s="120">
        <f t="shared" si="0"/>
        <v>85333.333333333328</v>
      </c>
      <c r="L34" s="116"/>
    </row>
    <row r="35" spans="1:12" ht="38.25" x14ac:dyDescent="0.25">
      <c r="A35" s="116"/>
      <c r="B35" s="128">
        <v>4.4000000000000004</v>
      </c>
      <c r="C35" s="107" t="s">
        <v>211</v>
      </c>
      <c r="D35" s="75" t="s">
        <v>170</v>
      </c>
      <c r="E35" s="114">
        <f t="shared" si="1"/>
        <v>1875000</v>
      </c>
      <c r="F35" s="119">
        <v>1500000</v>
      </c>
      <c r="G35" s="114">
        <f t="shared" si="1"/>
        <v>2250000</v>
      </c>
      <c r="H35" s="119">
        <v>1800000</v>
      </c>
      <c r="I35" s="114">
        <f t="shared" ref="I35" si="29">+J35*1.25</f>
        <v>1875000</v>
      </c>
      <c r="J35" s="119">
        <v>1500000</v>
      </c>
      <c r="K35" s="120">
        <f t="shared" si="0"/>
        <v>1600000</v>
      </c>
      <c r="L35" s="116"/>
    </row>
    <row r="36" spans="1:12" ht="25.5" x14ac:dyDescent="0.25">
      <c r="A36" s="116"/>
      <c r="B36" s="128">
        <v>4.5</v>
      </c>
      <c r="C36" s="107" t="s">
        <v>212</v>
      </c>
      <c r="D36" s="75" t="s">
        <v>170</v>
      </c>
      <c r="E36" s="114">
        <f t="shared" si="1"/>
        <v>500000</v>
      </c>
      <c r="F36" s="119">
        <v>400000</v>
      </c>
      <c r="G36" s="114">
        <f t="shared" si="1"/>
        <v>600000</v>
      </c>
      <c r="H36" s="119">
        <v>480000</v>
      </c>
      <c r="I36" s="114">
        <f t="shared" ref="I36" si="30">+J36*1.25</f>
        <v>500000</v>
      </c>
      <c r="J36" s="119">
        <v>400000</v>
      </c>
      <c r="K36" s="120">
        <f t="shared" si="0"/>
        <v>426666.66666666669</v>
      </c>
      <c r="L36" s="116"/>
    </row>
    <row r="37" spans="1:12" x14ac:dyDescent="0.25">
      <c r="B37" s="128">
        <v>4.5999999999999996</v>
      </c>
      <c r="C37" s="107" t="s">
        <v>213</v>
      </c>
      <c r="D37" s="75" t="s">
        <v>0</v>
      </c>
      <c r="E37" s="114">
        <f t="shared" si="1"/>
        <v>312500</v>
      </c>
      <c r="F37" s="119">
        <v>250000</v>
      </c>
      <c r="G37" s="114">
        <f t="shared" si="1"/>
        <v>375000</v>
      </c>
      <c r="H37" s="119">
        <v>300000</v>
      </c>
      <c r="I37" s="114">
        <f t="shared" ref="I37" si="31">+J37*1.25</f>
        <v>312500</v>
      </c>
      <c r="J37" s="119">
        <v>250000</v>
      </c>
      <c r="K37" s="120">
        <f t="shared" si="0"/>
        <v>266666.66666666669</v>
      </c>
    </row>
    <row r="38" spans="1:12" ht="25.5" x14ac:dyDescent="0.25">
      <c r="B38" s="128">
        <v>4.7</v>
      </c>
      <c r="C38" s="107" t="s">
        <v>214</v>
      </c>
      <c r="D38" s="75" t="s">
        <v>158</v>
      </c>
      <c r="E38" s="114">
        <f t="shared" si="1"/>
        <v>35000</v>
      </c>
      <c r="F38" s="119">
        <v>28000</v>
      </c>
      <c r="G38" s="114">
        <f t="shared" si="1"/>
        <v>42000</v>
      </c>
      <c r="H38" s="119">
        <v>33600</v>
      </c>
      <c r="I38" s="114">
        <f t="shared" ref="I38" si="32">+J38*1.25</f>
        <v>35000</v>
      </c>
      <c r="J38" s="119">
        <v>28000</v>
      </c>
      <c r="K38" s="120">
        <f t="shared" si="0"/>
        <v>29866.666666666668</v>
      </c>
    </row>
    <row r="39" spans="1:12" ht="25.5" x14ac:dyDescent="0.25">
      <c r="B39" s="128">
        <v>4.8</v>
      </c>
      <c r="C39" s="81" t="s">
        <v>222</v>
      </c>
      <c r="D39" s="75" t="s">
        <v>158</v>
      </c>
      <c r="E39" s="114">
        <f t="shared" si="1"/>
        <v>175000</v>
      </c>
      <c r="F39" s="119">
        <v>140000</v>
      </c>
      <c r="G39" s="114">
        <f t="shared" si="1"/>
        <v>210000</v>
      </c>
      <c r="H39" s="119">
        <v>168000</v>
      </c>
      <c r="I39" s="114">
        <f t="shared" ref="I39" si="33">+J39*1.25</f>
        <v>187500</v>
      </c>
      <c r="J39" s="119">
        <v>150000</v>
      </c>
      <c r="K39" s="120">
        <f t="shared" si="0"/>
        <v>152666.66666666666</v>
      </c>
    </row>
    <row r="40" spans="1:12" ht="25.5" x14ac:dyDescent="0.25">
      <c r="B40" s="128">
        <v>4.9000000000000004</v>
      </c>
      <c r="C40" s="81" t="s">
        <v>215</v>
      </c>
      <c r="D40" s="75" t="s">
        <v>0</v>
      </c>
      <c r="E40" s="114">
        <f t="shared" si="1"/>
        <v>812500</v>
      </c>
      <c r="F40" s="119">
        <v>650000</v>
      </c>
      <c r="G40" s="114">
        <f t="shared" si="1"/>
        <v>975000</v>
      </c>
      <c r="H40" s="119">
        <v>780000</v>
      </c>
      <c r="I40" s="114">
        <f t="shared" ref="I40" si="34">+J40*1.25</f>
        <v>812500</v>
      </c>
      <c r="J40" s="119">
        <v>650000</v>
      </c>
      <c r="K40" s="120">
        <f t="shared" si="0"/>
        <v>693333.33333333337</v>
      </c>
    </row>
    <row r="41" spans="1:12" ht="25.5" x14ac:dyDescent="0.25">
      <c r="B41" s="128">
        <v>5</v>
      </c>
      <c r="C41" s="81" t="s">
        <v>216</v>
      </c>
      <c r="D41" s="75" t="s">
        <v>158</v>
      </c>
      <c r="E41" s="114">
        <f t="shared" si="1"/>
        <v>100000</v>
      </c>
      <c r="F41" s="119">
        <v>80000</v>
      </c>
      <c r="G41" s="114">
        <f t="shared" si="1"/>
        <v>120000</v>
      </c>
      <c r="H41" s="119">
        <v>96000</v>
      </c>
      <c r="I41" s="114">
        <f t="shared" ref="I41" si="35">+J41*1.25</f>
        <v>100000</v>
      </c>
      <c r="J41" s="119">
        <v>80000</v>
      </c>
      <c r="K41" s="120">
        <f t="shared" si="0"/>
        <v>85333.333333333328</v>
      </c>
    </row>
    <row r="42" spans="1:12" ht="25.5" x14ac:dyDescent="0.25">
      <c r="B42" s="128">
        <v>5.0999999999999996</v>
      </c>
      <c r="C42" s="81" t="s">
        <v>217</v>
      </c>
      <c r="D42" s="75" t="s">
        <v>158</v>
      </c>
      <c r="E42" s="114">
        <f t="shared" si="1"/>
        <v>100000</v>
      </c>
      <c r="F42" s="119">
        <v>80000</v>
      </c>
      <c r="G42" s="114">
        <f t="shared" si="1"/>
        <v>120000</v>
      </c>
      <c r="H42" s="119">
        <v>96000</v>
      </c>
      <c r="I42" s="114">
        <f t="shared" ref="I42" si="36">+J42*1.25</f>
        <v>100000</v>
      </c>
      <c r="J42" s="119">
        <v>80000</v>
      </c>
      <c r="K42" s="120">
        <f t="shared" si="0"/>
        <v>85333.333333333328</v>
      </c>
    </row>
    <row r="43" spans="1:12" ht="25.5" x14ac:dyDescent="0.25">
      <c r="B43" s="128">
        <v>5.2</v>
      </c>
      <c r="C43" s="81" t="s">
        <v>218</v>
      </c>
      <c r="D43" s="75" t="s">
        <v>224</v>
      </c>
      <c r="E43" s="114">
        <f t="shared" si="1"/>
        <v>112500</v>
      </c>
      <c r="F43" s="119">
        <v>90000</v>
      </c>
      <c r="G43" s="114">
        <f t="shared" si="1"/>
        <v>135000</v>
      </c>
      <c r="H43" s="119">
        <v>108000</v>
      </c>
      <c r="I43" s="114">
        <f t="shared" ref="I43" si="37">+J43*1.25</f>
        <v>125000</v>
      </c>
      <c r="J43" s="119">
        <v>100000</v>
      </c>
      <c r="K43" s="120">
        <f t="shared" si="0"/>
        <v>99333.333333333328</v>
      </c>
    </row>
    <row r="44" spans="1:12" x14ac:dyDescent="0.25">
      <c r="B44" s="128">
        <v>5.3</v>
      </c>
      <c r="C44" s="81" t="s">
        <v>219</v>
      </c>
      <c r="D44" s="75" t="s">
        <v>223</v>
      </c>
      <c r="E44" s="114">
        <f t="shared" si="1"/>
        <v>4375</v>
      </c>
      <c r="F44" s="119">
        <v>3500</v>
      </c>
      <c r="G44" s="114">
        <f t="shared" si="1"/>
        <v>5250</v>
      </c>
      <c r="H44" s="119">
        <v>4200</v>
      </c>
      <c r="I44" s="114">
        <f t="shared" ref="I44" si="38">+J44*1.25</f>
        <v>4375</v>
      </c>
      <c r="J44" s="119">
        <v>3500</v>
      </c>
      <c r="K44" s="120">
        <f t="shared" si="0"/>
        <v>3733.3333333333335</v>
      </c>
    </row>
    <row r="45" spans="1:12" ht="25.5" x14ac:dyDescent="0.25">
      <c r="B45" s="128">
        <v>6</v>
      </c>
      <c r="C45" s="81" t="s">
        <v>225</v>
      </c>
      <c r="D45" s="75" t="s">
        <v>172</v>
      </c>
      <c r="E45" s="114"/>
      <c r="F45" s="119">
        <v>30000000</v>
      </c>
      <c r="G45" s="114"/>
      <c r="H45" s="119">
        <v>30000000</v>
      </c>
      <c r="I45" s="114"/>
      <c r="J45" s="119">
        <v>25000000</v>
      </c>
      <c r="K45" s="120">
        <f t="shared" si="0"/>
        <v>28333333.333333332</v>
      </c>
    </row>
  </sheetData>
  <mergeCells count="11">
    <mergeCell ref="I6:J6"/>
    <mergeCell ref="B3:K3"/>
    <mergeCell ref="B4:B6"/>
    <mergeCell ref="C4:C6"/>
    <mergeCell ref="D4:D6"/>
    <mergeCell ref="E4:F4"/>
    <mergeCell ref="G4:H4"/>
    <mergeCell ref="I4:J4"/>
    <mergeCell ref="K5:K6"/>
    <mergeCell ref="E6:F6"/>
    <mergeCell ref="G6:H6"/>
  </mergeCells>
  <pageMargins left="0.70866141732283472" right="0.70866141732283472" top="0.74803149606299213" bottom="0.74803149606299213" header="0.31496062992125984" footer="0.31496062992125984"/>
  <pageSetup scale="55" fitToWidth="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B1" workbookViewId="0">
      <selection activeCell="N11" sqref="N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8"/>
  <dimension ref="A3:F61"/>
  <sheetViews>
    <sheetView topLeftCell="A50" zoomScale="120" zoomScaleNormal="120" workbookViewId="0">
      <selection activeCell="B54" sqref="B54"/>
    </sheetView>
  </sheetViews>
  <sheetFormatPr baseColWidth="10" defaultColWidth="11.42578125" defaultRowHeight="15" x14ac:dyDescent="0.25"/>
  <cols>
    <col min="1" max="1" width="12.5703125" style="1" bestFit="1" customWidth="1"/>
    <col min="2" max="2" width="80.28515625" style="1" customWidth="1"/>
    <col min="3" max="3" width="11.42578125" style="2"/>
    <col min="4" max="5" width="20.7109375" style="2" bestFit="1" customWidth="1"/>
    <col min="6" max="6" width="16.7109375" style="1" bestFit="1" customWidth="1"/>
    <col min="7" max="16384" width="11.42578125" style="1"/>
  </cols>
  <sheetData>
    <row r="3" spans="1:6" ht="16.5" x14ac:dyDescent="0.25">
      <c r="A3" s="3" t="s">
        <v>39</v>
      </c>
      <c r="B3" s="4" t="s">
        <v>110</v>
      </c>
      <c r="C3" s="3"/>
      <c r="D3" s="16"/>
    </row>
    <row r="4" spans="1:6" ht="16.5" x14ac:dyDescent="0.25">
      <c r="A4" s="14" t="s">
        <v>50</v>
      </c>
      <c r="B4" s="4" t="s">
        <v>19</v>
      </c>
      <c r="C4" s="14" t="s">
        <v>50</v>
      </c>
      <c r="D4" s="16"/>
    </row>
    <row r="5" spans="1:6" ht="33" x14ac:dyDescent="0.25">
      <c r="A5" s="15" t="s">
        <v>45</v>
      </c>
      <c r="B5" s="6" t="s">
        <v>55</v>
      </c>
      <c r="C5" s="15" t="s">
        <v>45</v>
      </c>
      <c r="D5" s="2" t="s">
        <v>10</v>
      </c>
      <c r="E5" s="5" t="s">
        <v>5</v>
      </c>
    </row>
    <row r="6" spans="1:6" ht="33" x14ac:dyDescent="0.25">
      <c r="A6" s="15" t="s">
        <v>46</v>
      </c>
      <c r="B6" s="6" t="s">
        <v>56</v>
      </c>
      <c r="C6" s="15" t="s">
        <v>46</v>
      </c>
      <c r="D6" s="2" t="s">
        <v>10</v>
      </c>
      <c r="E6" s="5" t="s">
        <v>5</v>
      </c>
    </row>
    <row r="7" spans="1:6" ht="17.25" x14ac:dyDescent="0.25">
      <c r="A7" s="15" t="s">
        <v>47</v>
      </c>
      <c r="B7" s="6" t="s">
        <v>77</v>
      </c>
      <c r="C7" s="15" t="s">
        <v>47</v>
      </c>
      <c r="D7" s="2" t="s">
        <v>10</v>
      </c>
      <c r="E7" s="5" t="s">
        <v>5</v>
      </c>
    </row>
    <row r="8" spans="1:6" ht="16.5" x14ac:dyDescent="0.25">
      <c r="A8" s="15" t="s">
        <v>48</v>
      </c>
      <c r="B8" s="6" t="s">
        <v>58</v>
      </c>
      <c r="C8" s="15" t="s">
        <v>48</v>
      </c>
      <c r="D8" s="2" t="s">
        <v>4</v>
      </c>
      <c r="E8" s="5" t="s">
        <v>6</v>
      </c>
      <c r="F8" s="1" t="s">
        <v>4</v>
      </c>
    </row>
    <row r="9" spans="1:6" ht="17.25" x14ac:dyDescent="0.25">
      <c r="A9" s="15" t="s">
        <v>49</v>
      </c>
      <c r="B9" s="6" t="s">
        <v>40</v>
      </c>
      <c r="C9" s="15" t="s">
        <v>49</v>
      </c>
      <c r="D9" s="2" t="s">
        <v>10</v>
      </c>
      <c r="E9" s="5" t="s">
        <v>5</v>
      </c>
    </row>
    <row r="10" spans="1:6" ht="16.5" x14ac:dyDescent="0.25">
      <c r="A10" s="14" t="s">
        <v>44</v>
      </c>
      <c r="B10" s="4" t="s">
        <v>20</v>
      </c>
      <c r="C10" s="14" t="s">
        <v>44</v>
      </c>
    </row>
    <row r="11" spans="1:6" ht="33" x14ac:dyDescent="0.25">
      <c r="A11" s="15" t="s">
        <v>41</v>
      </c>
      <c r="B11" s="6" t="s">
        <v>134</v>
      </c>
      <c r="C11" s="15" t="s">
        <v>41</v>
      </c>
      <c r="D11" s="2" t="s">
        <v>59</v>
      </c>
      <c r="E11" s="5" t="s">
        <v>0</v>
      </c>
    </row>
    <row r="12" spans="1:6" ht="33" x14ac:dyDescent="0.25">
      <c r="A12" s="15" t="s">
        <v>42</v>
      </c>
      <c r="B12" s="6" t="s">
        <v>135</v>
      </c>
      <c r="C12" s="15" t="s">
        <v>42</v>
      </c>
      <c r="D12" s="2" t="s">
        <v>59</v>
      </c>
      <c r="E12" s="5" t="s">
        <v>0</v>
      </c>
    </row>
    <row r="13" spans="1:6" ht="17.25" x14ac:dyDescent="0.25">
      <c r="A13" s="15" t="s">
        <v>43</v>
      </c>
      <c r="B13" s="6" t="s">
        <v>131</v>
      </c>
      <c r="C13" s="15" t="s">
        <v>43</v>
      </c>
      <c r="D13" s="2" t="s">
        <v>10</v>
      </c>
      <c r="E13" s="5" t="s">
        <v>5</v>
      </c>
    </row>
    <row r="14" spans="1:6" ht="33" x14ac:dyDescent="0.25">
      <c r="A14" s="15" t="s">
        <v>64</v>
      </c>
      <c r="B14" s="6" t="s">
        <v>76</v>
      </c>
      <c r="C14" s="15" t="s">
        <v>64</v>
      </c>
      <c r="D14" s="2" t="s">
        <v>11</v>
      </c>
      <c r="E14" s="5" t="s">
        <v>57</v>
      </c>
    </row>
    <row r="15" spans="1:6" ht="16.5" x14ac:dyDescent="0.25">
      <c r="A15" s="14" t="s">
        <v>51</v>
      </c>
      <c r="B15" s="19" t="s">
        <v>22</v>
      </c>
      <c r="C15" s="14" t="s">
        <v>51</v>
      </c>
    </row>
    <row r="16" spans="1:6" ht="17.25" x14ac:dyDescent="0.25">
      <c r="A16" s="15" t="s">
        <v>52</v>
      </c>
      <c r="B16" s="6" t="s">
        <v>139</v>
      </c>
      <c r="C16" s="15" t="s">
        <v>52</v>
      </c>
      <c r="D16" s="2" t="s">
        <v>10</v>
      </c>
      <c r="E16" s="5" t="s">
        <v>5</v>
      </c>
    </row>
    <row r="17" spans="1:5" ht="17.25" x14ac:dyDescent="0.25">
      <c r="A17" s="15" t="s">
        <v>53</v>
      </c>
      <c r="B17" s="6" t="s">
        <v>105</v>
      </c>
      <c r="C17" s="15" t="s">
        <v>53</v>
      </c>
      <c r="D17" s="2" t="s">
        <v>10</v>
      </c>
      <c r="E17" s="5" t="s">
        <v>5</v>
      </c>
    </row>
    <row r="18" spans="1:5" ht="17.25" x14ac:dyDescent="0.25">
      <c r="A18" s="15" t="s">
        <v>54</v>
      </c>
      <c r="B18" s="6" t="s">
        <v>23</v>
      </c>
      <c r="C18" s="15" t="s">
        <v>54</v>
      </c>
      <c r="D18" s="2" t="s">
        <v>10</v>
      </c>
      <c r="E18" s="5" t="s">
        <v>5</v>
      </c>
    </row>
    <row r="19" spans="1:5" ht="16.5" x14ac:dyDescent="0.25">
      <c r="A19" s="15"/>
      <c r="B19" s="6" t="s">
        <v>106</v>
      </c>
      <c r="C19" s="15"/>
      <c r="E19" s="17"/>
    </row>
    <row r="20" spans="1:5" ht="16.5" x14ac:dyDescent="0.25">
      <c r="A20" s="14" t="s">
        <v>60</v>
      </c>
      <c r="B20" s="4" t="s">
        <v>26</v>
      </c>
      <c r="C20" s="14" t="s">
        <v>60</v>
      </c>
      <c r="D20" s="17"/>
    </row>
    <row r="21" spans="1:5" ht="33" x14ac:dyDescent="0.25">
      <c r="A21" s="15" t="s">
        <v>61</v>
      </c>
      <c r="B21" s="6" t="s">
        <v>27</v>
      </c>
      <c r="C21" s="15" t="s">
        <v>61</v>
      </c>
      <c r="D21" s="2" t="s">
        <v>10</v>
      </c>
      <c r="E21" s="5" t="s">
        <v>5</v>
      </c>
    </row>
    <row r="22" spans="1:5" ht="49.5" x14ac:dyDescent="0.25">
      <c r="A22" s="15" t="s">
        <v>62</v>
      </c>
      <c r="B22" s="6" t="s">
        <v>70</v>
      </c>
      <c r="C22" s="15" t="s">
        <v>62</v>
      </c>
      <c r="D22" s="2" t="s">
        <v>59</v>
      </c>
      <c r="E22" s="5" t="s">
        <v>0</v>
      </c>
    </row>
    <row r="23" spans="1:5" ht="51.75" customHeight="1" x14ac:dyDescent="0.25">
      <c r="A23" s="15" t="s">
        <v>63</v>
      </c>
      <c r="B23" s="6" t="s">
        <v>107</v>
      </c>
      <c r="C23" s="15" t="s">
        <v>63</v>
      </c>
      <c r="D23" s="2" t="s">
        <v>59</v>
      </c>
      <c r="E23" s="5" t="s">
        <v>0</v>
      </c>
    </row>
    <row r="24" spans="1:5" ht="17.25" x14ac:dyDescent="0.25">
      <c r="A24" s="15" t="s">
        <v>75</v>
      </c>
      <c r="B24" s="6" t="s">
        <v>108</v>
      </c>
      <c r="C24" s="15" t="s">
        <v>75</v>
      </c>
      <c r="D24" s="2" t="s">
        <v>10</v>
      </c>
      <c r="E24" s="5" t="s">
        <v>5</v>
      </c>
    </row>
    <row r="25" spans="1:5" ht="16.5" x14ac:dyDescent="0.25">
      <c r="A25" s="14" t="s">
        <v>69</v>
      </c>
      <c r="B25" s="4" t="s">
        <v>21</v>
      </c>
      <c r="C25" s="14" t="s">
        <v>69</v>
      </c>
      <c r="D25" s="18"/>
    </row>
    <row r="26" spans="1:5" ht="33" x14ac:dyDescent="0.25">
      <c r="A26" s="15" t="s">
        <v>66</v>
      </c>
      <c r="B26" s="6" t="s">
        <v>71</v>
      </c>
      <c r="C26" s="15" t="s">
        <v>66</v>
      </c>
      <c r="D26" s="2" t="s">
        <v>59</v>
      </c>
      <c r="E26" s="5" t="s">
        <v>0</v>
      </c>
    </row>
    <row r="27" spans="1:5" ht="33" x14ac:dyDescent="0.25">
      <c r="A27" s="15" t="s">
        <v>67</v>
      </c>
      <c r="B27" s="6" t="s">
        <v>133</v>
      </c>
      <c r="C27" s="15" t="s">
        <v>67</v>
      </c>
      <c r="D27" s="2" t="s">
        <v>59</v>
      </c>
      <c r="E27" s="5" t="s">
        <v>0</v>
      </c>
    </row>
    <row r="28" spans="1:5" ht="21" x14ac:dyDescent="0.25">
      <c r="A28" s="15" t="s">
        <v>68</v>
      </c>
      <c r="B28" s="6" t="s">
        <v>65</v>
      </c>
      <c r="C28" s="15" t="s">
        <v>68</v>
      </c>
      <c r="D28" s="2" t="s">
        <v>59</v>
      </c>
      <c r="E28" s="5" t="s">
        <v>0</v>
      </c>
    </row>
    <row r="29" spans="1:5" ht="16.5" x14ac:dyDescent="0.25">
      <c r="A29" s="14" t="s">
        <v>72</v>
      </c>
      <c r="B29" s="4" t="s">
        <v>24</v>
      </c>
      <c r="C29" s="14" t="s">
        <v>72</v>
      </c>
      <c r="D29" s="18"/>
    </row>
    <row r="30" spans="1:5" ht="33" x14ac:dyDescent="0.25">
      <c r="A30" s="15" t="s">
        <v>73</v>
      </c>
      <c r="B30" s="6" t="s">
        <v>109</v>
      </c>
      <c r="C30" s="15" t="s">
        <v>73</v>
      </c>
      <c r="D30" s="2" t="s">
        <v>10</v>
      </c>
      <c r="E30" s="5" t="s">
        <v>5</v>
      </c>
    </row>
    <row r="31" spans="1:5" ht="17.25" x14ac:dyDescent="0.25">
      <c r="A31" s="15" t="s">
        <v>74</v>
      </c>
      <c r="B31" s="6" t="s">
        <v>25</v>
      </c>
      <c r="C31" s="15" t="s">
        <v>74</v>
      </c>
      <c r="D31" s="2" t="s">
        <v>10</v>
      </c>
      <c r="E31" s="5" t="s">
        <v>5</v>
      </c>
    </row>
    <row r="32" spans="1:5" ht="16.5" x14ac:dyDescent="0.25">
      <c r="A32" s="7"/>
      <c r="C32" s="7"/>
      <c r="D32" s="18"/>
    </row>
    <row r="33" spans="1:5" ht="16.5" x14ac:dyDescent="0.25">
      <c r="A33" s="3" t="s">
        <v>78</v>
      </c>
      <c r="B33" s="4" t="s">
        <v>111</v>
      </c>
      <c r="C33" s="3"/>
      <c r="D33" s="16"/>
    </row>
    <row r="34" spans="1:5" ht="16.5" x14ac:dyDescent="0.25">
      <c r="A34" s="14" t="s">
        <v>79</v>
      </c>
      <c r="B34" s="4" t="s">
        <v>19</v>
      </c>
      <c r="C34" s="14" t="s">
        <v>79</v>
      </c>
      <c r="D34" s="16"/>
    </row>
    <row r="35" spans="1:5" ht="49.5" x14ac:dyDescent="0.25">
      <c r="A35" s="15" t="s">
        <v>101</v>
      </c>
      <c r="B35" s="6" t="s">
        <v>112</v>
      </c>
      <c r="C35" s="15" t="s">
        <v>101</v>
      </c>
      <c r="D35" s="2" t="s">
        <v>10</v>
      </c>
      <c r="E35" s="5" t="s">
        <v>5</v>
      </c>
    </row>
    <row r="36" spans="1:5" ht="49.5" x14ac:dyDescent="0.25">
      <c r="A36" s="15" t="s">
        <v>102</v>
      </c>
      <c r="B36" s="6" t="s">
        <v>140</v>
      </c>
      <c r="C36" s="15" t="s">
        <v>102</v>
      </c>
      <c r="D36" s="2" t="s">
        <v>10</v>
      </c>
      <c r="E36" s="5" t="s">
        <v>5</v>
      </c>
    </row>
    <row r="37" spans="1:5" ht="33" x14ac:dyDescent="0.25">
      <c r="A37" s="15" t="s">
        <v>103</v>
      </c>
      <c r="B37" s="6" t="s">
        <v>113</v>
      </c>
      <c r="C37" s="15" t="s">
        <v>103</v>
      </c>
      <c r="D37" s="2" t="s">
        <v>10</v>
      </c>
      <c r="E37" s="5" t="s">
        <v>5</v>
      </c>
    </row>
    <row r="38" spans="1:5" ht="33" x14ac:dyDescent="0.25">
      <c r="A38" s="15" t="s">
        <v>104</v>
      </c>
      <c r="B38" s="6" t="s">
        <v>120</v>
      </c>
      <c r="C38" s="15" t="s">
        <v>104</v>
      </c>
      <c r="D38" s="2" t="s">
        <v>4</v>
      </c>
      <c r="E38" s="5" t="s">
        <v>6</v>
      </c>
    </row>
    <row r="39" spans="1:5" ht="16.5" x14ac:dyDescent="0.25">
      <c r="A39" s="15" t="s">
        <v>121</v>
      </c>
      <c r="B39" s="6" t="s">
        <v>122</v>
      </c>
      <c r="C39" s="15" t="s">
        <v>121</v>
      </c>
      <c r="D39" s="2" t="s">
        <v>4</v>
      </c>
      <c r="E39" s="5" t="s">
        <v>6</v>
      </c>
    </row>
    <row r="40" spans="1:5" ht="16.5" x14ac:dyDescent="0.25">
      <c r="A40" s="14" t="s">
        <v>80</v>
      </c>
      <c r="B40" s="4" t="s">
        <v>20</v>
      </c>
      <c r="C40" s="14" t="s">
        <v>80</v>
      </c>
    </row>
    <row r="41" spans="1:5" ht="49.5" x14ac:dyDescent="0.25">
      <c r="A41" s="15" t="s">
        <v>97</v>
      </c>
      <c r="B41" s="6" t="s">
        <v>136</v>
      </c>
      <c r="C41" s="15" t="s">
        <v>97</v>
      </c>
      <c r="D41" s="2" t="s">
        <v>59</v>
      </c>
      <c r="E41" s="5" t="s">
        <v>0</v>
      </c>
    </row>
    <row r="42" spans="1:5" ht="33" x14ac:dyDescent="0.25">
      <c r="A42" s="15" t="s">
        <v>98</v>
      </c>
      <c r="B42" s="6" t="s">
        <v>137</v>
      </c>
      <c r="C42" s="15" t="s">
        <v>98</v>
      </c>
      <c r="D42" s="2" t="s">
        <v>59</v>
      </c>
      <c r="E42" s="5" t="s">
        <v>0</v>
      </c>
    </row>
    <row r="43" spans="1:5" ht="28.5" x14ac:dyDescent="0.25">
      <c r="A43" s="15" t="s">
        <v>99</v>
      </c>
      <c r="B43" s="13" t="s">
        <v>128</v>
      </c>
      <c r="C43" s="15" t="s">
        <v>99</v>
      </c>
      <c r="D43" s="2" t="s">
        <v>10</v>
      </c>
      <c r="E43" s="5" t="s">
        <v>5</v>
      </c>
    </row>
    <row r="44" spans="1:5" ht="17.25" x14ac:dyDescent="0.25">
      <c r="A44" s="15" t="s">
        <v>100</v>
      </c>
      <c r="B44" s="13" t="s">
        <v>129</v>
      </c>
      <c r="C44" s="15" t="s">
        <v>100</v>
      </c>
      <c r="D44" s="2" t="s">
        <v>11</v>
      </c>
      <c r="E44" s="5" t="s">
        <v>57</v>
      </c>
    </row>
    <row r="45" spans="1:5" ht="17.25" x14ac:dyDescent="0.25">
      <c r="A45" s="15" t="s">
        <v>127</v>
      </c>
      <c r="B45" s="13" t="s">
        <v>130</v>
      </c>
      <c r="C45" s="15" t="s">
        <v>127</v>
      </c>
      <c r="D45" s="2" t="s">
        <v>11</v>
      </c>
      <c r="E45" s="5" t="s">
        <v>57</v>
      </c>
    </row>
    <row r="46" spans="1:5" ht="16.5" x14ac:dyDescent="0.25">
      <c r="A46" s="14" t="s">
        <v>81</v>
      </c>
      <c r="B46" s="19" t="s">
        <v>22</v>
      </c>
      <c r="C46" s="14" t="s">
        <v>81</v>
      </c>
    </row>
    <row r="47" spans="1:5" ht="33" x14ac:dyDescent="0.25">
      <c r="A47" s="15" t="s">
        <v>93</v>
      </c>
      <c r="B47" s="6" t="s">
        <v>138</v>
      </c>
      <c r="C47" s="15" t="s">
        <v>93</v>
      </c>
      <c r="D47" s="2" t="s">
        <v>10</v>
      </c>
      <c r="E47" s="5" t="s">
        <v>5</v>
      </c>
    </row>
    <row r="48" spans="1:5" ht="33" x14ac:dyDescent="0.25">
      <c r="A48" s="15" t="s">
        <v>94</v>
      </c>
      <c r="B48" s="6" t="s">
        <v>114</v>
      </c>
      <c r="C48" s="15" t="s">
        <v>94</v>
      </c>
      <c r="D48" s="2" t="s">
        <v>10</v>
      </c>
      <c r="E48" s="5" t="s">
        <v>5</v>
      </c>
    </row>
    <row r="49" spans="1:5" ht="33" x14ac:dyDescent="0.25">
      <c r="A49" s="15" t="s">
        <v>95</v>
      </c>
      <c r="B49" s="6" t="s">
        <v>125</v>
      </c>
      <c r="C49" s="15" t="s">
        <v>95</v>
      </c>
      <c r="D49" s="2" t="s">
        <v>10</v>
      </c>
      <c r="E49" s="5" t="s">
        <v>5</v>
      </c>
    </row>
    <row r="50" spans="1:5" ht="33" x14ac:dyDescent="0.25">
      <c r="A50" s="15" t="s">
        <v>96</v>
      </c>
      <c r="B50" s="6" t="s">
        <v>115</v>
      </c>
      <c r="C50" s="15" t="s">
        <v>96</v>
      </c>
      <c r="D50" s="2" t="s">
        <v>10</v>
      </c>
      <c r="E50" s="5" t="s">
        <v>5</v>
      </c>
    </row>
    <row r="51" spans="1:5" ht="16.5" x14ac:dyDescent="0.25">
      <c r="A51" s="14" t="s">
        <v>82</v>
      </c>
      <c r="B51" s="4" t="s">
        <v>26</v>
      </c>
      <c r="C51" s="14" t="s">
        <v>82</v>
      </c>
      <c r="D51" s="17"/>
    </row>
    <row r="52" spans="1:5" ht="49.5" x14ac:dyDescent="0.25">
      <c r="A52" s="15" t="s">
        <v>90</v>
      </c>
      <c r="B52" s="6" t="s">
        <v>116</v>
      </c>
      <c r="C52" s="15" t="s">
        <v>90</v>
      </c>
      <c r="D52" s="2" t="s">
        <v>10</v>
      </c>
      <c r="E52" s="5" t="s">
        <v>5</v>
      </c>
    </row>
    <row r="53" spans="1:5" ht="49.5" x14ac:dyDescent="0.25">
      <c r="A53" s="15" t="s">
        <v>91</v>
      </c>
      <c r="B53" s="6" t="s">
        <v>117</v>
      </c>
      <c r="C53" s="15" t="s">
        <v>91</v>
      </c>
      <c r="D53" s="2" t="s">
        <v>59</v>
      </c>
      <c r="E53" s="5" t="s">
        <v>0</v>
      </c>
    </row>
    <row r="54" spans="1:5" ht="49.5" x14ac:dyDescent="0.25">
      <c r="A54" s="15" t="s">
        <v>92</v>
      </c>
      <c r="B54" s="6" t="s">
        <v>141</v>
      </c>
      <c r="C54" s="15" t="s">
        <v>92</v>
      </c>
      <c r="D54" s="2" t="s">
        <v>59</v>
      </c>
      <c r="E54" s="5" t="s">
        <v>0</v>
      </c>
    </row>
    <row r="55" spans="1:5" ht="16.5" x14ac:dyDescent="0.25">
      <c r="A55" s="14" t="s">
        <v>83</v>
      </c>
      <c r="B55" s="4" t="s">
        <v>21</v>
      </c>
      <c r="C55" s="14" t="s">
        <v>83</v>
      </c>
      <c r="D55" s="18"/>
    </row>
    <row r="56" spans="1:5" ht="33" x14ac:dyDescent="0.25">
      <c r="A56" s="15" t="s">
        <v>87</v>
      </c>
      <c r="B56" s="6" t="s">
        <v>118</v>
      </c>
      <c r="C56" s="15" t="s">
        <v>87</v>
      </c>
      <c r="D56" s="2" t="s">
        <v>59</v>
      </c>
      <c r="E56" s="5" t="s">
        <v>0</v>
      </c>
    </row>
    <row r="57" spans="1:5" ht="49.5" x14ac:dyDescent="0.25">
      <c r="A57" s="15" t="s">
        <v>88</v>
      </c>
      <c r="B57" s="6" t="s">
        <v>132</v>
      </c>
      <c r="C57" s="15" t="s">
        <v>88</v>
      </c>
      <c r="D57" s="2" t="s">
        <v>59</v>
      </c>
      <c r="E57" s="5" t="s">
        <v>0</v>
      </c>
    </row>
    <row r="58" spans="1:5" ht="37.5" x14ac:dyDescent="0.25">
      <c r="A58" s="15" t="s">
        <v>89</v>
      </c>
      <c r="B58" s="6" t="s">
        <v>119</v>
      </c>
      <c r="C58" s="15" t="s">
        <v>89</v>
      </c>
      <c r="D58" s="2" t="s">
        <v>59</v>
      </c>
      <c r="E58" s="5" t="s">
        <v>0</v>
      </c>
    </row>
    <row r="59" spans="1:5" ht="16.5" x14ac:dyDescent="0.25">
      <c r="A59" s="14" t="s">
        <v>84</v>
      </c>
      <c r="B59" s="4" t="s">
        <v>24</v>
      </c>
      <c r="C59" s="14" t="s">
        <v>84</v>
      </c>
      <c r="D59" s="18"/>
    </row>
    <row r="60" spans="1:5" ht="49.5" x14ac:dyDescent="0.25">
      <c r="A60" s="15" t="s">
        <v>85</v>
      </c>
      <c r="B60" s="6" t="s">
        <v>123</v>
      </c>
      <c r="C60" s="15" t="s">
        <v>85</v>
      </c>
      <c r="D60" s="2" t="s">
        <v>10</v>
      </c>
      <c r="E60" s="2" t="s">
        <v>10</v>
      </c>
    </row>
    <row r="61" spans="1:5" ht="49.5" x14ac:dyDescent="0.25">
      <c r="A61" s="15" t="s">
        <v>86</v>
      </c>
      <c r="B61" s="6" t="s">
        <v>124</v>
      </c>
      <c r="C61" s="15" t="s">
        <v>86</v>
      </c>
      <c r="D61" s="2" t="s">
        <v>10</v>
      </c>
      <c r="E61" s="2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UNIDAD!$D$7:$D$14</xm:f>
          </x14:formula1>
          <xm:sqref>E11:E14 E26:E28 D24:E24 D20 D21:E21 E22:E23 E5:E9 E35:E39 E56:E58 D47:E50 D51 D52:E52 E53:E54 D60:D61 E30:E31 E41:E45 D16:E18 D19:E19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29"/>
  <dimension ref="D4:I10"/>
  <sheetViews>
    <sheetView workbookViewId="0">
      <selection activeCell="E4" sqref="E4"/>
    </sheetView>
  </sheetViews>
  <sheetFormatPr baseColWidth="10" defaultRowHeight="15" x14ac:dyDescent="0.25"/>
  <cols>
    <col min="4" max="4" width="23.28515625" bestFit="1" customWidth="1"/>
  </cols>
  <sheetData>
    <row r="4" spans="4:9" x14ac:dyDescent="0.25">
      <c r="D4" t="s">
        <v>34</v>
      </c>
      <c r="E4" t="s">
        <v>35</v>
      </c>
    </row>
    <row r="5" spans="4:9" ht="16.5" x14ac:dyDescent="0.25">
      <c r="D5" t="s">
        <v>32</v>
      </c>
      <c r="E5" s="212"/>
      <c r="F5" s="212"/>
    </row>
    <row r="6" spans="4:9" x14ac:dyDescent="0.25">
      <c r="D6" t="s">
        <v>36</v>
      </c>
    </row>
    <row r="7" spans="4:9" x14ac:dyDescent="0.25">
      <c r="D7" t="s">
        <v>32</v>
      </c>
    </row>
    <row r="8" spans="4:9" ht="16.5" x14ac:dyDescent="0.25">
      <c r="D8" t="s">
        <v>33</v>
      </c>
      <c r="E8" s="213" t="s">
        <v>126</v>
      </c>
      <c r="F8" s="214"/>
      <c r="G8" s="214"/>
      <c r="H8" s="214"/>
      <c r="I8" s="215"/>
    </row>
    <row r="9" spans="4:9" ht="15" customHeight="1" x14ac:dyDescent="0.25">
      <c r="D9" s="10" t="s">
        <v>37</v>
      </c>
      <c r="E9" s="11"/>
      <c r="F9" s="11"/>
      <c r="G9" s="11"/>
      <c r="H9" s="12"/>
    </row>
    <row r="10" spans="4:9" ht="15.75" thickBot="1" x14ac:dyDescent="0.3">
      <c r="D10" t="s">
        <v>32</v>
      </c>
      <c r="F10" s="8"/>
      <c r="G10" s="8"/>
      <c r="H10" s="9"/>
    </row>
  </sheetData>
  <mergeCells count="2">
    <mergeCell ref="E5:F5"/>
    <mergeCell ref="E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30"/>
  <dimension ref="D7:E9"/>
  <sheetViews>
    <sheetView workbookViewId="0">
      <selection activeCell="E11" sqref="E11"/>
    </sheetView>
  </sheetViews>
  <sheetFormatPr baseColWidth="10" defaultRowHeight="15" x14ac:dyDescent="0.25"/>
  <cols>
    <col min="4" max="4" width="11.42578125" style="2"/>
  </cols>
  <sheetData>
    <row r="7" spans="4:5" x14ac:dyDescent="0.25">
      <c r="D7" s="2" t="s">
        <v>29</v>
      </c>
      <c r="E7" t="s">
        <v>28</v>
      </c>
    </row>
    <row r="8" spans="4:5" x14ac:dyDescent="0.25">
      <c r="D8" s="2" t="s">
        <v>31</v>
      </c>
      <c r="E8" t="s">
        <v>38</v>
      </c>
    </row>
    <row r="9" spans="4:5" x14ac:dyDescent="0.25">
      <c r="D9" s="2" t="s">
        <v>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31"/>
  <dimension ref="D7:E14"/>
  <sheetViews>
    <sheetView workbookViewId="0">
      <selection activeCell="E11" sqref="E11"/>
    </sheetView>
  </sheetViews>
  <sheetFormatPr baseColWidth="10" defaultRowHeight="15" x14ac:dyDescent="0.25"/>
  <cols>
    <col min="4" max="4" width="11.42578125" style="2"/>
  </cols>
  <sheetData>
    <row r="7" spans="4:5" x14ac:dyDescent="0.25">
      <c r="D7" s="2" t="s">
        <v>6</v>
      </c>
      <c r="E7" t="s">
        <v>4</v>
      </c>
    </row>
    <row r="8" spans="4:5" x14ac:dyDescent="0.25">
      <c r="D8" s="2" t="s">
        <v>7</v>
      </c>
      <c r="E8" t="s">
        <v>8</v>
      </c>
    </row>
    <row r="9" spans="4:5" x14ac:dyDescent="0.25">
      <c r="D9" s="2" t="s">
        <v>0</v>
      </c>
      <c r="E9" t="s">
        <v>9</v>
      </c>
    </row>
    <row r="10" spans="4:5" ht="17.25" x14ac:dyDescent="0.25">
      <c r="D10" s="2" t="s">
        <v>15</v>
      </c>
      <c r="E10" t="s">
        <v>10</v>
      </c>
    </row>
    <row r="11" spans="4:5" ht="17.25" x14ac:dyDescent="0.25">
      <c r="D11" s="2" t="s">
        <v>16</v>
      </c>
      <c r="E11" t="s">
        <v>11</v>
      </c>
    </row>
    <row r="12" spans="4:5" x14ac:dyDescent="0.25">
      <c r="D12" s="2" t="s">
        <v>17</v>
      </c>
      <c r="E12" t="s">
        <v>12</v>
      </c>
    </row>
    <row r="13" spans="4:5" x14ac:dyDescent="0.25">
      <c r="D13" s="2" t="s">
        <v>18</v>
      </c>
      <c r="E13" t="s">
        <v>13</v>
      </c>
    </row>
    <row r="14" spans="4:5" x14ac:dyDescent="0.25">
      <c r="D14" s="2" t="s">
        <v>2</v>
      </c>
      <c r="E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Presupuesto Oficial </vt:lpstr>
      <vt:lpstr>Propuesta economica</vt:lpstr>
      <vt:lpstr>Resultados</vt:lpstr>
      <vt:lpstr>Estudio Mercado</vt:lpstr>
      <vt:lpstr>COT 1</vt:lpstr>
      <vt:lpstr>COT 2</vt:lpstr>
      <vt:lpstr>COT 3</vt:lpstr>
      <vt:lpstr>LISTADO DE ÍTEMS</vt:lpstr>
      <vt:lpstr>DATOS DEL PROYECTO</vt:lpstr>
      <vt:lpstr>TIPO DE INSUMO</vt:lpstr>
      <vt:lpstr>UNIDAD</vt:lpstr>
      <vt:lpstr>'Presupuesto Oficial '!Área_de_impresión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Marta Sofia Ocampo Sanz</cp:lastModifiedBy>
  <cp:lastPrinted>2022-04-22T15:08:42Z</cp:lastPrinted>
  <dcterms:created xsi:type="dcterms:W3CDTF">2020-06-23T03:29:51Z</dcterms:created>
  <dcterms:modified xsi:type="dcterms:W3CDTF">2022-05-24T20:49:28Z</dcterms:modified>
</cp:coreProperties>
</file>