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asortiz\Documents\ELIANA\2022\ALCALDIA\MINIMA CUANTIA\IMC-017-2022 PAPELERIA ELECCIONES\INFORME PRELIMINAR\"/>
    </mc:Choice>
  </mc:AlternateContent>
  <bookViews>
    <workbookView xWindow="0" yWindow="0" windowWidth="20490" windowHeight="7035"/>
  </bookViews>
  <sheets>
    <sheet name="EVALUACIÓN INICIAL" sheetId="1" r:id="rId1"/>
    <sheet name="SUBASTA" sheetId="2" state="hidden" r:id="rId2"/>
    <sheet name="EVALUACIÓN DINICO" sheetId="5" state="hidden" r:id="rId3"/>
    <sheet name="OFERTA GANADORA" sheetId="6" state="hidden" r:id="rId4"/>
    <sheet name="OFERTA SELECCIONADA" sheetId="3" state="hidden" r:id="rId5"/>
  </sheets>
  <definedNames>
    <definedName name="_xlnm._FilterDatabase" localSheetId="2" hidden="1">'EVALUACIÓN DINICO'!$A$2:$O$133</definedName>
    <definedName name="_xlnm._FilterDatabase" localSheetId="0" hidden="1">'EVALUACIÓN INICIAL'!$A$2:$BF$44</definedName>
    <definedName name="_xlnm._FilterDatabase" localSheetId="3" hidden="1">'OFERTA GANADORA'!$A$2:$M$24</definedName>
    <definedName name="_xlnm.Print_Area" localSheetId="2">'EVALUACIÓN DINICO'!$A$1:$J$136</definedName>
    <definedName name="_xlnm.Print_Area" localSheetId="0">'EVALUACIÓN INICIAL'!$A$1:$BC$44</definedName>
    <definedName name="_xlnm.Print_Area" localSheetId="3">'OFERTA GANADORA'!$A$1:$J$27</definedName>
    <definedName name="_xlnm.Print_Area" localSheetId="4">'OFERTA SELECCIONADA'!$A$1:$K$96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26" i="6" l="1"/>
  <c r="N4" i="6"/>
  <c r="N5" i="6"/>
  <c r="N6" i="6"/>
  <c r="N7" i="6"/>
  <c r="N8" i="6"/>
  <c r="N9" i="6"/>
  <c r="N10" i="6"/>
  <c r="N11" i="6"/>
  <c r="N12" i="6"/>
  <c r="N13" i="6"/>
  <c r="N14" i="6"/>
  <c r="N15" i="6"/>
  <c r="N16" i="6"/>
  <c r="N17" i="6"/>
  <c r="N18" i="6"/>
  <c r="N19" i="6"/>
  <c r="N20" i="6"/>
  <c r="N21" i="6"/>
  <c r="N22" i="6"/>
  <c r="N23" i="6"/>
  <c r="N24" i="6"/>
  <c r="N3" i="6"/>
  <c r="K30" i="6"/>
  <c r="K24" i="6" l="1"/>
  <c r="K23" i="6"/>
  <c r="K22" i="6"/>
  <c r="K21" i="6"/>
  <c r="K20" i="6"/>
  <c r="K19" i="6"/>
  <c r="K18" i="6"/>
  <c r="K17" i="6"/>
  <c r="K16" i="6"/>
  <c r="K15" i="6"/>
  <c r="K14" i="6"/>
  <c r="K13" i="6"/>
  <c r="K12" i="6"/>
  <c r="K11" i="6"/>
  <c r="K10" i="6"/>
  <c r="K9" i="6"/>
  <c r="K8" i="6"/>
  <c r="K7" i="6"/>
  <c r="K6" i="6"/>
  <c r="K5" i="6"/>
  <c r="K4" i="6"/>
  <c r="I24" i="6"/>
  <c r="E24" i="6" s="1"/>
  <c r="I23" i="6"/>
  <c r="E23" i="6" s="1"/>
  <c r="I22" i="6"/>
  <c r="E22" i="6" s="1"/>
  <c r="I21" i="6"/>
  <c r="E21" i="6" s="1"/>
  <c r="I20" i="6"/>
  <c r="E20" i="6" s="1"/>
  <c r="I19" i="6"/>
  <c r="E19" i="6" s="1"/>
  <c r="I18" i="6"/>
  <c r="E18" i="6" s="1"/>
  <c r="I17" i="6"/>
  <c r="E17" i="6" s="1"/>
  <c r="I16" i="6"/>
  <c r="E16" i="6" s="1"/>
  <c r="I15" i="6"/>
  <c r="E15" i="6" s="1"/>
  <c r="I14" i="6"/>
  <c r="E14" i="6" s="1"/>
  <c r="I13" i="6"/>
  <c r="E13" i="6" s="1"/>
  <c r="I12" i="6"/>
  <c r="E12" i="6" s="1"/>
  <c r="I11" i="6"/>
  <c r="E11" i="6" s="1"/>
  <c r="I10" i="6"/>
  <c r="E10" i="6" s="1"/>
  <c r="I9" i="6"/>
  <c r="E9" i="6" s="1"/>
  <c r="I8" i="6"/>
  <c r="E8" i="6" s="1"/>
  <c r="I7" i="6"/>
  <c r="E7" i="6" s="1"/>
  <c r="I6" i="6"/>
  <c r="E6" i="6" s="1"/>
  <c r="I5" i="6"/>
  <c r="E5" i="6" s="1"/>
  <c r="I4" i="6"/>
  <c r="E4" i="6" s="1"/>
  <c r="I3" i="6"/>
  <c r="E3" i="6" s="1"/>
  <c r="BE7" i="2" l="1"/>
  <c r="L26" i="6" l="1"/>
  <c r="M139" i="5"/>
  <c r="N129" i="5"/>
  <c r="N128" i="5"/>
  <c r="N127" i="5"/>
  <c r="N126" i="5"/>
  <c r="N125" i="5"/>
  <c r="N122" i="5"/>
  <c r="N120" i="5"/>
  <c r="N119" i="5"/>
  <c r="N118" i="5"/>
  <c r="N117" i="5"/>
  <c r="N116" i="5"/>
  <c r="N115" i="5"/>
  <c r="N113" i="5"/>
  <c r="N92" i="5"/>
  <c r="N90" i="5"/>
  <c r="N88" i="5"/>
  <c r="N79" i="5"/>
  <c r="N78" i="5"/>
  <c r="N77" i="5"/>
  <c r="N75" i="5"/>
  <c r="N72" i="5"/>
  <c r="N70" i="5"/>
  <c r="N68" i="5"/>
  <c r="N65" i="5"/>
  <c r="N64" i="5"/>
  <c r="N61" i="5"/>
  <c r="N58" i="5"/>
  <c r="N56" i="5"/>
  <c r="N53" i="5"/>
  <c r="N51" i="5"/>
  <c r="N45" i="5"/>
  <c r="N43" i="5"/>
  <c r="N41" i="5"/>
  <c r="N38" i="5"/>
  <c r="N37" i="5"/>
  <c r="N36" i="5"/>
  <c r="N34" i="5"/>
  <c r="N33" i="5"/>
  <c r="N32" i="5"/>
  <c r="N30" i="5"/>
  <c r="N29" i="5"/>
  <c r="N25" i="5"/>
  <c r="N24" i="5"/>
  <c r="N22" i="5"/>
  <c r="N21" i="5"/>
  <c r="N20" i="5"/>
  <c r="N19" i="5"/>
  <c r="N17" i="5"/>
  <c r="N16" i="5"/>
  <c r="N15" i="5"/>
  <c r="N14" i="5"/>
  <c r="N13" i="5"/>
  <c r="N11" i="5"/>
  <c r="N10" i="5"/>
  <c r="N9" i="5"/>
  <c r="N8" i="5"/>
  <c r="N7" i="5"/>
  <c r="N6" i="5"/>
  <c r="N5" i="5"/>
  <c r="N4" i="5"/>
  <c r="N3" i="5"/>
  <c r="O133" i="5"/>
  <c r="O129" i="5"/>
  <c r="O128" i="5"/>
  <c r="O127" i="5"/>
  <c r="O126" i="5"/>
  <c r="O125" i="5"/>
  <c r="O122" i="5"/>
  <c r="O120" i="5"/>
  <c r="O119" i="5"/>
  <c r="O118" i="5"/>
  <c r="O117" i="5"/>
  <c r="O116" i="5"/>
  <c r="O115" i="5"/>
  <c r="O113" i="5"/>
  <c r="O92" i="5"/>
  <c r="O90" i="5"/>
  <c r="O88" i="5"/>
  <c r="O79" i="5"/>
  <c r="O78" i="5"/>
  <c r="O77" i="5"/>
  <c r="O75" i="5"/>
  <c r="O72" i="5"/>
  <c r="O70" i="5"/>
  <c r="O68" i="5"/>
  <c r="O65" i="5"/>
  <c r="O64" i="5"/>
  <c r="O61" i="5"/>
  <c r="O58" i="5"/>
  <c r="O56" i="5"/>
  <c r="O53" i="5"/>
  <c r="O51" i="5"/>
  <c r="O45" i="5"/>
  <c r="O43" i="5"/>
  <c r="O41" i="5"/>
  <c r="O38" i="5"/>
  <c r="O37" i="5"/>
  <c r="O36" i="5"/>
  <c r="O34" i="5"/>
  <c r="O33" i="5"/>
  <c r="O32" i="5"/>
  <c r="O30" i="5"/>
  <c r="O29" i="5"/>
  <c r="O25" i="5"/>
  <c r="O24" i="5"/>
  <c r="O22" i="5"/>
  <c r="O21" i="5"/>
  <c r="O20" i="5"/>
  <c r="O19" i="5"/>
  <c r="O17" i="5"/>
  <c r="O16" i="5"/>
  <c r="O15" i="5"/>
  <c r="O14" i="5"/>
  <c r="O13" i="5"/>
  <c r="O11" i="5"/>
  <c r="O10" i="5"/>
  <c r="O9" i="5"/>
  <c r="O8" i="5"/>
  <c r="O7" i="5"/>
  <c r="O6" i="5"/>
  <c r="O5" i="5"/>
  <c r="O4" i="5"/>
  <c r="O3" i="5"/>
  <c r="N133" i="5"/>
  <c r="L135" i="5"/>
  <c r="I26" i="6" l="1"/>
  <c r="I133" i="5"/>
  <c r="E133" i="5" s="1"/>
  <c r="I132" i="5"/>
  <c r="I131" i="5"/>
  <c r="E131" i="5" s="1"/>
  <c r="I130" i="5"/>
  <c r="E130" i="5" s="1"/>
  <c r="I129" i="5"/>
  <c r="E129" i="5" s="1"/>
  <c r="I128" i="5"/>
  <c r="I127" i="5"/>
  <c r="E127" i="5" s="1"/>
  <c r="I126" i="5"/>
  <c r="E126" i="5" s="1"/>
  <c r="I125" i="5"/>
  <c r="E125" i="5" s="1"/>
  <c r="I124" i="5"/>
  <c r="I123" i="5"/>
  <c r="E123" i="5" s="1"/>
  <c r="I122" i="5"/>
  <c r="E122" i="5" s="1"/>
  <c r="I121" i="5"/>
  <c r="E121" i="5" s="1"/>
  <c r="I120" i="5"/>
  <c r="I119" i="5"/>
  <c r="E119" i="5" s="1"/>
  <c r="I118" i="5"/>
  <c r="E118" i="5" s="1"/>
  <c r="I117" i="5"/>
  <c r="E117" i="5" s="1"/>
  <c r="I116" i="5"/>
  <c r="I115" i="5"/>
  <c r="E115" i="5" s="1"/>
  <c r="I114" i="5"/>
  <c r="E114" i="5" s="1"/>
  <c r="I113" i="5"/>
  <c r="E113" i="5" s="1"/>
  <c r="I112" i="5"/>
  <c r="I111" i="5"/>
  <c r="E111" i="5" s="1"/>
  <c r="I110" i="5"/>
  <c r="E110" i="5" s="1"/>
  <c r="I109" i="5"/>
  <c r="E109" i="5" s="1"/>
  <c r="I108" i="5"/>
  <c r="I107" i="5"/>
  <c r="E107" i="5" s="1"/>
  <c r="I106" i="5"/>
  <c r="E106" i="5" s="1"/>
  <c r="I105" i="5"/>
  <c r="E105" i="5" s="1"/>
  <c r="I104" i="5"/>
  <c r="I103" i="5"/>
  <c r="E103" i="5" s="1"/>
  <c r="I102" i="5"/>
  <c r="E102" i="5" s="1"/>
  <c r="I101" i="5"/>
  <c r="E101" i="5" s="1"/>
  <c r="I100" i="5"/>
  <c r="I99" i="5"/>
  <c r="E99" i="5" s="1"/>
  <c r="I98" i="5"/>
  <c r="E98" i="5" s="1"/>
  <c r="I97" i="5"/>
  <c r="E97" i="5" s="1"/>
  <c r="I96" i="5"/>
  <c r="I95" i="5"/>
  <c r="E95" i="5" s="1"/>
  <c r="I94" i="5"/>
  <c r="E94" i="5" s="1"/>
  <c r="I93" i="5"/>
  <c r="E93" i="5" s="1"/>
  <c r="I92" i="5"/>
  <c r="I91" i="5"/>
  <c r="E91" i="5" s="1"/>
  <c r="I90" i="5"/>
  <c r="E90" i="5" s="1"/>
  <c r="I89" i="5"/>
  <c r="E89" i="5" s="1"/>
  <c r="I88" i="5"/>
  <c r="I87" i="5"/>
  <c r="E87" i="5" s="1"/>
  <c r="I86" i="5"/>
  <c r="E86" i="5" s="1"/>
  <c r="I85" i="5"/>
  <c r="E85" i="5" s="1"/>
  <c r="I84" i="5"/>
  <c r="I83" i="5"/>
  <c r="E83" i="5" s="1"/>
  <c r="I82" i="5"/>
  <c r="E82" i="5" s="1"/>
  <c r="I81" i="5"/>
  <c r="E81" i="5" s="1"/>
  <c r="I80" i="5"/>
  <c r="I79" i="5"/>
  <c r="E79" i="5" s="1"/>
  <c r="I78" i="5"/>
  <c r="E78" i="5" s="1"/>
  <c r="I77" i="5"/>
  <c r="E77" i="5" s="1"/>
  <c r="I76" i="5"/>
  <c r="I75" i="5"/>
  <c r="E75" i="5" s="1"/>
  <c r="I74" i="5"/>
  <c r="E74" i="5" s="1"/>
  <c r="I73" i="5"/>
  <c r="E73" i="5" s="1"/>
  <c r="I72" i="5"/>
  <c r="I71" i="5"/>
  <c r="E71" i="5" s="1"/>
  <c r="I70" i="5"/>
  <c r="E70" i="5" s="1"/>
  <c r="I69" i="5"/>
  <c r="E69" i="5" s="1"/>
  <c r="I68" i="5"/>
  <c r="I67" i="5"/>
  <c r="E67" i="5" s="1"/>
  <c r="I66" i="5"/>
  <c r="E66" i="5" s="1"/>
  <c r="I65" i="5"/>
  <c r="E65" i="5" s="1"/>
  <c r="I64" i="5"/>
  <c r="I63" i="5"/>
  <c r="E63" i="5" s="1"/>
  <c r="I62" i="5"/>
  <c r="E62" i="5" s="1"/>
  <c r="I61" i="5"/>
  <c r="E61" i="5" s="1"/>
  <c r="I60" i="5"/>
  <c r="I59" i="5"/>
  <c r="E59" i="5" s="1"/>
  <c r="I58" i="5"/>
  <c r="E58" i="5" s="1"/>
  <c r="I57" i="5"/>
  <c r="E57" i="5" s="1"/>
  <c r="I56" i="5"/>
  <c r="I55" i="5"/>
  <c r="E55" i="5" s="1"/>
  <c r="I54" i="5"/>
  <c r="E54" i="5" s="1"/>
  <c r="I53" i="5"/>
  <c r="E53" i="5" s="1"/>
  <c r="I52" i="5"/>
  <c r="I51" i="5"/>
  <c r="E51" i="5" s="1"/>
  <c r="I50" i="5"/>
  <c r="E50" i="5" s="1"/>
  <c r="I49" i="5"/>
  <c r="E49" i="5" s="1"/>
  <c r="I48" i="5"/>
  <c r="I47" i="5"/>
  <c r="E47" i="5" s="1"/>
  <c r="I46" i="5"/>
  <c r="E46" i="5" s="1"/>
  <c r="I45" i="5"/>
  <c r="E45" i="5" s="1"/>
  <c r="I44" i="5"/>
  <c r="I43" i="5"/>
  <c r="I42" i="5"/>
  <c r="E42" i="5" s="1"/>
  <c r="I41" i="5"/>
  <c r="E41" i="5" s="1"/>
  <c r="I40" i="5"/>
  <c r="I39" i="5"/>
  <c r="I38" i="5"/>
  <c r="E38" i="5" s="1"/>
  <c r="I37" i="5"/>
  <c r="E37" i="5" s="1"/>
  <c r="I36" i="5"/>
  <c r="I35" i="5"/>
  <c r="I34" i="5"/>
  <c r="E34" i="5" s="1"/>
  <c r="I33" i="5"/>
  <c r="E33" i="5" s="1"/>
  <c r="I32" i="5"/>
  <c r="I31" i="5"/>
  <c r="I30" i="5"/>
  <c r="E30" i="5" s="1"/>
  <c r="I29" i="5"/>
  <c r="E29" i="5" s="1"/>
  <c r="I28" i="5"/>
  <c r="I27" i="5"/>
  <c r="I26" i="5"/>
  <c r="E26" i="5" s="1"/>
  <c r="I25" i="5"/>
  <c r="E25" i="5" s="1"/>
  <c r="I24" i="5"/>
  <c r="I23" i="5"/>
  <c r="I22" i="5"/>
  <c r="E22" i="5" s="1"/>
  <c r="I21" i="5"/>
  <c r="E21" i="5" s="1"/>
  <c r="I20" i="5"/>
  <c r="I19" i="5"/>
  <c r="I18" i="5"/>
  <c r="E18" i="5" s="1"/>
  <c r="I17" i="5"/>
  <c r="E17" i="5" s="1"/>
  <c r="I16" i="5"/>
  <c r="I15" i="5"/>
  <c r="I14" i="5"/>
  <c r="E14" i="5" s="1"/>
  <c r="I13" i="5"/>
  <c r="E13" i="5" s="1"/>
  <c r="I12" i="5"/>
  <c r="I11" i="5"/>
  <c r="I10" i="5"/>
  <c r="E10" i="5" s="1"/>
  <c r="I9" i="5"/>
  <c r="E9" i="5" s="1"/>
  <c r="I8" i="5"/>
  <c r="I7" i="5"/>
  <c r="I6" i="5"/>
  <c r="E6" i="5" s="1"/>
  <c r="I5" i="5"/>
  <c r="E5" i="5" s="1"/>
  <c r="I4" i="5"/>
  <c r="I3" i="5"/>
  <c r="DH2" i="2"/>
  <c r="DI14" i="2" s="1"/>
  <c r="DJ14" i="2" s="1"/>
  <c r="DD2" i="2"/>
  <c r="DE14" i="2" s="1"/>
  <c r="DF14" i="2" s="1"/>
  <c r="CZ2" i="2"/>
  <c r="DA14" i="2" s="1"/>
  <c r="DB14" i="2" s="1"/>
  <c r="CV2" i="2"/>
  <c r="CW14" i="2" s="1"/>
  <c r="CX14" i="2" s="1"/>
  <c r="CR2" i="2"/>
  <c r="CS14" i="2" s="1"/>
  <c r="CT14" i="2" s="1"/>
  <c r="CN2" i="2"/>
  <c r="CO14" i="2" s="1"/>
  <c r="CP14" i="2" s="1"/>
  <c r="CJ2" i="2"/>
  <c r="CK13" i="2" s="1"/>
  <c r="CL13" i="2" s="1"/>
  <c r="CF2" i="2"/>
  <c r="CG14" i="2" s="1"/>
  <c r="CH14" i="2" s="1"/>
  <c r="CB2" i="2"/>
  <c r="CC7" i="2" s="1"/>
  <c r="AN2" i="2"/>
  <c r="AO7" i="2" s="1"/>
  <c r="B2" i="2" a="1"/>
  <c r="B2" i="2" s="1"/>
  <c r="M12" i="6" l="1"/>
  <c r="K3" i="6"/>
  <c r="AO8" i="2"/>
  <c r="M22" i="6"/>
  <c r="M20" i="6"/>
  <c r="M6" i="6"/>
  <c r="M5" i="6"/>
  <c r="M14" i="6"/>
  <c r="E4" i="5"/>
  <c r="E16" i="5"/>
  <c r="E24" i="5"/>
  <c r="E32" i="5"/>
  <c r="E40" i="5"/>
  <c r="E48" i="5"/>
  <c r="E56" i="5"/>
  <c r="E64" i="5"/>
  <c r="E72" i="5"/>
  <c r="E76" i="5"/>
  <c r="E84" i="5"/>
  <c r="E92" i="5"/>
  <c r="E100" i="5"/>
  <c r="E104" i="5"/>
  <c r="E108" i="5"/>
  <c r="E112" i="5"/>
  <c r="E120" i="5"/>
  <c r="E124" i="5"/>
  <c r="E128" i="5"/>
  <c r="E132" i="5"/>
  <c r="E8" i="5"/>
  <c r="E12" i="5"/>
  <c r="E20" i="5"/>
  <c r="E28" i="5"/>
  <c r="E36" i="5"/>
  <c r="E44" i="5"/>
  <c r="E52" i="5"/>
  <c r="E60" i="5"/>
  <c r="E68" i="5"/>
  <c r="E80" i="5"/>
  <c r="E88" i="5"/>
  <c r="E96" i="5"/>
  <c r="E116" i="5"/>
  <c r="E3" i="5"/>
  <c r="I135" i="5"/>
  <c r="K139" i="5" s="1"/>
  <c r="K4" i="5" s="1"/>
  <c r="E7" i="5"/>
  <c r="E11" i="5"/>
  <c r="E15" i="5"/>
  <c r="E19" i="5"/>
  <c r="E23" i="5"/>
  <c r="E27" i="5"/>
  <c r="E31" i="5"/>
  <c r="E35" i="5"/>
  <c r="E39" i="5"/>
  <c r="E43" i="5"/>
  <c r="DI7" i="2"/>
  <c r="DJ7" i="2" s="1"/>
  <c r="DI13" i="2"/>
  <c r="DJ13" i="2" s="1"/>
  <c r="DI9" i="2"/>
  <c r="DJ9" i="2" s="1"/>
  <c r="DI11" i="2"/>
  <c r="DJ11" i="2" s="1"/>
  <c r="DI8" i="2"/>
  <c r="DJ8" i="2" s="1"/>
  <c r="DI10" i="2"/>
  <c r="DJ10" i="2" s="1"/>
  <c r="DI12" i="2"/>
  <c r="DJ12" i="2" s="1"/>
  <c r="DE9" i="2"/>
  <c r="DF9" i="2" s="1"/>
  <c r="DE13" i="2"/>
  <c r="DF13" i="2" s="1"/>
  <c r="DE7" i="2"/>
  <c r="DF7" i="2" s="1"/>
  <c r="DE11" i="2"/>
  <c r="DF11" i="2" s="1"/>
  <c r="DE8" i="2"/>
  <c r="DF8" i="2" s="1"/>
  <c r="DE10" i="2"/>
  <c r="DF10" i="2" s="1"/>
  <c r="DE12" i="2"/>
  <c r="DF12" i="2" s="1"/>
  <c r="DA7" i="2"/>
  <c r="DB7" i="2" s="1"/>
  <c r="DA9" i="2"/>
  <c r="DB9" i="2" s="1"/>
  <c r="DA13" i="2"/>
  <c r="DB13" i="2" s="1"/>
  <c r="DA11" i="2"/>
  <c r="DB11" i="2" s="1"/>
  <c r="DA8" i="2"/>
  <c r="DB8" i="2" s="1"/>
  <c r="DA10" i="2"/>
  <c r="DB10" i="2" s="1"/>
  <c r="DA12" i="2"/>
  <c r="DB12" i="2" s="1"/>
  <c r="CW7" i="2"/>
  <c r="CX7" i="2" s="1"/>
  <c r="CW9" i="2"/>
  <c r="CX9" i="2" s="1"/>
  <c r="CW13" i="2"/>
  <c r="CX13" i="2" s="1"/>
  <c r="CW11" i="2"/>
  <c r="CX11" i="2" s="1"/>
  <c r="CW8" i="2"/>
  <c r="CX8" i="2" s="1"/>
  <c r="CW10" i="2"/>
  <c r="CX10" i="2" s="1"/>
  <c r="CW12" i="2"/>
  <c r="CX12" i="2" s="1"/>
  <c r="CS7" i="2"/>
  <c r="CT7" i="2" s="1"/>
  <c r="CS13" i="2"/>
  <c r="CT13" i="2" s="1"/>
  <c r="CS9" i="2"/>
  <c r="CT9" i="2" s="1"/>
  <c r="CS11" i="2"/>
  <c r="CT11" i="2" s="1"/>
  <c r="CS8" i="2"/>
  <c r="CT8" i="2" s="1"/>
  <c r="CS10" i="2"/>
  <c r="CT10" i="2" s="1"/>
  <c r="CS12" i="2"/>
  <c r="CT12" i="2" s="1"/>
  <c r="CO7" i="2"/>
  <c r="CP7" i="2" s="1"/>
  <c r="CO13" i="2"/>
  <c r="CP13" i="2" s="1"/>
  <c r="CO9" i="2"/>
  <c r="CP9" i="2" s="1"/>
  <c r="CO11" i="2"/>
  <c r="CP11" i="2" s="1"/>
  <c r="CO8" i="2"/>
  <c r="CP8" i="2" s="1"/>
  <c r="CO10" i="2"/>
  <c r="CP10" i="2" s="1"/>
  <c r="CO12" i="2"/>
  <c r="CP12" i="2" s="1"/>
  <c r="CK8" i="2"/>
  <c r="CL8" i="2" s="1"/>
  <c r="CK14" i="2"/>
  <c r="CL14" i="2" s="1"/>
  <c r="CK10" i="2"/>
  <c r="CL10" i="2" s="1"/>
  <c r="CK12" i="2"/>
  <c r="CL12" i="2" s="1"/>
  <c r="CK7" i="2"/>
  <c r="CL7" i="2" s="1"/>
  <c r="CK9" i="2"/>
  <c r="CL9" i="2" s="1"/>
  <c r="CK11" i="2"/>
  <c r="CL11" i="2" s="1"/>
  <c r="CG7" i="2"/>
  <c r="CH7" i="2" s="1"/>
  <c r="CG11" i="2"/>
  <c r="CH11" i="2" s="1"/>
  <c r="CG13" i="2"/>
  <c r="CH13" i="2" s="1"/>
  <c r="CG9" i="2"/>
  <c r="CH9" i="2" s="1"/>
  <c r="CG8" i="2"/>
  <c r="CH8" i="2" s="1"/>
  <c r="CG10" i="2"/>
  <c r="CH10" i="2" s="1"/>
  <c r="CG12" i="2"/>
  <c r="CH12" i="2" s="1"/>
  <c r="CC10" i="2"/>
  <c r="CD10" i="2" s="1"/>
  <c r="CC12" i="2"/>
  <c r="CD12" i="2" s="1"/>
  <c r="CC13" i="2"/>
  <c r="CD13" i="2" s="1"/>
  <c r="CC14" i="2"/>
  <c r="CD14" i="2" s="1"/>
  <c r="CC8" i="2"/>
  <c r="CD8" i="2" s="1"/>
  <c r="CD7" i="2"/>
  <c r="CC9" i="2"/>
  <c r="CD9" i="2" s="1"/>
  <c r="CC11" i="2"/>
  <c r="CD11" i="2" s="1"/>
  <c r="M10" i="6" l="1"/>
  <c r="M11" i="6"/>
  <c r="M13" i="6"/>
  <c r="M23" i="6"/>
  <c r="M7" i="6"/>
  <c r="M18" i="6"/>
  <c r="M19" i="6"/>
  <c r="M8" i="6"/>
  <c r="M4" i="6"/>
  <c r="M24" i="6"/>
  <c r="M15" i="6"/>
  <c r="M3" i="6"/>
  <c r="M21" i="6"/>
  <c r="M9" i="6"/>
  <c r="M17" i="6"/>
  <c r="M16" i="6"/>
  <c r="K26" i="6"/>
  <c r="K21" i="5"/>
  <c r="K85" i="5"/>
  <c r="K37" i="5"/>
  <c r="K53" i="5"/>
  <c r="K117" i="5"/>
  <c r="K101" i="5"/>
  <c r="K5" i="5"/>
  <c r="K69" i="5"/>
  <c r="K133" i="5"/>
  <c r="K95" i="5"/>
  <c r="K96" i="5"/>
  <c r="K60" i="5"/>
  <c r="K28" i="5"/>
  <c r="K51" i="5"/>
  <c r="K115" i="5"/>
  <c r="K124" i="5"/>
  <c r="K104" i="5"/>
  <c r="K76" i="5"/>
  <c r="K48" i="5"/>
  <c r="K32" i="5"/>
  <c r="K9" i="5"/>
  <c r="K41" i="5"/>
  <c r="K73" i="5"/>
  <c r="K105" i="5"/>
  <c r="K47" i="5"/>
  <c r="K111" i="5"/>
  <c r="K31" i="5"/>
  <c r="K67" i="5"/>
  <c r="K13" i="5"/>
  <c r="K29" i="5"/>
  <c r="K45" i="5"/>
  <c r="K61" i="5"/>
  <c r="K77" i="5"/>
  <c r="K93" i="5"/>
  <c r="K109" i="5"/>
  <c r="K125" i="5"/>
  <c r="K63" i="5"/>
  <c r="K127" i="5"/>
  <c r="K116" i="5"/>
  <c r="K88" i="5"/>
  <c r="K68" i="5"/>
  <c r="K52" i="5"/>
  <c r="K36" i="5"/>
  <c r="K20" i="5"/>
  <c r="K8" i="5"/>
  <c r="K83" i="5"/>
  <c r="K55" i="5"/>
  <c r="K128" i="5"/>
  <c r="K120" i="5"/>
  <c r="K108" i="5"/>
  <c r="K100" i="5"/>
  <c r="K84" i="5"/>
  <c r="K72" i="5"/>
  <c r="K56" i="5"/>
  <c r="K40" i="5"/>
  <c r="K24" i="5"/>
  <c r="K6" i="5"/>
  <c r="K10" i="5"/>
  <c r="K14" i="5"/>
  <c r="K18" i="5"/>
  <c r="K22" i="5"/>
  <c r="K26" i="5"/>
  <c r="K30" i="5"/>
  <c r="K34" i="5"/>
  <c r="K38" i="5"/>
  <c r="K42" i="5"/>
  <c r="K46" i="5"/>
  <c r="K50" i="5"/>
  <c r="K54" i="5"/>
  <c r="K58" i="5"/>
  <c r="K62" i="5"/>
  <c r="K66" i="5"/>
  <c r="K70" i="5"/>
  <c r="K74" i="5"/>
  <c r="K78" i="5"/>
  <c r="K82" i="5"/>
  <c r="K86" i="5"/>
  <c r="K90" i="5"/>
  <c r="K94" i="5"/>
  <c r="K98" i="5"/>
  <c r="K102" i="5"/>
  <c r="K106" i="5"/>
  <c r="K110" i="5"/>
  <c r="K114" i="5"/>
  <c r="K118" i="5"/>
  <c r="K122" i="5"/>
  <c r="K126" i="5"/>
  <c r="K130" i="5"/>
  <c r="K87" i="5"/>
  <c r="K103" i="5"/>
  <c r="K119" i="5"/>
  <c r="K59" i="5"/>
  <c r="K75" i="5"/>
  <c r="K91" i="5"/>
  <c r="K107" i="5"/>
  <c r="K123" i="5"/>
  <c r="K80" i="5"/>
  <c r="K44" i="5"/>
  <c r="K12" i="5"/>
  <c r="K132" i="5"/>
  <c r="K112" i="5"/>
  <c r="K92" i="5"/>
  <c r="K64" i="5"/>
  <c r="K16" i="5"/>
  <c r="K25" i="5"/>
  <c r="K57" i="5"/>
  <c r="K89" i="5"/>
  <c r="K121" i="5"/>
  <c r="K39" i="5"/>
  <c r="K23" i="5"/>
  <c r="K15" i="5"/>
  <c r="K7" i="5"/>
  <c r="K131" i="5"/>
  <c r="K17" i="5"/>
  <c r="K33" i="5"/>
  <c r="K49" i="5"/>
  <c r="K65" i="5"/>
  <c r="K81" i="5"/>
  <c r="K97" i="5"/>
  <c r="K113" i="5"/>
  <c r="K129" i="5"/>
  <c r="K79" i="5"/>
  <c r="K43" i="5"/>
  <c r="K35" i="5"/>
  <c r="K27" i="5"/>
  <c r="K19" i="5"/>
  <c r="K11" i="5"/>
  <c r="K3" i="5"/>
  <c r="K99" i="5"/>
  <c r="K71" i="5"/>
  <c r="O35" i="5" l="1"/>
  <c r="N35" i="5"/>
  <c r="N49" i="5"/>
  <c r="O49" i="5"/>
  <c r="N121" i="5"/>
  <c r="O121" i="5"/>
  <c r="N132" i="5"/>
  <c r="O132" i="5"/>
  <c r="O123" i="5"/>
  <c r="N123" i="5"/>
  <c r="O59" i="5"/>
  <c r="N59" i="5"/>
  <c r="O130" i="5"/>
  <c r="N130" i="5"/>
  <c r="O114" i="5"/>
  <c r="N114" i="5"/>
  <c r="O82" i="5"/>
  <c r="N82" i="5"/>
  <c r="O50" i="5"/>
  <c r="N50" i="5"/>
  <c r="O18" i="5"/>
  <c r="N18" i="5"/>
  <c r="N84" i="5"/>
  <c r="O84" i="5"/>
  <c r="N105" i="5"/>
  <c r="O105" i="5"/>
  <c r="N124" i="5"/>
  <c r="O124" i="5"/>
  <c r="O69" i="5"/>
  <c r="N69" i="5"/>
  <c r="O97" i="5"/>
  <c r="N97" i="5"/>
  <c r="N89" i="5"/>
  <c r="O89" i="5"/>
  <c r="O12" i="5"/>
  <c r="N12" i="5"/>
  <c r="O110" i="5"/>
  <c r="N110" i="5"/>
  <c r="O46" i="5"/>
  <c r="N46" i="5"/>
  <c r="N100" i="5"/>
  <c r="O100" i="5"/>
  <c r="N73" i="5"/>
  <c r="O73" i="5"/>
  <c r="N96" i="5"/>
  <c r="O96" i="5"/>
  <c r="O71" i="5"/>
  <c r="N71" i="5"/>
  <c r="N81" i="5"/>
  <c r="O81" i="5"/>
  <c r="O23" i="5"/>
  <c r="N23" i="5"/>
  <c r="O57" i="5"/>
  <c r="N57" i="5"/>
  <c r="N44" i="5"/>
  <c r="O44" i="5"/>
  <c r="O91" i="5"/>
  <c r="N91" i="5"/>
  <c r="O103" i="5"/>
  <c r="N103" i="5"/>
  <c r="O106" i="5"/>
  <c r="N106" i="5"/>
  <c r="O74" i="5"/>
  <c r="N74" i="5"/>
  <c r="O42" i="5"/>
  <c r="N42" i="5"/>
  <c r="O26" i="5"/>
  <c r="N26" i="5"/>
  <c r="N108" i="5"/>
  <c r="O108" i="5"/>
  <c r="O83" i="5"/>
  <c r="N83" i="5"/>
  <c r="N52" i="5"/>
  <c r="O52" i="5"/>
  <c r="N93" i="5"/>
  <c r="O93" i="5"/>
  <c r="O111" i="5"/>
  <c r="N111" i="5"/>
  <c r="N76" i="5"/>
  <c r="O76" i="5"/>
  <c r="O95" i="5"/>
  <c r="N95" i="5"/>
  <c r="N101" i="5"/>
  <c r="O101" i="5"/>
  <c r="N85" i="5"/>
  <c r="O85" i="5"/>
  <c r="O98" i="5"/>
  <c r="N98" i="5"/>
  <c r="O66" i="5"/>
  <c r="N66" i="5"/>
  <c r="O67" i="5"/>
  <c r="N67" i="5"/>
  <c r="N60" i="5"/>
  <c r="O60" i="5"/>
  <c r="O107" i="5"/>
  <c r="N107" i="5"/>
  <c r="O94" i="5"/>
  <c r="N94" i="5"/>
  <c r="O62" i="5"/>
  <c r="N62" i="5"/>
  <c r="N40" i="5"/>
  <c r="O40" i="5"/>
  <c r="O55" i="5"/>
  <c r="N55" i="5"/>
  <c r="N109" i="5"/>
  <c r="O109" i="5"/>
  <c r="O31" i="5"/>
  <c r="N31" i="5"/>
  <c r="N48" i="5"/>
  <c r="O48" i="5"/>
  <c r="O99" i="5"/>
  <c r="N99" i="5"/>
  <c r="O27" i="5"/>
  <c r="N27" i="5"/>
  <c r="O131" i="5"/>
  <c r="N131" i="5"/>
  <c r="O39" i="5"/>
  <c r="N39" i="5"/>
  <c r="N112" i="5"/>
  <c r="O112" i="5"/>
  <c r="N80" i="5"/>
  <c r="O80" i="5"/>
  <c r="O87" i="5"/>
  <c r="N87" i="5"/>
  <c r="O102" i="5"/>
  <c r="N102" i="5"/>
  <c r="O86" i="5"/>
  <c r="N86" i="5"/>
  <c r="O54" i="5"/>
  <c r="N54" i="5"/>
  <c r="O63" i="5"/>
  <c r="N63" i="5"/>
  <c r="O47" i="5"/>
  <c r="N47" i="5"/>
  <c r="N104" i="5"/>
  <c r="O104" i="5"/>
  <c r="N28" i="5"/>
  <c r="O28" i="5"/>
  <c r="K135" i="5"/>
  <c r="D2" i="2" l="1"/>
  <c r="O4" i="3"/>
  <c r="O5" i="3"/>
  <c r="O6" i="3"/>
  <c r="O7" i="3"/>
  <c r="O8" i="3"/>
  <c r="O9" i="3"/>
  <c r="O10" i="3"/>
  <c r="O11" i="3"/>
  <c r="O12" i="3"/>
  <c r="O13" i="3"/>
  <c r="O14" i="3"/>
  <c r="O15" i="3"/>
  <c r="O16" i="3"/>
  <c r="O17" i="3"/>
  <c r="O18" i="3"/>
  <c r="O19" i="3"/>
  <c r="O20" i="3"/>
  <c r="O21" i="3"/>
  <c r="O22" i="3"/>
  <c r="O23" i="3"/>
  <c r="O24" i="3"/>
  <c r="O25" i="3"/>
  <c r="O26" i="3"/>
  <c r="O27" i="3"/>
  <c r="O28" i="3"/>
  <c r="O29" i="3"/>
  <c r="O30" i="3"/>
  <c r="O31" i="3"/>
  <c r="O32" i="3"/>
  <c r="O33" i="3"/>
  <c r="O34" i="3"/>
  <c r="O35" i="3"/>
  <c r="O36" i="3"/>
  <c r="O37" i="3"/>
  <c r="O38" i="3"/>
  <c r="O39" i="3"/>
  <c r="O40" i="3"/>
  <c r="O41" i="3"/>
  <c r="O42" i="3"/>
  <c r="O43" i="3"/>
  <c r="O44" i="3"/>
  <c r="O45" i="3"/>
  <c r="O46" i="3"/>
  <c r="O47" i="3"/>
  <c r="O48" i="3"/>
  <c r="O49" i="3"/>
  <c r="O50" i="3"/>
  <c r="O51" i="3"/>
  <c r="O52" i="3"/>
  <c r="O53" i="3"/>
  <c r="O54" i="3"/>
  <c r="O55" i="3"/>
  <c r="O56" i="3"/>
  <c r="O57" i="3"/>
  <c r="O58" i="3"/>
  <c r="O59" i="3"/>
  <c r="O60" i="3"/>
  <c r="O61" i="3"/>
  <c r="O62" i="3"/>
  <c r="O63" i="3"/>
  <c r="O64" i="3"/>
  <c r="O65" i="3"/>
  <c r="O66" i="3"/>
  <c r="O67" i="3"/>
  <c r="O68" i="3"/>
  <c r="O69" i="3"/>
  <c r="O70" i="3"/>
  <c r="O71" i="3"/>
  <c r="O72" i="3"/>
  <c r="O73" i="3"/>
  <c r="O74" i="3"/>
  <c r="O75" i="3"/>
  <c r="O76" i="3"/>
  <c r="O77" i="3"/>
  <c r="O78" i="3"/>
  <c r="O79" i="3"/>
  <c r="O80" i="3"/>
  <c r="O81" i="3"/>
  <c r="O82" i="3"/>
  <c r="O83" i="3"/>
  <c r="O84" i="3"/>
  <c r="O85" i="3"/>
  <c r="O86" i="3"/>
  <c r="O87" i="3"/>
  <c r="O88" i="3"/>
  <c r="O89" i="3"/>
  <c r="O90" i="3"/>
  <c r="O91" i="3"/>
  <c r="O92" i="3"/>
  <c r="O93" i="3"/>
  <c r="O94" i="3"/>
  <c r="O3" i="3"/>
  <c r="H94" i="3" l="1"/>
  <c r="H93" i="3"/>
  <c r="H92" i="3"/>
  <c r="H91" i="3"/>
  <c r="H90" i="3"/>
  <c r="H89" i="3"/>
  <c r="H88" i="3"/>
  <c r="H87" i="3"/>
  <c r="H86" i="3"/>
  <c r="H85" i="3"/>
  <c r="H84" i="3"/>
  <c r="H83" i="3"/>
  <c r="H82" i="3"/>
  <c r="H81" i="3"/>
  <c r="H80" i="3"/>
  <c r="H79" i="3"/>
  <c r="H78"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H36" i="3"/>
  <c r="H35" i="3"/>
  <c r="H34" i="3"/>
  <c r="H33" i="3"/>
  <c r="H32" i="3"/>
  <c r="H31" i="3"/>
  <c r="H30" i="3"/>
  <c r="H29" i="3"/>
  <c r="H28" i="3"/>
  <c r="H27" i="3"/>
  <c r="H26" i="3"/>
  <c r="H25" i="3"/>
  <c r="H24" i="3"/>
  <c r="H23" i="3"/>
  <c r="H22" i="3"/>
  <c r="H21" i="3"/>
  <c r="H20" i="3"/>
  <c r="H19" i="3"/>
  <c r="H18" i="3"/>
  <c r="H17" i="3"/>
  <c r="H16" i="3"/>
  <c r="H15" i="3"/>
  <c r="H14" i="3"/>
  <c r="H13" i="3"/>
  <c r="H12" i="3"/>
  <c r="H11" i="3"/>
  <c r="H10" i="3"/>
  <c r="H9" i="3"/>
  <c r="H8" i="3"/>
  <c r="H7" i="3"/>
  <c r="H6" i="3"/>
  <c r="H5" i="3"/>
  <c r="H4" i="3"/>
  <c r="C99" i="3"/>
  <c r="BX2" i="2" l="1"/>
  <c r="BY13" i="2" s="1"/>
  <c r="BZ13" i="2" s="1"/>
  <c r="BT2" i="2"/>
  <c r="BU13" i="2" s="1"/>
  <c r="BV13" i="2" s="1"/>
  <c r="BP2" i="2"/>
  <c r="BQ13" i="2" s="1"/>
  <c r="BR13" i="2" s="1"/>
  <c r="BL2" i="2"/>
  <c r="BM13" i="2" s="1"/>
  <c r="BN13" i="2" s="1"/>
  <c r="BH2" i="2"/>
  <c r="BD2" i="2"/>
  <c r="AZ2" i="2"/>
  <c r="BA13" i="2" s="1"/>
  <c r="BB13" i="2" s="1"/>
  <c r="AV2" i="2"/>
  <c r="AW13" i="2" s="1"/>
  <c r="AX13" i="2" s="1"/>
  <c r="AR2" i="2"/>
  <c r="AS13" i="2" s="1"/>
  <c r="AT13" i="2" s="1"/>
  <c r="AO13" i="2"/>
  <c r="AP13" i="2" s="1"/>
  <c r="AJ2" i="2"/>
  <c r="AK13" i="2" s="1"/>
  <c r="AL13" i="2" s="1"/>
  <c r="AF2" i="2"/>
  <c r="AB2" i="2"/>
  <c r="AC13" i="2" s="1"/>
  <c r="AD13" i="2" s="1"/>
  <c r="X2" i="2"/>
  <c r="Y13" i="2" s="1"/>
  <c r="Z13" i="2" s="1"/>
  <c r="T2" i="2"/>
  <c r="U14" i="2" s="1"/>
  <c r="V14" i="2" s="1"/>
  <c r="P2" i="2"/>
  <c r="Q13" i="2" s="1"/>
  <c r="R13" i="2" s="1"/>
  <c r="L2" i="2"/>
  <c r="M7" i="2" s="1"/>
  <c r="H2" i="2"/>
  <c r="BI13" i="2" l="1"/>
  <c r="BJ13" i="2" s="1"/>
  <c r="BI8" i="2"/>
  <c r="BI14" i="2"/>
  <c r="BJ14" i="2" s="1"/>
  <c r="BE13" i="2"/>
  <c r="BF13" i="2" s="1"/>
  <c r="AG14" i="2"/>
  <c r="AH14" i="2" s="1"/>
  <c r="AG7" i="2"/>
  <c r="AG8" i="2"/>
  <c r="BM14" i="2"/>
  <c r="BN14" i="2" s="1"/>
  <c r="BE14" i="2"/>
  <c r="BF14" i="2" s="1"/>
  <c r="AG13" i="2"/>
  <c r="AH13" i="2" s="1"/>
  <c r="BA14" i="2"/>
  <c r="BB14" i="2" s="1"/>
  <c r="AC14" i="2"/>
  <c r="AD14" i="2" s="1"/>
  <c r="BY14" i="2"/>
  <c r="BZ14" i="2" s="1"/>
  <c r="BQ14" i="2"/>
  <c r="BR14" i="2" s="1"/>
  <c r="AW14" i="2"/>
  <c r="AX14" i="2" s="1"/>
  <c r="AS14" i="2"/>
  <c r="AT14" i="2" s="1"/>
  <c r="AK14" i="2"/>
  <c r="AL14" i="2" s="1"/>
  <c r="Y14" i="2"/>
  <c r="Z14" i="2" s="1"/>
  <c r="U13" i="2"/>
  <c r="V13" i="2" s="1"/>
  <c r="BU14" i="2"/>
  <c r="BV14" i="2" s="1"/>
  <c r="AO14" i="2"/>
  <c r="AP14" i="2" s="1"/>
  <c r="Q14" i="2"/>
  <c r="R14" i="2" s="1"/>
  <c r="N3" i="3"/>
  <c r="H3" i="3"/>
  <c r="F3" i="3" s="1"/>
  <c r="N95" i="3" l="1"/>
  <c r="H95" i="3"/>
  <c r="I96" i="3" l="1"/>
  <c r="J97" i="3"/>
  <c r="J84" i="3" l="1"/>
  <c r="J68" i="3"/>
  <c r="J52" i="3"/>
  <c r="J36" i="3"/>
  <c r="J20" i="3"/>
  <c r="J4" i="3"/>
  <c r="J83" i="3"/>
  <c r="J67" i="3"/>
  <c r="J51" i="3"/>
  <c r="J35" i="3"/>
  <c r="J19" i="3"/>
  <c r="J82" i="3"/>
  <c r="J66" i="3"/>
  <c r="J50" i="3"/>
  <c r="J34" i="3"/>
  <c r="J18" i="3"/>
  <c r="J3" i="3"/>
  <c r="J81" i="3"/>
  <c r="J65" i="3"/>
  <c r="J49" i="3"/>
  <c r="J33" i="3"/>
  <c r="J17" i="3"/>
  <c r="J57" i="3"/>
  <c r="J7" i="3"/>
  <c r="J80" i="3"/>
  <c r="J64" i="3"/>
  <c r="J48" i="3"/>
  <c r="J32" i="3"/>
  <c r="J16" i="3"/>
  <c r="J25" i="3"/>
  <c r="J79" i="3"/>
  <c r="J63" i="3"/>
  <c r="J47" i="3"/>
  <c r="J31" i="3"/>
  <c r="J15" i="3"/>
  <c r="J9" i="3"/>
  <c r="J39" i="3"/>
  <c r="J94" i="3"/>
  <c r="J78" i="3"/>
  <c r="J62" i="3"/>
  <c r="J46" i="3"/>
  <c r="J30" i="3"/>
  <c r="J14" i="3"/>
  <c r="J42" i="3"/>
  <c r="J55" i="3"/>
  <c r="J93" i="3"/>
  <c r="J77" i="3"/>
  <c r="J61" i="3"/>
  <c r="J45" i="3"/>
  <c r="J29" i="3"/>
  <c r="J13" i="3"/>
  <c r="J26" i="3"/>
  <c r="J92" i="3"/>
  <c r="J76" i="3"/>
  <c r="J60" i="3"/>
  <c r="J44" i="3"/>
  <c r="J28" i="3"/>
  <c r="J12" i="3"/>
  <c r="J10" i="3"/>
  <c r="J91" i="3"/>
  <c r="J75" i="3"/>
  <c r="J59" i="3"/>
  <c r="J43" i="3"/>
  <c r="J27" i="3"/>
  <c r="J11" i="3"/>
  <c r="J90" i="3"/>
  <c r="J74" i="3"/>
  <c r="J58" i="3"/>
  <c r="J89" i="3"/>
  <c r="J73" i="3"/>
  <c r="J41" i="3"/>
  <c r="J23" i="3"/>
  <c r="J88" i="3"/>
  <c r="J72" i="3"/>
  <c r="J56" i="3"/>
  <c r="J40" i="3"/>
  <c r="J24" i="3"/>
  <c r="J8" i="3"/>
  <c r="J87" i="3"/>
  <c r="J71" i="3"/>
  <c r="J86" i="3"/>
  <c r="J70" i="3"/>
  <c r="J54" i="3"/>
  <c r="J38" i="3"/>
  <c r="J22" i="3"/>
  <c r="J6" i="3"/>
  <c r="J85" i="3"/>
  <c r="J69" i="3"/>
  <c r="J53" i="3"/>
  <c r="J37" i="3"/>
  <c r="J21" i="3"/>
  <c r="J5" i="3"/>
  <c r="M10" i="2"/>
  <c r="N10" i="2" s="1"/>
  <c r="M13" i="2"/>
  <c r="N13" i="2" s="1"/>
  <c r="M14" i="2"/>
  <c r="N14" i="2" s="1"/>
  <c r="AK10" i="2"/>
  <c r="AL10" i="2" s="1"/>
  <c r="L8" i="3" l="1"/>
  <c r="K8" i="3"/>
  <c r="L81" i="3"/>
  <c r="K81" i="3"/>
  <c r="L67" i="3"/>
  <c r="K67" i="3"/>
  <c r="L35" i="3"/>
  <c r="K35" i="3"/>
  <c r="L25" i="3"/>
  <c r="K25" i="3"/>
  <c r="L83" i="3"/>
  <c r="K83" i="3"/>
  <c r="L58" i="3"/>
  <c r="K58" i="3"/>
  <c r="L30" i="3"/>
  <c r="K30" i="3"/>
  <c r="L62" i="3"/>
  <c r="K62" i="3"/>
  <c r="L16" i="3"/>
  <c r="K16" i="3"/>
  <c r="L42" i="3"/>
  <c r="K42" i="3"/>
  <c r="L76" i="3"/>
  <c r="K76" i="3"/>
  <c r="L78" i="3"/>
  <c r="K78" i="3"/>
  <c r="L32" i="3"/>
  <c r="K32" i="3"/>
  <c r="L65" i="3"/>
  <c r="K65" i="3"/>
  <c r="L46" i="3"/>
  <c r="K46" i="3"/>
  <c r="L72" i="3"/>
  <c r="K72" i="3"/>
  <c r="L27" i="3"/>
  <c r="K27" i="3"/>
  <c r="L26" i="3"/>
  <c r="K26" i="3"/>
  <c r="L94" i="3"/>
  <c r="K94" i="3"/>
  <c r="L48" i="3"/>
  <c r="K48" i="3"/>
  <c r="L3" i="3"/>
  <c r="K3" i="3"/>
  <c r="L69" i="3"/>
  <c r="K69" i="3"/>
  <c r="L40" i="3"/>
  <c r="K40" i="3"/>
  <c r="L13" i="3"/>
  <c r="K13" i="3"/>
  <c r="L64" i="3"/>
  <c r="K64" i="3"/>
  <c r="L18" i="3"/>
  <c r="K18" i="3"/>
  <c r="L4" i="3"/>
  <c r="K4" i="3"/>
  <c r="L37" i="3"/>
  <c r="K37" i="3"/>
  <c r="L74" i="3"/>
  <c r="K74" i="3"/>
  <c r="L6" i="3"/>
  <c r="K6" i="3"/>
  <c r="L59" i="3"/>
  <c r="K59" i="3"/>
  <c r="L80" i="3"/>
  <c r="K80" i="3"/>
  <c r="L34" i="3"/>
  <c r="K34" i="3"/>
  <c r="L20" i="3"/>
  <c r="K20" i="3"/>
  <c r="L50" i="3"/>
  <c r="K50" i="3"/>
  <c r="L36" i="3"/>
  <c r="K36" i="3"/>
  <c r="L51" i="3"/>
  <c r="K51" i="3"/>
  <c r="L92" i="3"/>
  <c r="K92" i="3"/>
  <c r="L22" i="3"/>
  <c r="K22" i="3"/>
  <c r="L54" i="3"/>
  <c r="K54" i="3"/>
  <c r="L91" i="3"/>
  <c r="K91" i="3"/>
  <c r="L9" i="3"/>
  <c r="K9" i="3"/>
  <c r="L66" i="3"/>
  <c r="K66" i="3"/>
  <c r="L52" i="3"/>
  <c r="K52" i="3"/>
  <c r="L14" i="3"/>
  <c r="K14" i="3"/>
  <c r="L24" i="3"/>
  <c r="K24" i="3"/>
  <c r="L11" i="3"/>
  <c r="K11" i="3"/>
  <c r="L29" i="3"/>
  <c r="K29" i="3"/>
  <c r="L70" i="3"/>
  <c r="K70" i="3"/>
  <c r="L77" i="3"/>
  <c r="K77" i="3"/>
  <c r="L15" i="3"/>
  <c r="K15" i="3"/>
  <c r="L82" i="3"/>
  <c r="K82" i="3"/>
  <c r="L68" i="3"/>
  <c r="K68" i="3"/>
  <c r="L44" i="3"/>
  <c r="K44" i="3"/>
  <c r="L53" i="3"/>
  <c r="K53" i="3"/>
  <c r="L90" i="3"/>
  <c r="K90" i="3"/>
  <c r="L56" i="3"/>
  <c r="K56" i="3"/>
  <c r="L75" i="3"/>
  <c r="K75" i="3"/>
  <c r="L61" i="3"/>
  <c r="K61" i="3"/>
  <c r="L73" i="3"/>
  <c r="K73" i="3"/>
  <c r="L93" i="3"/>
  <c r="K93" i="3"/>
  <c r="L31" i="3"/>
  <c r="K31" i="3"/>
  <c r="L7" i="3"/>
  <c r="K7" i="3"/>
  <c r="L84" i="3"/>
  <c r="K84" i="3"/>
  <c r="L43" i="3"/>
  <c r="K43" i="3"/>
  <c r="L39" i="3"/>
  <c r="K39" i="3"/>
  <c r="L86" i="3"/>
  <c r="K86" i="3"/>
  <c r="L89" i="3"/>
  <c r="K89" i="3"/>
  <c r="L10" i="3"/>
  <c r="K10" i="3"/>
  <c r="L47" i="3"/>
  <c r="K47" i="3"/>
  <c r="L57" i="3"/>
  <c r="K57" i="3"/>
  <c r="L49" i="3"/>
  <c r="K49" i="3"/>
  <c r="L38" i="3"/>
  <c r="K38" i="3"/>
  <c r="L45" i="3"/>
  <c r="K45" i="3"/>
  <c r="L23" i="3"/>
  <c r="K23" i="3"/>
  <c r="L41" i="3"/>
  <c r="K41" i="3"/>
  <c r="L5" i="3"/>
  <c r="K5" i="3"/>
  <c r="L71" i="3"/>
  <c r="K71" i="3"/>
  <c r="L12" i="3"/>
  <c r="K12" i="3"/>
  <c r="L63" i="3"/>
  <c r="K63" i="3"/>
  <c r="L17" i="3"/>
  <c r="K17" i="3"/>
  <c r="L60" i="3"/>
  <c r="K60" i="3"/>
  <c r="L85" i="3"/>
  <c r="K85" i="3"/>
  <c r="L88" i="3"/>
  <c r="K88" i="3"/>
  <c r="L21" i="3"/>
  <c r="K21" i="3"/>
  <c r="L87" i="3"/>
  <c r="K87" i="3"/>
  <c r="L28" i="3"/>
  <c r="K28" i="3"/>
  <c r="L55" i="3"/>
  <c r="K55" i="3"/>
  <c r="L79" i="3"/>
  <c r="K79" i="3"/>
  <c r="L33" i="3"/>
  <c r="K33" i="3"/>
  <c r="L19" i="3"/>
  <c r="K19" i="3"/>
  <c r="I13" i="2"/>
  <c r="J13" i="2" s="1"/>
  <c r="I14" i="2"/>
  <c r="J14" i="2" s="1"/>
  <c r="Y11" i="2"/>
  <c r="Z11" i="2" s="1"/>
  <c r="Y10" i="2"/>
  <c r="Z10" i="2" s="1"/>
  <c r="BE12" i="2"/>
  <c r="BF12" i="2" s="1"/>
  <c r="BE10" i="2"/>
  <c r="BF10" i="2" s="1"/>
  <c r="I11" i="2"/>
  <c r="J11" i="2" s="1"/>
  <c r="I10" i="2"/>
  <c r="J10" i="2" s="1"/>
  <c r="AC11" i="2"/>
  <c r="AD11" i="2" s="1"/>
  <c r="AC10" i="2"/>
  <c r="AD10" i="2" s="1"/>
  <c r="AS12" i="2"/>
  <c r="AT12" i="2" s="1"/>
  <c r="AS10" i="2"/>
  <c r="AT10" i="2" s="1"/>
  <c r="BI12" i="2"/>
  <c r="BJ12" i="2" s="1"/>
  <c r="BI10" i="2"/>
  <c r="BJ10" i="2" s="1"/>
  <c r="BY11" i="2"/>
  <c r="BZ11" i="2" s="1"/>
  <c r="BY10" i="2"/>
  <c r="BZ10" i="2" s="1"/>
  <c r="U12" i="2"/>
  <c r="V12" i="2" s="1"/>
  <c r="U10" i="2"/>
  <c r="V10" i="2" s="1"/>
  <c r="BA12" i="2"/>
  <c r="BB12" i="2" s="1"/>
  <c r="BA10" i="2"/>
  <c r="BB10" i="2" s="1"/>
  <c r="BQ12" i="2"/>
  <c r="BR12" i="2" s="1"/>
  <c r="BQ10" i="2"/>
  <c r="BR10" i="2" s="1"/>
  <c r="AO12" i="2"/>
  <c r="AP12" i="2" s="1"/>
  <c r="AO10" i="2"/>
  <c r="AP10" i="2" s="1"/>
  <c r="BU11" i="2"/>
  <c r="BV11" i="2" s="1"/>
  <c r="BU10" i="2"/>
  <c r="BV10" i="2" s="1"/>
  <c r="Q12" i="2"/>
  <c r="R12" i="2" s="1"/>
  <c r="Q10" i="2"/>
  <c r="R10" i="2" s="1"/>
  <c r="AG11" i="2"/>
  <c r="AH11" i="2" s="1"/>
  <c r="AG10" i="2"/>
  <c r="AH10" i="2" s="1"/>
  <c r="AW7" i="2"/>
  <c r="AX7" i="2" s="1"/>
  <c r="AW10" i="2"/>
  <c r="AX10" i="2" s="1"/>
  <c r="BM12" i="2"/>
  <c r="BN12" i="2" s="1"/>
  <c r="BM10" i="2"/>
  <c r="BN10" i="2" s="1"/>
  <c r="AS8" i="2"/>
  <c r="AT8" i="2" s="1"/>
  <c r="BY7" i="2"/>
  <c r="BZ7" i="2" s="1"/>
  <c r="BY8" i="2"/>
  <c r="BZ8" i="2" s="1"/>
  <c r="BY12" i="2"/>
  <c r="BZ12" i="2" s="1"/>
  <c r="BU7" i="2"/>
  <c r="BV7" i="2" s="1"/>
  <c r="BU8" i="2"/>
  <c r="BV8" i="2" s="1"/>
  <c r="BU9" i="2"/>
  <c r="BV9" i="2" s="1"/>
  <c r="BU12" i="2"/>
  <c r="BV12" i="2" s="1"/>
  <c r="BM9" i="2"/>
  <c r="BN9" i="2" s="1"/>
  <c r="BM7" i="2"/>
  <c r="BN7" i="2" s="1"/>
  <c r="BM11" i="2"/>
  <c r="BN11" i="2" s="1"/>
  <c r="BM8" i="2"/>
  <c r="BN8" i="2" s="1"/>
  <c r="AW9" i="2"/>
  <c r="AX9" i="2" s="1"/>
  <c r="AW8" i="2"/>
  <c r="AX8" i="2" s="1"/>
  <c r="AW12" i="2"/>
  <c r="AX12" i="2" s="1"/>
  <c r="AW11" i="2"/>
  <c r="AX11" i="2" s="1"/>
  <c r="AS9" i="2"/>
  <c r="AT9" i="2" s="1"/>
  <c r="AS7" i="2"/>
  <c r="AT7" i="2" s="1"/>
  <c r="AO9" i="2"/>
  <c r="AP9" i="2" s="1"/>
  <c r="AO11" i="2"/>
  <c r="AP11" i="2" s="1"/>
  <c r="AP8" i="2"/>
  <c r="AP7" i="2"/>
  <c r="AK8" i="2"/>
  <c r="AL8" i="2" s="1"/>
  <c r="AK11" i="2"/>
  <c r="AL11" i="2" s="1"/>
  <c r="AK12" i="2"/>
  <c r="AL12" i="2" s="1"/>
  <c r="AK9" i="2"/>
  <c r="AL9" i="2" s="1"/>
  <c r="AK7" i="2"/>
  <c r="AL7" i="2" s="1"/>
  <c r="BY9" i="2"/>
  <c r="BZ9" i="2" s="1"/>
  <c r="BQ7" i="2"/>
  <c r="BR7" i="2" s="1"/>
  <c r="BQ8" i="2"/>
  <c r="BR8" i="2" s="1"/>
  <c r="BQ9" i="2"/>
  <c r="BR9" i="2" s="1"/>
  <c r="BQ11" i="2"/>
  <c r="BR11" i="2" s="1"/>
  <c r="AS11" i="2"/>
  <c r="AT11" i="2" s="1"/>
  <c r="BA7" i="2"/>
  <c r="BB7" i="2" s="1"/>
  <c r="BA8" i="2"/>
  <c r="BB8" i="2" s="1"/>
  <c r="BA9" i="2"/>
  <c r="BB9" i="2" s="1"/>
  <c r="BA11" i="2"/>
  <c r="BB11" i="2" s="1"/>
  <c r="BF7" i="2"/>
  <c r="BE8" i="2"/>
  <c r="BF8" i="2" s="1"/>
  <c r="BE9" i="2"/>
  <c r="BF9" i="2" s="1"/>
  <c r="BE11" i="2"/>
  <c r="BF11" i="2" s="1"/>
  <c r="BI7" i="2"/>
  <c r="BJ7" i="2" s="1"/>
  <c r="BJ8" i="2"/>
  <c r="BI9" i="2"/>
  <c r="BJ9" i="2" s="1"/>
  <c r="BI11" i="2"/>
  <c r="BJ11" i="2" s="1"/>
  <c r="I7" i="2"/>
  <c r="J7" i="2" s="1"/>
  <c r="I8" i="2"/>
  <c r="J8" i="2" s="1"/>
  <c r="I9" i="2"/>
  <c r="J9" i="2" s="1"/>
  <c r="I12" i="2"/>
  <c r="J12" i="2" s="1"/>
  <c r="AG12" i="2"/>
  <c r="AH12" i="2" s="1"/>
  <c r="AH7" i="2"/>
  <c r="AH8" i="2"/>
  <c r="AG9" i="2"/>
  <c r="AH9" i="2" s="1"/>
  <c r="AC12" i="2"/>
  <c r="AD12" i="2" s="1"/>
  <c r="AC8" i="2"/>
  <c r="AD8" i="2" s="1"/>
  <c r="AC9" i="2"/>
  <c r="AD9" i="2" s="1"/>
  <c r="AC7" i="2"/>
  <c r="AD7" i="2" s="1"/>
  <c r="Y8" i="2"/>
  <c r="Z8" i="2" s="1"/>
  <c r="Y9" i="2"/>
  <c r="Z9" i="2" s="1"/>
  <c r="Y12" i="2"/>
  <c r="Z12" i="2" s="1"/>
  <c r="Y7" i="2"/>
  <c r="Z7" i="2" s="1"/>
  <c r="U7" i="2"/>
  <c r="V7" i="2" s="1"/>
  <c r="U9" i="2"/>
  <c r="V9" i="2" s="1"/>
  <c r="U8" i="2"/>
  <c r="V8" i="2" s="1"/>
  <c r="U11" i="2"/>
  <c r="V11" i="2" s="1"/>
  <c r="Q9" i="2"/>
  <c r="R9" i="2" s="1"/>
  <c r="Q7" i="2"/>
  <c r="R7" i="2" s="1"/>
  <c r="Q8" i="2"/>
  <c r="R8" i="2" s="1"/>
  <c r="Q11" i="2"/>
  <c r="R11" i="2" s="1"/>
  <c r="M8" i="2"/>
  <c r="N8" i="2" s="1"/>
  <c r="N7" i="2"/>
  <c r="M9" i="2"/>
  <c r="N9" i="2" s="1"/>
  <c r="M11" i="2"/>
  <c r="N11" i="2" s="1"/>
  <c r="M12" i="2"/>
  <c r="N12" i="2" s="1"/>
  <c r="K95" i="3" l="1"/>
  <c r="BZ16" i="2" l="1"/>
  <c r="E7" i="2"/>
  <c r="F7" i="2" s="1"/>
  <c r="E14" i="2"/>
  <c r="F14" i="2" s="1"/>
  <c r="E8" i="2"/>
  <c r="F8" i="2" s="1"/>
  <c r="E10" i="2"/>
  <c r="F10" i="2" s="1"/>
  <c r="E9" i="2"/>
  <c r="F9" i="2" s="1"/>
  <c r="E11" i="2"/>
  <c r="F11" i="2" s="1"/>
  <c r="E12" i="2"/>
  <c r="F12" i="2" s="1"/>
  <c r="E13" i="2" l="1"/>
  <c r="F13" i="2" s="1"/>
  <c r="B3" i="2"/>
</calcChain>
</file>

<file path=xl/sharedStrings.xml><?xml version="1.0" encoding="utf-8"?>
<sst xmlns="http://schemas.openxmlformats.org/spreadsheetml/2006/main" count="2426" uniqueCount="560">
  <si>
    <t>ITEM</t>
  </si>
  <si>
    <t>UNIDAD</t>
  </si>
  <si>
    <t>CANTIDAD</t>
  </si>
  <si>
    <t>Valor unitario (IVA incluido)</t>
  </si>
  <si>
    <t>Subtotal 
(IVA incluido)</t>
  </si>
  <si>
    <t>DESCRIPCION</t>
  </si>
  <si>
    <t>TOTAL IVA INCLUIDO</t>
  </si>
  <si>
    <t>CUMPLE (SI/NO)</t>
  </si>
  <si>
    <t>VALOR PROMEDIO ANÁLISIS DEL SECTOR</t>
  </si>
  <si>
    <t>INVESAKK S.A.S.</t>
  </si>
  <si>
    <t>NÚMERO DE PROPONENTES</t>
  </si>
  <si>
    <t>VALOR MÍNICMO ACEPTABLE</t>
  </si>
  <si>
    <t>MEDIANA</t>
  </si>
  <si>
    <t>DESVIACIÓN ESTÁNDAR</t>
  </si>
  <si>
    <t>PRECIO BASE</t>
  </si>
  <si>
    <t>COD. ASIGNADO</t>
  </si>
  <si>
    <t>NOMBRE DEL PROPONENTE</t>
  </si>
  <si>
    <t xml:space="preserve">PRIMER LANCE </t>
  </si>
  <si>
    <t>($)</t>
  </si>
  <si>
    <t>%</t>
  </si>
  <si>
    <t xml:space="preserve">SEGUNDO LANCE </t>
  </si>
  <si>
    <t xml:space="preserve">TERCER LANCE </t>
  </si>
  <si>
    <t xml:space="preserve">CUARTO LANCE </t>
  </si>
  <si>
    <t xml:space="preserve">QUINTO LANCE </t>
  </si>
  <si>
    <t xml:space="preserve">SEXTO LANCE </t>
  </si>
  <si>
    <t xml:space="preserve">SÉPTIMO LANCE </t>
  </si>
  <si>
    <t xml:space="preserve">OCTAVO LANCE </t>
  </si>
  <si>
    <t xml:space="preserve">NOVENO LANCE </t>
  </si>
  <si>
    <t xml:space="preserve">DÉCIMO LANCE </t>
  </si>
  <si>
    <t xml:space="preserve">DÉCIMO PRIMERO LANCE </t>
  </si>
  <si>
    <t xml:space="preserve">DÉCIMO SEGUNDO LANCE </t>
  </si>
  <si>
    <t xml:space="preserve">DÉCIMO TERCERO LANCE </t>
  </si>
  <si>
    <t xml:space="preserve">DÉCIMO CUARTO LANCE </t>
  </si>
  <si>
    <t xml:space="preserve">DÉCIMO QUINTO LANCE </t>
  </si>
  <si>
    <t xml:space="preserve">DÉCIMO SEXTO LANCE </t>
  </si>
  <si>
    <t xml:space="preserve">DÉCIMO SÉPTIMO LANCE </t>
  </si>
  <si>
    <t xml:space="preserve">DÉCIMO OCTAVO LANCE </t>
  </si>
  <si>
    <t xml:space="preserve">VIGÉCIMO LANCE </t>
  </si>
  <si>
    <t>% DTO.OFERTA INICIAL</t>
  </si>
  <si>
    <t>PROVEEDOR SELECCIONADO X SUBASTA INVERSA</t>
  </si>
  <si>
    <t>COMERCIAL JFI</t>
  </si>
  <si>
    <t>JFI OFERTA SELECCIONADA EN SUBASTA</t>
  </si>
  <si>
    <t>INVERSAK ENVIO OFERTA</t>
  </si>
  <si>
    <t>ESPECIFICACIÓN</t>
  </si>
  <si>
    <t>Almohadilla Dactilar</t>
  </si>
  <si>
    <t>Unidad</t>
  </si>
  <si>
    <t xml:space="preserve">Material Plástica
Color de tinta Negro
Características físicas Forma redonda de 50 a 60 mm/ 5 a 6 cm de
diámetro (externo)
Rendimiento Mínimo 1000 impresiones
</t>
  </si>
  <si>
    <t>Almohadilla Para Sello Recargable</t>
  </si>
  <si>
    <t>Material Cascara en poliestireno de alto impacto/ caja
plástica rígida
Capacidad de absorción
del fieltro Mínimo 14 cc de tinta
Dimensión Ancho 90 a 110 mm; largo/longitud 125 a 135 mm;
Color de tinta Negro
Peso Mínimo 60g
Garantía Tener garantía del fabricante</t>
  </si>
  <si>
    <t>Archivador De Fuelle En Yute</t>
  </si>
  <si>
    <t>Material Yute
Tamaño Oficio
Características físicas Mínimo 30 bolsillos; cierre con cordón elástico o
cordón de amarre</t>
  </si>
  <si>
    <t>Bandas Elásticas Ref. 22 X Kilo</t>
  </si>
  <si>
    <t>Bolsa</t>
  </si>
  <si>
    <t xml:space="preserve">
Material Caucho
Presentación Bolsa</t>
  </si>
  <si>
    <t>Block Blanco</t>
  </si>
  <si>
    <t xml:space="preserve">
Material Papel bond blanco
Lineado Ninguno
Tamaño Carta
Gramaje Mínimo de 55 gr
Contenido Mínimo de 50 hojas
</t>
  </si>
  <si>
    <t>Block Periódico</t>
  </si>
  <si>
    <t xml:space="preserve">
Material Papel periódico
Tamaño Carta
Contenido mínimo Mínimo de 50 hojas</t>
  </si>
  <si>
    <t>Block Amarillo Rayado</t>
  </si>
  <si>
    <t xml:space="preserve">
Material Bond amarillo/ Bond canario mínimo de 55 gr
Lineado Rayado
Tamaño Carta
Contenido Mínimo de 50 hojas</t>
  </si>
  <si>
    <t>Bolígrafo Negro</t>
  </si>
  <si>
    <t xml:space="preserve">
Caracteristicas fisicas
Cuerpo plástico o polietileno translucido o color
negro; punta metálica, con tapa, redondo,
rectangular o hexagonal.
Tinta de Color Negro
Rendimiento Mínimo de 1000 mts</t>
  </si>
  <si>
    <t>Bolígrafo Rojo</t>
  </si>
  <si>
    <t xml:space="preserve">
Caracteristicas fisicas
Cuerpo plástico o polietileno translucido o color
rojo; punta metálica, con tapa, redondo,
rectangular o hexagonal.
Tinta de Color Rojo
Rendimiento Mínimo de 1000 mts</t>
  </si>
  <si>
    <t>Bolígrafo Azul</t>
  </si>
  <si>
    <t xml:space="preserve">
Caracteristicas fisicas
Cuerpo plástico o polietileno translucido o color
azul; punta metálica, con tapa, redondo,
rectangular o hexagonal.
Tinta de Color Azul
Rendimiento Mínimo de 1000 mts</t>
  </si>
  <si>
    <t>Borrador De Nata</t>
  </si>
  <si>
    <t xml:space="preserve">
Material No tóxico
Dimensión Medidas aproximadas 5.5 a 6.3 cm * 0.8 a 1 en
el espesor * 1.9 a 2.3 cm. largo 5.5.</t>
  </si>
  <si>
    <t>Borrador Para Tablero</t>
  </si>
  <si>
    <t xml:space="preserve">
Material Elaborado con felpa sintética, fieltro o paño chalet. La base debe ser en madera o plástico
</t>
  </si>
  <si>
    <t>Caja Para Archivo Central Referencia X-200</t>
  </si>
  <si>
    <t xml:space="preserve">
Material Cartón corrugado que cumple con la NTC 4436:1998 y la NTC 5397 Resistencia de material Resistencia mínima a la compresión vertical de 790 kgf/m . Resistencia mínima al aplastamiento horizontal de 2 kgf/cm2
Dimensión externa 26.5 cm de alto, 21 cm de ancho y 40 cm de largo Características físicas
Con apertura frontal, pliegue en el costado
izquierdo y pestaña para su manipulación
Troquelada y fácil de armar, en aleta superior
izquierda. Pegante PH neutro o alcalino, sin
residuo de pegante a la vista.
Recubrimiento al interior con una película
transparente de material inerte PH de 7 a 8
Capacidad de almacenamiento Mínimo 15 carpetas tamaño oficio Presentación Unidad
</t>
  </si>
  <si>
    <t>Caja Para Archivo Referencia X-300</t>
  </si>
  <si>
    <t xml:space="preserve">
Material Cartón corrugado que cumple con la NTC 4436:1998 y la NTC 5397
Resistencia de material Resistencia mínima a la compresión vertical, de cuerpo 930 kgf/m, de tapa 790 kg/m. Resistencia mínima al aplastamiento horizontal de 2 kgf/cm2
Dimensión externa 26.5 cm de alto, 45 cm de ancho y 33 cm de largo Características físicas
Base con agarraderas laterales y tapa suelta
Recubrimiento al interior con una película
transparente de material inerte PH de 7 a 8
Troquelada y fácil de armar, con pegante en
aleta PH neutro o alcalino, sin residuo de
pegante a la vista. Capacidad de
almacenamiento Mínimo 30 carpetas tamaño oficio
</t>
  </si>
  <si>
    <t>Calculadora Escritorio 12 Dígitos</t>
  </si>
  <si>
    <t xml:space="preserve">
Capacidad de pantalla 12 dígitos
Características físicas Básica tipo escritorio</t>
  </si>
  <si>
    <t>Carpeta Tipo 4 Aletas En Cartulina Blanca Tipo Propalcote</t>
  </si>
  <si>
    <t xml:space="preserve">
Material Cartulina blanca con recubrimiento que
contenga pigmentos (carbonatos) y ligantes desde la fabricación; cara interna mate, cara externa brillante; de pH neutro, con reserva
alcalina; gramaje de 320 g/m2. El material debe cumplir con las especificaciones contenidas en la NTC 4436:1998 y NTC 5397 respecto el material con el cual se elaboran las carpetas.
Dimensión Total - 69.5 cm de ancho y 69.5 cm de largo Base central - 22 cm de ancho y 35 cm de largo Aletas laterales - 22 cm de ancho y 35 cm de largo ; 25.5 cm de ancho y 35 cm de largo Aletas superiores - 22.5 cm de ancho y 17 cm de largo
Características físicas Cubierta anterior y posterior con solapas laterales que doblan al interior Grafado para 4 pliegues sobre cada solapa y una distancia entre pliegue de 1 cm de pulpa blanca Membretado Impresión a una tinta del logo de la entidad y laidentificación del contenido de la carpeta:
Logo:Dependencia:
Carpeta No.:
Fecha:
Capacidad de
almacenamiento Hasta 200 hojas</t>
  </si>
  <si>
    <t>Carpeta Tipo 4 Aletas En Cartulina Desacidificada</t>
  </si>
  <si>
    <t xml:space="preserve">
Material
Cartulina desacidificada de mínimo 240 g/m2. El
material debe cumplir con las especificaciones
contenidas en la NTC 4436:1998 y NTC 5397.
No se acepta el material propalcote con PH
neutro.
Dimensión
Total - 69.5 cm de ancho y 69.5 cm de largo
Base Central - 22 cm de ancho y 35 cm de largo
Aletas laterales - 22 cm de ancho y 35 cm de
largo; 25.5 cm de ancho y 35 cm de largo
Aletas superiores - 22.5 cm de ancho y 17 cm
de largo
Características físicas
Cubierta anterior y posterior con solapas
laterales que doblan al interior
Grafado para 4 pliegues sobre cada solapa y
una distancia entre pliegue de 1 cm
Membretado
Impresión a una tinta del logo de la ent</t>
  </si>
  <si>
    <t>Cd-R</t>
  </si>
  <si>
    <t>100 Unidades</t>
  </si>
  <si>
    <t xml:space="preserve">
Capacidad 700mb/80min, mínimo de velocidad de grabado
4x</t>
  </si>
  <si>
    <t>Estuche Acrílico Para Cd/Dvd De 12 Cm</t>
  </si>
  <si>
    <t xml:space="preserve">
Capacidad 1 CD o DVD de 12 cm
Características físicas Estuche delgado (0,5 cm de espesor).</t>
  </si>
  <si>
    <t>Chinches X 50</t>
  </si>
  <si>
    <t>Caja X 50 unidades</t>
  </si>
  <si>
    <t xml:space="preserve">
Material Cabeza recubierta en PVC
Características físicas Punta fina</t>
  </si>
  <si>
    <t>Cinta Adhesiva Para Enmascarar 48Mm</t>
  </si>
  <si>
    <t>Unidad - Rollo</t>
  </si>
  <si>
    <t xml:space="preserve">
Dimensión 48 mm x 40 mts</t>
  </si>
  <si>
    <t>Cinta Adhesiva De Empaque En Rollo</t>
  </si>
  <si>
    <t xml:space="preserve">
Dimensión 48 mm x 100 mts
</t>
  </si>
  <si>
    <t>Cinta Adhesiva Mágica</t>
  </si>
  <si>
    <t xml:space="preserve">
Dimensión Medidas apróximadas 18mm a 20 mm x 31 a 34 m
Características físicas libre de acido, escribible en superficie, invisible al papel
</t>
  </si>
  <si>
    <t>Cinta Adhesiva Transparente</t>
  </si>
  <si>
    <t xml:space="preserve">
Dimensión 12 mm x 40 mts</t>
  </si>
  <si>
    <t>Clip Mariposa Gigante X 12</t>
  </si>
  <si>
    <t>Caja x 12</t>
  </si>
  <si>
    <t xml:space="preserve">
Material Alambre metálico galvanizado</t>
  </si>
  <si>
    <t>Clip Estándar Pequeño Plastificado X 100</t>
  </si>
  <si>
    <t>Caja x 100</t>
  </si>
  <si>
    <t xml:space="preserve">
Material Alambre metálico plastificado en polipropileno u otro material plástico</t>
  </si>
  <si>
    <t>Bisturí 18Mm Plástico</t>
  </si>
  <si>
    <t xml:space="preserve">
Material Plástico; cuchilla metálica
Dimensión Cuchilla - 18mm de ancho
Características físicas Cuchilla corrediza y cambiable Con bloqueo de cuchilla</t>
  </si>
  <si>
    <t xml:space="preserve">Sobrecubiertas Laterales Membreteadas. </t>
  </si>
  <si>
    <t xml:space="preserve">
Material Cartón corrugado que cumple con la NTC
4436:1998 y la NTC 5397
Resistencia de material
Resistencia mínima a la compresión vertical de
790 kgf/m
Resistencia mínima al aplastamiento horizontal
de 2 kgf/cm2
Dimensión externa
armada
39 cm de largo, 29 cm de ancho, 6.5 cm de
pestaña de corte del libro alto, 3.5 cm de
pestaña de lomo del libro alto
Dimensión desarmada 50.5 cm de largo y 50 cm de ancho
Características físicas
Bandejas de cartón plegadas que se arman a
través de ensambles que encajan por presión.
De dimensiones que se ajustan al tamaño carta
u otro tamaño según necesidad.
Recubrimiento al interior con una película
transparente de material inerte.
No requiere pegante.
Cinta de falla de mínimo 2 cm de ancho de
fibras de naturaleza sintética cuyo color no sea
soluble en agua.
Membretado
Impresión a una tinta del logo de la entidad y la
identificación del contenido de la caja:
Logo:
Caja No.:
Dependencia:
Serie:
No. Carpetas:
Fecha:
No. del Producto 224
Nombre del Producto Tabla planillera
Clasificación UNSPSC 44121600
Material Plástico
Tamaño Oficio
Características físicas
Tamaño : 35 cm alto x 23 cm largo - tamaño
oficio
Clip : 8 cm alto x 20 cm largo
Tabla de plástico con bordes redondos.</t>
  </si>
  <si>
    <t>Dvd-R Paquete X 50</t>
  </si>
  <si>
    <t>Paquete X 50</t>
  </si>
  <si>
    <t xml:space="preserve">
Capacidad Mayor o igual a 4,7 GB mínimo de velocidad de
grabado 4x o más</t>
  </si>
  <si>
    <t>Cosedora De Oficina 30 Hojas</t>
  </si>
  <si>
    <t xml:space="preserve">
Material Estructura metálica de alta resistencia
Dimensión Medidas aproximadas de 186 mm largo x 64 mm
alto x 44 mm ancho
Peso 380g
Grapas 26/6
Capacidad de cocido 30 hojas a la vez
Garantía de Fabricante 5 años
</t>
  </si>
  <si>
    <t>Cosedora Semindustrial</t>
  </si>
  <si>
    <t xml:space="preserve">
Profundidad de grapado 65mm mínimo
Características físicas Cargue de grapas posterior
Capacidad de cocido 70 hojas a la vez
Presentación Unidad</t>
  </si>
  <si>
    <t>Folder Colgante De Varilla Plástica  Paquete X 50 Que Cumplan Con Ntc 4436:1999 Y Ntc 5397</t>
  </si>
  <si>
    <t>Paquete x 50</t>
  </si>
  <si>
    <t xml:space="preserve">
Material
Yute de mínimo 250 g/m2. Varillas plásticas o en
acero recubiertas en plástico y portaguía
plástica. Color café
Tamaño Oficio
Capacidad de
almacenamiento Hasta 350 hojas</t>
  </si>
  <si>
    <t>Folder Celuguia Con Porta Guía Plástica En Posición Horizontal Paquete X 50 Que Cumplan Con Ntc 4436:1999 Y Ntc 5397 Paquete X 50</t>
  </si>
  <si>
    <t xml:space="preserve">
Material Yute de mínimo 250 g/m2.
Tamaño Oficio
Forma de cierre Gancho legajador
Características físicas Porta guía plástica en posición horizontal
Capacidad de
almacenamiento Hasta 200 hojas</t>
  </si>
  <si>
    <t>Folder Celuguia Con Porta Guía Plástica En Posición Vertical, Paquete X 50 Que Cumplan Con Ntc 4436:1999 Y Ntc 5397</t>
  </si>
  <si>
    <t xml:space="preserve">Nombre del Producto
Folder celuguia con porta guía plástica en
posición vertical, paquete x 50 que cumplan con
NTC 4436:1998 y NTC 5397
Clasificación UNSPSC 44122011
Material Yute de mínimo 250 g/m2.
Tamaño Oficio
Forma de cierre Gancho legajador
Características físicas Porta guía plástica en posición vertical
Capacidad de
almacenamiento Hasta 200 hojas
</t>
  </si>
  <si>
    <t>Gancho Legajador Plástico X 20</t>
  </si>
  <si>
    <t>20 Unidades</t>
  </si>
  <si>
    <t xml:space="preserve">
Material Pisador y corredora polipropileno de alta
densidad Características físicas Distancia entre perforaciones de 7 y 8 cms;
transparente de dos piezas Capacidad de almacenamiento Aproxidamente de 260 hojas bond de 60gr</t>
  </si>
  <si>
    <t>Grapa No. 26/6 Caja X 5000</t>
  </si>
  <si>
    <t>Caja x 5000</t>
  </si>
  <si>
    <t xml:space="preserve">
Material Alambre metálico galvanizado o cobrizado</t>
  </si>
  <si>
    <t>Guillotina Manual Corte De Minimo 10 Hojas</t>
  </si>
  <si>
    <t xml:space="preserve">
Dimensión Mínimo 30 x 30 cms
</t>
  </si>
  <si>
    <t>Cera Para Contar - Cera Dactilar Cuenta Fácil</t>
  </si>
  <si>
    <t xml:space="preserve">
Material Cera dactilar cuenta fácil de 14 grs a 20 grs.
Pasta incolora a base de glicerina Tamaño Envase de polipropileno de fácil sellado con tapa
</t>
  </si>
  <si>
    <t>Corrector Líquido En Lápiz</t>
  </si>
  <si>
    <t xml:space="preserve">
Contenido mínimo 7 a 12 ml
Dimensión Largo del lápiz entre 1268 y 137 mm
Diámetro de la punta metálica entre 0,8 y 1 mm
</t>
  </si>
  <si>
    <t>Lápiz De Escritura Mina Negra</t>
  </si>
  <si>
    <t>12 unidades</t>
  </si>
  <si>
    <t xml:space="preserve">
Material Madera reforestada o resina sintética
Borrador no tóxico
Mina Color negro dureza HB o No 2
Dimensión Longitud 17.8 - 19.7 cms y diámetro de minimo
7,2mm
Características físicas
Forma redonda, triangular o hexagonal
Borrador asegurado en casquillo de metal o
plástico sin bordes afilados ni cortantes</t>
  </si>
  <si>
    <t>Portaminas 0,5Mm</t>
  </si>
  <si>
    <t xml:space="preserve">
Material Plástico
Características físicas
Diámetro para mina de 0,5mm; Zona de agarre
en caucho o plástico; Con borrador; Punta
retráctil; Clip de sujeción</t>
  </si>
  <si>
    <t>Portaminas 0,7Mm</t>
  </si>
  <si>
    <t xml:space="preserve">
Material Plástico
Características físicas
Diámetro para mina de 0,7mm; Zona de agarre
en caucho o plástico; Con borrador; Punta
retráctil; Clip de sujeción
</t>
  </si>
  <si>
    <t>Lápiz De Chequeo Mina Roja</t>
  </si>
  <si>
    <t xml:space="preserve">
Material Madera reforestada Borrador no tóxico Mina Color rojo, 2.3 a 2.9 mm de diámetro
Dimensión Longitud del lápiz 17.5 cm a 19.8 cm Características físicas
Forma hexagonal o triangular con pintura barniz rojo Con o sin borrador asegurado en casquillo de metal sin bordes afilados ni cortantes La mina no debe quebrarse y proporcionar trazos continuos y del mismo tono</t>
  </si>
  <si>
    <t>Legajador Az</t>
  </si>
  <si>
    <t xml:space="preserve">
Material Cartón rígido y reforzado
Tamaño Oficio Herraje De palanca y pisador; 8 cms
Material Herraje Metálico Capacidad de almacenamiento 500 hojas</t>
  </si>
  <si>
    <t>Libro De Actas 100 Folios</t>
  </si>
  <si>
    <t xml:space="preserve">
Material Papel bond mínimo entre 56 a 60g, tapa en
cartón plastificado
Tamaño 32 a 34 cm largo por 20 a 23 de ancho para
registro
Contenido mínimo 100 folios rayados</t>
  </si>
  <si>
    <t>Libro De Actas 200 Folios</t>
  </si>
  <si>
    <t xml:space="preserve">
Material Papel bond minimo entre 56 a 60g, tapa en
cartón plastificado
Tamaño 32 a 34 cm largo por 20 a 23 de ancho para
registro
Contenido mínimo 200 folios rayados</t>
  </si>
  <si>
    <t>Libro De Actas 300 Folios</t>
  </si>
  <si>
    <t xml:space="preserve">
Material Papel bond minimo entre 56 a 60g, tapa en
cartón plastificado
Tamaño 32 a 34 cm largo por 20 a 23 de ancho para
registro
Contenido mínimo 300 folios rayados
Presentación Unidad</t>
  </si>
  <si>
    <t>Libro De Actas 600 Folios</t>
  </si>
  <si>
    <t xml:space="preserve">
Material Papel bond mínimo entre 56 a 60g, tapa en
cartón plastificado
Tamaño 32 a 34 cm largo por 20 a 23 de ancho para
registro
Contenido mínimo 600 folios rayados
Presentación Unidad</t>
  </si>
  <si>
    <t>Marcador Borrable Desechable</t>
  </si>
  <si>
    <t xml:space="preserve">
Material Cuerpo y tapa en polipropileno
Tinta
Color: negro, azul, rojo, o verde
Borrable a base de alcohol, no mancha, para
escribir sobre tableros porcelanizados o
cualquier superficie lisa
Dimensión Longitud de cuerpo entre 115 - 155 mm y
diámetro entre 12 - 18 mm
Peso Punta gruesa biselada con trazo de 1,5 mm a
5,8 mm</t>
  </si>
  <si>
    <t>Marcador Permanente</t>
  </si>
  <si>
    <t xml:space="preserve">
Material Cuerpo y tapa en polipropileno
Tinta Color negro, verde, azul o rojo
Tinta indeleble a base de alcohol de secado
rápido, calor y humedad, para escribir sobre
cualquier superficie Dimensión
Longitud de cuerpo entre 120 - 155 mm,
diámetro 12 - 18 mm  Características físicas
Punta gruesa biselada con trazo de 2,3 mm a
4,9 mm  Cierre hermético</t>
  </si>
  <si>
    <t>Marcador Permanente Punta Delgada</t>
  </si>
  <si>
    <t xml:space="preserve">
Material Cuerpo y tapa en polipropileno
Tinta
Color negro, verde, azul o rojo
Tinta indeleble a base de alcohol de secado
rápido, para escribir sobre cualquier superficie
Dimensión Longitud de cuerpo entre 127,9 - 143 mm,
diámetro 10 - 16,3 mm
Características físicas Trazo entre 0,6 mm a 1,8 mm
Cierre hermético</t>
  </si>
  <si>
    <t>Mina Para Portaminas 0,5 Mm</t>
  </si>
  <si>
    <t xml:space="preserve">
Material Superpolymerisadas/ Ultraresistentes para su
protección contra la rotura
Dureza mínima HB
</t>
  </si>
  <si>
    <t>Mina Para Portaminas 0,7 Mm</t>
  </si>
  <si>
    <t xml:space="preserve">
Material Superpolymerisadas/ Ultraresistentes para su
protección contra la rotura
Dureza mínima HB
Presentación Caja de mínimo 12</t>
  </si>
  <si>
    <t>Notas Autoadhesivas Estándar/ Taco/ Bloque/ Cubo De Minimo 100 Hojas</t>
  </si>
  <si>
    <t xml:space="preserve">
Tamaño Minimo de 7.5 cms x 7.5 cms
Color Colores surtidos</t>
  </si>
  <si>
    <t>Papel Bond 75G Carta Caja X 10 Resmas</t>
  </si>
  <si>
    <t>10 resmas</t>
  </si>
  <si>
    <t xml:space="preserve">         Material Papel bond de 75g . El material debe cumplir
con la NTC 4436:1998 y la NTC 5397.
Tamaño Carta
Contenido Resmas de 500 hojas</t>
  </si>
  <si>
    <t>Papel Bond 75G Oficio Caja X 10 Resmas</t>
  </si>
  <si>
    <t xml:space="preserve">
Material Papel bond de 75g . El material debe cumplir
con la NTC 4436:1998 y la NTC 5397.
Tamaño Oficio
Contenido Resmas de 500 hojas</t>
  </si>
  <si>
    <t>Papel Natural 72G Carta Caja X 10 Resmas</t>
  </si>
  <si>
    <t xml:space="preserve">         Material Papel natural  de 72g 
Tamaño Carta
Contenido Resmas de 500 hojas</t>
  </si>
  <si>
    <t>Papel Natural  72G Oficio  Caja X 10 Resmas</t>
  </si>
  <si>
    <t xml:space="preserve">
Material Papel natural de 72g 
Tamaño Oficio
Contenido Resmas de 500 hojas</t>
  </si>
  <si>
    <t>Papel Carbón Para Máquina Carta X 100</t>
  </si>
  <si>
    <t xml:space="preserve">
Material Papel carbón
Tamaño Carta
Uso Para máquina de escribir</t>
  </si>
  <si>
    <t>Papel Carbón Para Máquina Oficio X 100</t>
  </si>
  <si>
    <t xml:space="preserve">
Material Papel carbón para máquina oficio
Tamaño Oficio
Uso Para máquina de escribir
</t>
  </si>
  <si>
    <t>Pegante En Barra</t>
  </si>
  <si>
    <t xml:space="preserve">
Composición Gelificante, glicerina, y polivinilpirrolidona en
agua sin componentes tóxicos
Características físicas Forma redonda, cierre hermético
Contenido mínimo Mínimo 40 g</t>
  </si>
  <si>
    <t>Pegante Líquido 225G</t>
  </si>
  <si>
    <t xml:space="preserve">
Contenido mínimo Mínimo 225g hasta 300g</t>
  </si>
  <si>
    <t>Perforadora Para Oficina De 2 Huecos</t>
  </si>
  <si>
    <t xml:space="preserve">
Material Metálica
Peso Mínimo de 257g
No. de Perforaciones 2 con una distancia entre huecos de 8cm
Capacidad de perforación 20 hojas a la vez</t>
  </si>
  <si>
    <t>Perforadora Semindustrial 2 Huecos</t>
  </si>
  <si>
    <t xml:space="preserve">
Material Metálica de alta resistencia
Peso Mínimo 630 g
No. de Perforaciones 2 con una distancia entre huecos de 8cm
Capacidad de perforación 40 hojas a la vez</t>
  </si>
  <si>
    <t>Perforadora Industrial 2 Huecos</t>
  </si>
  <si>
    <t xml:space="preserve">
Material Metálica de alta resistencia
No. de Perforaciones 2 con una distancia entre huecos de 8cm
Características físicas Trampilla para vaciar los confetis
Capacidad de perforación 150 hojas a la vez
</t>
  </si>
  <si>
    <t>Tabla Planillera</t>
  </si>
  <si>
    <t xml:space="preserve">
Material Plástico
Tamaño Oficio
Características físicas
Tamaño : 35 cm alto x 23 cm largo - tamaño
oficio
Clip : 8 cm alto x 20 cm largo
Tabla de plástico con bordes redondos</t>
  </si>
  <si>
    <t>Banderitas-Mini-Banderitas- Señales Autoadhesivas</t>
  </si>
  <si>
    <t xml:space="preserve">
Material Plástico o papel.
Tamaño 1/2 pulgadas o con un rango de minimo de 43 *
y máximo 13 mm
Características físicas
Colores surtidos. Banderitas mínimo de 100 y
máximo 200 unidades. Con adhesivo en la punta
y en una cara de la banderita.
</t>
  </si>
  <si>
    <t>Regla Plastica</t>
  </si>
  <si>
    <t xml:space="preserve">
Material Resinas plásticas de alta resistencia
Ancho Mínimo 30 mm
Características físicas Identifica milímetros, centímetros, y pulgadas
Borde biselado
Medición milimétrica Hasta 30cm</t>
  </si>
  <si>
    <t>Regla Metálica Grande</t>
  </si>
  <si>
    <t xml:space="preserve">
Material Aluminio anodizado
Ancho 50 cm de largo x 3 cm de ancho
Características físicas Milimetrada y biselada.</t>
  </si>
  <si>
    <t>Resaltador Desechable</t>
  </si>
  <si>
    <t xml:space="preserve">
Tinta Amarillo, verde, naranja, rosado o celeste
Material Filtrona en felpa acrílica o resina termoplástica
Características físicas Punta biselada, para realizar 2 trazos o 3 trazos
Rendimiento en metros Mínimo 130 mts</t>
  </si>
  <si>
    <t>Sacaganchos Para Grapa</t>
  </si>
  <si>
    <t xml:space="preserve">
Material Acero cromado combinado con plástico ABS de
gran resistencia
</t>
  </si>
  <si>
    <t>Sobre De Manila Radiólogo Paquete X 100</t>
  </si>
  <si>
    <t xml:space="preserve">
Material Papel manila de mínimo 75 g
Tamaño Radiólogo, 36 x 44 cms
Características físicas Tipo solapa universal
Sin autoadhesivo</t>
  </si>
  <si>
    <t>Sobre De Manila Carta Paquete X 100</t>
  </si>
  <si>
    <t xml:space="preserve">
Material Papel manila de 75 g
Tamaño Carta, medidas aproximadas 22,5 x 29 cms
Características físicas Tipo solapa universal
Sin autoadhesivo</t>
  </si>
  <si>
    <t>Sobre De Manila Oficio Paquete X 100</t>
  </si>
  <si>
    <t xml:space="preserve">
Material Papel manila de mínimo 75 g
Tamaño Oficio
Características físicas Tipo solapa universal
Sin autoadhesivo</t>
  </si>
  <si>
    <t>Taco De Papel</t>
  </si>
  <si>
    <t xml:space="preserve">
Material Papel bond, papel bond engomado
Tamaño Mayor o igual a 8 x 8 cm y menor o igual a 12 x
12 cm
No. de Hojas Mínimo 500 hojas
Color Varios</t>
  </si>
  <si>
    <t>Tajalápiz</t>
  </si>
  <si>
    <t xml:space="preserve">
Material Metal, con cuchilla de acero inoxidable
Características físicas 1 orificio para minas de 2mm
Forma anatómica para uso manual</t>
  </si>
  <si>
    <t>Tijera De Acero Inoxidable</t>
  </si>
  <si>
    <t xml:space="preserve">
Material Hoja de acero inoxidable con mango en plástico
y fibra de vidrio
Dimensiones Entre 17 - 21 cms de largo</t>
  </si>
  <si>
    <t>Tinta Para Sello Para Documento Histórico Y Archivístico X 28 A 30 C.C. Negro</t>
  </si>
  <si>
    <t xml:space="preserve">
Color Negro
PH 1,6 A 3,6
Tiempo de secado Máximo 30sg
Características físicas
Inodora
Viscosidad: (Cp) Mínima 8 Maximo12
Densidad: 1,08 A 1,16
Tensión Superficial: (Dinas/Cm2) Mínimo 30
Máximo 60
Solido %: Mínimo 36 Máximo 52
Solventes Base Alcoholes y Agua, Sin Aceites
Presentación Envase 28 a 30 c.c.</t>
  </si>
  <si>
    <t>Boligrafo tinta de gel antifraude</t>
  </si>
  <si>
    <t xml:space="preserve">
Caracteristicas fisicas
Cuerpo plástico o polietileno translucido o color
negro; punta metálica, con tapa, redondo,
rectangular o hexagonal.
Tinta de Gel Color Negro
Rendimiento Mínimo de 1000 mts</t>
  </si>
  <si>
    <t>Clip mariposa metalico x 50</t>
  </si>
  <si>
    <t>Material Alambre metálico galvanizado</t>
  </si>
  <si>
    <t>Grapa 23/14 X1000 Galvanizada Lisa</t>
  </si>
  <si>
    <t>Caneca de Madera para Piso</t>
  </si>
  <si>
    <t xml:space="preserve">MATERIAL Madera, en color natural
DISEÑO Cuadrado
DIMENSIONES Altura entre 29 y 31 cm.
TIPO Escritorio
</t>
  </si>
  <si>
    <t>Bandeja Escritorio Sencilla Madera</t>
  </si>
  <si>
    <t xml:space="preserve">MATERIAL Madera
TAMAÑO Oficio
TIPO Escritorio
</t>
  </si>
  <si>
    <t xml:space="preserve">REVISTERO MULTIUSOS (PORTAREVISTAS) </t>
  </si>
  <si>
    <t>DESCRIPCION Revistero de cartón plastificado, tamaño oficio. Para organizar libros, catálogos, revistas.
UNIDAD DE MEDIDA Unidad
TAMAÑO Oficio
MATERIAL Cartón Plastificado</t>
  </si>
  <si>
    <t xml:space="preserve">ROLLO TERMICO P/IMPRESORA 80X60MT </t>
  </si>
  <si>
    <t xml:space="preserve">DESCRIPCIÓN Rollo de papel térmico blanco, sin impresión. Papel de alta sensibilidad, precisión a lo ancho y largo del rollo
UNIDAD DE MEDIDA Unidad
DIMENSIONES 80 mm x 60 mm
TIPO Térmico 
</t>
  </si>
  <si>
    <t xml:space="preserve">BLOCK ANOTACIONES 1/2 CARTA RAYADO </t>
  </si>
  <si>
    <t xml:space="preserve">
Material Papel bond blanco
Lineado Ninguno
Tamaño 1/2 Carta
Gramaje Mínimo de 55 gr
Contenido Mínimo de 50 hojas
</t>
  </si>
  <si>
    <t>TAPABOCA RECTANGULAR 17X9 C/CAUCHO X 50</t>
  </si>
  <si>
    <t>Caja x 50</t>
  </si>
  <si>
    <t xml:space="preserve">DESCRIPCIÓN Tapabocas desechable en papel filtro con soporte en caucho, caja por 50 unidades
UNIDAD DE MEDIDA Caja x 50 unidades
MATERIAL Papel Filtro
TIPO Desechable
</t>
  </si>
  <si>
    <t xml:space="preserve">PAPEL PLOTTER AUROS BOND 61CM X 50MT </t>
  </si>
  <si>
    <t xml:space="preserve">DESCRIPCIÓN Papelplot bond 75 g plotter 24"x 50 m-c-2". alta Blancura
UNIDAD DE MEDIDA Rollo
MATERIAL Papel bond 75 g
DIMENSIONES Rollo Papel 24" (61cm) x 50mts
</t>
  </si>
  <si>
    <t xml:space="preserve">GUANTES QUIRURGICOS BLANCO X100 </t>
  </si>
  <si>
    <t xml:space="preserve">DESCRIPCIÓN Guantes de nitrilo para el manejo de archivos, libros, etc.
UNIDAD DE MEDIDA Caja x 50 pares
MATERIAL Nitrilo
TIPO Guantes para manejo de archivo
</t>
  </si>
  <si>
    <t>ROLLOS DE ETIQUETES TÉRMICA 50 X 25 MILÍMETROS A DOS COLUMNAS</t>
  </si>
  <si>
    <t>Rollo x 5000</t>
  </si>
  <si>
    <t xml:space="preserve">DESCRIPCION Rollo de etiqueta termica para impresora ZEBRA GT800
MATERIAL: Papel autoadhesivo
DIMENSIONES 50 x 25 milimetros (5 Cm de ancho x 2.5 cm de alto) </t>
  </si>
  <si>
    <t>CINTA DE CERA</t>
  </si>
  <si>
    <t>DESCRIPCION Cinta para impresora ZEBRA GT800. 
DIMENSIONES 110X 300 mts</t>
  </si>
  <si>
    <t>PAPEL PLOTTER BOND  60"x 30 m</t>
  </si>
  <si>
    <t>unidad</t>
  </si>
  <si>
    <t>DESCRIPCION Papelplot bond 75 g plotter 60"x 30 m
alta Blancura
UNIDAD DE MEDIDA Rollo
MATERIAL Papel bond 75 g
DIMENSIONES Rollo Papel  60"x 30 m</t>
  </si>
  <si>
    <t>CUMPLE VALOR UNT (SI/NO)</t>
  </si>
  <si>
    <t>CUMPLE DESCRIP. (SI/NO)</t>
  </si>
  <si>
    <t>CUMPLE UNIDAD (SI/NO)</t>
  </si>
  <si>
    <t>SI</t>
  </si>
  <si>
    <t>DESCRIPCIÓN</t>
  </si>
  <si>
    <t>A</t>
  </si>
  <si>
    <t>B</t>
  </si>
  <si>
    <t>Bombillo Ahorrador 20W/120v Espiral</t>
  </si>
  <si>
    <t>Und</t>
  </si>
  <si>
    <t>Bombillo Ahorrador 15W Espiral</t>
  </si>
  <si>
    <t>Breaker 1x30 amperios Enchufable</t>
  </si>
  <si>
    <t>Breaker 2x30 amperios Enchufable</t>
  </si>
  <si>
    <t>Breaker 2x50 amperios Enchufable</t>
  </si>
  <si>
    <t>Cable AWG # 12</t>
  </si>
  <si>
    <t>Metro</t>
  </si>
  <si>
    <t>Cable AWG # 14</t>
  </si>
  <si>
    <t>Cable AWG # 10</t>
  </si>
  <si>
    <t>Cable AWG # 8</t>
  </si>
  <si>
    <t>Cable Dúplex 2X 12</t>
  </si>
  <si>
    <t>Cable encauchetado 3x12</t>
  </si>
  <si>
    <t>Caja plástica 2x4 sobreponer</t>
  </si>
  <si>
    <t>Caja eléctrica de 2 circuitos bifásica</t>
  </si>
  <si>
    <t>Caja eléctrica de 12 circuitos bifásica</t>
  </si>
  <si>
    <t>Caja eléctrica de 12 circuitos trifásica</t>
  </si>
  <si>
    <t>Canaleta 20mmX 10mm x 2mts Adhesivo</t>
  </si>
  <si>
    <t>Canaleta 20mmX 20mm x 2mts Adhesivo</t>
  </si>
  <si>
    <t>Canaleta 60mmX 40mm x 2mts</t>
  </si>
  <si>
    <t>Cantonera para marco metálico</t>
  </si>
  <si>
    <t>Cantonera para marco de madera</t>
  </si>
  <si>
    <t>Cinta Aislante Súper 33</t>
  </si>
  <si>
    <t>Cinta Auto fundente 23</t>
  </si>
  <si>
    <t>Clavija 120v con polo a tierra</t>
  </si>
  <si>
    <t>Enchufe de 15 Amperios</t>
  </si>
  <si>
    <t>Interruptor Doble</t>
  </si>
  <si>
    <t>Interruptor Sencillo</t>
  </si>
  <si>
    <t>Lámpara completa led de tubos T8 de 2x18w 6500k</t>
  </si>
  <si>
    <t>Panel led 120cm x 60cm 6500k</t>
  </si>
  <si>
    <t>Panel led 60cm x 60cm 6500k</t>
  </si>
  <si>
    <t>Panel led 60cm x 30cm 6500k</t>
  </si>
  <si>
    <t>Panel led 120cm x 30cm 6500k</t>
  </si>
  <si>
    <t>Panel Led 24 W 6500k</t>
  </si>
  <si>
    <t>Panel Led 18 W 6500k</t>
  </si>
  <si>
    <t>Reflector led de 100w</t>
  </si>
  <si>
    <t>Reflector led de 200w</t>
  </si>
  <si>
    <t>Regulador de Volteje 1000W</t>
  </si>
  <si>
    <t>Taco de 30 Amperios</t>
  </si>
  <si>
    <t>Toma Doble Con Polo tierra</t>
  </si>
  <si>
    <t>Totalizador 3x100 amperios</t>
  </si>
  <si>
    <t>Tubo de ½” Conduit</t>
  </si>
  <si>
    <t>Tubo led T8 de 18w 6500k</t>
  </si>
  <si>
    <t>Adaptador Hembra presión 1”</t>
  </si>
  <si>
    <t>Adaptador hembra de ½” Presión</t>
  </si>
  <si>
    <t>Adaptador macho de ½” Presión</t>
  </si>
  <si>
    <t>Arena</t>
  </si>
  <si>
    <t>Kilo</t>
  </si>
  <si>
    <t>Cemento Blanco</t>
  </si>
  <si>
    <t>Cemento Gris</t>
  </si>
  <si>
    <t>Buje ¾”x1/2” presión</t>
  </si>
  <si>
    <t>Codo de ½” presión</t>
  </si>
  <si>
    <t>Combo Sanitario Completo</t>
  </si>
  <si>
    <t>Espuma poliuretano Expansiva</t>
  </si>
  <si>
    <t>Grifería Lavamanos completa</t>
  </si>
  <si>
    <t>Grifería sanitaria completa</t>
  </si>
  <si>
    <t>Igasol Cubierta o Similar</t>
  </si>
  <si>
    <t>Llave de control tipo Compuerta de ½”</t>
  </si>
  <si>
    <t>Llave de control tipo Compuerta de 2”</t>
  </si>
  <si>
    <t>Llave Lavamanos</t>
  </si>
  <si>
    <t>Llave Terminal Jardinera</t>
  </si>
  <si>
    <t>Manguera lavamanos/lavaplatos</t>
  </si>
  <si>
    <t>Manguera sanitaria</t>
  </si>
  <si>
    <t>Mezclador Lavamanos 4”</t>
  </si>
  <si>
    <t>Mezclador Lavaplatos de 4”</t>
  </si>
  <si>
    <t>Palanca para tanque sanitario</t>
  </si>
  <si>
    <t>Soldadura liquida x1/4</t>
  </si>
  <si>
    <t>Tapón de ½” con rosca Presión</t>
  </si>
  <si>
    <t>Tapón de ½” sin rosca Presión</t>
  </si>
  <si>
    <t>Tee de ½” presión</t>
  </si>
  <si>
    <t>Tee codo presión 1*90</t>
  </si>
  <si>
    <t>Teflón</t>
  </si>
  <si>
    <t>Rollo</t>
  </si>
  <si>
    <t>Tela Asfáltica</t>
  </si>
  <si>
    <t>Torofil Impermeabilizante o Similar</t>
  </si>
  <si>
    <t>Tubo ½” de presión</t>
  </si>
  <si>
    <t>Tubo Silicona 300 Ml</t>
  </si>
  <si>
    <t>Unión de ½” Presión</t>
  </si>
  <si>
    <t>Tubo de ½” EMT</t>
  </si>
  <si>
    <t>Brocha de 2”</t>
  </si>
  <si>
    <t>Brocha de 3”</t>
  </si>
  <si>
    <t>Brocha de 4”</t>
  </si>
  <si>
    <t>Broca para metal 5/16</t>
  </si>
  <si>
    <t>Broca para metal 3/8</t>
  </si>
  <si>
    <t>Broca metal 5/32</t>
  </si>
  <si>
    <t>Broca para muro 3/8</t>
  </si>
  <si>
    <t>Broca Muro 1/4</t>
  </si>
  <si>
    <t>Chazo De 1/4 Plástico</t>
  </si>
  <si>
    <t>Chazo De 5/16 Plástico</t>
  </si>
  <si>
    <t>Cinta Foil Aluminio Adhesiva 10cms – 1.5mm</t>
  </si>
  <si>
    <t>Cinta antideslizante autoadhesiva x 20 mts</t>
  </si>
  <si>
    <t>Cinta Papel Para yeso cartón</t>
  </si>
  <si>
    <t>Cinta Malla</t>
  </si>
  <si>
    <t>Espatula de 3”</t>
  </si>
  <si>
    <t>Espatula de 4”</t>
  </si>
  <si>
    <t>Estuco</t>
  </si>
  <si>
    <t>Cuñete</t>
  </si>
  <si>
    <t>Lamina Superboard 1.22x2.44 8MM</t>
  </si>
  <si>
    <t>Lamina Yeso Cartón 1.22x2.44 3/8”</t>
  </si>
  <si>
    <t>Lija No 150</t>
  </si>
  <si>
    <t>Lija No 180</t>
  </si>
  <si>
    <t>Lija No 80</t>
  </si>
  <si>
    <t>Lija No 220</t>
  </si>
  <si>
    <t>Mastik</t>
  </si>
  <si>
    <t>Pintura Vinilo Tipo 1</t>
  </si>
  <si>
    <t>Pintura Vinilo Tipo 2</t>
  </si>
  <si>
    <t>Pintura Esmalte</t>
  </si>
  <si>
    <t>GL</t>
  </si>
  <si>
    <t>Pintura Exterior Tipo Koraza o Similar</t>
  </si>
  <si>
    <t>Pintura para tráfico alto (parqueaderos, cebras)</t>
  </si>
  <si>
    <t>Galón</t>
  </si>
  <si>
    <t>Pintura epóxica</t>
  </si>
  <si>
    <t>Perfil paral base 60 MM</t>
  </si>
  <si>
    <t>Perfil Canal base 60MM</t>
  </si>
  <si>
    <t>Platico Negro Cal 2 por 3mts</t>
  </si>
  <si>
    <t>Punta Estria 50 MM P/ taladro</t>
  </si>
  <si>
    <t>Rodillo Felpa 9”</t>
  </si>
  <si>
    <t>Rollo papel transparente para embalaje x 400mts</t>
  </si>
  <si>
    <t>Tornillo de Anclaje 3/8”</t>
  </si>
  <si>
    <t>Tornillo Drywall ½” rosca fina</t>
  </si>
  <si>
    <t>Tornillo Drywall 1” rosca fina</t>
  </si>
  <si>
    <t>Tornillo autoperforante 1”</t>
  </si>
  <si>
    <t>Candado tipo alemán 60mm</t>
  </si>
  <si>
    <t>Candado tipo alemán 70mm</t>
  </si>
  <si>
    <t>Cerradura Llave – Llave de pomo cromada</t>
  </si>
  <si>
    <t>Cerradura para alcoba de pomo</t>
  </si>
  <si>
    <t>Cerrojo de seguridad llave - llave</t>
  </si>
  <si>
    <t>Cerradura entrada principal ciega de pomo</t>
  </si>
  <si>
    <t>Gato Cierra Puerta hasta 45 kg</t>
  </si>
  <si>
    <t>Gato Cierra Puerta hasta 80 kg</t>
  </si>
  <si>
    <t>Grapas metálicas ½ “</t>
  </si>
  <si>
    <t>Juego de expander</t>
  </si>
  <si>
    <t>Cortatubo pequeño</t>
  </si>
  <si>
    <t>Cortatubo Grande</t>
  </si>
  <si>
    <t>Llave de expansión #12</t>
  </si>
  <si>
    <t>Llave de expansión #10</t>
  </si>
  <si>
    <t>Llave de expansión #8</t>
  </si>
  <si>
    <t>Barrera Impermeabilizante para humedad en muros x 2Kg / Tipo Sika Impermur o similar</t>
  </si>
  <si>
    <t xml:space="preserve">DINICO S.A.S. </t>
  </si>
  <si>
    <t>C</t>
  </si>
  <si>
    <t xml:space="preserve">VIGÉCIMO PRIMER </t>
  </si>
  <si>
    <t xml:space="preserve">VIGÉCIMO SEGUNDO </t>
  </si>
  <si>
    <t xml:space="preserve">VIGÉCIMO TERCER </t>
  </si>
  <si>
    <t xml:space="preserve">VIGÉCIMO CUARTO </t>
  </si>
  <si>
    <t xml:space="preserve">VIGÉCIMO QUINTO </t>
  </si>
  <si>
    <t xml:space="preserve">VIGÉCIMO SEXTO </t>
  </si>
  <si>
    <t xml:space="preserve">VIGÉCIMO SÉPTIMO </t>
  </si>
  <si>
    <t>VALOR FINAL CON DTO.</t>
  </si>
  <si>
    <t>OFERTA CON DESCUENTO</t>
  </si>
  <si>
    <t>bolsa</t>
  </si>
  <si>
    <t>RIOP GRIFERIA SANITARIA 0320010708</t>
  </si>
  <si>
    <t>VALVULA COMPUERTA DE 1/2</t>
  </si>
  <si>
    <t>CONJUNTO GRIFERIA LLAVE LAVAMANO CROMADA</t>
  </si>
  <si>
    <t>LLAVE CROMADA TERMINAL SENCILLA</t>
  </si>
  <si>
    <t>GRIVAL MANGUERA SANITARIA</t>
  </si>
  <si>
    <t>MEZCLADOR LAVAMANOS 4" ECO FER ACRILICA</t>
  </si>
  <si>
    <t>MACROSOLDER SOLDADURA PVC 1/4 NORMA</t>
  </si>
  <si>
    <t>TAPON ROSCADO DE 1/2" PAVCO</t>
  </si>
  <si>
    <t>TEE PVC 1/2" PAVCO</t>
  </si>
  <si>
    <t>SECURITY TEFLON PEQUEÑO</t>
  </si>
  <si>
    <t>TOROFIL IMPERMEABILIZANTE *1/4" -1KG</t>
  </si>
  <si>
    <t>TUBO 1/2 PRESION PAVCO</t>
  </si>
  <si>
    <t>UNION CPVC 1/2"</t>
  </si>
  <si>
    <t>BROCHA CERDA CHINA 4</t>
  </si>
  <si>
    <t>BROCA 5/16 METAL NICHOLSON/INCOL</t>
  </si>
  <si>
    <t>BROCA 3/8 METAL NICHOLSON/INCOL</t>
  </si>
  <si>
    <t>BROCA 5/32 METAL NICHOLSON/INCOL</t>
  </si>
  <si>
    <t>BROCA MURO 3/8 ECO</t>
  </si>
  <si>
    <t>INCOLMA BROCA MURO 1/4  SDS</t>
  </si>
  <si>
    <t>CHAZO 1/4 PLASTICO</t>
  </si>
  <si>
    <t>CHAZO 5/16</t>
  </si>
  <si>
    <t>SOCO CINTA ANTIDESLISANTE NEGRA 48X20MTR</t>
  </si>
  <si>
    <t>CINTA MALLA SELLAPAPEL 45 MTS</t>
  </si>
  <si>
    <t>ESPATULA MANGO 4" GUMO</t>
  </si>
  <si>
    <t>CUÑETE ESTUCO MASTIK PINCA</t>
  </si>
  <si>
    <t>SUPERBOARD ST 1.22X2.44 8MM</t>
  </si>
  <si>
    <t>PLACA YESO CARTON ST 1.22X2.44 GYPLAC</t>
  </si>
  <si>
    <t>LIJA OMEGA ABRACOL #150</t>
  </si>
  <si>
    <t>LIJA OMEGA ABRACOL #180</t>
  </si>
  <si>
    <t>NORTON LIJA 80</t>
  </si>
  <si>
    <t>NORTON LIJA 220</t>
  </si>
  <si>
    <t>EVERY VINILO EVERMAX T-1 BLANCO CUÑETE</t>
  </si>
  <si>
    <t>NOVEL VINILO VELMAX TIPO 2 BLANCO CUÑETE</t>
  </si>
  <si>
    <t>PINTEMOS ESMALTE BLANCO GALON</t>
  </si>
  <si>
    <t>KORAZA PINTUCO ROJO CUÑETE</t>
  </si>
  <si>
    <t>PINTULAND PINTURA TRAFICO BLANCA GL</t>
  </si>
  <si>
    <t>PINTULAND EPOXICA AMARILLO GALON</t>
  </si>
  <si>
    <t>PERFIL PARAL BASE 60MM "H"</t>
  </si>
  <si>
    <t>PERFIL CANAL BASE 60MM "H"</t>
  </si>
  <si>
    <t>PLASTICO NEGRO CAL 2 * 3MTA</t>
  </si>
  <si>
    <t>UYUTOOLS PUNTA ESTRIA 50MM P/TALADRO 10P</t>
  </si>
  <si>
    <t>DINI TOOLS RODILLO FELPA 9"</t>
  </si>
  <si>
    <t>TORNILLO ANCLAJE 3/8*2</t>
  </si>
  <si>
    <t>CERRADURA ALCOBA POMO ACERO INOX CER-01</t>
  </si>
  <si>
    <t>SAFE CERRADURA CIL POMO ENT PRINCIPAL IN</t>
  </si>
  <si>
    <t>GATO CIERRAPUERTAS 45KG</t>
  </si>
  <si>
    <t>SECURITY LLAVE EXPANSION 12"</t>
  </si>
  <si>
    <t>SECURITY LLAVE EXPANSION 10"</t>
  </si>
  <si>
    <t>LLAVE EXPANSIVA ENCAUCHETADA 8 EAGER</t>
  </si>
  <si>
    <t>INVENTARIO</t>
  </si>
  <si>
    <t>VALOR</t>
  </si>
  <si>
    <t>TIENE MARGEN DE UTIL. SI/NO</t>
  </si>
  <si>
    <t>DE 69 ITEMS ENCONTRADOS DENTRO DEL INVENTARIO 46 ITES NO DAN MARGEN DE UTILIDAD ES DECIR EL 67% DE LOS ITEMS</t>
  </si>
  <si>
    <t>OFERTA CON DESCUENTO (TEÓRICA)</t>
  </si>
  <si>
    <t>% MARGEN DE UTIL. SI/NO</t>
  </si>
  <si>
    <t>CORREGIR ITEMES EN COLOR ROJO</t>
  </si>
  <si>
    <t>MEJIA PIÑERES YESID DARIO</t>
  </si>
  <si>
    <t>Lamina ondulada de eternit No. 4</t>
  </si>
  <si>
    <t>Lamina ondulada de eternit No. 6</t>
  </si>
  <si>
    <t>Lamina ondulada de eternit No. 8</t>
  </si>
  <si>
    <t>Caballetes</t>
  </si>
  <si>
    <t xml:space="preserve">Listones de madera 2x4x8 </t>
  </si>
  <si>
    <t>Bolsas de cemento 50 Kg</t>
  </si>
  <si>
    <t>Bloque de cemento vibro prensado No. 10 de 10x20x30</t>
  </si>
  <si>
    <t>Metro cubico</t>
  </si>
  <si>
    <t>Ladrillo comun</t>
  </si>
  <si>
    <t>Rollo de cinta peligro 500 mts</t>
  </si>
  <si>
    <t>Botas impermeables Material PVC negra punta metalica Gasol
-Puntera de segridad: Acero
-Color: Negro
-Talla: multitalla
-Resisitencia: a Hidrocarburos
-forro: Poliester
-Capellada : PVC
-Incluye: Aditivo anti hongos.</t>
  </si>
  <si>
    <t>Par</t>
  </si>
  <si>
    <t xml:space="preserve">Conjunto Industrial
-Talla: Unica
-Color: Neón
-Incluye: Chaqueta con guarda capucha, pantalones (cintura elastica), cremallera y broches, botones a presion, uniones selladas (electro sellado), dos bolsillos, resistente al desgarre y a quimicos de baja acción, proteccion para la lluvia o trabajo liviano. No protege contra las llamas
</t>
  </si>
  <si>
    <t>Botas de seguridad 
-Elementos de material dielectrico
Puntera de seguridad
-Resistencia a hidrocarburos tipo A y B
Plantilla anti perforante
-Talla: Multitallas</t>
  </si>
  <si>
    <t>par</t>
  </si>
  <si>
    <t>Estibas plastica spara almacenaje 
Dimensiones: 100x120x13 cm 
Material: Polietileno de alta densidad recuperado
Capcidad estatica: 2.000Kg
-Capacidad dinamica: 700Kg
Color: Negro
Otros: Entrada por 4 lados, permite uso de porta estibas y/o montacargas. Pallet con superficie abierta</t>
  </si>
  <si>
    <t>Hidrolavadora
-Conexión electrica 120V, 60Hz
-Caudal de agua 4,6 Lts/min
-1200 W
Voltaje de 20V
-PSI: 1600 psi
Incluye: Lanza vario power, lanza rotativa, pistola, manguera 3 m.</t>
  </si>
  <si>
    <t>Sierra Electrica o motosierra
Rango decilindraje: Entre 70 y 99 cc 
-Velocidad de trabajo: 9.300RPM
-Potencia: 4,5 Kw
-Paso de la cadena:Paso 404"</t>
  </si>
  <si>
    <t>Linternas
Linterna manos libres tipo minera 300 lumens</t>
  </si>
  <si>
    <t>Taladro percutor de 1/2 pulgudas, inalambrico de 110 V y potencia minima de 18V</t>
  </si>
  <si>
    <t>Pulidora industrial
Angulo de corte:33mm de corte
Pulidora industrial 4 1/2" 1700watts</t>
  </si>
  <si>
    <t>Casco de seguridad
Para trabajo en altura, espacios confinados y trabajos en lugares con altos voltajes 
Incluye: Ratchety barbuquejo</t>
  </si>
  <si>
    <t>Gafas protectoras para exteriores
Proteccion UV
Material: Policarbonato
Uso: Trabajo en exteriores 
Color:Negro</t>
  </si>
  <si>
    <t>Guantes hilaza neón puntos PVC2 caras Z
-Material: Hilaza/ PVC
-Uso: Baja temperatura
-Puño: Cerrado
-Talla:Única
-Color: Verde fluorescente</t>
  </si>
  <si>
    <t>D</t>
  </si>
  <si>
    <t>E</t>
  </si>
  <si>
    <t>DIFERECIA</t>
  </si>
  <si>
    <t>VALOR ENVIADO POR YESID MEJÍA PARA REVISIÓN</t>
  </si>
  <si>
    <t>REQUERIDOS POR PRECIOS ARTIFICIALMENTE BAJOS</t>
  </si>
  <si>
    <t>VALOR SECOP II</t>
  </si>
  <si>
    <t>Tóner HP Laser Jet 2035N ORIGINAL</t>
  </si>
  <si>
    <t>Tóner HP Laser Jet M506-87A-CF 287A ORIGINAL</t>
  </si>
  <si>
    <t>Tóner HP Laser Jet 80A-CF 280A ORIGINAL</t>
  </si>
  <si>
    <t>Tóner HP Laser Jet 81A-CF 281A ORIGINAL</t>
  </si>
  <si>
    <t>Tóner HP Laser Jet pro MEP M42 CF 226 X ORIGINAL</t>
  </si>
  <si>
    <t>Tóner HP Laser Jet 26A-CF 226A ORIGINAL</t>
  </si>
  <si>
    <t>Papel Bond Tamaño Carta</t>
  </si>
  <si>
    <t>Papel Bond Tamaño Oficio</t>
  </si>
  <si>
    <t>Sobre de Manila Radiología</t>
  </si>
  <si>
    <t>Sobre de Manila Oficio Especial</t>
  </si>
  <si>
    <t>Sobre de Manila Carta Especial</t>
  </si>
  <si>
    <t>Bolígrafos Rojos</t>
  </si>
  <si>
    <t>Bolígrafos negros</t>
  </si>
  <si>
    <t>Lápiz Negro No 2</t>
  </si>
  <si>
    <t>Banda Elástica de Caucho No  22</t>
  </si>
  <si>
    <t xml:space="preserve">Pegante líquido  x 250 ml </t>
  </si>
  <si>
    <t>Engrapadora Metálica Manual</t>
  </si>
  <si>
    <t>Saca grapa</t>
  </si>
  <si>
    <t>Cinta Pegante Standard Grande 48 mm x 40m</t>
  </si>
  <si>
    <t>Cinta de Enmascarar 48mm x 40m</t>
  </si>
  <si>
    <t>Cartulina 1/8 Blanca</t>
  </si>
  <si>
    <t>Cartulina 1/8 Verde</t>
  </si>
  <si>
    <t>Chinches</t>
  </si>
  <si>
    <t>Grapas Standard</t>
  </si>
  <si>
    <t>Tijeras</t>
  </si>
  <si>
    <t>Cortador Bisturí Grande</t>
  </si>
  <si>
    <t>Clip Standard Plastificado</t>
  </si>
  <si>
    <t>Clip Mariposa Standard ó Normal</t>
  </si>
  <si>
    <t>Resaltadores</t>
  </si>
  <si>
    <t xml:space="preserve">Marcador Permanente </t>
  </si>
  <si>
    <t>Marcador Borrable</t>
  </si>
  <si>
    <t>Caja Abertura Tipo Locker X-200</t>
  </si>
  <si>
    <t>Planillero</t>
  </si>
  <si>
    <t>Carpeta Cuatro Aletas para archivo tamaño oficio</t>
  </si>
  <si>
    <t>Borrador Para Lápiz Tipo Nata Mediano</t>
  </si>
  <si>
    <t>Tajalápiz Metálico</t>
  </si>
  <si>
    <t>Memoria USB 3,1 minimo de 16 GB con veloicidad de transferencia minimo 4 MB/seg</t>
  </si>
  <si>
    <t xml:space="preserve">Huellero Dactilar Redondo </t>
  </si>
  <si>
    <t>Cartulina blanca tamaño carta paquete x 100</t>
  </si>
  <si>
    <t>UND</t>
  </si>
  <si>
    <t>Caja x 12 Und</t>
  </si>
  <si>
    <t>BOLSA x 1000 g</t>
  </si>
  <si>
    <t>Caja por 50 unidades</t>
  </si>
  <si>
    <t>Caja x 5.000 unidades</t>
  </si>
  <si>
    <t>CAJA x 100 und</t>
  </si>
  <si>
    <t>Caja x 50 und</t>
  </si>
  <si>
    <t xml:space="preserve"> paquete x 100 und</t>
  </si>
  <si>
    <t>GRUPO LOPERENA S.A.S</t>
  </si>
  <si>
    <t>VALOR SECOP II vs VALOR PROPUESTA : OK</t>
  </si>
  <si>
    <t>HABILITADO</t>
  </si>
  <si>
    <t>RECHAZADO</t>
  </si>
  <si>
    <t>SOLUCIONES INTEGRALES M3 S.A.S</t>
  </si>
  <si>
    <t>SUMICORP LTDA</t>
  </si>
  <si>
    <t>COMERCIAL JFI S.A.S</t>
  </si>
  <si>
    <t>LOGISTICA MAESTRA EMPRESARIAL S.A.S</t>
  </si>
  <si>
    <t>COMDISTICOL S.A.S</t>
  </si>
  <si>
    <t>LUCILA SARMIENTO CESPEDES</t>
  </si>
  <si>
    <t>VENEPLAST LTDA</t>
  </si>
  <si>
    <t>CONTROL SERVICES ENGINEERING S.A.S</t>
  </si>
  <si>
    <t>JURIDICOS Y ASOCIADOS ESPECIALIZADOS S.A.S</t>
  </si>
  <si>
    <t>PROPONENTES RECHAZADOS</t>
  </si>
  <si>
    <t>PROPONENTES HABILITADOS</t>
  </si>
  <si>
    <t>SE REALIZÓ CORRECCIÓN POR SUMA DE DECIMALES</t>
  </si>
  <si>
    <t>SE REALIZÓ CORRECCIÓN ARITMÉTICA TOMANDO EL PRECIO BASE, EL CUAL ARROJÓ EL 4% DE DIFERENCIA CON RESPECTO AL VALOR RADICADO EN EL SECOP II</t>
  </si>
  <si>
    <t>VALOR SECOP II vs VALOR PROPUESTA : NO</t>
  </si>
  <si>
    <t>VALOR SECOP II vs VALOR PROPUESTA : CON CORRECIÓN ARITMETICA</t>
  </si>
  <si>
    <r>
      <rPr>
        <b/>
        <sz val="10"/>
        <color rgb="FFFF0000"/>
        <rFont val="Arial"/>
        <family val="2"/>
      </rPr>
      <t xml:space="preserve">VALOR SUPERIOR EN EL ÍTEM #27 - </t>
    </r>
    <r>
      <rPr>
        <b/>
        <sz val="10"/>
        <color theme="1"/>
        <rFont val="Arial"/>
        <family val="2"/>
      </rPr>
      <t>CAUSAL DE RECHAZO #9 DEL PLIEGO: El valor unitario para cada ítem ofrecido no podrá superar los precios unitarios para cada ítem señalados en el
análisis del sector, so pena de que la propuesta sea rechazada.</t>
    </r>
  </si>
  <si>
    <r>
      <rPr>
        <b/>
        <sz val="10"/>
        <color rgb="FFFF0000"/>
        <rFont val="Arial"/>
        <family val="2"/>
      </rPr>
      <t xml:space="preserve">VALOR SUPERIOR EN LOS ÍTEMS #5, 11, 15 Y 27 </t>
    </r>
    <r>
      <rPr>
        <b/>
        <sz val="10"/>
        <rFont val="Arial"/>
        <family val="2"/>
      </rPr>
      <t xml:space="preserve">- </t>
    </r>
    <r>
      <rPr>
        <b/>
        <sz val="10"/>
        <color theme="1"/>
        <rFont val="Arial"/>
        <family val="2"/>
      </rPr>
      <t>CAUSAL DE RECHAZO #9 DEL PLIEGO: El valor unitario para cada ítem ofrecido no podrá superar los precios unitarios para cada ítem señalados en el
análisis del sector, so pena de que la propuesta sea rechazada.</t>
    </r>
  </si>
  <si>
    <r>
      <rPr>
        <b/>
        <sz val="10"/>
        <color rgb="FFFF0000"/>
        <rFont val="Arial"/>
        <family val="2"/>
      </rPr>
      <t>SE REALIZÓ CORRECCIÓN ARITMÉTICA TOMANDO EL PRECIO BASE DE LA OFERTA Y EL RESULTADO DE LA DIFERENCIA FUE SUPERIOR AL 5% CON RESPECTO AL VALOR RADICADO EN EL SECOP II -</t>
    </r>
    <r>
      <rPr>
        <b/>
        <sz val="10"/>
        <color theme="1"/>
        <rFont val="Arial"/>
        <family val="2"/>
      </rPr>
      <t xml:space="preserve"> CAUSAL DE RECHAZO #17. Cuando después de la corrección aritmética efectuada al ofrecimiento económico exista una diferencia igual o superior al 5% entre el valor inicial ofertado y el resultado de la corrección aritmética.</t>
    </r>
  </si>
  <si>
    <t>NO</t>
  </si>
  <si>
    <t>VALOR SUPERIOR EN EL ÍTEM #27 - CAUSAL DE RECHAZO #9 DEL PLIEGO: El valor unitario para cada ítem ofrecido no podrá superar los precios unitarios para cada ítem señalados en el
análisis del sector, so pena de que la propuesta sea rechazada.</t>
  </si>
  <si>
    <t>VALOR SUPERIOR EN LOS ÍTEMS #5, 11, 15 Y 27 - CAUSAL DE RECHAZO #9 DEL PLIEGO: El valor unitario para cada ítem ofrecido no podrá superar los precios unitarios para cada ítem señalados en el
análisis del sector, so pena de que la propuesta sea rechazada.</t>
  </si>
  <si>
    <t>SE REALIZÓ CORRECCIÓN ARITMÉTICA TOMANDO EL PRECIO BASE DE LA OFERTA Y EL RESULTADO DE LA DIFERENCIA FUE SUPERIOR AL 5% CON RESPECTO AL VALOR RADICADO EN EL SECOP II - CAUSAL DE RECHAZO #17. Cuando después de la corrección aritmética efectuada al ofrecimiento económico exista una diferencia igual o superior al 5% entre el valor inicial ofertado y el resultado de la corrección aritmética.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</si>
</sst>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6" formatCode="&quot;$&quot;\ #,##0;[Red]\-&quot;$&quot;\ #,##0"/>
    <numFmt numFmtId="8" formatCode="&quot;$&quot;\ #,##0.00;[Red]\-&quot;$&quot;\ #,##0.00"/>
    <numFmt numFmtId="42" formatCode="_-&quot;$&quot;\ * #,##0_-;\-&quot;$&quot;\ * #,##0_-;_-&quot;$&quot;\ * &quot;-&quot;_-;_-@_-"/>
    <numFmt numFmtId="164" formatCode="&quot;$&quot;\ #,##0_);[Red]\(&quot;$&quot;\ #,##0\)"/>
    <numFmt numFmtId="165" formatCode="_(&quot;$&quot;\ * #,##0.00_);_(&quot;$&quot;\ * \(#,##0.00\);_(&quot;$&quot;\ * &quot;-&quot;??_);_(@_)"/>
    <numFmt numFmtId="166" formatCode="_(&quot;$&quot;\ * #,##0_);_(&quot;$&quot;\ * \(#,##0\);_(&quot;$&quot;\ * &quot;-&quot;??_);_(@_)"/>
    <numFmt numFmtId="167" formatCode="_ &quot;$&quot;\ * #,##0.00_ ;_ &quot;$&quot;\ * \-#,##0.00_ ;_ &quot;$&quot;\ * &quot;-&quot;??_ ;_ @_ "/>
    <numFmt numFmtId="168" formatCode="_(&quot;$&quot;\ * #,##0.000_);_(&quot;$&quot;\ * \(#,##0.000\);_(&quot;$&quot;\ * &quot;-&quot;??_);_(@_)"/>
    <numFmt numFmtId="169" formatCode="0.000%"/>
    <numFmt numFmtId="170" formatCode="_(&quot;$&quot;\ * #,##0.0000_);_(&quot;$&quot;\ * \(#,##0.0000\);_(&quot;$&quot;\ * &quot;-&quot;??_);_(@_)"/>
    <numFmt numFmtId="171" formatCode="&quot;$&quot;\ #,##0.00_);[Red]\(&quot;$&quot;\ #,##0.00\)"/>
  </numFmts>
  <fonts count="21" x14ac:knownFonts="1">
    <font>
      <sz val="11"/>
      <color theme="1"/>
      <name val="Calibri"/>
      <family val="2"/>
      <scheme val="minor"/>
    </font>
    <font>
      <sz val="11"/>
      <color theme="1"/>
      <name val="Calibri"/>
      <family val="2"/>
      <scheme val="minor"/>
    </font>
    <font>
      <sz val="10"/>
      <name val="Arial"/>
      <family val="2"/>
    </font>
    <font>
      <sz val="11"/>
      <color theme="1"/>
      <name val="Arial"/>
      <family val="2"/>
    </font>
    <font>
      <b/>
      <sz val="10"/>
      <color theme="1"/>
      <name val="Arial"/>
      <family val="2"/>
    </font>
    <font>
      <sz val="10"/>
      <color theme="1"/>
      <name val="Arial"/>
      <family val="2"/>
    </font>
    <font>
      <sz val="10"/>
      <color rgb="FF000000"/>
      <name val="Arial"/>
      <family val="2"/>
    </font>
    <font>
      <b/>
      <sz val="11"/>
      <color theme="1"/>
      <name val="Arial"/>
      <family val="2"/>
    </font>
    <font>
      <b/>
      <sz val="14"/>
      <color theme="1"/>
      <name val="Arial"/>
      <family val="2"/>
    </font>
    <font>
      <b/>
      <sz val="10"/>
      <name val="Arial"/>
      <family val="2"/>
    </font>
    <font>
      <b/>
      <sz val="10"/>
      <color theme="0"/>
      <name val="Arial"/>
      <family val="2"/>
    </font>
    <font>
      <b/>
      <sz val="11"/>
      <color theme="0"/>
      <name val="Arial"/>
      <family val="2"/>
    </font>
    <font>
      <sz val="8"/>
      <color theme="1"/>
      <name val="Arial"/>
      <family val="2"/>
    </font>
    <font>
      <b/>
      <sz val="8"/>
      <color theme="0"/>
      <name val="Arial"/>
      <family val="2"/>
    </font>
    <font>
      <b/>
      <sz val="8"/>
      <color theme="1"/>
      <name val="Arial"/>
      <family val="2"/>
    </font>
    <font>
      <sz val="8"/>
      <color theme="0"/>
      <name val="Arial"/>
      <family val="2"/>
    </font>
    <font>
      <sz val="8"/>
      <name val="Arial"/>
      <family val="2"/>
    </font>
    <font>
      <sz val="11"/>
      <color theme="0"/>
      <name val="Arial"/>
      <family val="2"/>
    </font>
    <font>
      <b/>
      <sz val="11"/>
      <name val="Arial"/>
      <family val="2"/>
    </font>
    <font>
      <b/>
      <sz val="11"/>
      <color rgb="FFFF0000"/>
      <name val="Arial"/>
      <family val="2"/>
    </font>
    <font>
      <b/>
      <sz val="10"/>
      <color rgb="FFFF0000"/>
      <name val="Arial"/>
      <family val="2"/>
    </font>
  </fonts>
  <fills count="12">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2" tint="-0.499984740745262"/>
        <bgColor indexed="64"/>
      </patternFill>
    </fill>
    <fill>
      <patternFill patternType="solid">
        <fgColor theme="1" tint="0.14999847407452621"/>
        <bgColor indexed="64"/>
      </patternFill>
    </fill>
    <fill>
      <patternFill patternType="solid">
        <fgColor theme="1" tint="0.249977111117893"/>
        <bgColor indexed="64"/>
      </patternFill>
    </fill>
    <fill>
      <patternFill patternType="solid">
        <fgColor theme="9" tint="0.59999389629810485"/>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rgb="FFFF0000"/>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right/>
      <top style="medium">
        <color indexed="64"/>
      </top>
      <bottom/>
      <diagonal/>
    </border>
    <border>
      <left style="medium">
        <color indexed="64"/>
      </left>
      <right/>
      <top/>
      <bottom style="medium">
        <color indexed="64"/>
      </bottom>
      <diagonal/>
    </border>
    <border>
      <left style="thin">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diagonal/>
    </border>
    <border>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bottom/>
      <diagonal/>
    </border>
  </borders>
  <cellStyleXfs count="5">
    <xf numFmtId="0" fontId="0" fillId="0" borderId="0"/>
    <xf numFmtId="165" fontId="1" fillId="0" borderId="0" applyFont="0" applyFill="0" applyBorder="0" applyAlignment="0" applyProtection="0"/>
    <xf numFmtId="167" fontId="2"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206">
    <xf numFmtId="0" fontId="0" fillId="0" borderId="0" xfId="0"/>
    <xf numFmtId="0" fontId="4" fillId="3" borderId="8" xfId="0" applyFont="1" applyFill="1" applyBorder="1" applyAlignment="1">
      <alignment horizontal="center" vertical="center"/>
    </xf>
    <xf numFmtId="0" fontId="4" fillId="3" borderId="9" xfId="0" applyFont="1" applyFill="1" applyBorder="1" applyAlignment="1">
      <alignment horizontal="center" vertical="center"/>
    </xf>
    <xf numFmtId="0" fontId="6" fillId="0" borderId="4" xfId="0" applyFont="1" applyBorder="1" applyAlignment="1">
      <alignment horizontal="center" vertical="center"/>
    </xf>
    <xf numFmtId="0" fontId="5" fillId="0" borderId="10" xfId="0" applyFont="1" applyBorder="1" applyAlignment="1">
      <alignment horizontal="center" vertical="center"/>
    </xf>
    <xf numFmtId="0" fontId="6" fillId="0" borderId="1" xfId="0" applyFont="1" applyBorder="1" applyAlignment="1">
      <alignment horizontal="center" vertical="center"/>
    </xf>
    <xf numFmtId="0" fontId="5" fillId="0" borderId="2" xfId="0" applyFont="1" applyBorder="1" applyAlignment="1">
      <alignment horizontal="center" vertical="center"/>
    </xf>
    <xf numFmtId="0" fontId="6" fillId="0" borderId="7"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11" xfId="0" applyFont="1" applyBorder="1" applyAlignment="1">
      <alignment horizontal="center" vertical="center"/>
    </xf>
    <xf numFmtId="164" fontId="7" fillId="0" borderId="17" xfId="0" applyNumberFormat="1" applyFont="1" applyBorder="1" applyAlignment="1">
      <alignment vertical="center"/>
    </xf>
    <xf numFmtId="0" fontId="6" fillId="0" borderId="4" xfId="0" applyFont="1" applyFill="1" applyBorder="1" applyAlignment="1">
      <alignment horizontal="left" vertical="center" wrapText="1"/>
    </xf>
    <xf numFmtId="0" fontId="6"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166" fontId="5" fillId="0" borderId="1" xfId="0" applyNumberFormat="1" applyFont="1" applyFill="1" applyBorder="1" applyAlignment="1">
      <alignment horizontal="left" vertical="center" wrapText="1"/>
    </xf>
    <xf numFmtId="0" fontId="3" fillId="0" borderId="0" xfId="0" applyFont="1" applyAlignment="1">
      <alignment vertical="center" wrapText="1"/>
    </xf>
    <xf numFmtId="0" fontId="9" fillId="3" borderId="9" xfId="0" applyFont="1" applyFill="1" applyBorder="1" applyAlignment="1">
      <alignment horizontal="center" vertical="center" wrapText="1"/>
    </xf>
    <xf numFmtId="166" fontId="4" fillId="0" borderId="18" xfId="0" applyNumberFormat="1" applyFont="1" applyBorder="1" applyAlignment="1">
      <alignment horizontal="center" vertical="center"/>
    </xf>
    <xf numFmtId="166" fontId="4" fillId="0" borderId="19" xfId="0" applyNumberFormat="1" applyFont="1" applyBorder="1" applyAlignment="1">
      <alignment horizontal="center" vertical="center"/>
    </xf>
    <xf numFmtId="166" fontId="4" fillId="0" borderId="20" xfId="0" applyNumberFormat="1" applyFont="1" applyBorder="1" applyAlignment="1">
      <alignment horizontal="center" vertical="center"/>
    </xf>
    <xf numFmtId="0" fontId="7" fillId="3" borderId="16" xfId="0" applyFont="1" applyFill="1" applyBorder="1" applyAlignment="1">
      <alignment horizontal="center" vertical="center" wrapText="1"/>
    </xf>
    <xf numFmtId="0" fontId="4" fillId="3" borderId="24" xfId="0" applyFont="1" applyFill="1" applyBorder="1" applyAlignment="1">
      <alignment horizontal="center" vertical="center"/>
    </xf>
    <xf numFmtId="166" fontId="5" fillId="0" borderId="1" xfId="0" applyNumberFormat="1" applyFont="1" applyBorder="1" applyAlignment="1">
      <alignment horizontal="center" vertical="center"/>
    </xf>
    <xf numFmtId="166" fontId="4" fillId="2" borderId="25" xfId="0" applyNumberFormat="1" applyFont="1" applyFill="1" applyBorder="1" applyAlignment="1">
      <alignment horizontal="center" vertical="center"/>
    </xf>
    <xf numFmtId="166" fontId="5" fillId="0" borderId="1" xfId="0" applyNumberFormat="1" applyFont="1" applyFill="1" applyBorder="1" applyAlignment="1">
      <alignment horizontal="center" vertical="center"/>
    </xf>
    <xf numFmtId="166" fontId="5" fillId="0" borderId="7" xfId="0" applyNumberFormat="1" applyFont="1" applyBorder="1" applyAlignment="1">
      <alignment horizontal="center" vertical="center"/>
    </xf>
    <xf numFmtId="166" fontId="4" fillId="2" borderId="26" xfId="0" applyNumberFormat="1" applyFont="1" applyFill="1" applyBorder="1" applyAlignment="1">
      <alignment horizontal="center" vertical="center"/>
    </xf>
    <xf numFmtId="0" fontId="5" fillId="0" borderId="27" xfId="0" applyFont="1" applyBorder="1" applyAlignment="1">
      <alignment horizontal="center" vertical="center"/>
    </xf>
    <xf numFmtId="166" fontId="5" fillId="0" borderId="28" xfId="0" applyNumberFormat="1" applyFont="1" applyBorder="1" applyAlignment="1">
      <alignment horizontal="center" vertical="center"/>
    </xf>
    <xf numFmtId="166" fontId="4" fillId="2" borderId="29" xfId="0" applyNumberFormat="1" applyFont="1" applyFill="1" applyBorder="1" applyAlignment="1">
      <alignment horizontal="center" vertical="center"/>
    </xf>
    <xf numFmtId="0" fontId="4" fillId="0" borderId="30"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2" xfId="0" applyFont="1" applyBorder="1" applyAlignment="1">
      <alignment horizontal="center" vertical="center" wrapText="1"/>
    </xf>
    <xf numFmtId="164" fontId="7" fillId="0" borderId="0" xfId="0" applyNumberFormat="1" applyFont="1" applyBorder="1" applyAlignment="1">
      <alignment vertical="center"/>
    </xf>
    <xf numFmtId="0" fontId="7" fillId="0" borderId="0" xfId="0" applyFont="1" applyAlignment="1">
      <alignment vertical="center" wrapText="1"/>
    </xf>
    <xf numFmtId="0" fontId="3" fillId="0" borderId="0" xfId="0" applyFont="1" applyAlignment="1">
      <alignment vertical="center"/>
    </xf>
    <xf numFmtId="166" fontId="3" fillId="0" borderId="0" xfId="0" applyNumberFormat="1" applyFont="1" applyAlignment="1">
      <alignment vertical="center"/>
    </xf>
    <xf numFmtId="166" fontId="3" fillId="0" borderId="0" xfId="1" applyNumberFormat="1" applyFont="1" applyAlignment="1">
      <alignment vertical="center"/>
    </xf>
    <xf numFmtId="164" fontId="3" fillId="0" borderId="0" xfId="0" applyNumberFormat="1" applyFont="1" applyAlignment="1">
      <alignment vertical="center"/>
    </xf>
    <xf numFmtId="42" fontId="3" fillId="0" borderId="1" xfId="3" applyFont="1" applyBorder="1" applyAlignment="1">
      <alignment vertical="center"/>
    </xf>
    <xf numFmtId="0" fontId="4" fillId="4" borderId="1" xfId="0" applyFont="1" applyFill="1" applyBorder="1" applyAlignment="1">
      <alignment vertical="center" wrapText="1"/>
    </xf>
    <xf numFmtId="0" fontId="10" fillId="5" borderId="1" xfId="0" applyFont="1" applyFill="1" applyBorder="1" applyAlignment="1">
      <alignment vertical="center" wrapText="1"/>
    </xf>
    <xf numFmtId="42" fontId="11" fillId="5" borderId="1" xfId="3" applyFont="1" applyFill="1" applyBorder="1" applyAlignment="1">
      <alignment vertical="center"/>
    </xf>
    <xf numFmtId="0" fontId="12" fillId="0" borderId="0" xfId="0" applyFont="1" applyAlignment="1">
      <alignment vertical="center" wrapText="1"/>
    </xf>
    <xf numFmtId="0" fontId="12" fillId="0" borderId="37" xfId="0" applyFont="1" applyBorder="1" applyAlignment="1">
      <alignment vertical="center" wrapText="1"/>
    </xf>
    <xf numFmtId="0" fontId="12" fillId="0" borderId="0" xfId="0" applyFont="1" applyFill="1" applyAlignment="1">
      <alignment vertical="center" wrapText="1"/>
    </xf>
    <xf numFmtId="0" fontId="12" fillId="0" borderId="0" xfId="0" applyFont="1" applyBorder="1" applyAlignment="1">
      <alignment vertical="center" wrapText="1"/>
    </xf>
    <xf numFmtId="0" fontId="14" fillId="0" borderId="0" xfId="0" applyFont="1" applyFill="1" applyAlignment="1">
      <alignment horizontal="center" vertical="center" wrapText="1"/>
    </xf>
    <xf numFmtId="0" fontId="12" fillId="0" borderId="36" xfId="0" applyFont="1" applyFill="1" applyBorder="1" applyAlignment="1">
      <alignment vertical="center" wrapText="1"/>
    </xf>
    <xf numFmtId="0" fontId="15" fillId="0" borderId="0" xfId="0" applyFont="1" applyFill="1" applyAlignment="1">
      <alignment vertical="center" wrapText="1"/>
    </xf>
    <xf numFmtId="0" fontId="13" fillId="0" borderId="0" xfId="0" applyFont="1" applyFill="1" applyAlignment="1">
      <alignment horizontal="center" vertical="center" wrapText="1"/>
    </xf>
    <xf numFmtId="0" fontId="10" fillId="6" borderId="1" xfId="0" applyFont="1" applyFill="1" applyBorder="1" applyAlignment="1">
      <alignment vertical="center" wrapText="1"/>
    </xf>
    <xf numFmtId="42" fontId="11" fillId="6" borderId="1" xfId="0" applyNumberFormat="1" applyFont="1" applyFill="1" applyBorder="1" applyAlignment="1">
      <alignment vertical="center"/>
    </xf>
    <xf numFmtId="0" fontId="13" fillId="5" borderId="1" xfId="0" applyFont="1" applyFill="1" applyBorder="1" applyAlignment="1">
      <alignment horizontal="center" vertical="center" wrapText="1"/>
    </xf>
    <xf numFmtId="0" fontId="12" fillId="5" borderId="37" xfId="0" applyFont="1" applyFill="1" applyBorder="1" applyAlignment="1">
      <alignment vertical="center" wrapText="1"/>
    </xf>
    <xf numFmtId="42" fontId="12" fillId="0" borderId="37" xfId="3" applyFont="1" applyBorder="1" applyAlignment="1">
      <alignment vertical="center" wrapText="1"/>
    </xf>
    <xf numFmtId="42" fontId="13" fillId="5" borderId="1" xfId="3" applyFont="1" applyFill="1" applyBorder="1" applyAlignment="1">
      <alignment horizontal="center" vertical="center" wrapText="1"/>
    </xf>
    <xf numFmtId="42" fontId="12" fillId="0" borderId="0" xfId="3" applyFont="1" applyAlignment="1">
      <alignment vertical="center" wrapText="1"/>
    </xf>
    <xf numFmtId="42" fontId="12" fillId="5" borderId="37" xfId="3" applyFont="1" applyFill="1" applyBorder="1" applyAlignment="1">
      <alignment vertical="center" wrapText="1"/>
    </xf>
    <xf numFmtId="0" fontId="12" fillId="0" borderId="37" xfId="0" applyFont="1" applyBorder="1" applyAlignment="1">
      <alignment horizontal="center" vertical="center" wrapText="1"/>
    </xf>
    <xf numFmtId="0" fontId="12" fillId="0" borderId="0" xfId="0" applyFont="1" applyAlignment="1">
      <alignment horizontal="center" vertical="center" wrapText="1"/>
    </xf>
    <xf numFmtId="0" fontId="13" fillId="5" borderId="1" xfId="0" applyFont="1" applyFill="1" applyBorder="1" applyAlignment="1">
      <alignment horizontal="center" vertical="center" wrapText="1"/>
    </xf>
    <xf numFmtId="0" fontId="11" fillId="5" borderId="1" xfId="0" applyFont="1" applyFill="1" applyBorder="1" applyAlignment="1">
      <alignment vertical="center"/>
    </xf>
    <xf numFmtId="9" fontId="3" fillId="0" borderId="0" xfId="4" applyFont="1" applyAlignment="1">
      <alignment vertical="center"/>
    </xf>
    <xf numFmtId="169" fontId="3" fillId="0" borderId="0" xfId="4" applyNumberFormat="1" applyFont="1" applyAlignment="1">
      <alignment vertical="center"/>
    </xf>
    <xf numFmtId="0" fontId="16" fillId="0" borderId="1" xfId="0" applyFont="1" applyFill="1" applyBorder="1" applyAlignment="1">
      <alignment vertical="center" wrapText="1"/>
    </xf>
    <xf numFmtId="0" fontId="16" fillId="0" borderId="0" xfId="0" applyFont="1" applyFill="1" applyAlignment="1">
      <alignment vertical="center" wrapText="1"/>
    </xf>
    <xf numFmtId="10" fontId="12" fillId="0" borderId="0" xfId="4" applyNumberFormat="1" applyFont="1" applyAlignment="1">
      <alignment vertical="center" wrapText="1"/>
    </xf>
    <xf numFmtId="169" fontId="12" fillId="0" borderId="0" xfId="4" applyNumberFormat="1" applyFont="1" applyAlignment="1">
      <alignment vertical="center" wrapText="1"/>
    </xf>
    <xf numFmtId="0" fontId="16" fillId="0" borderId="1" xfId="0" applyFont="1" applyFill="1" applyBorder="1" applyAlignment="1">
      <alignment horizontal="center" vertical="center" wrapText="1"/>
    </xf>
    <xf numFmtId="42" fontId="16" fillId="0" borderId="1" xfId="3" applyFont="1" applyFill="1" applyBorder="1" applyAlignment="1">
      <alignment vertical="center" wrapText="1"/>
    </xf>
    <xf numFmtId="10" fontId="16" fillId="0" borderId="1" xfId="4" applyNumberFormat="1" applyFont="1" applyFill="1" applyBorder="1" applyAlignment="1">
      <alignment vertical="center" wrapText="1"/>
    </xf>
    <xf numFmtId="0" fontId="5" fillId="0" borderId="7" xfId="0" applyFont="1" applyFill="1" applyBorder="1" applyAlignment="1">
      <alignment horizontal="left" vertical="center" wrapText="1"/>
    </xf>
    <xf numFmtId="6" fontId="7" fillId="8" borderId="0" xfId="0" applyNumberFormat="1" applyFont="1" applyFill="1" applyAlignment="1">
      <alignment vertical="center"/>
    </xf>
    <xf numFmtId="165" fontId="3" fillId="0" borderId="0" xfId="1" applyFont="1" applyAlignment="1">
      <alignment vertical="center" wrapText="1"/>
    </xf>
    <xf numFmtId="165" fontId="3" fillId="0" borderId="0" xfId="1" applyFont="1" applyAlignment="1">
      <alignment vertical="center"/>
    </xf>
    <xf numFmtId="166" fontId="5" fillId="0" borderId="28" xfId="0" applyNumberFormat="1" applyFont="1" applyFill="1" applyBorder="1" applyAlignment="1">
      <alignment horizontal="center" vertical="center"/>
    </xf>
    <xf numFmtId="42" fontId="3" fillId="0" borderId="0" xfId="3" applyFont="1" applyAlignment="1">
      <alignment vertical="center"/>
    </xf>
    <xf numFmtId="166" fontId="3" fillId="0" borderId="0" xfId="4" applyNumberFormat="1" applyFont="1" applyAlignment="1">
      <alignment vertical="center"/>
    </xf>
    <xf numFmtId="165" fontId="5" fillId="0" borderId="28" xfId="0" applyNumberFormat="1" applyFont="1" applyBorder="1" applyAlignment="1">
      <alignment horizontal="center" vertical="center"/>
    </xf>
    <xf numFmtId="0" fontId="4" fillId="3" borderId="24"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2" xfId="0" applyFont="1" applyBorder="1" applyAlignment="1">
      <alignment horizontal="center" vertical="center" wrapText="1"/>
    </xf>
    <xf numFmtId="0" fontId="3" fillId="0" borderId="0" xfId="0" applyFont="1" applyAlignment="1">
      <alignment horizontal="center" vertical="center" wrapText="1"/>
    </xf>
    <xf numFmtId="0" fontId="7" fillId="0" borderId="0" xfId="0" applyFont="1" applyBorder="1" applyAlignment="1">
      <alignment horizontal="center" vertical="center" wrapText="1"/>
    </xf>
    <xf numFmtId="42" fontId="3" fillId="0" borderId="0" xfId="3" applyFont="1" applyBorder="1" applyAlignment="1">
      <alignment vertical="center" wrapText="1"/>
    </xf>
    <xf numFmtId="0" fontId="5" fillId="0" borderId="41" xfId="0" applyFont="1" applyBorder="1" applyAlignment="1">
      <alignment horizontal="center" vertical="center"/>
    </xf>
    <xf numFmtId="0" fontId="5" fillId="0" borderId="42" xfId="0" applyFont="1" applyBorder="1" applyAlignment="1">
      <alignment horizontal="center" vertical="center"/>
    </xf>
    <xf numFmtId="0" fontId="5" fillId="0" borderId="43" xfId="0" applyFont="1" applyBorder="1" applyAlignment="1">
      <alignment horizontal="center" vertical="center"/>
    </xf>
    <xf numFmtId="0" fontId="4" fillId="0" borderId="33"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165" fontId="3" fillId="0" borderId="1" xfId="1" applyFont="1" applyBorder="1" applyAlignment="1">
      <alignment vertical="center"/>
    </xf>
    <xf numFmtId="166" fontId="4" fillId="2" borderId="45" xfId="0" applyNumberFormat="1" applyFont="1" applyFill="1" applyBorder="1" applyAlignment="1">
      <alignment horizontal="center" vertical="center"/>
    </xf>
    <xf numFmtId="0" fontId="13" fillId="5" borderId="1" xfId="0" applyFont="1" applyFill="1" applyBorder="1" applyAlignment="1">
      <alignment vertical="center" wrapText="1"/>
    </xf>
    <xf numFmtId="6" fontId="13" fillId="5" borderId="1" xfId="0" applyNumberFormat="1" applyFont="1" applyFill="1" applyBorder="1" applyAlignment="1">
      <alignment vertical="center" wrapText="1"/>
    </xf>
    <xf numFmtId="0" fontId="13" fillId="5" borderId="1" xfId="0" applyFont="1" applyFill="1" applyBorder="1" applyAlignment="1">
      <alignment horizontal="center" vertical="center" wrapText="1"/>
    </xf>
    <xf numFmtId="9" fontId="12" fillId="0" borderId="0" xfId="4" applyFont="1" applyAlignment="1">
      <alignment vertical="center" wrapText="1"/>
    </xf>
    <xf numFmtId="42" fontId="16" fillId="0" borderId="0" xfId="0" applyNumberFormat="1" applyFont="1" applyFill="1" applyAlignment="1">
      <alignment vertical="center" wrapText="1"/>
    </xf>
    <xf numFmtId="0" fontId="4" fillId="3" borderId="39" xfId="0" applyFont="1" applyFill="1" applyBorder="1" applyAlignment="1">
      <alignment vertical="center" wrapText="1"/>
    </xf>
    <xf numFmtId="0" fontId="9" fillId="3" borderId="32" xfId="0" applyFont="1" applyFill="1" applyBorder="1" applyAlignment="1">
      <alignment horizontal="center" vertical="center" wrapText="1"/>
    </xf>
    <xf numFmtId="0" fontId="6" fillId="0" borderId="49" xfId="0" applyFont="1" applyFill="1" applyBorder="1" applyAlignment="1">
      <alignment horizontal="left" vertical="center" wrapText="1"/>
    </xf>
    <xf numFmtId="0" fontId="6" fillId="0" borderId="25" xfId="0" applyFont="1" applyFill="1" applyBorder="1" applyAlignment="1">
      <alignment horizontal="left" vertical="center" wrapText="1"/>
    </xf>
    <xf numFmtId="0" fontId="5" fillId="0" borderId="25" xfId="0" applyFont="1" applyFill="1" applyBorder="1" applyAlignment="1">
      <alignment horizontal="left" vertical="center" wrapText="1"/>
    </xf>
    <xf numFmtId="0" fontId="5" fillId="0" borderId="26" xfId="0" applyFont="1" applyFill="1" applyBorder="1" applyAlignment="1">
      <alignment horizontal="left" vertical="center" wrapText="1"/>
    </xf>
    <xf numFmtId="0" fontId="7" fillId="0" borderId="0" xfId="0" applyFont="1" applyAlignment="1">
      <alignment horizontal="center" vertical="center"/>
    </xf>
    <xf numFmtId="0" fontId="6" fillId="0" borderId="51" xfId="0" applyFont="1" applyFill="1" applyBorder="1" applyAlignment="1">
      <alignment horizontal="left" vertical="center" wrapText="1"/>
    </xf>
    <xf numFmtId="0" fontId="5" fillId="0" borderId="53" xfId="0" applyFont="1" applyFill="1" applyBorder="1" applyAlignment="1">
      <alignment horizontal="left" vertical="center" wrapText="1"/>
    </xf>
    <xf numFmtId="9" fontId="6" fillId="0" borderId="52" xfId="4" applyFont="1" applyFill="1" applyBorder="1" applyAlignment="1">
      <alignment horizontal="center" vertical="center" wrapText="1"/>
    </xf>
    <xf numFmtId="9" fontId="5" fillId="0" borderId="52" xfId="4" applyFont="1" applyFill="1" applyBorder="1" applyAlignment="1">
      <alignment horizontal="center" vertical="center" wrapText="1"/>
    </xf>
    <xf numFmtId="9" fontId="3" fillId="0" borderId="0" xfId="4" applyFont="1" applyAlignment="1">
      <alignment vertical="center" wrapText="1"/>
    </xf>
    <xf numFmtId="169" fontId="3" fillId="0" borderId="0" xfId="0" applyNumberFormat="1" applyFont="1" applyAlignment="1">
      <alignment vertical="center"/>
    </xf>
    <xf numFmtId="166" fontId="9" fillId="0" borderId="18" xfId="0" applyNumberFormat="1" applyFont="1" applyFill="1" applyBorder="1" applyAlignment="1">
      <alignment horizontal="center" vertical="center"/>
    </xf>
    <xf numFmtId="166" fontId="9" fillId="0" borderId="19" xfId="0" applyNumberFormat="1" applyFont="1" applyFill="1" applyBorder="1" applyAlignment="1">
      <alignment horizontal="center" vertical="center"/>
    </xf>
    <xf numFmtId="170" fontId="3" fillId="0" borderId="0" xfId="0" applyNumberFormat="1" applyFont="1" applyAlignment="1">
      <alignment vertical="center"/>
    </xf>
    <xf numFmtId="166" fontId="9" fillId="10" borderId="18" xfId="0" applyNumberFormat="1" applyFont="1" applyFill="1" applyBorder="1" applyAlignment="1">
      <alignment horizontal="center" vertical="center"/>
    </xf>
    <xf numFmtId="166" fontId="9" fillId="10" borderId="19" xfId="0" applyNumberFormat="1" applyFont="1" applyFill="1" applyBorder="1" applyAlignment="1">
      <alignment horizontal="center" vertical="center"/>
    </xf>
    <xf numFmtId="169" fontId="17" fillId="0" borderId="0" xfId="4" applyNumberFormat="1" applyFont="1" applyAlignment="1">
      <alignment vertical="center"/>
    </xf>
    <xf numFmtId="0" fontId="7" fillId="0" borderId="0" xfId="0" applyFont="1" applyAlignment="1">
      <alignment vertical="center"/>
    </xf>
    <xf numFmtId="165" fontId="4" fillId="2" borderId="29" xfId="0" applyNumberFormat="1" applyFont="1" applyFill="1" applyBorder="1" applyAlignment="1">
      <alignment horizontal="center" vertical="center"/>
    </xf>
    <xf numFmtId="165" fontId="5" fillId="0" borderId="1" xfId="0" applyNumberFormat="1" applyFont="1" applyBorder="1" applyAlignment="1">
      <alignment horizontal="center" vertical="center"/>
    </xf>
    <xf numFmtId="165" fontId="4" fillId="2" borderId="25" xfId="0" applyNumberFormat="1" applyFont="1" applyFill="1" applyBorder="1" applyAlignment="1">
      <alignment horizontal="center" vertical="center"/>
    </xf>
    <xf numFmtId="165" fontId="5" fillId="0" borderId="1" xfId="0" applyNumberFormat="1" applyFont="1" applyFill="1" applyBorder="1" applyAlignment="1">
      <alignment horizontal="center" vertical="center"/>
    </xf>
    <xf numFmtId="171" fontId="4" fillId="0" borderId="17" xfId="0" applyNumberFormat="1" applyFont="1" applyBorder="1" applyAlignment="1">
      <alignment vertical="center"/>
    </xf>
    <xf numFmtId="8" fontId="7" fillId="8" borderId="0" xfId="0" applyNumberFormat="1" applyFont="1" applyFill="1" applyAlignment="1">
      <alignment vertical="center"/>
    </xf>
    <xf numFmtId="8" fontId="7" fillId="8" borderId="28" xfId="0" applyNumberFormat="1" applyFont="1" applyFill="1" applyBorder="1" applyAlignment="1">
      <alignment vertical="center"/>
    </xf>
    <xf numFmtId="164" fontId="4" fillId="0" borderId="17" xfId="0" applyNumberFormat="1" applyFont="1" applyBorder="1" applyAlignment="1">
      <alignment vertical="center"/>
    </xf>
    <xf numFmtId="165" fontId="5" fillId="0" borderId="7" xfId="0" applyNumberFormat="1" applyFont="1" applyBorder="1" applyAlignment="1">
      <alignment horizontal="center" vertical="center"/>
    </xf>
    <xf numFmtId="165" fontId="4" fillId="2" borderId="26" xfId="0" applyNumberFormat="1" applyFont="1" applyFill="1" applyBorder="1" applyAlignment="1">
      <alignment horizontal="center" vertical="center"/>
    </xf>
    <xf numFmtId="164" fontId="4" fillId="0" borderId="39" xfId="0" applyNumberFormat="1" applyFont="1" applyBorder="1" applyAlignment="1">
      <alignment vertical="center"/>
    </xf>
    <xf numFmtId="164" fontId="4" fillId="0" borderId="44" xfId="0" applyNumberFormat="1" applyFont="1" applyBorder="1" applyAlignment="1">
      <alignment vertical="center"/>
    </xf>
    <xf numFmtId="0" fontId="4" fillId="3" borderId="16" xfId="0" applyFont="1" applyFill="1" applyBorder="1" applyAlignment="1">
      <alignment horizontal="center" vertical="center" wrapText="1"/>
    </xf>
    <xf numFmtId="164" fontId="4" fillId="0" borderId="0" xfId="0" applyNumberFormat="1" applyFont="1" applyBorder="1" applyAlignment="1">
      <alignment vertical="center"/>
    </xf>
    <xf numFmtId="168" fontId="5" fillId="0" borderId="0" xfId="0" applyNumberFormat="1" applyFont="1" applyAlignment="1">
      <alignment vertical="center"/>
    </xf>
    <xf numFmtId="166" fontId="5" fillId="0" borderId="0" xfId="1" applyNumberFormat="1" applyFont="1" applyAlignment="1">
      <alignment vertical="center"/>
    </xf>
    <xf numFmtId="0" fontId="5" fillId="0" borderId="0" xfId="0" applyFont="1" applyAlignment="1">
      <alignment vertical="center"/>
    </xf>
    <xf numFmtId="171" fontId="5" fillId="0" borderId="28" xfId="0" applyNumberFormat="1" applyFont="1" applyBorder="1" applyAlignment="1">
      <alignment horizontal="right" vertical="center"/>
    </xf>
    <xf numFmtId="171" fontId="4" fillId="2" borderId="29" xfId="0" applyNumberFormat="1" applyFont="1" applyFill="1" applyBorder="1" applyAlignment="1">
      <alignment horizontal="right" vertical="center"/>
    </xf>
    <xf numFmtId="171" fontId="5" fillId="0" borderId="1" xfId="0" applyNumberFormat="1" applyFont="1" applyBorder="1" applyAlignment="1">
      <alignment horizontal="right" vertical="center"/>
    </xf>
    <xf numFmtId="171" fontId="4" fillId="2" borderId="25" xfId="0" applyNumberFormat="1" applyFont="1" applyFill="1" applyBorder="1" applyAlignment="1">
      <alignment horizontal="right" vertical="center"/>
    </xf>
    <xf numFmtId="171" fontId="5" fillId="0" borderId="7" xfId="0" applyNumberFormat="1" applyFont="1" applyBorder="1" applyAlignment="1">
      <alignment horizontal="right" vertical="center"/>
    </xf>
    <xf numFmtId="171" fontId="4" fillId="2" borderId="26" xfId="0" applyNumberFormat="1" applyFont="1" applyFill="1" applyBorder="1" applyAlignment="1">
      <alignment horizontal="right" vertical="center"/>
    </xf>
    <xf numFmtId="171" fontId="4" fillId="3" borderId="16" xfId="0" applyNumberFormat="1" applyFont="1" applyFill="1" applyBorder="1" applyAlignment="1">
      <alignment horizontal="right" vertical="center" wrapText="1"/>
    </xf>
    <xf numFmtId="171" fontId="4" fillId="0" borderId="17" xfId="0" applyNumberFormat="1" applyFont="1" applyBorder="1" applyAlignment="1">
      <alignment horizontal="right" vertical="center"/>
    </xf>
    <xf numFmtId="164" fontId="4" fillId="0" borderId="54" xfId="0" applyNumberFormat="1" applyFont="1" applyBorder="1" applyAlignment="1">
      <alignment vertical="center"/>
    </xf>
    <xf numFmtId="164" fontId="3" fillId="0" borderId="1" xfId="3" applyNumberFormat="1" applyFont="1" applyBorder="1" applyAlignment="1">
      <alignment vertical="center"/>
    </xf>
    <xf numFmtId="0" fontId="19" fillId="0" borderId="0" xfId="0" applyFont="1" applyAlignment="1">
      <alignment vertical="center"/>
    </xf>
    <xf numFmtId="0" fontId="10" fillId="6" borderId="28" xfId="0" applyFont="1" applyFill="1" applyBorder="1" applyAlignment="1">
      <alignment vertical="center" wrapText="1"/>
    </xf>
    <xf numFmtId="42" fontId="11" fillId="6" borderId="28" xfId="0" applyNumberFormat="1" applyFont="1" applyFill="1" applyBorder="1" applyAlignment="1">
      <alignment vertical="center"/>
    </xf>
    <xf numFmtId="0" fontId="4" fillId="4" borderId="0" xfId="0" applyFont="1" applyFill="1" applyBorder="1" applyAlignment="1">
      <alignment vertical="center" wrapText="1"/>
    </xf>
    <xf numFmtId="164" fontId="3" fillId="0" borderId="0" xfId="3" applyNumberFormat="1" applyFont="1" applyBorder="1" applyAlignment="1">
      <alignment vertical="center"/>
    </xf>
    <xf numFmtId="0" fontId="7" fillId="8" borderId="13" xfId="0" applyFont="1" applyFill="1" applyBorder="1" applyAlignment="1">
      <alignment horizontal="center" vertical="center"/>
    </xf>
    <xf numFmtId="0" fontId="7" fillId="8" borderId="14" xfId="0" applyFont="1" applyFill="1" applyBorder="1" applyAlignment="1">
      <alignment horizontal="center" vertical="center"/>
    </xf>
    <xf numFmtId="0" fontId="7" fillId="8" borderId="38" xfId="0" applyFont="1" applyFill="1" applyBorder="1" applyAlignment="1">
      <alignment horizontal="center" vertical="center"/>
    </xf>
    <xf numFmtId="0" fontId="4" fillId="3" borderId="13" xfId="0" applyFont="1" applyFill="1" applyBorder="1" applyAlignment="1">
      <alignment horizontal="center" vertical="center" wrapText="1"/>
    </xf>
    <xf numFmtId="0" fontId="4" fillId="3" borderId="14" xfId="0" applyFont="1" applyFill="1" applyBorder="1" applyAlignment="1">
      <alignment horizontal="center" vertical="center"/>
    </xf>
    <xf numFmtId="0" fontId="4" fillId="3" borderId="38" xfId="0" applyFont="1" applyFill="1" applyBorder="1" applyAlignment="1">
      <alignment horizontal="center" vertical="center"/>
    </xf>
    <xf numFmtId="0" fontId="18" fillId="11" borderId="13" xfId="0" applyFont="1" applyFill="1" applyBorder="1" applyAlignment="1">
      <alignment horizontal="center" vertical="center"/>
    </xf>
    <xf numFmtId="0" fontId="18" fillId="11" borderId="14" xfId="0" applyFont="1" applyFill="1" applyBorder="1" applyAlignment="1">
      <alignment horizontal="center" vertical="center"/>
    </xf>
    <xf numFmtId="0" fontId="3" fillId="0" borderId="0" xfId="0" applyFont="1" applyAlignment="1">
      <alignment horizontal="center" vertical="center"/>
    </xf>
    <xf numFmtId="0" fontId="4" fillId="0" borderId="23" xfId="0" applyFont="1" applyBorder="1" applyAlignment="1">
      <alignment horizontal="center" vertical="center" wrapText="1"/>
    </xf>
    <xf numFmtId="0" fontId="4" fillId="0" borderId="21" xfId="0" applyFont="1" applyBorder="1" applyAlignment="1">
      <alignment horizontal="center" vertical="center" wrapText="1"/>
    </xf>
    <xf numFmtId="0" fontId="10" fillId="9" borderId="33" xfId="0" applyFont="1" applyFill="1" applyBorder="1" applyAlignment="1">
      <alignment horizontal="center" vertical="center" wrapText="1"/>
    </xf>
    <xf numFmtId="0" fontId="10" fillId="9" borderId="40" xfId="0" applyFont="1" applyFill="1" applyBorder="1" applyAlignment="1">
      <alignment horizontal="center" vertical="center" wrapText="1"/>
    </xf>
    <xf numFmtId="0" fontId="10" fillId="9" borderId="34" xfId="0" applyFont="1" applyFill="1" applyBorder="1" applyAlignment="1">
      <alignment horizontal="center" vertical="center" wrapText="1"/>
    </xf>
    <xf numFmtId="0" fontId="10" fillId="9" borderId="35" xfId="0" applyFont="1" applyFill="1" applyBorder="1" applyAlignment="1">
      <alignment horizontal="center" vertical="center" wrapText="1"/>
    </xf>
    <xf numFmtId="0" fontId="3" fillId="0" borderId="0" xfId="0" applyFont="1" applyBorder="1" applyAlignment="1">
      <alignment horizontal="center" vertical="center"/>
    </xf>
    <xf numFmtId="0" fontId="4" fillId="3" borderId="14" xfId="0" applyFont="1" applyFill="1" applyBorder="1" applyAlignment="1">
      <alignment horizontal="center" vertical="center" wrapText="1"/>
    </xf>
    <xf numFmtId="0" fontId="4" fillId="3" borderId="38" xfId="0" applyFont="1" applyFill="1" applyBorder="1" applyAlignment="1">
      <alignment horizontal="center" vertical="center" wrapText="1"/>
    </xf>
    <xf numFmtId="166" fontId="8" fillId="3" borderId="48" xfId="0" applyNumberFormat="1" applyFont="1" applyFill="1" applyBorder="1" applyAlignment="1">
      <alignment horizontal="center" vertical="center"/>
    </xf>
    <xf numFmtId="166" fontId="8" fillId="3" borderId="39" xfId="0" applyNumberFormat="1" applyFont="1" applyFill="1" applyBorder="1" applyAlignment="1">
      <alignment horizontal="center" vertical="center"/>
    </xf>
    <xf numFmtId="0" fontId="4" fillId="3" borderId="12" xfId="0" applyFont="1" applyFill="1" applyBorder="1" applyAlignment="1">
      <alignment horizontal="center" vertical="center" wrapText="1"/>
    </xf>
    <xf numFmtId="0" fontId="13" fillId="7" borderId="1" xfId="0" applyFont="1" applyFill="1" applyBorder="1" applyAlignment="1">
      <alignment horizontal="center" vertical="center" wrapText="1"/>
    </xf>
    <xf numFmtId="42" fontId="13" fillId="5" borderId="1" xfId="0" applyNumberFormat="1" applyFont="1" applyFill="1" applyBorder="1" applyAlignment="1">
      <alignment horizontal="center" vertical="center" wrapText="1"/>
    </xf>
    <xf numFmtId="0" fontId="13" fillId="5" borderId="1" xfId="0" applyFont="1" applyFill="1" applyBorder="1" applyAlignment="1">
      <alignment horizontal="center" vertical="center" wrapText="1"/>
    </xf>
    <xf numFmtId="0" fontId="7" fillId="3" borderId="13" xfId="0" applyFont="1" applyFill="1" applyBorder="1" applyAlignment="1">
      <alignment horizontal="center" vertical="center"/>
    </xf>
    <xf numFmtId="0" fontId="7" fillId="3" borderId="14" xfId="0" applyFont="1" applyFill="1" applyBorder="1" applyAlignment="1">
      <alignment horizontal="center" vertical="center"/>
    </xf>
    <xf numFmtId="0" fontId="7" fillId="3" borderId="38" xfId="0" applyFont="1" applyFill="1" applyBorder="1" applyAlignment="1">
      <alignment horizontal="center" vertical="center"/>
    </xf>
    <xf numFmtId="0" fontId="4" fillId="3" borderId="48" xfId="0" applyFont="1" applyFill="1" applyBorder="1" applyAlignment="1">
      <alignment horizontal="center" vertical="center" wrapText="1"/>
    </xf>
    <xf numFmtId="0" fontId="4" fillId="3" borderId="39" xfId="0" applyFont="1" applyFill="1" applyBorder="1" applyAlignment="1">
      <alignment horizontal="center" vertical="center" wrapText="1"/>
    </xf>
    <xf numFmtId="166" fontId="8" fillId="3" borderId="12" xfId="0" applyNumberFormat="1" applyFont="1" applyFill="1" applyBorder="1" applyAlignment="1">
      <alignment horizontal="center" vertical="center"/>
    </xf>
    <xf numFmtId="166" fontId="8" fillId="3" borderId="15" xfId="0" applyNumberFormat="1" applyFont="1" applyFill="1" applyBorder="1" applyAlignment="1">
      <alignment horizontal="center" vertical="center"/>
    </xf>
    <xf numFmtId="0" fontId="7" fillId="3" borderId="46"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7" fillId="3" borderId="47" xfId="0" applyFont="1" applyFill="1" applyBorder="1" applyAlignment="1">
      <alignment horizontal="center" vertical="center" wrapText="1"/>
    </xf>
    <xf numFmtId="0" fontId="7" fillId="3" borderId="44" xfId="0" applyFont="1" applyFill="1" applyBorder="1" applyAlignment="1">
      <alignment horizontal="center" vertical="center" wrapText="1"/>
    </xf>
    <xf numFmtId="0" fontId="7" fillId="3" borderId="0" xfId="0" applyFont="1" applyFill="1" applyBorder="1" applyAlignment="1">
      <alignment horizontal="center" vertical="center" wrapText="1"/>
    </xf>
    <xf numFmtId="0" fontId="7" fillId="3" borderId="50"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3" borderId="15" xfId="0" applyFont="1" applyFill="1" applyBorder="1" applyAlignment="1">
      <alignment horizontal="center" vertical="center" wrapText="1"/>
    </xf>
    <xf numFmtId="166" fontId="8" fillId="3" borderId="44" xfId="0" applyNumberFormat="1" applyFont="1" applyFill="1" applyBorder="1" applyAlignment="1">
      <alignment horizontal="center" vertical="center"/>
    </xf>
    <xf numFmtId="166" fontId="8" fillId="3" borderId="21" xfId="0" applyNumberFormat="1" applyFont="1" applyFill="1" applyBorder="1" applyAlignment="1">
      <alignment horizontal="center" vertical="center"/>
    </xf>
    <xf numFmtId="0" fontId="7" fillId="3" borderId="48"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0" borderId="37" xfId="0" applyFont="1" applyBorder="1" applyAlignment="1">
      <alignment horizontal="center" vertical="center"/>
    </xf>
    <xf numFmtId="10" fontId="7" fillId="3" borderId="13" xfId="4" applyNumberFormat="1" applyFont="1" applyFill="1" applyBorder="1" applyAlignment="1">
      <alignment horizontal="center" vertical="center" wrapText="1"/>
    </xf>
    <xf numFmtId="10" fontId="7" fillId="3" borderId="14" xfId="4" applyNumberFormat="1" applyFont="1" applyFill="1" applyBorder="1" applyAlignment="1">
      <alignment horizontal="center" vertical="center" wrapText="1"/>
    </xf>
    <xf numFmtId="10" fontId="7" fillId="3" borderId="38" xfId="4" applyNumberFormat="1" applyFont="1" applyFill="1" applyBorder="1" applyAlignment="1">
      <alignment horizontal="center" vertical="center" wrapText="1"/>
    </xf>
    <xf numFmtId="0" fontId="4" fillId="3" borderId="33" xfId="0" applyFont="1" applyFill="1" applyBorder="1" applyAlignment="1">
      <alignment horizontal="center" vertical="center" wrapText="1"/>
    </xf>
    <xf numFmtId="0" fontId="4" fillId="3" borderId="34" xfId="0" applyFont="1" applyFill="1" applyBorder="1" applyAlignment="1">
      <alignment horizontal="center" vertical="center" wrapText="1"/>
    </xf>
    <xf numFmtId="0" fontId="4" fillId="3" borderId="35" xfId="0" applyFont="1" applyFill="1" applyBorder="1" applyAlignment="1">
      <alignment horizontal="center" vertical="center" wrapText="1"/>
    </xf>
    <xf numFmtId="0" fontId="3" fillId="0" borderId="22" xfId="0" applyFont="1" applyBorder="1" applyAlignment="1">
      <alignment horizontal="center" vertical="center"/>
    </xf>
  </cellXfs>
  <cellStyles count="5">
    <cellStyle name="Moneda" xfId="1" builtinId="4"/>
    <cellStyle name="Moneda [0]" xfId="3" builtinId="7"/>
    <cellStyle name="Moneda 2" xfId="2"/>
    <cellStyle name="Normal" xfId="0" builtinId="0"/>
    <cellStyle name="Porcentaje" xfId="4" builtinId="5"/>
  </cellStyles>
  <dxfs count="326">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5" tint="-0.24994659260841701"/>
      </font>
      <fill>
        <patternFill>
          <bgColor rgb="FFFFFF00"/>
        </patternFill>
      </fill>
    </dxf>
    <dxf>
      <font>
        <color theme="5" tint="-0.24994659260841701"/>
      </font>
      <fill>
        <patternFill>
          <bgColor rgb="FFFFFF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5" tint="-0.24994659260841701"/>
      </font>
      <fill>
        <patternFill>
          <bgColor rgb="FFFFFF00"/>
        </patternFill>
      </fill>
    </dxf>
    <dxf>
      <font>
        <color theme="5" tint="-0.24994659260841701"/>
      </font>
      <fill>
        <patternFill>
          <bgColor rgb="FFFFFF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5" tint="-0.24994659260841701"/>
      </font>
      <fill>
        <patternFill>
          <bgColor rgb="FFFFFF00"/>
        </patternFill>
      </fill>
    </dxf>
    <dxf>
      <font>
        <color theme="5" tint="-0.24994659260841701"/>
      </font>
      <fill>
        <patternFill>
          <bgColor rgb="FFFFFF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5" tint="-0.24994659260841701"/>
      </font>
      <fill>
        <patternFill>
          <bgColor rgb="FFFFFF00"/>
        </patternFill>
      </fill>
    </dxf>
    <dxf>
      <font>
        <color theme="5" tint="-0.24994659260841701"/>
      </font>
      <fill>
        <patternFill>
          <bgColor rgb="FFFFFF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5" tint="-0.24994659260841701"/>
      </font>
      <fill>
        <patternFill>
          <bgColor rgb="FFFFFF00"/>
        </patternFill>
      </fill>
    </dxf>
    <dxf>
      <font>
        <color theme="5" tint="-0.24994659260841701"/>
      </font>
      <fill>
        <patternFill>
          <bgColor rgb="FFFFFF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5" tint="-0.24994659260841701"/>
      </font>
      <fill>
        <patternFill>
          <bgColor rgb="FFFFFF00"/>
        </patternFill>
      </fill>
    </dxf>
    <dxf>
      <font>
        <color theme="5" tint="-0.24994659260841701"/>
      </font>
      <fill>
        <patternFill>
          <bgColor rgb="FFFFFF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5" tint="-0.24994659260841701"/>
      </font>
      <fill>
        <patternFill>
          <bgColor rgb="FFFFFF00"/>
        </patternFill>
      </fill>
    </dxf>
    <dxf>
      <font>
        <color theme="5" tint="-0.24994659260841701"/>
      </font>
      <fill>
        <patternFill>
          <bgColor rgb="FFFFFF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5" tint="-0.24994659260841701"/>
      </font>
      <fill>
        <patternFill>
          <bgColor rgb="FFFFFF00"/>
        </patternFill>
      </fill>
    </dxf>
    <dxf>
      <font>
        <color theme="5" tint="-0.24994659260841701"/>
      </font>
      <fill>
        <patternFill>
          <bgColor rgb="FFFFFF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5" tint="-0.24994659260841701"/>
      </font>
      <fill>
        <patternFill>
          <bgColor rgb="FFFFFF00"/>
        </patternFill>
      </fill>
    </dxf>
    <dxf>
      <font>
        <color theme="5" tint="-0.24994659260841701"/>
      </font>
      <fill>
        <patternFill>
          <bgColor rgb="FFFFFF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theme="5" tint="-0.24994659260841701"/>
      </font>
      <fill>
        <patternFill>
          <bgColor rgb="FFFFFF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74"/>
  <sheetViews>
    <sheetView showGridLines="0" tabSelected="1" zoomScale="70" zoomScaleNormal="70" workbookViewId="0">
      <pane xSplit="4" ySplit="2" topLeftCell="E3" activePane="bottomRight" state="frozen"/>
      <selection activeCell="E3" sqref="E3:E25"/>
      <selection pane="topRight" activeCell="E3" sqref="E3:E25"/>
      <selection pane="bottomLeft" activeCell="E3" sqref="E3:E25"/>
      <selection pane="bottomRight" activeCell="F58" sqref="F58"/>
    </sheetView>
  </sheetViews>
  <sheetFormatPr baseColWidth="10" defaultColWidth="11.42578125" defaultRowHeight="14.25" outlineLevelCol="1" x14ac:dyDescent="0.25"/>
  <cols>
    <col min="1" max="1" width="5" style="38" customWidth="1"/>
    <col min="2" max="2" width="56" style="18" customWidth="1"/>
    <col min="3" max="3" width="17.28515625" style="38" customWidth="1"/>
    <col min="4" max="4" width="13.5703125" style="38" bestFit="1" customWidth="1"/>
    <col min="5" max="7" width="16.85546875" style="38" customWidth="1"/>
    <col min="8" max="8" width="15.28515625" style="38" customWidth="1"/>
    <col min="9" max="9" width="18.5703125" style="38" customWidth="1"/>
    <col min="10" max="10" width="16.85546875" style="38" customWidth="1"/>
    <col min="11" max="11" width="15.42578125" style="38" customWidth="1"/>
    <col min="12" max="12" width="11.5703125" style="38" customWidth="1"/>
    <col min="13" max="13" width="15.85546875" style="38" customWidth="1"/>
    <col min="14" max="14" width="19.5703125" style="38" customWidth="1"/>
    <col min="15" max="15" width="15.140625" style="38" customWidth="1"/>
    <col min="16" max="16" width="14.42578125" style="38" customWidth="1"/>
    <col min="17" max="17" width="16.28515625" style="38" customWidth="1"/>
    <col min="18" max="18" width="15.85546875" style="38" customWidth="1"/>
    <col min="19" max="19" width="19.7109375" style="38" customWidth="1"/>
    <col min="20" max="23" width="15.85546875" style="38" customWidth="1"/>
    <col min="24" max="24" width="16.85546875" style="38" customWidth="1"/>
    <col min="25" max="25" width="17.28515625" style="38" customWidth="1" outlineLevel="1"/>
    <col min="26" max="26" width="16.5703125" style="38" customWidth="1" outlineLevel="1"/>
    <col min="27" max="27" width="15.7109375" style="38" customWidth="1" outlineLevel="1"/>
    <col min="28" max="28" width="17.140625" style="38" customWidth="1" outlineLevel="1"/>
    <col min="29" max="29" width="16.28515625" style="38" customWidth="1" outlineLevel="1"/>
    <col min="30" max="30" width="17.28515625" style="38" customWidth="1" outlineLevel="1"/>
    <col min="31" max="31" width="16.42578125" style="38" customWidth="1" outlineLevel="1"/>
    <col min="32" max="32" width="15.85546875" style="38" customWidth="1" outlineLevel="1"/>
    <col min="33" max="33" width="14.7109375" style="38" customWidth="1" outlineLevel="1"/>
    <col min="34" max="34" width="15.7109375" style="38" customWidth="1" outlineLevel="1"/>
    <col min="35" max="39" width="15.85546875" style="38" customWidth="1" outlineLevel="1"/>
    <col min="40" max="40" width="16.140625" style="38" customWidth="1" outlineLevel="1"/>
    <col min="41" max="41" width="15.85546875" style="38" customWidth="1" outlineLevel="1"/>
    <col min="42" max="42" width="14.85546875" style="38" customWidth="1" outlineLevel="1"/>
    <col min="43" max="43" width="15.42578125" style="38" customWidth="1" outlineLevel="1"/>
    <col min="44" max="44" width="16.42578125" style="38" customWidth="1" outlineLevel="1"/>
    <col min="45" max="49" width="15.85546875" style="38" customWidth="1" outlineLevel="1"/>
    <col min="50" max="50" width="14.140625" style="38" customWidth="1" outlineLevel="1"/>
    <col min="51" max="52" width="13.28515625" style="38" customWidth="1" outlineLevel="1"/>
    <col min="53" max="53" width="15.28515625" style="38" customWidth="1" outlineLevel="1"/>
    <col min="54" max="54" width="16.42578125" style="38" customWidth="1" outlineLevel="1"/>
    <col min="55" max="55" width="19.7109375" style="38" customWidth="1"/>
    <col min="56" max="56" width="19.42578125" style="38" customWidth="1"/>
    <col min="57" max="57" width="12.7109375" style="38" customWidth="1"/>
    <col min="58" max="16384" width="11.42578125" style="38"/>
  </cols>
  <sheetData>
    <row r="1" spans="1:57" s="37" customFormat="1" ht="15.75" thickBot="1" x14ac:dyDescent="0.3">
      <c r="A1" s="163"/>
      <c r="B1" s="164"/>
      <c r="C1" s="164"/>
      <c r="D1" s="164"/>
      <c r="E1" s="165" t="s">
        <v>534</v>
      </c>
      <c r="F1" s="166"/>
      <c r="G1" s="166"/>
      <c r="H1" s="167"/>
      <c r="I1" s="168"/>
      <c r="J1" s="165" t="s">
        <v>538</v>
      </c>
      <c r="K1" s="166"/>
      <c r="L1" s="166"/>
      <c r="M1" s="167"/>
      <c r="N1" s="168"/>
      <c r="O1" s="165" t="s">
        <v>539</v>
      </c>
      <c r="P1" s="166"/>
      <c r="Q1" s="166"/>
      <c r="R1" s="167"/>
      <c r="S1" s="168"/>
      <c r="T1" s="165" t="s">
        <v>540</v>
      </c>
      <c r="U1" s="166"/>
      <c r="V1" s="166"/>
      <c r="W1" s="167"/>
      <c r="X1" s="168"/>
      <c r="Y1" s="165" t="s">
        <v>541</v>
      </c>
      <c r="Z1" s="166"/>
      <c r="AA1" s="166"/>
      <c r="AB1" s="167"/>
      <c r="AC1" s="168"/>
      <c r="AD1" s="165" t="s">
        <v>542</v>
      </c>
      <c r="AE1" s="166"/>
      <c r="AF1" s="166"/>
      <c r="AG1" s="167"/>
      <c r="AH1" s="168"/>
      <c r="AI1" s="165" t="s">
        <v>543</v>
      </c>
      <c r="AJ1" s="166"/>
      <c r="AK1" s="166"/>
      <c r="AL1" s="167"/>
      <c r="AM1" s="168"/>
      <c r="AN1" s="165" t="s">
        <v>544</v>
      </c>
      <c r="AO1" s="166"/>
      <c r="AP1" s="166"/>
      <c r="AQ1" s="167"/>
      <c r="AR1" s="168"/>
      <c r="AS1" s="165" t="s">
        <v>545</v>
      </c>
      <c r="AT1" s="166"/>
      <c r="AU1" s="166"/>
      <c r="AV1" s="167"/>
      <c r="AW1" s="168"/>
      <c r="AX1" s="165" t="s">
        <v>546</v>
      </c>
      <c r="AY1" s="166"/>
      <c r="AZ1" s="166"/>
      <c r="BA1" s="167"/>
      <c r="BB1" s="168"/>
      <c r="BC1" s="174" t="s">
        <v>8</v>
      </c>
    </row>
    <row r="2" spans="1:57" ht="43.5" thickBot="1" x14ac:dyDescent="0.3">
      <c r="A2" s="1" t="s">
        <v>0</v>
      </c>
      <c r="B2" s="19" t="s">
        <v>5</v>
      </c>
      <c r="C2" s="2" t="s">
        <v>1</v>
      </c>
      <c r="D2" s="24" t="s">
        <v>2</v>
      </c>
      <c r="E2" s="92" t="s">
        <v>243</v>
      </c>
      <c r="F2" s="93" t="s">
        <v>244</v>
      </c>
      <c r="G2" s="93" t="s">
        <v>245</v>
      </c>
      <c r="H2" s="93" t="s">
        <v>3</v>
      </c>
      <c r="I2" s="94" t="s">
        <v>4</v>
      </c>
      <c r="J2" s="92" t="s">
        <v>243</v>
      </c>
      <c r="K2" s="93" t="s">
        <v>244</v>
      </c>
      <c r="L2" s="93" t="s">
        <v>245</v>
      </c>
      <c r="M2" s="93" t="s">
        <v>3</v>
      </c>
      <c r="N2" s="94" t="s">
        <v>4</v>
      </c>
      <c r="O2" s="92" t="s">
        <v>243</v>
      </c>
      <c r="P2" s="93" t="s">
        <v>244</v>
      </c>
      <c r="Q2" s="93" t="s">
        <v>245</v>
      </c>
      <c r="R2" s="93" t="s">
        <v>3</v>
      </c>
      <c r="S2" s="94" t="s">
        <v>4</v>
      </c>
      <c r="T2" s="92" t="s">
        <v>243</v>
      </c>
      <c r="U2" s="93" t="s">
        <v>244</v>
      </c>
      <c r="V2" s="93" t="s">
        <v>245</v>
      </c>
      <c r="W2" s="93" t="s">
        <v>3</v>
      </c>
      <c r="X2" s="94" t="s">
        <v>4</v>
      </c>
      <c r="Y2" s="92" t="s">
        <v>243</v>
      </c>
      <c r="Z2" s="93" t="s">
        <v>244</v>
      </c>
      <c r="AA2" s="93" t="s">
        <v>245</v>
      </c>
      <c r="AB2" s="93" t="s">
        <v>3</v>
      </c>
      <c r="AC2" s="94" t="s">
        <v>4</v>
      </c>
      <c r="AD2" s="92" t="s">
        <v>243</v>
      </c>
      <c r="AE2" s="93" t="s">
        <v>244</v>
      </c>
      <c r="AF2" s="93" t="s">
        <v>245</v>
      </c>
      <c r="AG2" s="93" t="s">
        <v>3</v>
      </c>
      <c r="AH2" s="94" t="s">
        <v>4</v>
      </c>
      <c r="AI2" s="92" t="s">
        <v>243</v>
      </c>
      <c r="AJ2" s="93" t="s">
        <v>244</v>
      </c>
      <c r="AK2" s="93" t="s">
        <v>245</v>
      </c>
      <c r="AL2" s="93" t="s">
        <v>3</v>
      </c>
      <c r="AM2" s="94" t="s">
        <v>4</v>
      </c>
      <c r="AN2" s="92" t="s">
        <v>243</v>
      </c>
      <c r="AO2" s="93" t="s">
        <v>244</v>
      </c>
      <c r="AP2" s="93" t="s">
        <v>245</v>
      </c>
      <c r="AQ2" s="93" t="s">
        <v>3</v>
      </c>
      <c r="AR2" s="94" t="s">
        <v>4</v>
      </c>
      <c r="AS2" s="92" t="s">
        <v>243</v>
      </c>
      <c r="AT2" s="93" t="s">
        <v>244</v>
      </c>
      <c r="AU2" s="93" t="s">
        <v>245</v>
      </c>
      <c r="AV2" s="93" t="s">
        <v>3</v>
      </c>
      <c r="AW2" s="94" t="s">
        <v>4</v>
      </c>
      <c r="AX2" s="92" t="s">
        <v>243</v>
      </c>
      <c r="AY2" s="93" t="s">
        <v>244</v>
      </c>
      <c r="AZ2" s="93" t="s">
        <v>245</v>
      </c>
      <c r="BA2" s="93" t="s">
        <v>3</v>
      </c>
      <c r="BB2" s="94" t="s">
        <v>4</v>
      </c>
      <c r="BC2" s="174"/>
      <c r="BE2" s="18" t="s">
        <v>397</v>
      </c>
    </row>
    <row r="3" spans="1:57" x14ac:dyDescent="0.25">
      <c r="A3" s="8">
        <v>1</v>
      </c>
      <c r="B3" s="13" t="s">
        <v>487</v>
      </c>
      <c r="C3" s="3" t="s">
        <v>526</v>
      </c>
      <c r="D3" s="4">
        <v>1</v>
      </c>
      <c r="E3" s="30" t="s">
        <v>246</v>
      </c>
      <c r="F3" s="89" t="s">
        <v>246</v>
      </c>
      <c r="G3" s="89" t="s">
        <v>246</v>
      </c>
      <c r="H3" s="82">
        <v>199920</v>
      </c>
      <c r="I3" s="122">
        <v>199920</v>
      </c>
      <c r="J3" s="30" t="s">
        <v>246</v>
      </c>
      <c r="K3" s="89" t="s">
        <v>246</v>
      </c>
      <c r="L3" s="89" t="s">
        <v>246</v>
      </c>
      <c r="M3" s="82">
        <v>365800</v>
      </c>
      <c r="N3" s="122">
        <v>365800</v>
      </c>
      <c r="O3" s="30" t="s">
        <v>246</v>
      </c>
      <c r="P3" s="89" t="s">
        <v>246</v>
      </c>
      <c r="Q3" s="89" t="s">
        <v>246</v>
      </c>
      <c r="R3" s="82">
        <v>419999.79</v>
      </c>
      <c r="S3" s="122">
        <v>419999.79</v>
      </c>
      <c r="T3" s="30" t="s">
        <v>246</v>
      </c>
      <c r="U3" s="89" t="s">
        <v>246</v>
      </c>
      <c r="V3" s="89" t="s">
        <v>246</v>
      </c>
      <c r="W3" s="139">
        <v>416500</v>
      </c>
      <c r="X3" s="140">
        <v>416500</v>
      </c>
      <c r="Y3" s="30" t="s">
        <v>246</v>
      </c>
      <c r="Z3" s="89" t="s">
        <v>246</v>
      </c>
      <c r="AA3" s="89" t="s">
        <v>246</v>
      </c>
      <c r="AB3" s="31">
        <v>426263.95</v>
      </c>
      <c r="AC3" s="32">
        <v>426263.95</v>
      </c>
      <c r="AD3" s="30" t="s">
        <v>246</v>
      </c>
      <c r="AE3" s="89" t="s">
        <v>246</v>
      </c>
      <c r="AF3" s="89" t="s">
        <v>246</v>
      </c>
      <c r="AG3" s="31">
        <v>564774</v>
      </c>
      <c r="AH3" s="32">
        <v>564774</v>
      </c>
      <c r="AI3" s="30" t="s">
        <v>246</v>
      </c>
      <c r="AJ3" s="89" t="s">
        <v>246</v>
      </c>
      <c r="AK3" s="89" t="s">
        <v>246</v>
      </c>
      <c r="AL3" s="31">
        <v>612303</v>
      </c>
      <c r="AM3" s="32">
        <v>612303</v>
      </c>
      <c r="AN3" s="30" t="s">
        <v>556</v>
      </c>
      <c r="AO3" s="89" t="s">
        <v>246</v>
      </c>
      <c r="AP3" s="89" t="s">
        <v>246</v>
      </c>
      <c r="AQ3" s="31">
        <v>676515</v>
      </c>
      <c r="AR3" s="32">
        <v>676515</v>
      </c>
      <c r="AS3" s="30" t="s">
        <v>556</v>
      </c>
      <c r="AT3" s="89" t="s">
        <v>246</v>
      </c>
      <c r="AU3" s="89" t="s">
        <v>246</v>
      </c>
      <c r="AV3" s="31">
        <v>708407</v>
      </c>
      <c r="AW3" s="32">
        <v>708407</v>
      </c>
      <c r="AX3" s="30" t="s">
        <v>246</v>
      </c>
      <c r="AY3" s="89"/>
      <c r="AZ3" s="89"/>
      <c r="BA3" s="31">
        <v>608947.99</v>
      </c>
      <c r="BB3" s="32">
        <v>608947.99</v>
      </c>
      <c r="BC3" s="20">
        <v>631754</v>
      </c>
      <c r="BD3" s="39">
        <v>631754</v>
      </c>
      <c r="BE3" s="40"/>
    </row>
    <row r="4" spans="1:57" x14ac:dyDescent="0.25">
      <c r="A4" s="9">
        <v>2</v>
      </c>
      <c r="B4" s="14" t="s">
        <v>488</v>
      </c>
      <c r="C4" s="5" t="s">
        <v>526</v>
      </c>
      <c r="D4" s="6">
        <v>1</v>
      </c>
      <c r="E4" s="30" t="s">
        <v>246</v>
      </c>
      <c r="F4" s="89" t="s">
        <v>246</v>
      </c>
      <c r="G4" s="89" t="s">
        <v>246</v>
      </c>
      <c r="H4" s="123">
        <v>476000</v>
      </c>
      <c r="I4" s="124">
        <v>476000</v>
      </c>
      <c r="J4" s="30" t="s">
        <v>246</v>
      </c>
      <c r="K4" s="89" t="s">
        <v>246</v>
      </c>
      <c r="L4" s="89" t="s">
        <v>246</v>
      </c>
      <c r="M4" s="123">
        <v>657200</v>
      </c>
      <c r="N4" s="124">
        <v>657200</v>
      </c>
      <c r="O4" s="30" t="s">
        <v>246</v>
      </c>
      <c r="P4" s="89" t="s">
        <v>246</v>
      </c>
      <c r="Q4" s="89" t="s">
        <v>246</v>
      </c>
      <c r="R4" s="123">
        <v>1225000.28</v>
      </c>
      <c r="S4" s="124">
        <v>1225000.28</v>
      </c>
      <c r="T4" s="30" t="s">
        <v>246</v>
      </c>
      <c r="U4" s="89" t="s">
        <v>246</v>
      </c>
      <c r="V4" s="89" t="s">
        <v>246</v>
      </c>
      <c r="W4" s="141">
        <v>892500</v>
      </c>
      <c r="X4" s="142">
        <v>892500</v>
      </c>
      <c r="Y4" s="30" t="s">
        <v>246</v>
      </c>
      <c r="Z4" s="89" t="s">
        <v>246</v>
      </c>
      <c r="AA4" s="89" t="s">
        <v>246</v>
      </c>
      <c r="AB4" s="25">
        <v>1058499.05</v>
      </c>
      <c r="AC4" s="26">
        <v>1058499.05</v>
      </c>
      <c r="AD4" s="30" t="s">
        <v>246</v>
      </c>
      <c r="AE4" s="89" t="s">
        <v>246</v>
      </c>
      <c r="AF4" s="89" t="s">
        <v>246</v>
      </c>
      <c r="AG4" s="25">
        <v>1379210</v>
      </c>
      <c r="AH4" s="26">
        <v>1379210</v>
      </c>
      <c r="AI4" s="30" t="s">
        <v>246</v>
      </c>
      <c r="AJ4" s="89" t="s">
        <v>246</v>
      </c>
      <c r="AK4" s="89" t="s">
        <v>246</v>
      </c>
      <c r="AL4" s="25">
        <v>1413185</v>
      </c>
      <c r="AM4" s="26">
        <v>1413185</v>
      </c>
      <c r="AN4" s="30" t="s">
        <v>556</v>
      </c>
      <c r="AO4" s="89" t="s">
        <v>246</v>
      </c>
      <c r="AP4" s="89" t="s">
        <v>246</v>
      </c>
      <c r="AQ4" s="25">
        <v>1680042</v>
      </c>
      <c r="AR4" s="26">
        <v>1680042</v>
      </c>
      <c r="AS4" s="30" t="s">
        <v>556</v>
      </c>
      <c r="AT4" s="89" t="s">
        <v>246</v>
      </c>
      <c r="AU4" s="89" t="s">
        <v>246</v>
      </c>
      <c r="AV4" s="25">
        <v>1760248</v>
      </c>
      <c r="AW4" s="32">
        <v>1760248</v>
      </c>
      <c r="AX4" s="30" t="s">
        <v>246</v>
      </c>
      <c r="AY4" s="89"/>
      <c r="AZ4" s="89"/>
      <c r="BA4" s="25">
        <v>1512141.33</v>
      </c>
      <c r="BB4" s="26">
        <v>1512141.33</v>
      </c>
      <c r="BC4" s="21">
        <v>1568774</v>
      </c>
      <c r="BD4" s="39">
        <v>1568774</v>
      </c>
      <c r="BE4" s="40"/>
    </row>
    <row r="5" spans="1:57" x14ac:dyDescent="0.25">
      <c r="A5" s="9">
        <v>3</v>
      </c>
      <c r="B5" s="14" t="s">
        <v>489</v>
      </c>
      <c r="C5" s="5" t="s">
        <v>526</v>
      </c>
      <c r="D5" s="6">
        <v>1</v>
      </c>
      <c r="E5" s="30" t="s">
        <v>246</v>
      </c>
      <c r="F5" s="89" t="s">
        <v>246</v>
      </c>
      <c r="G5" s="89" t="s">
        <v>246</v>
      </c>
      <c r="H5" s="123">
        <v>226100</v>
      </c>
      <c r="I5" s="124">
        <v>226100</v>
      </c>
      <c r="J5" s="9" t="s">
        <v>246</v>
      </c>
      <c r="K5" s="89" t="s">
        <v>246</v>
      </c>
      <c r="L5" s="89" t="s">
        <v>246</v>
      </c>
      <c r="M5" s="123">
        <v>347200</v>
      </c>
      <c r="N5" s="124">
        <v>347200</v>
      </c>
      <c r="O5" s="9" t="s">
        <v>246</v>
      </c>
      <c r="P5" s="89" t="s">
        <v>246</v>
      </c>
      <c r="Q5" s="89" t="s">
        <v>246</v>
      </c>
      <c r="R5" s="123">
        <v>461999.65</v>
      </c>
      <c r="S5" s="124">
        <v>461999.65</v>
      </c>
      <c r="T5" s="9" t="s">
        <v>246</v>
      </c>
      <c r="U5" s="89" t="s">
        <v>246</v>
      </c>
      <c r="V5" s="89" t="s">
        <v>246</v>
      </c>
      <c r="W5" s="141">
        <v>535500</v>
      </c>
      <c r="X5" s="142">
        <v>535500</v>
      </c>
      <c r="Y5" s="9" t="s">
        <v>246</v>
      </c>
      <c r="Z5" s="89" t="s">
        <v>246</v>
      </c>
      <c r="AA5" s="89" t="s">
        <v>246</v>
      </c>
      <c r="AB5" s="25">
        <v>520035.95</v>
      </c>
      <c r="AC5" s="26">
        <v>520035.95</v>
      </c>
      <c r="AD5" s="9" t="s">
        <v>246</v>
      </c>
      <c r="AE5" s="89" t="s">
        <v>246</v>
      </c>
      <c r="AF5" s="89" t="s">
        <v>246</v>
      </c>
      <c r="AG5" s="25">
        <v>697935</v>
      </c>
      <c r="AH5" s="26">
        <v>697935</v>
      </c>
      <c r="AI5" s="9" t="s">
        <v>246</v>
      </c>
      <c r="AJ5" s="89" t="s">
        <v>246</v>
      </c>
      <c r="AK5" s="89" t="s">
        <v>246</v>
      </c>
      <c r="AL5" s="25">
        <v>714714</v>
      </c>
      <c r="AM5" s="26">
        <v>714714</v>
      </c>
      <c r="AN5" s="9" t="s">
        <v>556</v>
      </c>
      <c r="AO5" s="89" t="s">
        <v>246</v>
      </c>
      <c r="AP5" s="89" t="s">
        <v>246</v>
      </c>
      <c r="AQ5" s="25">
        <v>825384</v>
      </c>
      <c r="AR5" s="26">
        <v>825384</v>
      </c>
      <c r="AS5" s="9" t="s">
        <v>556</v>
      </c>
      <c r="AT5" s="89" t="s">
        <v>246</v>
      </c>
      <c r="AU5" s="89" t="s">
        <v>246</v>
      </c>
      <c r="AV5" s="25">
        <v>864416</v>
      </c>
      <c r="AW5" s="32">
        <v>864416</v>
      </c>
      <c r="AX5" s="9" t="s">
        <v>246</v>
      </c>
      <c r="AY5" s="90"/>
      <c r="AZ5" s="90"/>
      <c r="BA5" s="25">
        <v>742908.67</v>
      </c>
      <c r="BB5" s="26">
        <v>742908.67</v>
      </c>
      <c r="BC5" s="21">
        <v>770732</v>
      </c>
      <c r="BD5" s="39">
        <v>770732</v>
      </c>
      <c r="BE5" s="40"/>
    </row>
    <row r="6" spans="1:57" x14ac:dyDescent="0.25">
      <c r="A6" s="9">
        <v>4</v>
      </c>
      <c r="B6" s="14" t="s">
        <v>490</v>
      </c>
      <c r="C6" s="5" t="s">
        <v>526</v>
      </c>
      <c r="D6" s="6">
        <v>1</v>
      </c>
      <c r="E6" s="30" t="s">
        <v>246</v>
      </c>
      <c r="F6" s="89" t="s">
        <v>246</v>
      </c>
      <c r="G6" s="89" t="s">
        <v>246</v>
      </c>
      <c r="H6" s="123">
        <v>464100</v>
      </c>
      <c r="I6" s="124">
        <v>464100</v>
      </c>
      <c r="J6" s="9" t="s">
        <v>246</v>
      </c>
      <c r="K6" s="89" t="s">
        <v>246</v>
      </c>
      <c r="L6" s="89" t="s">
        <v>246</v>
      </c>
      <c r="M6" s="123">
        <v>644800</v>
      </c>
      <c r="N6" s="124">
        <v>644800</v>
      </c>
      <c r="O6" s="9" t="s">
        <v>246</v>
      </c>
      <c r="P6" s="89" t="s">
        <v>246</v>
      </c>
      <c r="Q6" s="89" t="s">
        <v>246</v>
      </c>
      <c r="R6" s="123">
        <v>958999.58</v>
      </c>
      <c r="S6" s="124">
        <v>958999.58</v>
      </c>
      <c r="T6" s="9" t="s">
        <v>246</v>
      </c>
      <c r="U6" s="89" t="s">
        <v>246</v>
      </c>
      <c r="V6" s="89" t="s">
        <v>246</v>
      </c>
      <c r="W6" s="141">
        <v>654500</v>
      </c>
      <c r="X6" s="142">
        <v>654500</v>
      </c>
      <c r="Y6" s="9" t="s">
        <v>246</v>
      </c>
      <c r="Z6" s="89" t="s">
        <v>246</v>
      </c>
      <c r="AA6" s="89" t="s">
        <v>246</v>
      </c>
      <c r="AB6" s="25">
        <v>1245320.72</v>
      </c>
      <c r="AC6" s="26">
        <v>1245320.72</v>
      </c>
      <c r="AD6" s="9" t="s">
        <v>246</v>
      </c>
      <c r="AE6" s="89" t="s">
        <v>246</v>
      </c>
      <c r="AF6" s="89" t="s">
        <v>246</v>
      </c>
      <c r="AG6" s="25">
        <v>1184288</v>
      </c>
      <c r="AH6" s="26">
        <v>1184288</v>
      </c>
      <c r="AI6" s="9" t="s">
        <v>246</v>
      </c>
      <c r="AJ6" s="89" t="s">
        <v>246</v>
      </c>
      <c r="AK6" s="89" t="s">
        <v>246</v>
      </c>
      <c r="AL6" s="25">
        <v>1163653</v>
      </c>
      <c r="AM6" s="26">
        <v>1163653</v>
      </c>
      <c r="AN6" s="9" t="s">
        <v>556</v>
      </c>
      <c r="AO6" s="89" t="s">
        <v>246</v>
      </c>
      <c r="AP6" s="89" t="s">
        <v>246</v>
      </c>
      <c r="AQ6" s="25">
        <v>1976590</v>
      </c>
      <c r="AR6" s="26">
        <v>1976590</v>
      </c>
      <c r="AS6" s="9" t="s">
        <v>556</v>
      </c>
      <c r="AT6" s="89" t="s">
        <v>246</v>
      </c>
      <c r="AU6" s="89" t="s">
        <v>246</v>
      </c>
      <c r="AV6" s="25">
        <v>2071314</v>
      </c>
      <c r="AW6" s="32">
        <v>2071314</v>
      </c>
      <c r="AX6" s="9" t="s">
        <v>246</v>
      </c>
      <c r="AY6" s="90"/>
      <c r="AZ6" s="90"/>
      <c r="BA6" s="25">
        <v>1779028.58</v>
      </c>
      <c r="BB6" s="26">
        <v>1779028.58</v>
      </c>
      <c r="BC6" s="21">
        <v>1845657</v>
      </c>
      <c r="BD6" s="39">
        <v>1845657</v>
      </c>
      <c r="BE6" s="40"/>
    </row>
    <row r="7" spans="1:57" x14ac:dyDescent="0.25">
      <c r="A7" s="9">
        <v>5</v>
      </c>
      <c r="B7" s="14" t="s">
        <v>491</v>
      </c>
      <c r="C7" s="5" t="s">
        <v>526</v>
      </c>
      <c r="D7" s="6">
        <v>1</v>
      </c>
      <c r="E7" s="30" t="s">
        <v>246</v>
      </c>
      <c r="F7" s="89" t="s">
        <v>246</v>
      </c>
      <c r="G7" s="89" t="s">
        <v>246</v>
      </c>
      <c r="H7" s="123">
        <v>380800</v>
      </c>
      <c r="I7" s="124">
        <v>380800</v>
      </c>
      <c r="J7" s="9" t="s">
        <v>246</v>
      </c>
      <c r="K7" s="89" t="s">
        <v>246</v>
      </c>
      <c r="L7" s="89" t="s">
        <v>246</v>
      </c>
      <c r="M7" s="123">
        <v>595200</v>
      </c>
      <c r="N7" s="124">
        <v>595200</v>
      </c>
      <c r="O7" s="9" t="s">
        <v>246</v>
      </c>
      <c r="P7" s="89" t="s">
        <v>246</v>
      </c>
      <c r="Q7" s="89" t="s">
        <v>246</v>
      </c>
      <c r="R7" s="123">
        <v>1091999.93</v>
      </c>
      <c r="S7" s="124">
        <v>1091999.93</v>
      </c>
      <c r="T7" s="9" t="s">
        <v>246</v>
      </c>
      <c r="U7" s="89" t="s">
        <v>246</v>
      </c>
      <c r="V7" s="89" t="s">
        <v>246</v>
      </c>
      <c r="W7" s="141">
        <v>1285200</v>
      </c>
      <c r="X7" s="142">
        <v>1285200</v>
      </c>
      <c r="Y7" s="9" t="s">
        <v>246</v>
      </c>
      <c r="Z7" s="89" t="s">
        <v>246</v>
      </c>
      <c r="AA7" s="89" t="s">
        <v>246</v>
      </c>
      <c r="AB7" s="25">
        <v>874019.3</v>
      </c>
      <c r="AC7" s="26">
        <v>874019.3</v>
      </c>
      <c r="AD7" s="9" t="s">
        <v>556</v>
      </c>
      <c r="AE7" s="89" t="s">
        <v>246</v>
      </c>
      <c r="AF7" s="89" t="s">
        <v>246</v>
      </c>
      <c r="AG7" s="25">
        <v>1329944</v>
      </c>
      <c r="AH7" s="26">
        <v>1329944</v>
      </c>
      <c r="AI7" s="9" t="s">
        <v>556</v>
      </c>
      <c r="AJ7" s="89" t="s">
        <v>246</v>
      </c>
      <c r="AK7" s="89" t="s">
        <v>246</v>
      </c>
      <c r="AL7" s="25">
        <v>1353625</v>
      </c>
      <c r="AM7" s="26">
        <v>1353625</v>
      </c>
      <c r="AN7" s="9" t="s">
        <v>556</v>
      </c>
      <c r="AO7" s="89" t="s">
        <v>246</v>
      </c>
      <c r="AP7" s="89" t="s">
        <v>246</v>
      </c>
      <c r="AQ7" s="25">
        <v>1387302</v>
      </c>
      <c r="AR7" s="26">
        <v>1387302</v>
      </c>
      <c r="AS7" s="9" t="s">
        <v>556</v>
      </c>
      <c r="AT7" s="89" t="s">
        <v>246</v>
      </c>
      <c r="AU7" s="89" t="s">
        <v>246</v>
      </c>
      <c r="AV7" s="25">
        <v>1448230</v>
      </c>
      <c r="AW7" s="32">
        <v>1448230</v>
      </c>
      <c r="AX7" s="9" t="s">
        <v>246</v>
      </c>
      <c r="AY7" s="90"/>
      <c r="AZ7" s="90"/>
      <c r="BA7" s="25">
        <v>1248597.98</v>
      </c>
      <c r="BB7" s="26">
        <v>1248597.98</v>
      </c>
      <c r="BC7" s="21">
        <v>1295361</v>
      </c>
      <c r="BD7" s="39">
        <v>1295361</v>
      </c>
      <c r="BE7" s="40"/>
    </row>
    <row r="8" spans="1:57" x14ac:dyDescent="0.25">
      <c r="A8" s="9">
        <v>6</v>
      </c>
      <c r="B8" s="14" t="s">
        <v>492</v>
      </c>
      <c r="C8" s="5" t="s">
        <v>526</v>
      </c>
      <c r="D8" s="6">
        <v>1</v>
      </c>
      <c r="E8" s="30" t="s">
        <v>246</v>
      </c>
      <c r="F8" s="89" t="s">
        <v>246</v>
      </c>
      <c r="G8" s="89" t="s">
        <v>246</v>
      </c>
      <c r="H8" s="123">
        <v>333200</v>
      </c>
      <c r="I8" s="124">
        <v>333200</v>
      </c>
      <c r="J8" s="9" t="s">
        <v>246</v>
      </c>
      <c r="K8" s="89" t="s">
        <v>246</v>
      </c>
      <c r="L8" s="89" t="s">
        <v>246</v>
      </c>
      <c r="M8" s="123">
        <v>514600</v>
      </c>
      <c r="N8" s="124">
        <v>514600</v>
      </c>
      <c r="O8" s="9" t="s">
        <v>246</v>
      </c>
      <c r="P8" s="89" t="s">
        <v>246</v>
      </c>
      <c r="Q8" s="89" t="s">
        <v>246</v>
      </c>
      <c r="R8" s="123">
        <v>666400</v>
      </c>
      <c r="S8" s="124">
        <v>666400</v>
      </c>
      <c r="T8" s="9" t="s">
        <v>246</v>
      </c>
      <c r="U8" s="89" t="s">
        <v>246</v>
      </c>
      <c r="V8" s="89" t="s">
        <v>246</v>
      </c>
      <c r="W8" s="141">
        <v>971040</v>
      </c>
      <c r="X8" s="142">
        <v>971040</v>
      </c>
      <c r="Y8" s="9" t="s">
        <v>246</v>
      </c>
      <c r="Z8" s="89" t="s">
        <v>246</v>
      </c>
      <c r="AA8" s="89" t="s">
        <v>246</v>
      </c>
      <c r="AB8" s="25">
        <v>655323.48</v>
      </c>
      <c r="AC8" s="26">
        <v>655323.48</v>
      </c>
      <c r="AD8" s="9" t="s">
        <v>246</v>
      </c>
      <c r="AE8" s="89" t="s">
        <v>246</v>
      </c>
      <c r="AF8" s="89" t="s">
        <v>246</v>
      </c>
      <c r="AG8" s="25">
        <v>793016</v>
      </c>
      <c r="AH8" s="26">
        <v>793016</v>
      </c>
      <c r="AI8" s="9" t="s">
        <v>246</v>
      </c>
      <c r="AJ8" s="89" t="s">
        <v>246</v>
      </c>
      <c r="AK8" s="89" t="s">
        <v>246</v>
      </c>
      <c r="AL8" s="25">
        <v>801037</v>
      </c>
      <c r="AM8" s="26">
        <v>801037</v>
      </c>
      <c r="AN8" s="9" t="s">
        <v>556</v>
      </c>
      <c r="AO8" s="89" t="s">
        <v>246</v>
      </c>
      <c r="AP8" s="89" t="s">
        <v>246</v>
      </c>
      <c r="AQ8" s="25">
        <v>1040179</v>
      </c>
      <c r="AR8" s="26">
        <v>1040179</v>
      </c>
      <c r="AS8" s="9" t="s">
        <v>556</v>
      </c>
      <c r="AT8" s="89" t="s">
        <v>246</v>
      </c>
      <c r="AU8" s="89" t="s">
        <v>246</v>
      </c>
      <c r="AV8" s="25">
        <v>1088969</v>
      </c>
      <c r="AW8" s="32">
        <v>1088969</v>
      </c>
      <c r="AX8" s="9" t="s">
        <v>246</v>
      </c>
      <c r="AY8" s="90"/>
      <c r="AZ8" s="90"/>
      <c r="BA8" s="25">
        <v>936175.38</v>
      </c>
      <c r="BB8" s="26">
        <v>936175.38</v>
      </c>
      <c r="BC8" s="21">
        <v>971237</v>
      </c>
      <c r="BD8" s="39">
        <v>971237</v>
      </c>
      <c r="BE8" s="40"/>
    </row>
    <row r="9" spans="1:57" x14ac:dyDescent="0.25">
      <c r="A9" s="9">
        <v>7</v>
      </c>
      <c r="B9" s="14" t="s">
        <v>493</v>
      </c>
      <c r="C9" s="5" t="s">
        <v>526</v>
      </c>
      <c r="D9" s="6">
        <v>1</v>
      </c>
      <c r="E9" s="30" t="s">
        <v>246</v>
      </c>
      <c r="F9" s="89" t="s">
        <v>246</v>
      </c>
      <c r="G9" s="89" t="s">
        <v>246</v>
      </c>
      <c r="H9" s="123">
        <v>20825</v>
      </c>
      <c r="I9" s="124">
        <v>20825</v>
      </c>
      <c r="J9" s="9" t="s">
        <v>246</v>
      </c>
      <c r="K9" s="89" t="s">
        <v>246</v>
      </c>
      <c r="L9" s="89" t="s">
        <v>246</v>
      </c>
      <c r="M9" s="123">
        <v>15494</v>
      </c>
      <c r="N9" s="124">
        <v>15494</v>
      </c>
      <c r="O9" s="9" t="s">
        <v>246</v>
      </c>
      <c r="P9" s="89" t="s">
        <v>246</v>
      </c>
      <c r="Q9" s="89" t="s">
        <v>246</v>
      </c>
      <c r="R9" s="123">
        <v>15916.25</v>
      </c>
      <c r="S9" s="124">
        <v>15916.25</v>
      </c>
      <c r="T9" s="9" t="s">
        <v>246</v>
      </c>
      <c r="U9" s="89" t="s">
        <v>246</v>
      </c>
      <c r="V9" s="89" t="s">
        <v>246</v>
      </c>
      <c r="W9" s="141">
        <v>23205</v>
      </c>
      <c r="X9" s="142">
        <v>23205</v>
      </c>
      <c r="Y9" s="9" t="s">
        <v>246</v>
      </c>
      <c r="Z9" s="89" t="s">
        <v>246</v>
      </c>
      <c r="AA9" s="89" t="s">
        <v>246</v>
      </c>
      <c r="AB9" s="25">
        <v>15696.1</v>
      </c>
      <c r="AC9" s="26">
        <v>15696.1</v>
      </c>
      <c r="AD9" s="9" t="s">
        <v>246</v>
      </c>
      <c r="AE9" s="89" t="s">
        <v>246</v>
      </c>
      <c r="AF9" s="89" t="s">
        <v>246</v>
      </c>
      <c r="AG9" s="25">
        <v>21289.1</v>
      </c>
      <c r="AH9" s="26">
        <v>21289.1</v>
      </c>
      <c r="AI9" s="9" t="s">
        <v>246</v>
      </c>
      <c r="AJ9" s="89" t="s">
        <v>246</v>
      </c>
      <c r="AK9" s="89" t="s">
        <v>246</v>
      </c>
      <c r="AL9" s="25">
        <v>13300</v>
      </c>
      <c r="AM9" s="26">
        <v>13300</v>
      </c>
      <c r="AN9" s="9" t="s">
        <v>246</v>
      </c>
      <c r="AO9" s="89" t="s">
        <v>246</v>
      </c>
      <c r="AP9" s="89" t="s">
        <v>246</v>
      </c>
      <c r="AQ9" s="25">
        <v>19040</v>
      </c>
      <c r="AR9" s="26">
        <v>19040</v>
      </c>
      <c r="AS9" s="9" t="s">
        <v>556</v>
      </c>
      <c r="AT9" s="89" t="s">
        <v>246</v>
      </c>
      <c r="AU9" s="89" t="s">
        <v>246</v>
      </c>
      <c r="AV9" s="25">
        <v>25823</v>
      </c>
      <c r="AW9" s="32">
        <v>25823</v>
      </c>
      <c r="AX9" s="9" t="s">
        <v>246</v>
      </c>
      <c r="AY9" s="90"/>
      <c r="AZ9" s="90"/>
      <c r="BA9" s="25">
        <v>22421.98</v>
      </c>
      <c r="BB9" s="26">
        <v>22421.98</v>
      </c>
      <c r="BC9" s="21">
        <v>23262</v>
      </c>
      <c r="BD9" s="39">
        <v>23262</v>
      </c>
      <c r="BE9" s="40"/>
    </row>
    <row r="10" spans="1:57" x14ac:dyDescent="0.25">
      <c r="A10" s="9">
        <v>8</v>
      </c>
      <c r="B10" s="14" t="s">
        <v>494</v>
      </c>
      <c r="C10" s="5" t="s">
        <v>526</v>
      </c>
      <c r="D10" s="6">
        <v>1</v>
      </c>
      <c r="E10" s="30" t="s">
        <v>246</v>
      </c>
      <c r="F10" s="89" t="s">
        <v>246</v>
      </c>
      <c r="G10" s="89" t="s">
        <v>246</v>
      </c>
      <c r="H10" s="123">
        <v>24990</v>
      </c>
      <c r="I10" s="124">
        <v>24990</v>
      </c>
      <c r="J10" s="9" t="s">
        <v>246</v>
      </c>
      <c r="K10" s="89" t="s">
        <v>246</v>
      </c>
      <c r="L10" s="89" t="s">
        <v>246</v>
      </c>
      <c r="M10" s="123">
        <v>18888</v>
      </c>
      <c r="N10" s="124">
        <v>18888</v>
      </c>
      <c r="O10" s="9" t="s">
        <v>246</v>
      </c>
      <c r="P10" s="89" t="s">
        <v>246</v>
      </c>
      <c r="Q10" s="89" t="s">
        <v>246</v>
      </c>
      <c r="R10" s="123">
        <v>19188.75</v>
      </c>
      <c r="S10" s="124">
        <v>19188.75</v>
      </c>
      <c r="T10" s="9" t="s">
        <v>246</v>
      </c>
      <c r="U10" s="89" t="s">
        <v>246</v>
      </c>
      <c r="V10" s="89" t="s">
        <v>246</v>
      </c>
      <c r="W10" s="141">
        <v>27370</v>
      </c>
      <c r="X10" s="142">
        <v>27370</v>
      </c>
      <c r="Y10" s="9" t="s">
        <v>246</v>
      </c>
      <c r="Z10" s="89" t="s">
        <v>246</v>
      </c>
      <c r="AA10" s="89" t="s">
        <v>246</v>
      </c>
      <c r="AB10" s="25">
        <v>18772.25</v>
      </c>
      <c r="AC10" s="26">
        <v>18772.25</v>
      </c>
      <c r="AD10" s="9" t="s">
        <v>246</v>
      </c>
      <c r="AE10" s="89" t="s">
        <v>246</v>
      </c>
      <c r="AF10" s="89" t="s">
        <v>246</v>
      </c>
      <c r="AG10" s="25">
        <v>26775</v>
      </c>
      <c r="AH10" s="26">
        <v>26775</v>
      </c>
      <c r="AI10" s="9" t="s">
        <v>246</v>
      </c>
      <c r="AJ10" s="89" t="s">
        <v>246</v>
      </c>
      <c r="AK10" s="89" t="s">
        <v>246</v>
      </c>
      <c r="AL10" s="25">
        <v>16000</v>
      </c>
      <c r="AM10" s="26">
        <v>16000</v>
      </c>
      <c r="AN10" s="9" t="s">
        <v>246</v>
      </c>
      <c r="AO10" s="89" t="s">
        <v>246</v>
      </c>
      <c r="AP10" s="89" t="s">
        <v>246</v>
      </c>
      <c r="AQ10" s="25">
        <v>23800</v>
      </c>
      <c r="AR10" s="26">
        <v>23800</v>
      </c>
      <c r="AS10" s="9" t="s">
        <v>556</v>
      </c>
      <c r="AT10" s="89" t="s">
        <v>246</v>
      </c>
      <c r="AU10" s="89" t="s">
        <v>246</v>
      </c>
      <c r="AV10" s="25">
        <v>30345</v>
      </c>
      <c r="AW10" s="32">
        <v>30345</v>
      </c>
      <c r="AX10" s="9" t="s">
        <v>246</v>
      </c>
      <c r="AY10" s="90"/>
      <c r="AZ10" s="90"/>
      <c r="BA10" s="25">
        <v>26817.84</v>
      </c>
      <c r="BB10" s="26">
        <v>26817.84</v>
      </c>
      <c r="BC10" s="21">
        <v>27822</v>
      </c>
      <c r="BD10" s="39">
        <v>27822</v>
      </c>
      <c r="BE10" s="40"/>
    </row>
    <row r="11" spans="1:57" x14ac:dyDescent="0.25">
      <c r="A11" s="9">
        <v>9</v>
      </c>
      <c r="B11" s="14" t="s">
        <v>495</v>
      </c>
      <c r="C11" s="5" t="s">
        <v>526</v>
      </c>
      <c r="D11" s="6">
        <v>1</v>
      </c>
      <c r="E11" s="30" t="s">
        <v>246</v>
      </c>
      <c r="F11" s="89" t="s">
        <v>246</v>
      </c>
      <c r="G11" s="89" t="s">
        <v>246</v>
      </c>
      <c r="H11" s="123">
        <v>357</v>
      </c>
      <c r="I11" s="124">
        <v>357</v>
      </c>
      <c r="J11" s="9" t="s">
        <v>246</v>
      </c>
      <c r="K11" s="89" t="s">
        <v>246</v>
      </c>
      <c r="L11" s="89" t="s">
        <v>246</v>
      </c>
      <c r="M11" s="123">
        <v>280</v>
      </c>
      <c r="N11" s="124">
        <v>280</v>
      </c>
      <c r="O11" s="9" t="s">
        <v>246</v>
      </c>
      <c r="P11" s="89" t="s">
        <v>246</v>
      </c>
      <c r="Q11" s="89" t="s">
        <v>246</v>
      </c>
      <c r="R11" s="123">
        <v>292.74</v>
      </c>
      <c r="S11" s="124">
        <v>292.74</v>
      </c>
      <c r="T11" s="9" t="s">
        <v>246</v>
      </c>
      <c r="U11" s="89" t="s">
        <v>246</v>
      </c>
      <c r="V11" s="89" t="s">
        <v>246</v>
      </c>
      <c r="W11" s="141">
        <v>440</v>
      </c>
      <c r="X11" s="142">
        <v>440</v>
      </c>
      <c r="Y11" s="9" t="s">
        <v>246</v>
      </c>
      <c r="Z11" s="89" t="s">
        <v>246</v>
      </c>
      <c r="AA11" s="89" t="s">
        <v>246</v>
      </c>
      <c r="AB11" s="25">
        <v>304.64</v>
      </c>
      <c r="AC11" s="26">
        <v>304.64</v>
      </c>
      <c r="AD11" s="9" t="s">
        <v>556</v>
      </c>
      <c r="AE11" s="89" t="s">
        <v>246</v>
      </c>
      <c r="AF11" s="89" t="s">
        <v>246</v>
      </c>
      <c r="AG11" s="25">
        <v>535.5</v>
      </c>
      <c r="AH11" s="26">
        <v>535.5</v>
      </c>
      <c r="AI11" s="9" t="s">
        <v>246</v>
      </c>
      <c r="AJ11" s="89" t="s">
        <v>246</v>
      </c>
      <c r="AK11" s="89" t="s">
        <v>246</v>
      </c>
      <c r="AL11" s="25">
        <v>400</v>
      </c>
      <c r="AM11" s="26">
        <v>400</v>
      </c>
      <c r="AN11" s="9" t="s">
        <v>556</v>
      </c>
      <c r="AO11" s="89" t="s">
        <v>246</v>
      </c>
      <c r="AP11" s="89" t="s">
        <v>246</v>
      </c>
      <c r="AQ11" s="25">
        <v>476</v>
      </c>
      <c r="AR11" s="26">
        <v>476</v>
      </c>
      <c r="AS11" s="9" t="s">
        <v>556</v>
      </c>
      <c r="AT11" s="89" t="s">
        <v>246</v>
      </c>
      <c r="AU11" s="89" t="s">
        <v>246</v>
      </c>
      <c r="AV11" s="25">
        <v>476</v>
      </c>
      <c r="AW11" s="32">
        <v>476</v>
      </c>
      <c r="AX11" s="9" t="s">
        <v>246</v>
      </c>
      <c r="AY11" s="90"/>
      <c r="AZ11" s="90"/>
      <c r="BA11" s="25">
        <v>435.54</v>
      </c>
      <c r="BB11" s="26">
        <v>435.54</v>
      </c>
      <c r="BC11" s="21">
        <v>452</v>
      </c>
      <c r="BD11" s="39">
        <v>452</v>
      </c>
      <c r="BE11" s="40"/>
    </row>
    <row r="12" spans="1:57" x14ac:dyDescent="0.25">
      <c r="A12" s="9">
        <v>10</v>
      </c>
      <c r="B12" s="14" t="s">
        <v>496</v>
      </c>
      <c r="C12" s="5" t="s">
        <v>526</v>
      </c>
      <c r="D12" s="6">
        <v>1</v>
      </c>
      <c r="E12" s="30" t="s">
        <v>246</v>
      </c>
      <c r="F12" s="89" t="s">
        <v>246</v>
      </c>
      <c r="G12" s="89" t="s">
        <v>246</v>
      </c>
      <c r="H12" s="123">
        <v>238</v>
      </c>
      <c r="I12" s="124">
        <v>238</v>
      </c>
      <c r="J12" s="9" t="s">
        <v>246</v>
      </c>
      <c r="K12" s="89" t="s">
        <v>246</v>
      </c>
      <c r="L12" s="89" t="s">
        <v>246</v>
      </c>
      <c r="M12" s="123">
        <v>162</v>
      </c>
      <c r="N12" s="124">
        <v>162</v>
      </c>
      <c r="O12" s="9" t="s">
        <v>246</v>
      </c>
      <c r="P12" s="89" t="s">
        <v>246</v>
      </c>
      <c r="Q12" s="89" t="s">
        <v>246</v>
      </c>
      <c r="R12" s="123">
        <v>128.52000000000001</v>
      </c>
      <c r="S12" s="124">
        <v>128.52000000000001</v>
      </c>
      <c r="T12" s="9" t="s">
        <v>246</v>
      </c>
      <c r="U12" s="89" t="s">
        <v>246</v>
      </c>
      <c r="V12" s="89" t="s">
        <v>246</v>
      </c>
      <c r="W12" s="141">
        <v>321</v>
      </c>
      <c r="X12" s="142">
        <v>321</v>
      </c>
      <c r="Y12" s="9" t="s">
        <v>246</v>
      </c>
      <c r="Z12" s="89" t="s">
        <v>246</v>
      </c>
      <c r="AA12" s="89" t="s">
        <v>246</v>
      </c>
      <c r="AB12" s="25">
        <v>223.72</v>
      </c>
      <c r="AC12" s="26">
        <v>223.72</v>
      </c>
      <c r="AD12" s="9" t="s">
        <v>246</v>
      </c>
      <c r="AE12" s="89" t="s">
        <v>246</v>
      </c>
      <c r="AF12" s="89" t="s">
        <v>246</v>
      </c>
      <c r="AG12" s="25">
        <v>238</v>
      </c>
      <c r="AH12" s="26">
        <v>238</v>
      </c>
      <c r="AI12" s="9" t="s">
        <v>246</v>
      </c>
      <c r="AJ12" s="89" t="s">
        <v>246</v>
      </c>
      <c r="AK12" s="89" t="s">
        <v>246</v>
      </c>
      <c r="AL12" s="25">
        <v>225</v>
      </c>
      <c r="AM12" s="26">
        <v>225</v>
      </c>
      <c r="AN12" s="9" t="s">
        <v>246</v>
      </c>
      <c r="AO12" s="89" t="s">
        <v>246</v>
      </c>
      <c r="AP12" s="89" t="s">
        <v>246</v>
      </c>
      <c r="AQ12" s="25">
        <v>297.5</v>
      </c>
      <c r="AR12" s="26">
        <v>297.5</v>
      </c>
      <c r="AS12" s="9" t="s">
        <v>556</v>
      </c>
      <c r="AT12" s="89" t="s">
        <v>246</v>
      </c>
      <c r="AU12" s="89" t="s">
        <v>246</v>
      </c>
      <c r="AV12" s="25">
        <v>357</v>
      </c>
      <c r="AW12" s="32">
        <v>357</v>
      </c>
      <c r="AX12" s="9" t="s">
        <v>246</v>
      </c>
      <c r="AY12" s="90"/>
      <c r="AZ12" s="90"/>
      <c r="BA12" s="25">
        <v>320.11</v>
      </c>
      <c r="BB12" s="26">
        <v>320.11</v>
      </c>
      <c r="BC12" s="21">
        <v>332</v>
      </c>
      <c r="BD12" s="39">
        <v>332</v>
      </c>
      <c r="BE12" s="40"/>
    </row>
    <row r="13" spans="1:57" x14ac:dyDescent="0.25">
      <c r="A13" s="9">
        <v>11</v>
      </c>
      <c r="B13" s="14" t="s">
        <v>497</v>
      </c>
      <c r="C13" s="5" t="s">
        <v>526</v>
      </c>
      <c r="D13" s="6">
        <v>1</v>
      </c>
      <c r="E13" s="30" t="s">
        <v>246</v>
      </c>
      <c r="F13" s="89" t="s">
        <v>246</v>
      </c>
      <c r="G13" s="89" t="s">
        <v>246</v>
      </c>
      <c r="H13" s="123">
        <v>178.5</v>
      </c>
      <c r="I13" s="124">
        <v>178.5</v>
      </c>
      <c r="J13" s="9" t="s">
        <v>246</v>
      </c>
      <c r="K13" s="89" t="s">
        <v>246</v>
      </c>
      <c r="L13" s="89" t="s">
        <v>246</v>
      </c>
      <c r="M13" s="123">
        <v>144</v>
      </c>
      <c r="N13" s="124">
        <v>144</v>
      </c>
      <c r="O13" s="9" t="s">
        <v>246</v>
      </c>
      <c r="P13" s="89" t="s">
        <v>246</v>
      </c>
      <c r="Q13" s="89" t="s">
        <v>246</v>
      </c>
      <c r="R13" s="123">
        <v>96.39</v>
      </c>
      <c r="S13" s="124">
        <v>96.39</v>
      </c>
      <c r="T13" s="9" t="s">
        <v>246</v>
      </c>
      <c r="U13" s="89" t="s">
        <v>246</v>
      </c>
      <c r="V13" s="89" t="s">
        <v>246</v>
      </c>
      <c r="W13" s="141">
        <v>190</v>
      </c>
      <c r="X13" s="142">
        <v>190</v>
      </c>
      <c r="Y13" s="9" t="s">
        <v>246</v>
      </c>
      <c r="Z13" s="89" t="s">
        <v>246</v>
      </c>
      <c r="AA13" s="89" t="s">
        <v>246</v>
      </c>
      <c r="AB13" s="25">
        <v>132.09</v>
      </c>
      <c r="AC13" s="26">
        <v>132.09</v>
      </c>
      <c r="AD13" s="9" t="s">
        <v>556</v>
      </c>
      <c r="AE13" s="89" t="s">
        <v>246</v>
      </c>
      <c r="AF13" s="89" t="s">
        <v>246</v>
      </c>
      <c r="AG13" s="25">
        <v>214.2</v>
      </c>
      <c r="AH13" s="26">
        <v>214.2</v>
      </c>
      <c r="AI13" s="9" t="s">
        <v>556</v>
      </c>
      <c r="AJ13" s="89" t="s">
        <v>246</v>
      </c>
      <c r="AK13" s="89" t="s">
        <v>246</v>
      </c>
      <c r="AL13" s="25">
        <v>215</v>
      </c>
      <c r="AM13" s="26">
        <v>215</v>
      </c>
      <c r="AN13" s="9" t="s">
        <v>246</v>
      </c>
      <c r="AO13" s="89" t="s">
        <v>246</v>
      </c>
      <c r="AP13" s="89" t="s">
        <v>246</v>
      </c>
      <c r="AQ13" s="25">
        <v>178.5</v>
      </c>
      <c r="AR13" s="26">
        <v>178.5</v>
      </c>
      <c r="AS13" s="9" t="s">
        <v>556</v>
      </c>
      <c r="AT13" s="89" t="s">
        <v>246</v>
      </c>
      <c r="AU13" s="89" t="s">
        <v>246</v>
      </c>
      <c r="AV13" s="25">
        <v>226.1</v>
      </c>
      <c r="AW13" s="32">
        <v>226.1</v>
      </c>
      <c r="AX13" s="9" t="s">
        <v>246</v>
      </c>
      <c r="AY13" s="90"/>
      <c r="AZ13" s="90"/>
      <c r="BA13" s="25">
        <v>188.02</v>
      </c>
      <c r="BB13" s="26">
        <v>188.02</v>
      </c>
      <c r="BC13" s="21">
        <v>195</v>
      </c>
      <c r="BD13" s="39">
        <v>195</v>
      </c>
      <c r="BE13" s="40"/>
    </row>
    <row r="14" spans="1:57" x14ac:dyDescent="0.25">
      <c r="A14" s="9">
        <v>12</v>
      </c>
      <c r="B14" s="14" t="s">
        <v>498</v>
      </c>
      <c r="C14" s="5" t="s">
        <v>526</v>
      </c>
      <c r="D14" s="6">
        <v>1</v>
      </c>
      <c r="E14" s="30" t="s">
        <v>246</v>
      </c>
      <c r="F14" s="89" t="s">
        <v>246</v>
      </c>
      <c r="G14" s="89" t="s">
        <v>246</v>
      </c>
      <c r="H14" s="123">
        <v>714</v>
      </c>
      <c r="I14" s="124">
        <v>714</v>
      </c>
      <c r="J14" s="9" t="s">
        <v>246</v>
      </c>
      <c r="K14" s="89" t="s">
        <v>246</v>
      </c>
      <c r="L14" s="89" t="s">
        <v>246</v>
      </c>
      <c r="M14" s="123">
        <v>590</v>
      </c>
      <c r="N14" s="124">
        <v>590</v>
      </c>
      <c r="O14" s="9" t="s">
        <v>246</v>
      </c>
      <c r="P14" s="89" t="s">
        <v>246</v>
      </c>
      <c r="Q14" s="89" t="s">
        <v>246</v>
      </c>
      <c r="R14" s="123">
        <v>116.62</v>
      </c>
      <c r="S14" s="124">
        <v>116.62</v>
      </c>
      <c r="T14" s="9" t="s">
        <v>246</v>
      </c>
      <c r="U14" s="89" t="s">
        <v>246</v>
      </c>
      <c r="V14" s="89" t="s">
        <v>246</v>
      </c>
      <c r="W14" s="141">
        <v>833</v>
      </c>
      <c r="X14" s="142">
        <v>833</v>
      </c>
      <c r="Y14" s="9" t="s">
        <v>246</v>
      </c>
      <c r="Z14" s="89" t="s">
        <v>246</v>
      </c>
      <c r="AA14" s="89" t="s">
        <v>246</v>
      </c>
      <c r="AB14" s="25">
        <v>564.05999999999995</v>
      </c>
      <c r="AC14" s="26">
        <v>564.05999999999995</v>
      </c>
      <c r="AD14" s="9" t="s">
        <v>556</v>
      </c>
      <c r="AE14" s="89" t="s">
        <v>246</v>
      </c>
      <c r="AF14" s="89" t="s">
        <v>246</v>
      </c>
      <c r="AG14" s="25">
        <v>868.7</v>
      </c>
      <c r="AH14" s="26">
        <v>868.7</v>
      </c>
      <c r="AI14" s="9" t="s">
        <v>246</v>
      </c>
      <c r="AJ14" s="89" t="s">
        <v>246</v>
      </c>
      <c r="AK14" s="89" t="s">
        <v>246</v>
      </c>
      <c r="AL14" s="25">
        <v>600</v>
      </c>
      <c r="AM14" s="26">
        <v>600</v>
      </c>
      <c r="AN14" s="9" t="s">
        <v>246</v>
      </c>
      <c r="AO14" s="89" t="s">
        <v>246</v>
      </c>
      <c r="AP14" s="89" t="s">
        <v>246</v>
      </c>
      <c r="AQ14" s="25">
        <v>595</v>
      </c>
      <c r="AR14" s="26">
        <v>595</v>
      </c>
      <c r="AS14" s="9" t="s">
        <v>556</v>
      </c>
      <c r="AT14" s="89" t="s">
        <v>246</v>
      </c>
      <c r="AU14" s="89" t="s">
        <v>246</v>
      </c>
      <c r="AV14" s="25">
        <v>952</v>
      </c>
      <c r="AW14" s="32">
        <v>952</v>
      </c>
      <c r="AX14" s="9" t="s">
        <v>246</v>
      </c>
      <c r="AY14" s="90"/>
      <c r="AZ14" s="90"/>
      <c r="BA14" s="25">
        <v>806.81999999999994</v>
      </c>
      <c r="BB14" s="26">
        <v>806.81999999999994</v>
      </c>
      <c r="BC14" s="21">
        <v>837</v>
      </c>
      <c r="BD14" s="39">
        <v>837</v>
      </c>
      <c r="BE14" s="40"/>
    </row>
    <row r="15" spans="1:57" x14ac:dyDescent="0.25">
      <c r="A15" s="9">
        <v>13</v>
      </c>
      <c r="B15" s="15" t="s">
        <v>499</v>
      </c>
      <c r="C15" s="5" t="s">
        <v>526</v>
      </c>
      <c r="D15" s="6">
        <v>1</v>
      </c>
      <c r="E15" s="30" t="s">
        <v>246</v>
      </c>
      <c r="F15" s="89" t="s">
        <v>246</v>
      </c>
      <c r="G15" s="89" t="s">
        <v>246</v>
      </c>
      <c r="H15" s="123">
        <v>714</v>
      </c>
      <c r="I15" s="124">
        <v>714</v>
      </c>
      <c r="J15" s="9" t="s">
        <v>246</v>
      </c>
      <c r="K15" s="89" t="s">
        <v>246</v>
      </c>
      <c r="L15" s="89" t="s">
        <v>246</v>
      </c>
      <c r="M15" s="123">
        <v>590</v>
      </c>
      <c r="N15" s="124">
        <v>590</v>
      </c>
      <c r="O15" s="9" t="s">
        <v>246</v>
      </c>
      <c r="P15" s="89" t="s">
        <v>246</v>
      </c>
      <c r="Q15" s="89" t="s">
        <v>246</v>
      </c>
      <c r="R15" s="123">
        <v>262.99</v>
      </c>
      <c r="S15" s="124">
        <v>262.99</v>
      </c>
      <c r="T15" s="9" t="s">
        <v>246</v>
      </c>
      <c r="U15" s="89" t="s">
        <v>246</v>
      </c>
      <c r="V15" s="89" t="s">
        <v>246</v>
      </c>
      <c r="W15" s="141">
        <v>857</v>
      </c>
      <c r="X15" s="142">
        <v>857</v>
      </c>
      <c r="Y15" s="9" t="s">
        <v>246</v>
      </c>
      <c r="Z15" s="89" t="s">
        <v>246</v>
      </c>
      <c r="AA15" s="89" t="s">
        <v>246</v>
      </c>
      <c r="AB15" s="25">
        <v>580.72</v>
      </c>
      <c r="AC15" s="26">
        <v>580.72</v>
      </c>
      <c r="AD15" s="9" t="s">
        <v>246</v>
      </c>
      <c r="AE15" s="89" t="s">
        <v>246</v>
      </c>
      <c r="AF15" s="89" t="s">
        <v>246</v>
      </c>
      <c r="AG15" s="25">
        <v>714</v>
      </c>
      <c r="AH15" s="26">
        <v>714</v>
      </c>
      <c r="AI15" s="9" t="s">
        <v>246</v>
      </c>
      <c r="AJ15" s="89" t="s">
        <v>246</v>
      </c>
      <c r="AK15" s="89" t="s">
        <v>246</v>
      </c>
      <c r="AL15" s="25">
        <v>600</v>
      </c>
      <c r="AM15" s="26">
        <v>600</v>
      </c>
      <c r="AN15" s="9" t="s">
        <v>246</v>
      </c>
      <c r="AO15" s="89" t="s">
        <v>246</v>
      </c>
      <c r="AP15" s="89" t="s">
        <v>246</v>
      </c>
      <c r="AQ15" s="25">
        <v>595</v>
      </c>
      <c r="AR15" s="26">
        <v>595</v>
      </c>
      <c r="AS15" s="9" t="s">
        <v>556</v>
      </c>
      <c r="AT15" s="89" t="s">
        <v>246</v>
      </c>
      <c r="AU15" s="89" t="s">
        <v>246</v>
      </c>
      <c r="AV15" s="25">
        <v>952</v>
      </c>
      <c r="AW15" s="32">
        <v>952</v>
      </c>
      <c r="AX15" s="9" t="s">
        <v>246</v>
      </c>
      <c r="AY15" s="90"/>
      <c r="AZ15" s="90"/>
      <c r="BA15" s="25">
        <v>829.43000000000006</v>
      </c>
      <c r="BB15" s="26">
        <v>829.43000000000006</v>
      </c>
      <c r="BC15" s="21">
        <v>860</v>
      </c>
      <c r="BD15" s="39">
        <v>860</v>
      </c>
      <c r="BE15" s="40"/>
    </row>
    <row r="16" spans="1:57" x14ac:dyDescent="0.25">
      <c r="A16" s="9">
        <v>14</v>
      </c>
      <c r="B16" s="14" t="s">
        <v>500</v>
      </c>
      <c r="C16" s="5" t="s">
        <v>527</v>
      </c>
      <c r="D16" s="6">
        <v>1</v>
      </c>
      <c r="E16" s="30" t="s">
        <v>246</v>
      </c>
      <c r="F16" s="89" t="s">
        <v>246</v>
      </c>
      <c r="G16" s="89" t="s">
        <v>246</v>
      </c>
      <c r="H16" s="125">
        <v>3240</v>
      </c>
      <c r="I16" s="124">
        <v>3240</v>
      </c>
      <c r="J16" s="9" t="s">
        <v>246</v>
      </c>
      <c r="K16" s="89" t="s">
        <v>246</v>
      </c>
      <c r="L16" s="89" t="s">
        <v>246</v>
      </c>
      <c r="M16" s="123">
        <v>5000</v>
      </c>
      <c r="N16" s="124">
        <v>5000</v>
      </c>
      <c r="O16" s="9" t="s">
        <v>246</v>
      </c>
      <c r="P16" s="89" t="s">
        <v>246</v>
      </c>
      <c r="Q16" s="89" t="s">
        <v>246</v>
      </c>
      <c r="R16" s="123">
        <v>2526</v>
      </c>
      <c r="S16" s="124">
        <v>2526</v>
      </c>
      <c r="T16" s="9" t="s">
        <v>246</v>
      </c>
      <c r="U16" s="89" t="s">
        <v>246</v>
      </c>
      <c r="V16" s="89" t="s">
        <v>246</v>
      </c>
      <c r="W16" s="141">
        <v>7000</v>
      </c>
      <c r="X16" s="142">
        <v>7000</v>
      </c>
      <c r="Y16" s="9" t="s">
        <v>246</v>
      </c>
      <c r="Z16" s="89" t="s">
        <v>246</v>
      </c>
      <c r="AA16" s="89" t="s">
        <v>246</v>
      </c>
      <c r="AB16" s="25">
        <v>5149</v>
      </c>
      <c r="AC16" s="26">
        <v>5149</v>
      </c>
      <c r="AD16" s="9" t="s">
        <v>246</v>
      </c>
      <c r="AE16" s="89" t="s">
        <v>246</v>
      </c>
      <c r="AF16" s="89" t="s">
        <v>246</v>
      </c>
      <c r="AG16" s="25">
        <v>5300</v>
      </c>
      <c r="AH16" s="26">
        <v>5300</v>
      </c>
      <c r="AI16" s="9" t="s">
        <v>246</v>
      </c>
      <c r="AJ16" s="89" t="s">
        <v>246</v>
      </c>
      <c r="AK16" s="89" t="s">
        <v>246</v>
      </c>
      <c r="AL16" s="25">
        <v>6000</v>
      </c>
      <c r="AM16" s="26">
        <v>6000</v>
      </c>
      <c r="AN16" s="9" t="s">
        <v>246</v>
      </c>
      <c r="AO16" s="89" t="s">
        <v>246</v>
      </c>
      <c r="AP16" s="89" t="s">
        <v>246</v>
      </c>
      <c r="AQ16" s="25">
        <v>5950</v>
      </c>
      <c r="AR16" s="26">
        <v>5950</v>
      </c>
      <c r="AS16" s="9" t="s">
        <v>556</v>
      </c>
      <c r="AT16" s="89" t="s">
        <v>246</v>
      </c>
      <c r="AU16" s="89" t="s">
        <v>246</v>
      </c>
      <c r="AV16" s="25">
        <v>8211</v>
      </c>
      <c r="AW16" s="32">
        <v>8211</v>
      </c>
      <c r="AX16" s="9" t="s">
        <v>246</v>
      </c>
      <c r="AY16" s="90"/>
      <c r="AZ16" s="90"/>
      <c r="BA16" s="25">
        <v>5958</v>
      </c>
      <c r="BB16" s="26">
        <v>5958</v>
      </c>
      <c r="BC16" s="21">
        <v>7356</v>
      </c>
      <c r="BD16" s="39">
        <v>7356</v>
      </c>
      <c r="BE16" s="40"/>
    </row>
    <row r="17" spans="1:57" x14ac:dyDescent="0.25">
      <c r="A17" s="9">
        <v>15</v>
      </c>
      <c r="B17" s="14" t="s">
        <v>501</v>
      </c>
      <c r="C17" s="5" t="s">
        <v>528</v>
      </c>
      <c r="D17" s="6">
        <v>1</v>
      </c>
      <c r="E17" s="30" t="s">
        <v>246</v>
      </c>
      <c r="F17" s="89" t="s">
        <v>246</v>
      </c>
      <c r="G17" s="89" t="s">
        <v>246</v>
      </c>
      <c r="H17" s="123">
        <v>45220</v>
      </c>
      <c r="I17" s="124">
        <v>45220</v>
      </c>
      <c r="J17" s="9" t="s">
        <v>246</v>
      </c>
      <c r="K17" s="89" t="s">
        <v>246</v>
      </c>
      <c r="L17" s="89" t="s">
        <v>246</v>
      </c>
      <c r="M17" s="123">
        <v>11408</v>
      </c>
      <c r="N17" s="124">
        <v>11408</v>
      </c>
      <c r="O17" s="9" t="s">
        <v>246</v>
      </c>
      <c r="P17" s="89" t="s">
        <v>246</v>
      </c>
      <c r="Q17" s="89" t="s">
        <v>246</v>
      </c>
      <c r="R17" s="123">
        <v>10813.53</v>
      </c>
      <c r="S17" s="124">
        <v>10813.53</v>
      </c>
      <c r="T17" s="9" t="s">
        <v>246</v>
      </c>
      <c r="U17" s="89" t="s">
        <v>246</v>
      </c>
      <c r="V17" s="89" t="s">
        <v>246</v>
      </c>
      <c r="W17" s="141">
        <v>41650</v>
      </c>
      <c r="X17" s="142">
        <v>41650</v>
      </c>
      <c r="Y17" s="9" t="s">
        <v>246</v>
      </c>
      <c r="Z17" s="89" t="s">
        <v>246</v>
      </c>
      <c r="AA17" s="89" t="s">
        <v>246</v>
      </c>
      <c r="AB17" s="25">
        <v>38064.53</v>
      </c>
      <c r="AC17" s="26">
        <v>38064.53</v>
      </c>
      <c r="AD17" s="9" t="s">
        <v>556</v>
      </c>
      <c r="AE17" s="89" t="s">
        <v>246</v>
      </c>
      <c r="AF17" s="89" t="s">
        <v>246</v>
      </c>
      <c r="AG17" s="25">
        <v>65450</v>
      </c>
      <c r="AH17" s="26">
        <v>65450</v>
      </c>
      <c r="AI17" s="9" t="s">
        <v>556</v>
      </c>
      <c r="AJ17" s="89" t="s">
        <v>246</v>
      </c>
      <c r="AK17" s="89" t="s">
        <v>246</v>
      </c>
      <c r="AL17" s="25">
        <v>59990</v>
      </c>
      <c r="AM17" s="26">
        <v>59990</v>
      </c>
      <c r="AN17" s="9" t="s">
        <v>556</v>
      </c>
      <c r="AO17" s="89" t="s">
        <v>246</v>
      </c>
      <c r="AP17" s="89" t="s">
        <v>246</v>
      </c>
      <c r="AQ17" s="25">
        <v>60333</v>
      </c>
      <c r="AR17" s="26">
        <v>60333</v>
      </c>
      <c r="AS17" s="9" t="s">
        <v>556</v>
      </c>
      <c r="AT17" s="89" t="s">
        <v>246</v>
      </c>
      <c r="AU17" s="89" t="s">
        <v>246</v>
      </c>
      <c r="AV17" s="25">
        <v>62832</v>
      </c>
      <c r="AW17" s="32">
        <v>62832</v>
      </c>
      <c r="AX17" s="9" t="s">
        <v>246</v>
      </c>
      <c r="AY17" s="90"/>
      <c r="AZ17" s="90"/>
      <c r="BA17" s="25">
        <v>54378.239999999998</v>
      </c>
      <c r="BB17" s="26">
        <v>54378.239999999998</v>
      </c>
      <c r="BC17" s="21">
        <v>56415</v>
      </c>
      <c r="BD17" s="39">
        <v>56415</v>
      </c>
      <c r="BE17" s="40"/>
    </row>
    <row r="18" spans="1:57" x14ac:dyDescent="0.25">
      <c r="A18" s="9">
        <v>16</v>
      </c>
      <c r="B18" s="14" t="s">
        <v>502</v>
      </c>
      <c r="C18" s="5" t="s">
        <v>526</v>
      </c>
      <c r="D18" s="6">
        <v>1</v>
      </c>
      <c r="E18" s="30" t="s">
        <v>246</v>
      </c>
      <c r="F18" s="89" t="s">
        <v>246</v>
      </c>
      <c r="G18" s="89" t="s">
        <v>246</v>
      </c>
      <c r="H18" s="123">
        <v>3927</v>
      </c>
      <c r="I18" s="124">
        <v>3927</v>
      </c>
      <c r="J18" s="9" t="s">
        <v>246</v>
      </c>
      <c r="K18" s="89" t="s">
        <v>246</v>
      </c>
      <c r="L18" s="89" t="s">
        <v>246</v>
      </c>
      <c r="M18" s="123">
        <v>3140</v>
      </c>
      <c r="N18" s="124">
        <v>3140</v>
      </c>
      <c r="O18" s="9" t="s">
        <v>246</v>
      </c>
      <c r="P18" s="89" t="s">
        <v>246</v>
      </c>
      <c r="Q18" s="89" t="s">
        <v>246</v>
      </c>
      <c r="R18" s="123">
        <v>2631.09</v>
      </c>
      <c r="S18" s="124">
        <v>2631.09</v>
      </c>
      <c r="T18" s="9" t="s">
        <v>246</v>
      </c>
      <c r="U18" s="89" t="s">
        <v>246</v>
      </c>
      <c r="V18" s="89" t="s">
        <v>246</v>
      </c>
      <c r="W18" s="141">
        <v>6902</v>
      </c>
      <c r="X18" s="142">
        <v>6902</v>
      </c>
      <c r="Y18" s="9" t="s">
        <v>246</v>
      </c>
      <c r="Z18" s="89" t="s">
        <v>246</v>
      </c>
      <c r="AA18" s="89" t="s">
        <v>246</v>
      </c>
      <c r="AB18" s="25">
        <v>4708.83</v>
      </c>
      <c r="AC18" s="26">
        <v>4708.83</v>
      </c>
      <c r="AD18" s="9" t="s">
        <v>246</v>
      </c>
      <c r="AE18" s="89" t="s">
        <v>246</v>
      </c>
      <c r="AF18" s="89" t="s">
        <v>246</v>
      </c>
      <c r="AG18" s="25">
        <v>5236</v>
      </c>
      <c r="AH18" s="26">
        <v>5236</v>
      </c>
      <c r="AI18" s="9" t="s">
        <v>246</v>
      </c>
      <c r="AJ18" s="89" t="s">
        <v>246</v>
      </c>
      <c r="AK18" s="89" t="s">
        <v>246</v>
      </c>
      <c r="AL18" s="25">
        <v>4415</v>
      </c>
      <c r="AM18" s="26">
        <v>4415</v>
      </c>
      <c r="AN18" s="9" t="s">
        <v>556</v>
      </c>
      <c r="AO18" s="89" t="s">
        <v>246</v>
      </c>
      <c r="AP18" s="89" t="s">
        <v>246</v>
      </c>
      <c r="AQ18" s="25">
        <v>7378</v>
      </c>
      <c r="AR18" s="26">
        <v>7378</v>
      </c>
      <c r="AS18" s="9" t="s">
        <v>556</v>
      </c>
      <c r="AT18" s="89" t="s">
        <v>246</v>
      </c>
      <c r="AU18" s="89" t="s">
        <v>246</v>
      </c>
      <c r="AV18" s="25">
        <v>7735</v>
      </c>
      <c r="AW18" s="32">
        <v>7735</v>
      </c>
      <c r="AX18" s="9" t="s">
        <v>246</v>
      </c>
      <c r="AY18" s="90"/>
      <c r="AZ18" s="90"/>
      <c r="BA18" s="25">
        <v>6727.07</v>
      </c>
      <c r="BB18" s="26">
        <v>6727.07</v>
      </c>
      <c r="BC18" s="21">
        <v>6979</v>
      </c>
      <c r="BD18" s="39">
        <v>6979</v>
      </c>
      <c r="BE18" s="40"/>
    </row>
    <row r="19" spans="1:57" x14ac:dyDescent="0.25">
      <c r="A19" s="9">
        <v>17</v>
      </c>
      <c r="B19" s="14" t="s">
        <v>503</v>
      </c>
      <c r="C19" s="5" t="s">
        <v>526</v>
      </c>
      <c r="D19" s="6">
        <v>1</v>
      </c>
      <c r="E19" s="30" t="s">
        <v>246</v>
      </c>
      <c r="F19" s="89" t="s">
        <v>246</v>
      </c>
      <c r="G19" s="89" t="s">
        <v>246</v>
      </c>
      <c r="H19" s="123">
        <v>15470</v>
      </c>
      <c r="I19" s="124">
        <v>15470</v>
      </c>
      <c r="J19" s="9" t="s">
        <v>246</v>
      </c>
      <c r="K19" s="89" t="s">
        <v>246</v>
      </c>
      <c r="L19" s="89" t="s">
        <v>246</v>
      </c>
      <c r="M19" s="123">
        <v>39983</v>
      </c>
      <c r="N19" s="124">
        <v>39983</v>
      </c>
      <c r="O19" s="9" t="s">
        <v>246</v>
      </c>
      <c r="P19" s="89" t="s">
        <v>246</v>
      </c>
      <c r="Q19" s="89" t="s">
        <v>246</v>
      </c>
      <c r="R19" s="123">
        <v>8141.98</v>
      </c>
      <c r="S19" s="124">
        <v>8141.98</v>
      </c>
      <c r="T19" s="9" t="s">
        <v>246</v>
      </c>
      <c r="U19" s="89" t="s">
        <v>246</v>
      </c>
      <c r="V19" s="89" t="s">
        <v>246</v>
      </c>
      <c r="W19" s="141">
        <v>41650</v>
      </c>
      <c r="X19" s="142">
        <v>41650</v>
      </c>
      <c r="Y19" s="9" t="s">
        <v>246</v>
      </c>
      <c r="Z19" s="89" t="s">
        <v>246</v>
      </c>
      <c r="AA19" s="89" t="s">
        <v>246</v>
      </c>
      <c r="AB19" s="25">
        <v>28474.32</v>
      </c>
      <c r="AC19" s="26">
        <v>28474.32</v>
      </c>
      <c r="AD19" s="9" t="s">
        <v>246</v>
      </c>
      <c r="AE19" s="89" t="s">
        <v>246</v>
      </c>
      <c r="AF19" s="89" t="s">
        <v>246</v>
      </c>
      <c r="AG19" s="25">
        <v>23205</v>
      </c>
      <c r="AH19" s="26">
        <v>23205</v>
      </c>
      <c r="AI19" s="9" t="s">
        <v>246</v>
      </c>
      <c r="AJ19" s="89" t="s">
        <v>246</v>
      </c>
      <c r="AK19" s="89" t="s">
        <v>246</v>
      </c>
      <c r="AL19" s="25">
        <v>16000</v>
      </c>
      <c r="AM19" s="26">
        <v>16000</v>
      </c>
      <c r="AN19" s="9" t="s">
        <v>556</v>
      </c>
      <c r="AO19" s="89" t="s">
        <v>246</v>
      </c>
      <c r="AP19" s="89" t="s">
        <v>246</v>
      </c>
      <c r="AQ19" s="25">
        <v>45101</v>
      </c>
      <c r="AR19" s="26">
        <v>45101</v>
      </c>
      <c r="AS19" s="9" t="s">
        <v>556</v>
      </c>
      <c r="AT19" s="89" t="s">
        <v>246</v>
      </c>
      <c r="AU19" s="89" t="s">
        <v>246</v>
      </c>
      <c r="AV19" s="25">
        <v>47124</v>
      </c>
      <c r="AW19" s="32">
        <v>47124</v>
      </c>
      <c r="AX19" s="9" t="s">
        <v>246</v>
      </c>
      <c r="AY19" s="90"/>
      <c r="AZ19" s="90"/>
      <c r="BA19" s="25">
        <v>40677.770000000004</v>
      </c>
      <c r="BB19" s="26">
        <v>40677.770000000004</v>
      </c>
      <c r="BC19" s="21">
        <v>42201</v>
      </c>
      <c r="BD19" s="39">
        <v>42201</v>
      </c>
      <c r="BE19" s="40"/>
    </row>
    <row r="20" spans="1:57" x14ac:dyDescent="0.25">
      <c r="A20" s="9">
        <v>18</v>
      </c>
      <c r="B20" s="15" t="s">
        <v>504</v>
      </c>
      <c r="C20" s="5" t="s">
        <v>526</v>
      </c>
      <c r="D20" s="6">
        <v>1</v>
      </c>
      <c r="E20" s="30" t="s">
        <v>246</v>
      </c>
      <c r="F20" s="89" t="s">
        <v>246</v>
      </c>
      <c r="G20" s="89" t="s">
        <v>246</v>
      </c>
      <c r="H20" s="123">
        <v>2975</v>
      </c>
      <c r="I20" s="124">
        <v>2975</v>
      </c>
      <c r="J20" s="9" t="s">
        <v>246</v>
      </c>
      <c r="K20" s="89" t="s">
        <v>246</v>
      </c>
      <c r="L20" s="89" t="s">
        <v>246</v>
      </c>
      <c r="M20" s="123">
        <v>1747</v>
      </c>
      <c r="N20" s="124">
        <v>1747</v>
      </c>
      <c r="O20" s="9" t="s">
        <v>246</v>
      </c>
      <c r="P20" s="89" t="s">
        <v>246</v>
      </c>
      <c r="Q20" s="89" t="s">
        <v>246</v>
      </c>
      <c r="R20" s="123">
        <v>1502.97</v>
      </c>
      <c r="S20" s="124">
        <v>1502.97</v>
      </c>
      <c r="T20" s="9" t="s">
        <v>246</v>
      </c>
      <c r="U20" s="89" t="s">
        <v>246</v>
      </c>
      <c r="V20" s="89" t="s">
        <v>246</v>
      </c>
      <c r="W20" s="141">
        <v>4165</v>
      </c>
      <c r="X20" s="142">
        <v>4165</v>
      </c>
      <c r="Y20" s="9" t="s">
        <v>246</v>
      </c>
      <c r="Z20" s="89" t="s">
        <v>246</v>
      </c>
      <c r="AA20" s="89" t="s">
        <v>246</v>
      </c>
      <c r="AB20" s="25">
        <v>2852.43</v>
      </c>
      <c r="AC20" s="26">
        <v>2852.43</v>
      </c>
      <c r="AD20" s="9" t="s">
        <v>246</v>
      </c>
      <c r="AE20" s="89" t="s">
        <v>246</v>
      </c>
      <c r="AF20" s="89" t="s">
        <v>246</v>
      </c>
      <c r="AG20" s="25">
        <v>2975</v>
      </c>
      <c r="AH20" s="26">
        <v>2975</v>
      </c>
      <c r="AI20" s="9" t="s">
        <v>246</v>
      </c>
      <c r="AJ20" s="89" t="s">
        <v>246</v>
      </c>
      <c r="AK20" s="89" t="s">
        <v>246</v>
      </c>
      <c r="AL20" s="25">
        <v>1900</v>
      </c>
      <c r="AM20" s="26">
        <v>1900</v>
      </c>
      <c r="AN20" s="9" t="s">
        <v>556</v>
      </c>
      <c r="AO20" s="89" t="s">
        <v>246</v>
      </c>
      <c r="AP20" s="89" t="s">
        <v>246</v>
      </c>
      <c r="AQ20" s="25">
        <v>4522</v>
      </c>
      <c r="AR20" s="26">
        <v>4522</v>
      </c>
      <c r="AS20" s="9" t="s">
        <v>556</v>
      </c>
      <c r="AT20" s="89" t="s">
        <v>246</v>
      </c>
      <c r="AU20" s="89" t="s">
        <v>246</v>
      </c>
      <c r="AV20" s="25">
        <v>4522</v>
      </c>
      <c r="AW20" s="32">
        <v>4522</v>
      </c>
      <c r="AX20" s="9" t="s">
        <v>246</v>
      </c>
      <c r="AY20" s="90"/>
      <c r="AZ20" s="90"/>
      <c r="BA20" s="25">
        <v>4075.75</v>
      </c>
      <c r="BB20" s="26">
        <v>4075.75</v>
      </c>
      <c r="BC20" s="21">
        <v>4228</v>
      </c>
      <c r="BD20" s="39">
        <v>4228</v>
      </c>
      <c r="BE20" s="40"/>
    </row>
    <row r="21" spans="1:57" x14ac:dyDescent="0.25">
      <c r="A21" s="9">
        <v>19</v>
      </c>
      <c r="B21" s="14" t="s">
        <v>505</v>
      </c>
      <c r="C21" s="5" t="s">
        <v>526</v>
      </c>
      <c r="D21" s="6">
        <v>1</v>
      </c>
      <c r="E21" s="30" t="s">
        <v>246</v>
      </c>
      <c r="F21" s="89" t="s">
        <v>246</v>
      </c>
      <c r="G21" s="89" t="s">
        <v>246</v>
      </c>
      <c r="H21" s="125">
        <v>5236</v>
      </c>
      <c r="I21" s="124">
        <v>5236</v>
      </c>
      <c r="J21" s="9" t="s">
        <v>246</v>
      </c>
      <c r="K21" s="89" t="s">
        <v>246</v>
      </c>
      <c r="L21" s="89" t="s">
        <v>246</v>
      </c>
      <c r="M21" s="123">
        <v>3069</v>
      </c>
      <c r="N21" s="124">
        <v>3069</v>
      </c>
      <c r="O21" s="9" t="s">
        <v>246</v>
      </c>
      <c r="P21" s="89" t="s">
        <v>246</v>
      </c>
      <c r="Q21" s="89" t="s">
        <v>246</v>
      </c>
      <c r="R21" s="123">
        <v>1992.06</v>
      </c>
      <c r="S21" s="124">
        <v>1992.06</v>
      </c>
      <c r="T21" s="9" t="s">
        <v>246</v>
      </c>
      <c r="U21" s="89" t="s">
        <v>246</v>
      </c>
      <c r="V21" s="89" t="s">
        <v>246</v>
      </c>
      <c r="W21" s="141">
        <v>7259</v>
      </c>
      <c r="X21" s="142">
        <v>7259</v>
      </c>
      <c r="Y21" s="9" t="s">
        <v>246</v>
      </c>
      <c r="Z21" s="89" t="s">
        <v>246</v>
      </c>
      <c r="AA21" s="89" t="s">
        <v>246</v>
      </c>
      <c r="AB21" s="25">
        <v>4975.3900000000003</v>
      </c>
      <c r="AC21" s="26">
        <v>4975.3900000000003</v>
      </c>
      <c r="AD21" s="9" t="s">
        <v>246</v>
      </c>
      <c r="AE21" s="89" t="s">
        <v>246</v>
      </c>
      <c r="AF21" s="89" t="s">
        <v>246</v>
      </c>
      <c r="AG21" s="25">
        <v>6902</v>
      </c>
      <c r="AH21" s="26">
        <v>6902</v>
      </c>
      <c r="AI21" s="9" t="s">
        <v>246</v>
      </c>
      <c r="AJ21" s="89" t="s">
        <v>246</v>
      </c>
      <c r="AK21" s="89" t="s">
        <v>246</v>
      </c>
      <c r="AL21" s="25">
        <v>3000</v>
      </c>
      <c r="AM21" s="26">
        <v>3000</v>
      </c>
      <c r="AN21" s="9" t="s">
        <v>556</v>
      </c>
      <c r="AO21" s="89" t="s">
        <v>246</v>
      </c>
      <c r="AP21" s="89" t="s">
        <v>246</v>
      </c>
      <c r="AQ21" s="25">
        <v>7854</v>
      </c>
      <c r="AR21" s="26">
        <v>7854</v>
      </c>
      <c r="AS21" s="9" t="s">
        <v>556</v>
      </c>
      <c r="AT21" s="89" t="s">
        <v>246</v>
      </c>
      <c r="AU21" s="89" t="s">
        <v>246</v>
      </c>
      <c r="AV21" s="25">
        <v>7854</v>
      </c>
      <c r="AW21" s="32">
        <v>7854</v>
      </c>
      <c r="AX21" s="9" t="s">
        <v>246</v>
      </c>
      <c r="AY21" s="90"/>
      <c r="AZ21" s="90"/>
      <c r="BA21" s="25">
        <v>7109.0599999999995</v>
      </c>
      <c r="BB21" s="26">
        <v>7109.0599999999995</v>
      </c>
      <c r="BC21" s="21">
        <v>7375</v>
      </c>
      <c r="BD21" s="39">
        <v>7375</v>
      </c>
      <c r="BE21" s="40"/>
    </row>
    <row r="22" spans="1:57" x14ac:dyDescent="0.25">
      <c r="A22" s="9">
        <v>20</v>
      </c>
      <c r="B22" s="14" t="s">
        <v>506</v>
      </c>
      <c r="C22" s="5" t="s">
        <v>526</v>
      </c>
      <c r="D22" s="6">
        <v>1</v>
      </c>
      <c r="E22" s="30" t="s">
        <v>246</v>
      </c>
      <c r="F22" s="89" t="s">
        <v>246</v>
      </c>
      <c r="G22" s="89" t="s">
        <v>246</v>
      </c>
      <c r="H22" s="123">
        <v>13090</v>
      </c>
      <c r="I22" s="124">
        <v>13090</v>
      </c>
      <c r="J22" s="9" t="s">
        <v>246</v>
      </c>
      <c r="K22" s="89" t="s">
        <v>246</v>
      </c>
      <c r="L22" s="89" t="s">
        <v>246</v>
      </c>
      <c r="M22" s="123">
        <v>8743</v>
      </c>
      <c r="N22" s="124">
        <v>8743</v>
      </c>
      <c r="O22" s="9" t="s">
        <v>246</v>
      </c>
      <c r="P22" s="89" t="s">
        <v>246</v>
      </c>
      <c r="Q22" s="89" t="s">
        <v>246</v>
      </c>
      <c r="R22" s="123">
        <v>7516.04</v>
      </c>
      <c r="S22" s="124">
        <v>7516.04</v>
      </c>
      <c r="T22" s="9" t="s">
        <v>246</v>
      </c>
      <c r="U22" s="89" t="s">
        <v>246</v>
      </c>
      <c r="V22" s="89" t="s">
        <v>246</v>
      </c>
      <c r="W22" s="141">
        <v>5950</v>
      </c>
      <c r="X22" s="142">
        <v>5950</v>
      </c>
      <c r="Y22" s="9" t="s">
        <v>246</v>
      </c>
      <c r="Z22" s="89" t="s">
        <v>246</v>
      </c>
      <c r="AA22" s="89" t="s">
        <v>246</v>
      </c>
      <c r="AB22" s="25">
        <v>9724.68</v>
      </c>
      <c r="AC22" s="26">
        <v>9724.68</v>
      </c>
      <c r="AD22" s="9" t="s">
        <v>246</v>
      </c>
      <c r="AE22" s="89" t="s">
        <v>246</v>
      </c>
      <c r="AF22" s="89" t="s">
        <v>246</v>
      </c>
      <c r="AG22" s="25">
        <v>8032.5</v>
      </c>
      <c r="AH22" s="26">
        <v>8032.5</v>
      </c>
      <c r="AI22" s="9" t="s">
        <v>246</v>
      </c>
      <c r="AJ22" s="89" t="s">
        <v>246</v>
      </c>
      <c r="AK22" s="89" t="s">
        <v>246</v>
      </c>
      <c r="AL22" s="25">
        <v>10300</v>
      </c>
      <c r="AM22" s="26">
        <v>10300</v>
      </c>
      <c r="AN22" s="9" t="s">
        <v>556</v>
      </c>
      <c r="AO22" s="89" t="s">
        <v>246</v>
      </c>
      <c r="AP22" s="89" t="s">
        <v>246</v>
      </c>
      <c r="AQ22" s="25">
        <v>15351</v>
      </c>
      <c r="AR22" s="26">
        <v>15351</v>
      </c>
      <c r="AS22" s="9" t="s">
        <v>556</v>
      </c>
      <c r="AT22" s="89" t="s">
        <v>246</v>
      </c>
      <c r="AU22" s="89" t="s">
        <v>246</v>
      </c>
      <c r="AV22" s="25">
        <v>15708</v>
      </c>
      <c r="AW22" s="32">
        <v>15708</v>
      </c>
      <c r="AX22" s="9" t="s">
        <v>246</v>
      </c>
      <c r="AY22" s="90"/>
      <c r="AZ22" s="90"/>
      <c r="BA22" s="25">
        <v>13892.06</v>
      </c>
      <c r="BB22" s="26">
        <v>13892.06</v>
      </c>
      <c r="BC22" s="21">
        <v>14412</v>
      </c>
      <c r="BD22" s="39">
        <v>14412</v>
      </c>
      <c r="BE22" s="40"/>
    </row>
    <row r="23" spans="1:57" x14ac:dyDescent="0.25">
      <c r="A23" s="9">
        <v>21</v>
      </c>
      <c r="B23" s="14" t="s">
        <v>507</v>
      </c>
      <c r="C23" s="5" t="s">
        <v>526</v>
      </c>
      <c r="D23" s="6">
        <v>1</v>
      </c>
      <c r="E23" s="30" t="s">
        <v>246</v>
      </c>
      <c r="F23" s="89" t="s">
        <v>246</v>
      </c>
      <c r="G23" s="89" t="s">
        <v>246</v>
      </c>
      <c r="H23" s="123">
        <v>1666</v>
      </c>
      <c r="I23" s="124">
        <v>1666</v>
      </c>
      <c r="J23" s="9" t="s">
        <v>246</v>
      </c>
      <c r="K23" s="89" t="s">
        <v>246</v>
      </c>
      <c r="L23" s="89" t="s">
        <v>246</v>
      </c>
      <c r="M23" s="123">
        <v>1446</v>
      </c>
      <c r="N23" s="124">
        <v>1446</v>
      </c>
      <c r="O23" s="9" t="s">
        <v>246</v>
      </c>
      <c r="P23" s="89" t="s">
        <v>246</v>
      </c>
      <c r="Q23" s="89" t="s">
        <v>246</v>
      </c>
      <c r="R23" s="123">
        <v>1566.04</v>
      </c>
      <c r="S23" s="124">
        <v>1566.04</v>
      </c>
      <c r="T23" s="9" t="s">
        <v>246</v>
      </c>
      <c r="U23" s="89" t="s">
        <v>246</v>
      </c>
      <c r="V23" s="89" t="s">
        <v>246</v>
      </c>
      <c r="W23" s="141">
        <v>2023</v>
      </c>
      <c r="X23" s="142">
        <v>2023</v>
      </c>
      <c r="Y23" s="9" t="s">
        <v>246</v>
      </c>
      <c r="Z23" s="89" t="s">
        <v>246</v>
      </c>
      <c r="AA23" s="89" t="s">
        <v>246</v>
      </c>
      <c r="AB23" s="25">
        <v>1401.82</v>
      </c>
      <c r="AC23" s="26">
        <v>1401.82</v>
      </c>
      <c r="AD23" s="9" t="s">
        <v>246</v>
      </c>
      <c r="AE23" s="89" t="s">
        <v>246</v>
      </c>
      <c r="AF23" s="89" t="s">
        <v>246</v>
      </c>
      <c r="AG23" s="25">
        <v>1547</v>
      </c>
      <c r="AH23" s="26">
        <v>1547</v>
      </c>
      <c r="AI23" s="9" t="s">
        <v>246</v>
      </c>
      <c r="AJ23" s="89" t="s">
        <v>246</v>
      </c>
      <c r="AK23" s="89" t="s">
        <v>246</v>
      </c>
      <c r="AL23" s="25">
        <v>1400</v>
      </c>
      <c r="AM23" s="26">
        <v>1400</v>
      </c>
      <c r="AN23" s="9" t="s">
        <v>556</v>
      </c>
      <c r="AO23" s="89" t="s">
        <v>246</v>
      </c>
      <c r="AP23" s="89" t="s">
        <v>246</v>
      </c>
      <c r="AQ23" s="25">
        <v>2142</v>
      </c>
      <c r="AR23" s="26">
        <v>2142</v>
      </c>
      <c r="AS23" s="9" t="s">
        <v>556</v>
      </c>
      <c r="AT23" s="89" t="s">
        <v>246</v>
      </c>
      <c r="AU23" s="89" t="s">
        <v>246</v>
      </c>
      <c r="AV23" s="25">
        <v>2261</v>
      </c>
      <c r="AW23" s="32">
        <v>2261</v>
      </c>
      <c r="AX23" s="9" t="s">
        <v>246</v>
      </c>
      <c r="AY23" s="90"/>
      <c r="AZ23" s="90"/>
      <c r="BA23" s="25">
        <v>2002.77</v>
      </c>
      <c r="BB23" s="26">
        <v>2002.77</v>
      </c>
      <c r="BC23" s="21">
        <v>2078</v>
      </c>
      <c r="BD23" s="39">
        <v>2078</v>
      </c>
      <c r="BE23" s="40"/>
    </row>
    <row r="24" spans="1:57" x14ac:dyDescent="0.25">
      <c r="A24" s="9">
        <v>22</v>
      </c>
      <c r="B24" s="14" t="s">
        <v>508</v>
      </c>
      <c r="C24" s="5" t="s">
        <v>526</v>
      </c>
      <c r="D24" s="6">
        <v>1</v>
      </c>
      <c r="E24" s="30" t="s">
        <v>246</v>
      </c>
      <c r="F24" s="89" t="s">
        <v>246</v>
      </c>
      <c r="G24" s="89" t="s">
        <v>246</v>
      </c>
      <c r="H24" s="123">
        <v>1666</v>
      </c>
      <c r="I24" s="124">
        <v>1666</v>
      </c>
      <c r="J24" s="9" t="s">
        <v>246</v>
      </c>
      <c r="K24" s="89" t="s">
        <v>246</v>
      </c>
      <c r="L24" s="89" t="s">
        <v>246</v>
      </c>
      <c r="M24" s="123">
        <v>1446</v>
      </c>
      <c r="N24" s="124">
        <v>1446</v>
      </c>
      <c r="O24" s="9" t="s">
        <v>246</v>
      </c>
      <c r="P24" s="89" t="s">
        <v>246</v>
      </c>
      <c r="Q24" s="89" t="s">
        <v>246</v>
      </c>
      <c r="R24" s="123">
        <v>1566.04</v>
      </c>
      <c r="S24" s="124">
        <v>1566.04</v>
      </c>
      <c r="T24" s="9" t="s">
        <v>246</v>
      </c>
      <c r="U24" s="89" t="s">
        <v>246</v>
      </c>
      <c r="V24" s="89" t="s">
        <v>246</v>
      </c>
      <c r="W24" s="141">
        <v>2142</v>
      </c>
      <c r="X24" s="142">
        <v>2142</v>
      </c>
      <c r="Y24" s="9" t="s">
        <v>246</v>
      </c>
      <c r="Z24" s="89" t="s">
        <v>246</v>
      </c>
      <c r="AA24" s="89" t="s">
        <v>246</v>
      </c>
      <c r="AB24" s="25">
        <v>1450.6100000000001</v>
      </c>
      <c r="AC24" s="26">
        <v>1450.6100000000001</v>
      </c>
      <c r="AD24" s="9" t="s">
        <v>556</v>
      </c>
      <c r="AE24" s="89" t="s">
        <v>246</v>
      </c>
      <c r="AF24" s="89" t="s">
        <v>246</v>
      </c>
      <c r="AG24" s="25">
        <v>2439.5</v>
      </c>
      <c r="AH24" s="26">
        <v>2439.5</v>
      </c>
      <c r="AI24" s="9" t="s">
        <v>246</v>
      </c>
      <c r="AJ24" s="89" t="s">
        <v>246</v>
      </c>
      <c r="AK24" s="89" t="s">
        <v>246</v>
      </c>
      <c r="AL24" s="25">
        <v>1500</v>
      </c>
      <c r="AM24" s="26">
        <v>1500</v>
      </c>
      <c r="AN24" s="9" t="s">
        <v>556</v>
      </c>
      <c r="AO24" s="89" t="s">
        <v>246</v>
      </c>
      <c r="AP24" s="89" t="s">
        <v>246</v>
      </c>
      <c r="AQ24" s="25">
        <v>2261</v>
      </c>
      <c r="AR24" s="26">
        <v>2261</v>
      </c>
      <c r="AS24" s="9" t="s">
        <v>556</v>
      </c>
      <c r="AT24" s="89" t="s">
        <v>246</v>
      </c>
      <c r="AU24" s="89" t="s">
        <v>246</v>
      </c>
      <c r="AV24" s="25">
        <v>2261</v>
      </c>
      <c r="AW24" s="32">
        <v>2261</v>
      </c>
      <c r="AX24" s="9" t="s">
        <v>246</v>
      </c>
      <c r="AY24" s="90"/>
      <c r="AZ24" s="90"/>
      <c r="BA24" s="25">
        <v>2072.98</v>
      </c>
      <c r="BB24" s="26">
        <v>2072.98</v>
      </c>
      <c r="BC24" s="21">
        <v>2150</v>
      </c>
      <c r="BD24" s="39">
        <v>2150</v>
      </c>
      <c r="BE24" s="40"/>
    </row>
    <row r="25" spans="1:57" x14ac:dyDescent="0.25">
      <c r="A25" s="9">
        <v>23</v>
      </c>
      <c r="B25" s="15" t="s">
        <v>509</v>
      </c>
      <c r="C25" s="5" t="s">
        <v>529</v>
      </c>
      <c r="D25" s="6">
        <v>1</v>
      </c>
      <c r="E25" s="30" t="s">
        <v>246</v>
      </c>
      <c r="F25" s="89" t="s">
        <v>246</v>
      </c>
      <c r="G25" s="89" t="s">
        <v>246</v>
      </c>
      <c r="H25" s="123">
        <v>2023</v>
      </c>
      <c r="I25" s="124">
        <v>2023</v>
      </c>
      <c r="J25" s="9" t="s">
        <v>246</v>
      </c>
      <c r="K25" s="89" t="s">
        <v>246</v>
      </c>
      <c r="L25" s="89" t="s">
        <v>246</v>
      </c>
      <c r="M25" s="123">
        <v>1240</v>
      </c>
      <c r="N25" s="124">
        <v>1240</v>
      </c>
      <c r="O25" s="9" t="s">
        <v>246</v>
      </c>
      <c r="P25" s="89" t="s">
        <v>246</v>
      </c>
      <c r="Q25" s="89" t="s">
        <v>246</v>
      </c>
      <c r="R25" s="123">
        <v>412.93</v>
      </c>
      <c r="S25" s="124">
        <v>412.93</v>
      </c>
      <c r="T25" s="9" t="s">
        <v>246</v>
      </c>
      <c r="U25" s="89" t="s">
        <v>246</v>
      </c>
      <c r="V25" s="89" t="s">
        <v>246</v>
      </c>
      <c r="W25" s="141">
        <v>2499</v>
      </c>
      <c r="X25" s="142">
        <v>2499</v>
      </c>
      <c r="Y25" s="9" t="s">
        <v>246</v>
      </c>
      <c r="Z25" s="89" t="s">
        <v>246</v>
      </c>
      <c r="AA25" s="89" t="s">
        <v>246</v>
      </c>
      <c r="AB25" s="25">
        <v>1746.92</v>
      </c>
      <c r="AC25" s="26">
        <v>1746.92</v>
      </c>
      <c r="AD25" s="9" t="s">
        <v>246</v>
      </c>
      <c r="AE25" s="89" t="s">
        <v>246</v>
      </c>
      <c r="AF25" s="89" t="s">
        <v>246</v>
      </c>
      <c r="AG25" s="25">
        <v>1725.5</v>
      </c>
      <c r="AH25" s="26">
        <v>1725.5</v>
      </c>
      <c r="AI25" s="9" t="s">
        <v>246</v>
      </c>
      <c r="AJ25" s="89" t="s">
        <v>246</v>
      </c>
      <c r="AK25" s="89" t="s">
        <v>246</v>
      </c>
      <c r="AL25" s="25">
        <v>1350</v>
      </c>
      <c r="AM25" s="26">
        <v>1350</v>
      </c>
      <c r="AN25" s="9" t="s">
        <v>556</v>
      </c>
      <c r="AO25" s="89" t="s">
        <v>246</v>
      </c>
      <c r="AP25" s="89" t="s">
        <v>246</v>
      </c>
      <c r="AQ25" s="25">
        <v>2737</v>
      </c>
      <c r="AR25" s="26">
        <v>2737</v>
      </c>
      <c r="AS25" s="9" t="s">
        <v>556</v>
      </c>
      <c r="AT25" s="89" t="s">
        <v>246</v>
      </c>
      <c r="AU25" s="89" t="s">
        <v>246</v>
      </c>
      <c r="AV25" s="25">
        <v>2856</v>
      </c>
      <c r="AW25" s="32">
        <v>2856</v>
      </c>
      <c r="AX25" s="9" t="s">
        <v>246</v>
      </c>
      <c r="AY25" s="90"/>
      <c r="AZ25" s="90"/>
      <c r="BA25" s="25">
        <v>2495.4299999999998</v>
      </c>
      <c r="BB25" s="26">
        <v>2495.4299999999998</v>
      </c>
      <c r="BC25" s="21">
        <v>2589</v>
      </c>
      <c r="BD25" s="39">
        <v>2589</v>
      </c>
      <c r="BE25" s="40"/>
    </row>
    <row r="26" spans="1:57" x14ac:dyDescent="0.25">
      <c r="A26" s="9">
        <v>24</v>
      </c>
      <c r="B26" s="14" t="s">
        <v>510</v>
      </c>
      <c r="C26" s="5" t="s">
        <v>530</v>
      </c>
      <c r="D26" s="6">
        <v>1</v>
      </c>
      <c r="E26" s="30" t="s">
        <v>246</v>
      </c>
      <c r="F26" s="89" t="s">
        <v>246</v>
      </c>
      <c r="G26" s="89" t="s">
        <v>246</v>
      </c>
      <c r="H26" s="125">
        <v>4165</v>
      </c>
      <c r="I26" s="124">
        <v>4165</v>
      </c>
      <c r="J26" s="9" t="s">
        <v>246</v>
      </c>
      <c r="K26" s="89" t="s">
        <v>246</v>
      </c>
      <c r="L26" s="89" t="s">
        <v>246</v>
      </c>
      <c r="M26" s="123">
        <v>3184</v>
      </c>
      <c r="N26" s="124">
        <v>3184</v>
      </c>
      <c r="O26" s="9" t="s">
        <v>246</v>
      </c>
      <c r="P26" s="89" t="s">
        <v>246</v>
      </c>
      <c r="Q26" s="89" t="s">
        <v>246</v>
      </c>
      <c r="R26" s="123">
        <v>2468.06</v>
      </c>
      <c r="S26" s="124">
        <v>2468.06</v>
      </c>
      <c r="T26" s="9" t="s">
        <v>246</v>
      </c>
      <c r="U26" s="89" t="s">
        <v>246</v>
      </c>
      <c r="V26" s="89" t="s">
        <v>246</v>
      </c>
      <c r="W26" s="141">
        <v>4403</v>
      </c>
      <c r="X26" s="142">
        <v>4403</v>
      </c>
      <c r="Y26" s="9" t="s">
        <v>246</v>
      </c>
      <c r="Z26" s="89" t="s">
        <v>246</v>
      </c>
      <c r="AA26" s="89" t="s">
        <v>246</v>
      </c>
      <c r="AB26" s="25">
        <v>3014.27</v>
      </c>
      <c r="AC26" s="26">
        <v>3014.27</v>
      </c>
      <c r="AD26" s="9" t="s">
        <v>246</v>
      </c>
      <c r="AE26" s="89" t="s">
        <v>246</v>
      </c>
      <c r="AF26" s="89" t="s">
        <v>246</v>
      </c>
      <c r="AG26" s="25">
        <v>4105.5</v>
      </c>
      <c r="AH26" s="26">
        <v>4105.5</v>
      </c>
      <c r="AI26" s="9" t="s">
        <v>246</v>
      </c>
      <c r="AJ26" s="89" t="s">
        <v>246</v>
      </c>
      <c r="AK26" s="89" t="s">
        <v>246</v>
      </c>
      <c r="AL26" s="25">
        <v>3780</v>
      </c>
      <c r="AM26" s="26">
        <v>3780</v>
      </c>
      <c r="AN26" s="9" t="s">
        <v>556</v>
      </c>
      <c r="AO26" s="89" t="s">
        <v>246</v>
      </c>
      <c r="AP26" s="89" t="s">
        <v>246</v>
      </c>
      <c r="AQ26" s="25">
        <v>4760</v>
      </c>
      <c r="AR26" s="26">
        <v>4760</v>
      </c>
      <c r="AS26" s="9" t="s">
        <v>556</v>
      </c>
      <c r="AT26" s="89" t="s">
        <v>246</v>
      </c>
      <c r="AU26" s="89" t="s">
        <v>246</v>
      </c>
      <c r="AV26" s="25">
        <v>4522</v>
      </c>
      <c r="AW26" s="32">
        <v>4522</v>
      </c>
      <c r="AX26" s="9" t="s">
        <v>246</v>
      </c>
      <c r="AY26" s="90"/>
      <c r="AZ26" s="90"/>
      <c r="BA26" s="25">
        <v>4305.42</v>
      </c>
      <c r="BB26" s="26">
        <v>4305.42</v>
      </c>
      <c r="BC26" s="21">
        <v>4467</v>
      </c>
      <c r="BD26" s="39">
        <v>4467</v>
      </c>
      <c r="BE26" s="40"/>
    </row>
    <row r="27" spans="1:57" x14ac:dyDescent="0.25">
      <c r="A27" s="9">
        <v>25</v>
      </c>
      <c r="B27" s="14" t="s">
        <v>511</v>
      </c>
      <c r="C27" s="5" t="s">
        <v>526</v>
      </c>
      <c r="D27" s="6">
        <v>1</v>
      </c>
      <c r="E27" s="30" t="s">
        <v>246</v>
      </c>
      <c r="F27" s="89" t="s">
        <v>246</v>
      </c>
      <c r="G27" s="89" t="s">
        <v>246</v>
      </c>
      <c r="H27" s="123">
        <v>5355</v>
      </c>
      <c r="I27" s="124">
        <v>5355</v>
      </c>
      <c r="J27" s="9" t="s">
        <v>246</v>
      </c>
      <c r="K27" s="89" t="s">
        <v>246</v>
      </c>
      <c r="L27" s="89" t="s">
        <v>246</v>
      </c>
      <c r="M27" s="123">
        <v>3536</v>
      </c>
      <c r="N27" s="124">
        <v>3536</v>
      </c>
      <c r="O27" s="9" t="s">
        <v>246</v>
      </c>
      <c r="P27" s="89" t="s">
        <v>246</v>
      </c>
      <c r="Q27" s="89" t="s">
        <v>246</v>
      </c>
      <c r="R27" s="123">
        <v>4364.92</v>
      </c>
      <c r="S27" s="124">
        <v>4364.92</v>
      </c>
      <c r="T27" s="9" t="s">
        <v>246</v>
      </c>
      <c r="U27" s="89" t="s">
        <v>246</v>
      </c>
      <c r="V27" s="89" t="s">
        <v>246</v>
      </c>
      <c r="W27" s="141">
        <v>7378</v>
      </c>
      <c r="X27" s="142">
        <v>7378</v>
      </c>
      <c r="Y27" s="9" t="s">
        <v>246</v>
      </c>
      <c r="Z27" s="89" t="s">
        <v>246</v>
      </c>
      <c r="AA27" s="89" t="s">
        <v>246</v>
      </c>
      <c r="AB27" s="25">
        <v>4984.91</v>
      </c>
      <c r="AC27" s="26">
        <v>4984.91</v>
      </c>
      <c r="AD27" s="9" t="s">
        <v>246</v>
      </c>
      <c r="AE27" s="89" t="s">
        <v>246</v>
      </c>
      <c r="AF27" s="89" t="s">
        <v>246</v>
      </c>
      <c r="AG27" s="25">
        <v>6009.5</v>
      </c>
      <c r="AH27" s="26">
        <v>6009.5</v>
      </c>
      <c r="AI27" s="9" t="s">
        <v>246</v>
      </c>
      <c r="AJ27" s="89" t="s">
        <v>246</v>
      </c>
      <c r="AK27" s="89" t="s">
        <v>246</v>
      </c>
      <c r="AL27" s="25">
        <v>4800</v>
      </c>
      <c r="AM27" s="26">
        <v>4800</v>
      </c>
      <c r="AN27" s="9" t="s">
        <v>556</v>
      </c>
      <c r="AO27" s="89" t="s">
        <v>246</v>
      </c>
      <c r="AP27" s="89" t="s">
        <v>246</v>
      </c>
      <c r="AQ27" s="25">
        <v>7854</v>
      </c>
      <c r="AR27" s="26">
        <v>7854</v>
      </c>
      <c r="AS27" s="9" t="s">
        <v>556</v>
      </c>
      <c r="AT27" s="89" t="s">
        <v>246</v>
      </c>
      <c r="AU27" s="89" t="s">
        <v>246</v>
      </c>
      <c r="AV27" s="25">
        <v>8211</v>
      </c>
      <c r="AW27" s="32">
        <v>8211</v>
      </c>
      <c r="AX27" s="9" t="s">
        <v>246</v>
      </c>
      <c r="AY27" s="90"/>
      <c r="AZ27" s="90"/>
      <c r="BA27" s="25">
        <v>7122.15</v>
      </c>
      <c r="BB27" s="26">
        <v>7122.15</v>
      </c>
      <c r="BC27" s="21">
        <v>7389</v>
      </c>
      <c r="BD27" s="39">
        <v>7389</v>
      </c>
      <c r="BE27" s="40"/>
    </row>
    <row r="28" spans="1:57" x14ac:dyDescent="0.25">
      <c r="A28" s="9">
        <v>26</v>
      </c>
      <c r="B28" s="14" t="s">
        <v>512</v>
      </c>
      <c r="C28" s="5" t="s">
        <v>526</v>
      </c>
      <c r="D28" s="6">
        <v>1</v>
      </c>
      <c r="E28" s="30" t="s">
        <v>246</v>
      </c>
      <c r="F28" s="89" t="s">
        <v>246</v>
      </c>
      <c r="G28" s="89" t="s">
        <v>246</v>
      </c>
      <c r="H28" s="123">
        <v>2975</v>
      </c>
      <c r="I28" s="124">
        <v>2975</v>
      </c>
      <c r="J28" s="9" t="s">
        <v>246</v>
      </c>
      <c r="K28" s="89" t="s">
        <v>246</v>
      </c>
      <c r="L28" s="89" t="s">
        <v>246</v>
      </c>
      <c r="M28" s="123">
        <v>3757</v>
      </c>
      <c r="N28" s="124">
        <v>3757</v>
      </c>
      <c r="O28" s="9" t="s">
        <v>246</v>
      </c>
      <c r="P28" s="89" t="s">
        <v>246</v>
      </c>
      <c r="Q28" s="89" t="s">
        <v>246</v>
      </c>
      <c r="R28" s="123">
        <v>700.91</v>
      </c>
      <c r="S28" s="124">
        <v>700.91</v>
      </c>
      <c r="T28" s="9" t="s">
        <v>246</v>
      </c>
      <c r="U28" s="89" t="s">
        <v>246</v>
      </c>
      <c r="V28" s="89" t="s">
        <v>246</v>
      </c>
      <c r="W28" s="141">
        <v>3808</v>
      </c>
      <c r="X28" s="142">
        <v>3808</v>
      </c>
      <c r="Y28" s="9" t="s">
        <v>246</v>
      </c>
      <c r="Z28" s="89" t="s">
        <v>246</v>
      </c>
      <c r="AA28" s="89" t="s">
        <v>246</v>
      </c>
      <c r="AB28" s="25">
        <v>2603.7200000000003</v>
      </c>
      <c r="AC28" s="26">
        <v>2603.7200000000003</v>
      </c>
      <c r="AD28" s="9" t="s">
        <v>556</v>
      </c>
      <c r="AE28" s="89" t="s">
        <v>246</v>
      </c>
      <c r="AF28" s="89" t="s">
        <v>246</v>
      </c>
      <c r="AG28" s="25">
        <v>4522</v>
      </c>
      <c r="AH28" s="26">
        <v>4522</v>
      </c>
      <c r="AI28" s="9" t="s">
        <v>246</v>
      </c>
      <c r="AJ28" s="89" t="s">
        <v>246</v>
      </c>
      <c r="AK28" s="89" t="s">
        <v>246</v>
      </c>
      <c r="AL28" s="25">
        <v>1000</v>
      </c>
      <c r="AM28" s="26">
        <v>1000</v>
      </c>
      <c r="AN28" s="9" t="s">
        <v>556</v>
      </c>
      <c r="AO28" s="89" t="s">
        <v>246</v>
      </c>
      <c r="AP28" s="89" t="s">
        <v>246</v>
      </c>
      <c r="AQ28" s="25">
        <v>4046</v>
      </c>
      <c r="AR28" s="26">
        <v>4046</v>
      </c>
      <c r="AS28" s="9" t="s">
        <v>556</v>
      </c>
      <c r="AT28" s="89" t="s">
        <v>246</v>
      </c>
      <c r="AU28" s="89" t="s">
        <v>246</v>
      </c>
      <c r="AV28" s="25">
        <v>4284</v>
      </c>
      <c r="AW28" s="32">
        <v>4284</v>
      </c>
      <c r="AX28" s="9" t="s">
        <v>246</v>
      </c>
      <c r="AY28" s="90"/>
      <c r="AZ28" s="90"/>
      <c r="BA28" s="25">
        <v>3721.13</v>
      </c>
      <c r="BB28" s="26">
        <v>3721.13</v>
      </c>
      <c r="BC28" s="21">
        <v>3860</v>
      </c>
      <c r="BD28" s="39">
        <v>3860</v>
      </c>
      <c r="BE28" s="40"/>
    </row>
    <row r="29" spans="1:57" x14ac:dyDescent="0.25">
      <c r="A29" s="9">
        <v>27</v>
      </c>
      <c r="B29" s="14" t="s">
        <v>513</v>
      </c>
      <c r="C29" s="5" t="s">
        <v>531</v>
      </c>
      <c r="D29" s="6">
        <v>1</v>
      </c>
      <c r="E29" s="30" t="s">
        <v>246</v>
      </c>
      <c r="F29" s="89" t="s">
        <v>246</v>
      </c>
      <c r="G29" s="89" t="s">
        <v>246</v>
      </c>
      <c r="H29" s="123">
        <v>1666</v>
      </c>
      <c r="I29" s="124">
        <v>1666</v>
      </c>
      <c r="J29" s="9" t="s">
        <v>556</v>
      </c>
      <c r="K29" s="89" t="s">
        <v>246</v>
      </c>
      <c r="L29" s="89" t="s">
        <v>246</v>
      </c>
      <c r="M29" s="123">
        <v>2730</v>
      </c>
      <c r="N29" s="124">
        <v>2730</v>
      </c>
      <c r="O29" s="9" t="s">
        <v>246</v>
      </c>
      <c r="P29" s="89" t="s">
        <v>246</v>
      </c>
      <c r="Q29" s="89" t="s">
        <v>246</v>
      </c>
      <c r="R29" s="123">
        <v>1314.95</v>
      </c>
      <c r="S29" s="124">
        <v>1314.95</v>
      </c>
      <c r="T29" s="9" t="s">
        <v>246</v>
      </c>
      <c r="U29" s="89" t="s">
        <v>246</v>
      </c>
      <c r="V29" s="89" t="s">
        <v>246</v>
      </c>
      <c r="W29" s="141">
        <v>1666</v>
      </c>
      <c r="X29" s="142">
        <v>1666</v>
      </c>
      <c r="Y29" s="9" t="s">
        <v>246</v>
      </c>
      <c r="Z29" s="89" t="s">
        <v>246</v>
      </c>
      <c r="AA29" s="89" t="s">
        <v>246</v>
      </c>
      <c r="AB29" s="25">
        <v>1169.77</v>
      </c>
      <c r="AC29" s="26">
        <v>1169.77</v>
      </c>
      <c r="AD29" s="9" t="s">
        <v>556</v>
      </c>
      <c r="AE29" s="89" t="s">
        <v>246</v>
      </c>
      <c r="AF29" s="89" t="s">
        <v>246</v>
      </c>
      <c r="AG29" s="25">
        <v>2062.27</v>
      </c>
      <c r="AH29" s="26">
        <v>2062.27</v>
      </c>
      <c r="AI29" s="9" t="s">
        <v>556</v>
      </c>
      <c r="AJ29" s="89" t="s">
        <v>246</v>
      </c>
      <c r="AK29" s="89" t="s">
        <v>246</v>
      </c>
      <c r="AL29" s="25">
        <v>2100</v>
      </c>
      <c r="AM29" s="26">
        <v>2100</v>
      </c>
      <c r="AN29" s="9" t="s">
        <v>556</v>
      </c>
      <c r="AO29" s="89" t="s">
        <v>246</v>
      </c>
      <c r="AP29" s="89" t="s">
        <v>246</v>
      </c>
      <c r="AQ29" s="25">
        <v>1785</v>
      </c>
      <c r="AR29" s="26">
        <v>1785</v>
      </c>
      <c r="AS29" s="9" t="s">
        <v>556</v>
      </c>
      <c r="AT29" s="89" t="s">
        <v>246</v>
      </c>
      <c r="AU29" s="89" t="s">
        <v>246</v>
      </c>
      <c r="AV29" s="25">
        <v>1904</v>
      </c>
      <c r="AW29" s="32">
        <v>1904</v>
      </c>
      <c r="AX29" s="9" t="s">
        <v>246</v>
      </c>
      <c r="AY29" s="90"/>
      <c r="AZ29" s="90"/>
      <c r="BA29" s="25">
        <v>1670.76</v>
      </c>
      <c r="BB29" s="26">
        <v>1670.76</v>
      </c>
      <c r="BC29" s="21">
        <v>1733</v>
      </c>
      <c r="BD29" s="39">
        <v>1733</v>
      </c>
      <c r="BE29" s="40"/>
    </row>
    <row r="30" spans="1:57" x14ac:dyDescent="0.25">
      <c r="A30" s="9">
        <v>28</v>
      </c>
      <c r="B30" s="15" t="s">
        <v>514</v>
      </c>
      <c r="C30" s="5" t="s">
        <v>532</v>
      </c>
      <c r="D30" s="6">
        <v>1</v>
      </c>
      <c r="E30" s="30" t="s">
        <v>246</v>
      </c>
      <c r="F30" s="89" t="s">
        <v>246</v>
      </c>
      <c r="G30" s="89" t="s">
        <v>246</v>
      </c>
      <c r="H30" s="123">
        <v>4879</v>
      </c>
      <c r="I30" s="124">
        <v>4879</v>
      </c>
      <c r="J30" s="9" t="s">
        <v>246</v>
      </c>
      <c r="K30" s="89" t="s">
        <v>246</v>
      </c>
      <c r="L30" s="89" t="s">
        <v>246</v>
      </c>
      <c r="M30" s="123">
        <v>2656</v>
      </c>
      <c r="N30" s="124">
        <v>2656</v>
      </c>
      <c r="O30" s="9" t="s">
        <v>246</v>
      </c>
      <c r="P30" s="89" t="s">
        <v>246</v>
      </c>
      <c r="Q30" s="89" t="s">
        <v>246</v>
      </c>
      <c r="R30" s="123">
        <v>2128.91</v>
      </c>
      <c r="S30" s="124">
        <v>2128.91</v>
      </c>
      <c r="T30" s="9" t="s">
        <v>246</v>
      </c>
      <c r="U30" s="89" t="s">
        <v>246</v>
      </c>
      <c r="V30" s="89" t="s">
        <v>246</v>
      </c>
      <c r="W30" s="141">
        <v>5236</v>
      </c>
      <c r="X30" s="142">
        <v>5236</v>
      </c>
      <c r="Y30" s="9" t="s">
        <v>246</v>
      </c>
      <c r="Z30" s="89" t="s">
        <v>246</v>
      </c>
      <c r="AA30" s="89" t="s">
        <v>246</v>
      </c>
      <c r="AB30" s="25">
        <v>3566.43</v>
      </c>
      <c r="AC30" s="26">
        <v>3566.43</v>
      </c>
      <c r="AD30" s="9" t="s">
        <v>246</v>
      </c>
      <c r="AE30" s="89" t="s">
        <v>246</v>
      </c>
      <c r="AF30" s="89" t="s">
        <v>246</v>
      </c>
      <c r="AG30" s="25">
        <v>3867.5</v>
      </c>
      <c r="AH30" s="26">
        <v>3867.5</v>
      </c>
      <c r="AI30" s="9" t="s">
        <v>246</v>
      </c>
      <c r="AJ30" s="89" t="s">
        <v>246</v>
      </c>
      <c r="AK30" s="89" t="s">
        <v>246</v>
      </c>
      <c r="AL30" s="25">
        <v>2600</v>
      </c>
      <c r="AM30" s="26">
        <v>2600</v>
      </c>
      <c r="AN30" s="9" t="s">
        <v>556</v>
      </c>
      <c r="AO30" s="89" t="s">
        <v>246</v>
      </c>
      <c r="AP30" s="89" t="s">
        <v>246</v>
      </c>
      <c r="AQ30" s="25">
        <v>5593</v>
      </c>
      <c r="AR30" s="26">
        <v>5593</v>
      </c>
      <c r="AS30" s="9" t="s">
        <v>556</v>
      </c>
      <c r="AT30" s="89" t="s">
        <v>246</v>
      </c>
      <c r="AU30" s="89" t="s">
        <v>246</v>
      </c>
      <c r="AV30" s="25">
        <v>5831</v>
      </c>
      <c r="AW30" s="32">
        <v>5831</v>
      </c>
      <c r="AX30" s="9" t="s">
        <v>246</v>
      </c>
      <c r="AY30" s="90"/>
      <c r="AZ30" s="90"/>
      <c r="BA30" s="25">
        <v>5094.3900000000003</v>
      </c>
      <c r="BB30" s="26">
        <v>5094.3900000000003</v>
      </c>
      <c r="BC30" s="21">
        <v>5285</v>
      </c>
      <c r="BD30" s="39">
        <v>5285</v>
      </c>
      <c r="BE30" s="40"/>
    </row>
    <row r="31" spans="1:57" x14ac:dyDescent="0.25">
      <c r="A31" s="9">
        <v>29</v>
      </c>
      <c r="B31" s="14" t="s">
        <v>515</v>
      </c>
      <c r="C31" s="5" t="s">
        <v>526</v>
      </c>
      <c r="D31" s="6">
        <v>1</v>
      </c>
      <c r="E31" s="30" t="s">
        <v>246</v>
      </c>
      <c r="F31" s="89" t="s">
        <v>246</v>
      </c>
      <c r="G31" s="89" t="s">
        <v>246</v>
      </c>
      <c r="H31" s="125">
        <v>1547</v>
      </c>
      <c r="I31" s="124">
        <v>1547</v>
      </c>
      <c r="J31" s="9" t="s">
        <v>246</v>
      </c>
      <c r="K31" s="89" t="s">
        <v>246</v>
      </c>
      <c r="L31" s="89" t="s">
        <v>246</v>
      </c>
      <c r="M31" s="123">
        <v>1368</v>
      </c>
      <c r="N31" s="124">
        <v>1368</v>
      </c>
      <c r="O31" s="9" t="s">
        <v>246</v>
      </c>
      <c r="P31" s="89" t="s">
        <v>246</v>
      </c>
      <c r="Q31" s="89" t="s">
        <v>246</v>
      </c>
      <c r="R31" s="123">
        <v>877.03</v>
      </c>
      <c r="S31" s="124">
        <v>877.03</v>
      </c>
      <c r="T31" s="9" t="s">
        <v>246</v>
      </c>
      <c r="U31" s="89" t="s">
        <v>246</v>
      </c>
      <c r="V31" s="89" t="s">
        <v>246</v>
      </c>
      <c r="W31" s="141">
        <v>1785</v>
      </c>
      <c r="X31" s="142">
        <v>1785</v>
      </c>
      <c r="Y31" s="9" t="s">
        <v>246</v>
      </c>
      <c r="Z31" s="89" t="s">
        <v>246</v>
      </c>
      <c r="AA31" s="89" t="s">
        <v>246</v>
      </c>
      <c r="AB31" s="25">
        <v>1280.44</v>
      </c>
      <c r="AC31" s="26">
        <v>1280.44</v>
      </c>
      <c r="AD31" s="9" t="s">
        <v>246</v>
      </c>
      <c r="AE31" s="89" t="s">
        <v>246</v>
      </c>
      <c r="AF31" s="89" t="s">
        <v>246</v>
      </c>
      <c r="AG31" s="25">
        <v>1725.5</v>
      </c>
      <c r="AH31" s="26">
        <v>1725.5</v>
      </c>
      <c r="AI31" s="9" t="s">
        <v>246</v>
      </c>
      <c r="AJ31" s="89" t="s">
        <v>246</v>
      </c>
      <c r="AK31" s="89" t="s">
        <v>246</v>
      </c>
      <c r="AL31" s="25">
        <v>1600</v>
      </c>
      <c r="AM31" s="26">
        <v>1600</v>
      </c>
      <c r="AN31" s="9" t="s">
        <v>556</v>
      </c>
      <c r="AO31" s="89" t="s">
        <v>246</v>
      </c>
      <c r="AP31" s="89" t="s">
        <v>246</v>
      </c>
      <c r="AQ31" s="25">
        <v>2023</v>
      </c>
      <c r="AR31" s="26">
        <v>2023</v>
      </c>
      <c r="AS31" s="9" t="s">
        <v>556</v>
      </c>
      <c r="AT31" s="89" t="s">
        <v>246</v>
      </c>
      <c r="AU31" s="89" t="s">
        <v>246</v>
      </c>
      <c r="AV31" s="25">
        <v>2023</v>
      </c>
      <c r="AW31" s="32">
        <v>2023</v>
      </c>
      <c r="AX31" s="9" t="s">
        <v>246</v>
      </c>
      <c r="AY31" s="90"/>
      <c r="AZ31" s="90"/>
      <c r="BA31" s="25">
        <v>1830.22</v>
      </c>
      <c r="BB31" s="26">
        <v>1830.22</v>
      </c>
      <c r="BC31" s="21">
        <v>1899</v>
      </c>
      <c r="BD31" s="39">
        <v>1899</v>
      </c>
      <c r="BE31" s="40"/>
    </row>
    <row r="32" spans="1:57" x14ac:dyDescent="0.25">
      <c r="A32" s="9">
        <v>30</v>
      </c>
      <c r="B32" s="14" t="s">
        <v>516</v>
      </c>
      <c r="C32" s="5" t="s">
        <v>526</v>
      </c>
      <c r="D32" s="6">
        <v>1</v>
      </c>
      <c r="E32" s="30" t="s">
        <v>246</v>
      </c>
      <c r="F32" s="89" t="s">
        <v>246</v>
      </c>
      <c r="G32" s="89" t="s">
        <v>246</v>
      </c>
      <c r="H32" s="123">
        <v>1428</v>
      </c>
      <c r="I32" s="124">
        <v>1428</v>
      </c>
      <c r="J32" s="9" t="s">
        <v>246</v>
      </c>
      <c r="K32" s="89" t="s">
        <v>246</v>
      </c>
      <c r="L32" s="89" t="s">
        <v>246</v>
      </c>
      <c r="M32" s="123">
        <v>1447</v>
      </c>
      <c r="N32" s="124">
        <v>1447</v>
      </c>
      <c r="O32" s="9" t="s">
        <v>246</v>
      </c>
      <c r="P32" s="89" t="s">
        <v>246</v>
      </c>
      <c r="Q32" s="89" t="s">
        <v>246</v>
      </c>
      <c r="R32" s="123">
        <v>859.18</v>
      </c>
      <c r="S32" s="124">
        <v>859.18</v>
      </c>
      <c r="T32" s="9" t="s">
        <v>246</v>
      </c>
      <c r="U32" s="89" t="s">
        <v>246</v>
      </c>
      <c r="V32" s="89" t="s">
        <v>246</v>
      </c>
      <c r="W32" s="141">
        <v>1904</v>
      </c>
      <c r="X32" s="142">
        <v>1904</v>
      </c>
      <c r="Y32" s="9" t="s">
        <v>246</v>
      </c>
      <c r="Z32" s="89" t="s">
        <v>246</v>
      </c>
      <c r="AA32" s="89" t="s">
        <v>246</v>
      </c>
      <c r="AB32" s="25">
        <v>1341.13</v>
      </c>
      <c r="AC32" s="26">
        <v>1341.13</v>
      </c>
      <c r="AD32" s="9" t="s">
        <v>246</v>
      </c>
      <c r="AE32" s="89" t="s">
        <v>246</v>
      </c>
      <c r="AF32" s="89" t="s">
        <v>246</v>
      </c>
      <c r="AG32" s="25">
        <v>1856.4</v>
      </c>
      <c r="AH32" s="26">
        <v>1856.4</v>
      </c>
      <c r="AI32" s="9" t="s">
        <v>246</v>
      </c>
      <c r="AJ32" s="89" t="s">
        <v>246</v>
      </c>
      <c r="AK32" s="89" t="s">
        <v>246</v>
      </c>
      <c r="AL32" s="25">
        <v>1600</v>
      </c>
      <c r="AM32" s="26">
        <v>1600</v>
      </c>
      <c r="AN32" s="9" t="s">
        <v>556</v>
      </c>
      <c r="AO32" s="89" t="s">
        <v>246</v>
      </c>
      <c r="AP32" s="89" t="s">
        <v>246</v>
      </c>
      <c r="AQ32" s="25">
        <v>2023</v>
      </c>
      <c r="AR32" s="26">
        <v>2023</v>
      </c>
      <c r="AS32" s="9" t="s">
        <v>556</v>
      </c>
      <c r="AT32" s="89" t="s">
        <v>246</v>
      </c>
      <c r="AU32" s="89" t="s">
        <v>246</v>
      </c>
      <c r="AV32" s="25">
        <v>2142</v>
      </c>
      <c r="AW32" s="32">
        <v>2142</v>
      </c>
      <c r="AX32" s="9" t="s">
        <v>246</v>
      </c>
      <c r="AY32" s="90"/>
      <c r="AZ32" s="90"/>
      <c r="BA32" s="25">
        <v>1914.71</v>
      </c>
      <c r="BB32" s="26">
        <v>1914.71</v>
      </c>
      <c r="BC32" s="21">
        <v>1987</v>
      </c>
      <c r="BD32" s="39">
        <v>1987</v>
      </c>
      <c r="BE32" s="40"/>
    </row>
    <row r="33" spans="1:57" x14ac:dyDescent="0.25">
      <c r="A33" s="9">
        <v>31</v>
      </c>
      <c r="B33" s="14" t="s">
        <v>517</v>
      </c>
      <c r="C33" s="5" t="s">
        <v>526</v>
      </c>
      <c r="D33" s="6">
        <v>1</v>
      </c>
      <c r="E33" s="30" t="s">
        <v>246</v>
      </c>
      <c r="F33" s="89" t="s">
        <v>246</v>
      </c>
      <c r="G33" s="89" t="s">
        <v>246</v>
      </c>
      <c r="H33" s="123">
        <v>1547</v>
      </c>
      <c r="I33" s="124">
        <v>1547</v>
      </c>
      <c r="J33" s="9" t="s">
        <v>246</v>
      </c>
      <c r="K33" s="89" t="s">
        <v>246</v>
      </c>
      <c r="L33" s="89" t="s">
        <v>246</v>
      </c>
      <c r="M33" s="123">
        <v>1965</v>
      </c>
      <c r="N33" s="124">
        <v>1965</v>
      </c>
      <c r="O33" s="9" t="s">
        <v>246</v>
      </c>
      <c r="P33" s="89" t="s">
        <v>246</v>
      </c>
      <c r="Q33" s="89" t="s">
        <v>246</v>
      </c>
      <c r="R33" s="123">
        <v>1001.98</v>
      </c>
      <c r="S33" s="124">
        <v>1001.98</v>
      </c>
      <c r="T33" s="9" t="s">
        <v>246</v>
      </c>
      <c r="U33" s="89" t="s">
        <v>246</v>
      </c>
      <c r="V33" s="89" t="s">
        <v>246</v>
      </c>
      <c r="W33" s="141">
        <v>3332</v>
      </c>
      <c r="X33" s="142">
        <v>3332</v>
      </c>
      <c r="Y33" s="9" t="s">
        <v>246</v>
      </c>
      <c r="Z33" s="89" t="s">
        <v>246</v>
      </c>
      <c r="AA33" s="89" t="s">
        <v>246</v>
      </c>
      <c r="AB33" s="25">
        <v>2255.0500000000002</v>
      </c>
      <c r="AC33" s="26">
        <v>2255.0500000000002</v>
      </c>
      <c r="AD33" s="9" t="s">
        <v>246</v>
      </c>
      <c r="AE33" s="89" t="s">
        <v>246</v>
      </c>
      <c r="AF33" s="89" t="s">
        <v>246</v>
      </c>
      <c r="AG33" s="25">
        <v>2737</v>
      </c>
      <c r="AH33" s="26">
        <v>2737</v>
      </c>
      <c r="AI33" s="9" t="s">
        <v>246</v>
      </c>
      <c r="AJ33" s="89" t="s">
        <v>246</v>
      </c>
      <c r="AK33" s="89" t="s">
        <v>246</v>
      </c>
      <c r="AL33" s="25">
        <v>1600</v>
      </c>
      <c r="AM33" s="26">
        <v>1600</v>
      </c>
      <c r="AN33" s="9" t="s">
        <v>556</v>
      </c>
      <c r="AO33" s="89" t="s">
        <v>246</v>
      </c>
      <c r="AP33" s="89" t="s">
        <v>246</v>
      </c>
      <c r="AQ33" s="25">
        <v>3570</v>
      </c>
      <c r="AR33" s="26">
        <v>3570</v>
      </c>
      <c r="AS33" s="9" t="s">
        <v>246</v>
      </c>
      <c r="AT33" s="89" t="s">
        <v>246</v>
      </c>
      <c r="AU33" s="89" t="s">
        <v>246</v>
      </c>
      <c r="AV33" s="25">
        <v>3332</v>
      </c>
      <c r="AW33" s="32">
        <v>3332</v>
      </c>
      <c r="AX33" s="9" t="s">
        <v>246</v>
      </c>
      <c r="AY33" s="90"/>
      <c r="AZ33" s="90"/>
      <c r="BA33" s="25">
        <v>3221.33</v>
      </c>
      <c r="BB33" s="26">
        <v>3221.33</v>
      </c>
      <c r="BC33" s="21">
        <v>3342</v>
      </c>
      <c r="BD33" s="39">
        <v>3342</v>
      </c>
      <c r="BE33" s="40"/>
    </row>
    <row r="34" spans="1:57" x14ac:dyDescent="0.25">
      <c r="A34" s="9">
        <v>32</v>
      </c>
      <c r="B34" s="14" t="s">
        <v>518</v>
      </c>
      <c r="C34" s="5" t="s">
        <v>526</v>
      </c>
      <c r="D34" s="6">
        <v>1</v>
      </c>
      <c r="E34" s="30" t="s">
        <v>246</v>
      </c>
      <c r="F34" s="89" t="s">
        <v>246</v>
      </c>
      <c r="G34" s="89" t="s">
        <v>246</v>
      </c>
      <c r="H34" s="123">
        <v>9520</v>
      </c>
      <c r="I34" s="124">
        <v>9520</v>
      </c>
      <c r="J34" s="9" t="s">
        <v>246</v>
      </c>
      <c r="K34" s="89" t="s">
        <v>246</v>
      </c>
      <c r="L34" s="89" t="s">
        <v>246</v>
      </c>
      <c r="M34" s="123">
        <v>4566</v>
      </c>
      <c r="N34" s="124">
        <v>4566</v>
      </c>
      <c r="O34" s="9" t="s">
        <v>246</v>
      </c>
      <c r="P34" s="89" t="s">
        <v>246</v>
      </c>
      <c r="Q34" s="89" t="s">
        <v>246</v>
      </c>
      <c r="R34" s="123">
        <v>2659.65</v>
      </c>
      <c r="S34" s="124">
        <v>2659.65</v>
      </c>
      <c r="T34" s="9" t="s">
        <v>246</v>
      </c>
      <c r="U34" s="89" t="s">
        <v>246</v>
      </c>
      <c r="V34" s="89" t="s">
        <v>246</v>
      </c>
      <c r="W34" s="141">
        <v>12019</v>
      </c>
      <c r="X34" s="142">
        <v>12019</v>
      </c>
      <c r="Y34" s="9" t="s">
        <v>246</v>
      </c>
      <c r="Z34" s="89" t="s">
        <v>246</v>
      </c>
      <c r="AA34" s="89" t="s">
        <v>246</v>
      </c>
      <c r="AB34" s="25">
        <v>8131.27</v>
      </c>
      <c r="AC34" s="26">
        <v>8131.27</v>
      </c>
      <c r="AD34" s="9" t="s">
        <v>556</v>
      </c>
      <c r="AE34" s="89" t="s">
        <v>246</v>
      </c>
      <c r="AF34" s="89" t="s">
        <v>246</v>
      </c>
      <c r="AG34" s="25">
        <v>13625.5</v>
      </c>
      <c r="AH34" s="26">
        <v>13625.5</v>
      </c>
      <c r="AI34" s="9" t="s">
        <v>246</v>
      </c>
      <c r="AJ34" s="89" t="s">
        <v>246</v>
      </c>
      <c r="AK34" s="89" t="s">
        <v>246</v>
      </c>
      <c r="AL34" s="25">
        <v>10353</v>
      </c>
      <c r="AM34" s="26">
        <v>10353</v>
      </c>
      <c r="AN34" s="9" t="s">
        <v>556</v>
      </c>
      <c r="AO34" s="89" t="s">
        <v>246</v>
      </c>
      <c r="AP34" s="89" t="s">
        <v>246</v>
      </c>
      <c r="AQ34" s="25">
        <v>12852</v>
      </c>
      <c r="AR34" s="26">
        <v>12852</v>
      </c>
      <c r="AS34" s="9" t="s">
        <v>556</v>
      </c>
      <c r="AT34" s="89" t="s">
        <v>246</v>
      </c>
      <c r="AU34" s="89" t="s">
        <v>246</v>
      </c>
      <c r="AV34" s="25">
        <v>13447</v>
      </c>
      <c r="AW34" s="32">
        <v>13447</v>
      </c>
      <c r="AX34" s="9" t="s">
        <v>246</v>
      </c>
      <c r="AY34" s="90"/>
      <c r="AZ34" s="90"/>
      <c r="BA34" s="25">
        <v>11615.59</v>
      </c>
      <c r="BB34" s="26">
        <v>11615.59</v>
      </c>
      <c r="BC34" s="21">
        <v>12051</v>
      </c>
      <c r="BD34" s="39">
        <v>12051</v>
      </c>
      <c r="BE34" s="40"/>
    </row>
    <row r="35" spans="1:57" x14ac:dyDescent="0.25">
      <c r="A35" s="9">
        <v>33</v>
      </c>
      <c r="B35" s="15" t="s">
        <v>519</v>
      </c>
      <c r="C35" s="5" t="s">
        <v>526</v>
      </c>
      <c r="D35" s="6">
        <v>1</v>
      </c>
      <c r="E35" s="30" t="s">
        <v>246</v>
      </c>
      <c r="F35" s="89" t="s">
        <v>246</v>
      </c>
      <c r="G35" s="89" t="s">
        <v>246</v>
      </c>
      <c r="H35" s="123">
        <v>6783</v>
      </c>
      <c r="I35" s="124">
        <v>6783</v>
      </c>
      <c r="J35" s="9" t="s">
        <v>246</v>
      </c>
      <c r="K35" s="89" t="s">
        <v>246</v>
      </c>
      <c r="L35" s="89" t="s">
        <v>246</v>
      </c>
      <c r="M35" s="123">
        <v>5077</v>
      </c>
      <c r="N35" s="124">
        <v>5077</v>
      </c>
      <c r="O35" s="9" t="s">
        <v>246</v>
      </c>
      <c r="P35" s="89" t="s">
        <v>246</v>
      </c>
      <c r="Q35" s="89" t="s">
        <v>246</v>
      </c>
      <c r="R35" s="123">
        <v>4007.92</v>
      </c>
      <c r="S35" s="124">
        <v>4007.92</v>
      </c>
      <c r="T35" s="9" t="s">
        <v>246</v>
      </c>
      <c r="U35" s="89" t="s">
        <v>246</v>
      </c>
      <c r="V35" s="89" t="s">
        <v>246</v>
      </c>
      <c r="W35" s="141">
        <v>8449</v>
      </c>
      <c r="X35" s="142">
        <v>8449</v>
      </c>
      <c r="Y35" s="9" t="s">
        <v>246</v>
      </c>
      <c r="Z35" s="89" t="s">
        <v>246</v>
      </c>
      <c r="AA35" s="89" t="s">
        <v>246</v>
      </c>
      <c r="AB35" s="25">
        <v>5703.67</v>
      </c>
      <c r="AC35" s="26">
        <v>5703.67</v>
      </c>
      <c r="AD35" s="9" t="s">
        <v>246</v>
      </c>
      <c r="AE35" s="89" t="s">
        <v>246</v>
      </c>
      <c r="AF35" s="89" t="s">
        <v>246</v>
      </c>
      <c r="AG35" s="25">
        <v>7437.5</v>
      </c>
      <c r="AH35" s="26">
        <v>7437.5</v>
      </c>
      <c r="AI35" s="9" t="s">
        <v>246</v>
      </c>
      <c r="AJ35" s="89" t="s">
        <v>246</v>
      </c>
      <c r="AK35" s="89" t="s">
        <v>246</v>
      </c>
      <c r="AL35" s="25">
        <v>7300</v>
      </c>
      <c r="AM35" s="26">
        <v>7300</v>
      </c>
      <c r="AN35" s="9" t="s">
        <v>556</v>
      </c>
      <c r="AO35" s="89" t="s">
        <v>246</v>
      </c>
      <c r="AP35" s="89" t="s">
        <v>246</v>
      </c>
      <c r="AQ35" s="25">
        <v>9044</v>
      </c>
      <c r="AR35" s="26">
        <v>9044</v>
      </c>
      <c r="AS35" s="9" t="s">
        <v>556</v>
      </c>
      <c r="AT35" s="89" t="s">
        <v>246</v>
      </c>
      <c r="AU35" s="89" t="s">
        <v>246</v>
      </c>
      <c r="AV35" s="25">
        <v>8925</v>
      </c>
      <c r="AW35" s="32">
        <v>8925</v>
      </c>
      <c r="AX35" s="9" t="s">
        <v>246</v>
      </c>
      <c r="AY35" s="90"/>
      <c r="AZ35" s="90"/>
      <c r="BA35" s="25">
        <v>8147.93</v>
      </c>
      <c r="BB35" s="26">
        <v>8147.93</v>
      </c>
      <c r="BC35" s="21">
        <v>8453</v>
      </c>
      <c r="BD35" s="39">
        <v>8453</v>
      </c>
      <c r="BE35" s="40"/>
    </row>
    <row r="36" spans="1:57" x14ac:dyDescent="0.25">
      <c r="A36" s="9">
        <v>34</v>
      </c>
      <c r="B36" s="14" t="s">
        <v>520</v>
      </c>
      <c r="C36" s="5" t="s">
        <v>526</v>
      </c>
      <c r="D36" s="6">
        <v>1</v>
      </c>
      <c r="E36" s="30" t="s">
        <v>246</v>
      </c>
      <c r="F36" s="89" t="s">
        <v>246</v>
      </c>
      <c r="G36" s="89" t="s">
        <v>246</v>
      </c>
      <c r="H36" s="125">
        <v>5593</v>
      </c>
      <c r="I36" s="124">
        <v>5593</v>
      </c>
      <c r="J36" s="9" t="s">
        <v>246</v>
      </c>
      <c r="K36" s="89" t="s">
        <v>246</v>
      </c>
      <c r="L36" s="89" t="s">
        <v>246</v>
      </c>
      <c r="M36" s="123">
        <v>3527</v>
      </c>
      <c r="N36" s="124">
        <v>3527</v>
      </c>
      <c r="O36" s="9" t="s">
        <v>246</v>
      </c>
      <c r="P36" s="89" t="s">
        <v>246</v>
      </c>
      <c r="Q36" s="89" t="s">
        <v>246</v>
      </c>
      <c r="R36" s="123">
        <v>2520.42</v>
      </c>
      <c r="S36" s="124">
        <v>2520.42</v>
      </c>
      <c r="T36" s="9" t="s">
        <v>246</v>
      </c>
      <c r="U36" s="89" t="s">
        <v>246</v>
      </c>
      <c r="V36" s="89" t="s">
        <v>246</v>
      </c>
      <c r="W36" s="141">
        <v>5593</v>
      </c>
      <c r="X36" s="142">
        <v>5593</v>
      </c>
      <c r="Y36" s="9" t="s">
        <v>246</v>
      </c>
      <c r="Z36" s="89" t="s">
        <v>246</v>
      </c>
      <c r="AA36" s="89" t="s">
        <v>246</v>
      </c>
      <c r="AB36" s="25">
        <v>3844.89</v>
      </c>
      <c r="AC36" s="26">
        <v>3844.89</v>
      </c>
      <c r="AD36" s="9" t="s">
        <v>246</v>
      </c>
      <c r="AE36" s="89" t="s">
        <v>246</v>
      </c>
      <c r="AF36" s="89" t="s">
        <v>246</v>
      </c>
      <c r="AG36" s="25">
        <v>4379.2</v>
      </c>
      <c r="AH36" s="26">
        <v>4379.2</v>
      </c>
      <c r="AI36" s="9" t="s">
        <v>246</v>
      </c>
      <c r="AJ36" s="89" t="s">
        <v>246</v>
      </c>
      <c r="AK36" s="89" t="s">
        <v>246</v>
      </c>
      <c r="AL36" s="25">
        <v>5000</v>
      </c>
      <c r="AM36" s="26">
        <v>5000</v>
      </c>
      <c r="AN36" s="9" t="s">
        <v>556</v>
      </c>
      <c r="AO36" s="89" t="s">
        <v>246</v>
      </c>
      <c r="AP36" s="89" t="s">
        <v>246</v>
      </c>
      <c r="AQ36" s="25">
        <v>6069</v>
      </c>
      <c r="AR36" s="26">
        <v>6069</v>
      </c>
      <c r="AS36" s="9" t="s">
        <v>556</v>
      </c>
      <c r="AT36" s="89" t="s">
        <v>246</v>
      </c>
      <c r="AU36" s="89" t="s">
        <v>246</v>
      </c>
      <c r="AV36" s="25">
        <v>6307</v>
      </c>
      <c r="AW36" s="32">
        <v>6307</v>
      </c>
      <c r="AX36" s="9" t="s">
        <v>246</v>
      </c>
      <c r="AY36" s="90"/>
      <c r="AZ36" s="90"/>
      <c r="BA36" s="25">
        <v>5491.85</v>
      </c>
      <c r="BB36" s="26">
        <v>5491.85</v>
      </c>
      <c r="BC36" s="21">
        <v>5698</v>
      </c>
      <c r="BD36" s="39">
        <v>5698</v>
      </c>
      <c r="BE36" s="40"/>
    </row>
    <row r="37" spans="1:57" x14ac:dyDescent="0.25">
      <c r="A37" s="9">
        <v>35</v>
      </c>
      <c r="B37" s="14" t="s">
        <v>521</v>
      </c>
      <c r="C37" s="5" t="s">
        <v>526</v>
      </c>
      <c r="D37" s="6">
        <v>1</v>
      </c>
      <c r="E37" s="30" t="s">
        <v>246</v>
      </c>
      <c r="F37" s="89" t="s">
        <v>246</v>
      </c>
      <c r="G37" s="89" t="s">
        <v>246</v>
      </c>
      <c r="H37" s="123">
        <v>357</v>
      </c>
      <c r="I37" s="124">
        <v>357</v>
      </c>
      <c r="J37" s="9" t="s">
        <v>246</v>
      </c>
      <c r="K37" s="89" t="s">
        <v>246</v>
      </c>
      <c r="L37" s="89" t="s">
        <v>246</v>
      </c>
      <c r="M37" s="123">
        <v>472</v>
      </c>
      <c r="N37" s="124">
        <v>472</v>
      </c>
      <c r="O37" s="9" t="s">
        <v>246</v>
      </c>
      <c r="P37" s="89" t="s">
        <v>246</v>
      </c>
      <c r="Q37" s="89" t="s">
        <v>246</v>
      </c>
      <c r="R37" s="123">
        <v>224.91</v>
      </c>
      <c r="S37" s="124">
        <v>224.91</v>
      </c>
      <c r="T37" s="9" t="s">
        <v>246</v>
      </c>
      <c r="U37" s="89" t="s">
        <v>246</v>
      </c>
      <c r="V37" s="89" t="s">
        <v>246</v>
      </c>
      <c r="W37" s="141">
        <v>678</v>
      </c>
      <c r="X37" s="142">
        <v>678</v>
      </c>
      <c r="Y37" s="9" t="s">
        <v>246</v>
      </c>
      <c r="Z37" s="89" t="s">
        <v>246</v>
      </c>
      <c r="AA37" s="89" t="s">
        <v>246</v>
      </c>
      <c r="AB37" s="25">
        <v>459.34000000000003</v>
      </c>
      <c r="AC37" s="26">
        <v>459.34000000000003</v>
      </c>
      <c r="AD37" s="9" t="s">
        <v>246</v>
      </c>
      <c r="AE37" s="89" t="s">
        <v>246</v>
      </c>
      <c r="AF37" s="89" t="s">
        <v>246</v>
      </c>
      <c r="AG37" s="25">
        <v>416.5</v>
      </c>
      <c r="AH37" s="26">
        <v>416.5</v>
      </c>
      <c r="AI37" s="9" t="s">
        <v>246</v>
      </c>
      <c r="AJ37" s="89" t="s">
        <v>246</v>
      </c>
      <c r="AK37" s="89" t="s">
        <v>246</v>
      </c>
      <c r="AL37" s="25">
        <v>350</v>
      </c>
      <c r="AM37" s="26">
        <v>350</v>
      </c>
      <c r="AN37" s="9" t="s">
        <v>556</v>
      </c>
      <c r="AO37" s="89" t="s">
        <v>246</v>
      </c>
      <c r="AP37" s="89" t="s">
        <v>246</v>
      </c>
      <c r="AQ37" s="25">
        <v>714</v>
      </c>
      <c r="AR37" s="26">
        <v>714</v>
      </c>
      <c r="AS37" s="9" t="s">
        <v>556</v>
      </c>
      <c r="AT37" s="89" t="s">
        <v>246</v>
      </c>
      <c r="AU37" s="89" t="s">
        <v>246</v>
      </c>
      <c r="AV37" s="25">
        <v>714</v>
      </c>
      <c r="AW37" s="32">
        <v>714</v>
      </c>
      <c r="AX37" s="9" t="s">
        <v>246</v>
      </c>
      <c r="AY37" s="90"/>
      <c r="AZ37" s="90"/>
      <c r="BA37" s="25">
        <v>656.88</v>
      </c>
      <c r="BB37" s="26">
        <v>656.88</v>
      </c>
      <c r="BC37" s="21">
        <v>681</v>
      </c>
      <c r="BD37" s="39">
        <v>681</v>
      </c>
      <c r="BE37" s="40"/>
    </row>
    <row r="38" spans="1:57" x14ac:dyDescent="0.25">
      <c r="A38" s="9">
        <v>36</v>
      </c>
      <c r="B38" s="14" t="s">
        <v>522</v>
      </c>
      <c r="C38" s="5" t="s">
        <v>526</v>
      </c>
      <c r="D38" s="6">
        <v>1</v>
      </c>
      <c r="E38" s="30" t="s">
        <v>246</v>
      </c>
      <c r="F38" s="89" t="s">
        <v>246</v>
      </c>
      <c r="G38" s="89" t="s">
        <v>246</v>
      </c>
      <c r="H38" s="123">
        <v>357</v>
      </c>
      <c r="I38" s="124">
        <v>357</v>
      </c>
      <c r="J38" s="9" t="s">
        <v>246</v>
      </c>
      <c r="K38" s="89" t="s">
        <v>246</v>
      </c>
      <c r="L38" s="89" t="s">
        <v>246</v>
      </c>
      <c r="M38" s="123">
        <v>355</v>
      </c>
      <c r="N38" s="124">
        <v>355</v>
      </c>
      <c r="O38" s="9" t="s">
        <v>246</v>
      </c>
      <c r="P38" s="89" t="s">
        <v>246</v>
      </c>
      <c r="Q38" s="89" t="s">
        <v>246</v>
      </c>
      <c r="R38" s="123">
        <v>437.92</v>
      </c>
      <c r="S38" s="124">
        <v>437.92</v>
      </c>
      <c r="T38" s="9" t="s">
        <v>246</v>
      </c>
      <c r="U38" s="89" t="s">
        <v>246</v>
      </c>
      <c r="V38" s="89" t="s">
        <v>246</v>
      </c>
      <c r="W38" s="141">
        <v>559</v>
      </c>
      <c r="X38" s="142">
        <v>559</v>
      </c>
      <c r="Y38" s="9" t="s">
        <v>246</v>
      </c>
      <c r="Z38" s="89" t="s">
        <v>246</v>
      </c>
      <c r="AA38" s="89" t="s">
        <v>246</v>
      </c>
      <c r="AB38" s="25">
        <v>383.18</v>
      </c>
      <c r="AC38" s="26">
        <v>383.18</v>
      </c>
      <c r="AD38" s="9" t="s">
        <v>246</v>
      </c>
      <c r="AE38" s="89" t="s">
        <v>246</v>
      </c>
      <c r="AF38" s="89" t="s">
        <v>246</v>
      </c>
      <c r="AG38" s="25">
        <v>535.5</v>
      </c>
      <c r="AH38" s="26">
        <v>535.5</v>
      </c>
      <c r="AI38" s="9" t="s">
        <v>246</v>
      </c>
      <c r="AJ38" s="89" t="s">
        <v>246</v>
      </c>
      <c r="AK38" s="89" t="s">
        <v>246</v>
      </c>
      <c r="AL38" s="25">
        <v>400</v>
      </c>
      <c r="AM38" s="26">
        <v>400</v>
      </c>
      <c r="AN38" s="9" t="s">
        <v>556</v>
      </c>
      <c r="AO38" s="89" t="s">
        <v>246</v>
      </c>
      <c r="AP38" s="89" t="s">
        <v>246</v>
      </c>
      <c r="AQ38" s="25">
        <v>595</v>
      </c>
      <c r="AR38" s="26">
        <v>595</v>
      </c>
      <c r="AS38" s="9" t="s">
        <v>556</v>
      </c>
      <c r="AT38" s="89" t="s">
        <v>246</v>
      </c>
      <c r="AU38" s="89" t="s">
        <v>246</v>
      </c>
      <c r="AV38" s="25">
        <v>595</v>
      </c>
      <c r="AW38" s="32">
        <v>595</v>
      </c>
      <c r="AX38" s="9" t="s">
        <v>246</v>
      </c>
      <c r="AY38" s="90"/>
      <c r="AZ38" s="90"/>
      <c r="BA38" s="25">
        <v>546.21</v>
      </c>
      <c r="BB38" s="26">
        <v>546.21</v>
      </c>
      <c r="BC38" s="21">
        <v>567</v>
      </c>
      <c r="BD38" s="39">
        <v>567</v>
      </c>
      <c r="BE38" s="40"/>
    </row>
    <row r="39" spans="1:57" ht="25.5" x14ac:dyDescent="0.25">
      <c r="A39" s="9">
        <v>37</v>
      </c>
      <c r="B39" s="14" t="s">
        <v>523</v>
      </c>
      <c r="C39" s="5" t="s">
        <v>526</v>
      </c>
      <c r="D39" s="6">
        <v>1</v>
      </c>
      <c r="E39" s="30" t="s">
        <v>246</v>
      </c>
      <c r="F39" s="89" t="s">
        <v>246</v>
      </c>
      <c r="G39" s="89" t="s">
        <v>246</v>
      </c>
      <c r="H39" s="123">
        <v>24990</v>
      </c>
      <c r="I39" s="124">
        <v>24990</v>
      </c>
      <c r="J39" s="9" t="s">
        <v>246</v>
      </c>
      <c r="K39" s="89" t="s">
        <v>246</v>
      </c>
      <c r="L39" s="89" t="s">
        <v>246</v>
      </c>
      <c r="M39" s="123">
        <v>24614</v>
      </c>
      <c r="N39" s="124">
        <v>24614</v>
      </c>
      <c r="O39" s="9" t="s">
        <v>246</v>
      </c>
      <c r="P39" s="89" t="s">
        <v>246</v>
      </c>
      <c r="Q39" s="89" t="s">
        <v>246</v>
      </c>
      <c r="R39" s="123">
        <v>18788.91</v>
      </c>
      <c r="S39" s="124">
        <v>18788.91</v>
      </c>
      <c r="T39" s="9" t="s">
        <v>246</v>
      </c>
      <c r="U39" s="89" t="s">
        <v>246</v>
      </c>
      <c r="V39" s="89" t="s">
        <v>246</v>
      </c>
      <c r="W39" s="141">
        <v>30940</v>
      </c>
      <c r="X39" s="142">
        <v>30940</v>
      </c>
      <c r="Y39" s="9" t="s">
        <v>246</v>
      </c>
      <c r="Z39" s="89" t="s">
        <v>246</v>
      </c>
      <c r="AA39" s="89" t="s">
        <v>246</v>
      </c>
      <c r="AB39" s="25">
        <v>24835.3</v>
      </c>
      <c r="AC39" s="26">
        <v>24835.3</v>
      </c>
      <c r="AD39" s="9" t="s">
        <v>246</v>
      </c>
      <c r="AE39" s="89" t="s">
        <v>246</v>
      </c>
      <c r="AF39" s="89" t="s">
        <v>246</v>
      </c>
      <c r="AG39" s="25">
        <v>30821</v>
      </c>
      <c r="AH39" s="26">
        <v>30821</v>
      </c>
      <c r="AI39" s="9" t="s">
        <v>246</v>
      </c>
      <c r="AJ39" s="89" t="s">
        <v>246</v>
      </c>
      <c r="AK39" s="89" t="s">
        <v>246</v>
      </c>
      <c r="AL39" s="25">
        <v>36000</v>
      </c>
      <c r="AM39" s="26">
        <v>36000</v>
      </c>
      <c r="AN39" s="9" t="s">
        <v>556</v>
      </c>
      <c r="AO39" s="89" t="s">
        <v>246</v>
      </c>
      <c r="AP39" s="89" t="s">
        <v>246</v>
      </c>
      <c r="AQ39" s="25">
        <v>39389</v>
      </c>
      <c r="AR39" s="26">
        <v>39389</v>
      </c>
      <c r="AS39" s="9" t="s">
        <v>556</v>
      </c>
      <c r="AT39" s="89" t="s">
        <v>246</v>
      </c>
      <c r="AU39" s="89" t="s">
        <v>246</v>
      </c>
      <c r="AV39" s="25">
        <v>40460</v>
      </c>
      <c r="AW39" s="32">
        <v>40460</v>
      </c>
      <c r="AX39" s="9" t="s">
        <v>246</v>
      </c>
      <c r="AY39" s="90"/>
      <c r="AZ39" s="90"/>
      <c r="BA39" s="25">
        <v>35478.660000000003</v>
      </c>
      <c r="BB39" s="26">
        <v>35478.660000000003</v>
      </c>
      <c r="BC39" s="21">
        <v>36807</v>
      </c>
      <c r="BD39" s="39">
        <v>36807</v>
      </c>
      <c r="BE39" s="40"/>
    </row>
    <row r="40" spans="1:57" x14ac:dyDescent="0.25">
      <c r="A40" s="9">
        <v>38</v>
      </c>
      <c r="B40" s="14" t="s">
        <v>524</v>
      </c>
      <c r="C40" s="5" t="s">
        <v>526</v>
      </c>
      <c r="D40" s="6">
        <v>1</v>
      </c>
      <c r="E40" s="30" t="s">
        <v>246</v>
      </c>
      <c r="F40" s="89" t="s">
        <v>246</v>
      </c>
      <c r="G40" s="89" t="s">
        <v>246</v>
      </c>
      <c r="H40" s="123">
        <v>3094</v>
      </c>
      <c r="I40" s="124">
        <v>3094</v>
      </c>
      <c r="J40" s="9" t="s">
        <v>246</v>
      </c>
      <c r="K40" s="89" t="s">
        <v>246</v>
      </c>
      <c r="L40" s="89" t="s">
        <v>246</v>
      </c>
      <c r="M40" s="123">
        <v>2734</v>
      </c>
      <c r="N40" s="124">
        <v>2734</v>
      </c>
      <c r="O40" s="9" t="s">
        <v>246</v>
      </c>
      <c r="P40" s="89" t="s">
        <v>246</v>
      </c>
      <c r="Q40" s="89" t="s">
        <v>246</v>
      </c>
      <c r="R40" s="123">
        <v>1879.01</v>
      </c>
      <c r="S40" s="124">
        <v>1879.01</v>
      </c>
      <c r="T40" s="9" t="s">
        <v>246</v>
      </c>
      <c r="U40" s="89" t="s">
        <v>246</v>
      </c>
      <c r="V40" s="89" t="s">
        <v>246</v>
      </c>
      <c r="W40" s="141">
        <v>7616</v>
      </c>
      <c r="X40" s="142">
        <v>7616</v>
      </c>
      <c r="Y40" s="9" t="s">
        <v>246</v>
      </c>
      <c r="Z40" s="89" t="s">
        <v>246</v>
      </c>
      <c r="AA40" s="89" t="s">
        <v>246</v>
      </c>
      <c r="AB40" s="25">
        <v>5169.3599999999997</v>
      </c>
      <c r="AC40" s="26">
        <v>5169.3599999999997</v>
      </c>
      <c r="AD40" s="9" t="s">
        <v>246</v>
      </c>
      <c r="AE40" s="89" t="s">
        <v>246</v>
      </c>
      <c r="AF40" s="89" t="s">
        <v>246</v>
      </c>
      <c r="AG40" s="25">
        <v>5355</v>
      </c>
      <c r="AH40" s="26">
        <v>5355</v>
      </c>
      <c r="AI40" s="9" t="s">
        <v>246</v>
      </c>
      <c r="AJ40" s="89" t="s">
        <v>246</v>
      </c>
      <c r="AK40" s="89" t="s">
        <v>246</v>
      </c>
      <c r="AL40" s="25">
        <v>6000</v>
      </c>
      <c r="AM40" s="26">
        <v>6000</v>
      </c>
      <c r="AN40" s="9" t="s">
        <v>556</v>
      </c>
      <c r="AO40" s="89" t="s">
        <v>246</v>
      </c>
      <c r="AP40" s="89" t="s">
        <v>246</v>
      </c>
      <c r="AQ40" s="25">
        <v>8092</v>
      </c>
      <c r="AR40" s="26">
        <v>8092</v>
      </c>
      <c r="AS40" s="9" t="s">
        <v>556</v>
      </c>
      <c r="AT40" s="89" t="s">
        <v>246</v>
      </c>
      <c r="AU40" s="89" t="s">
        <v>246</v>
      </c>
      <c r="AV40" s="25">
        <v>8568</v>
      </c>
      <c r="AW40" s="32">
        <v>8568</v>
      </c>
      <c r="AX40" s="9" t="s">
        <v>246</v>
      </c>
      <c r="AY40" s="90"/>
      <c r="AZ40" s="90"/>
      <c r="BA40" s="25">
        <v>7385.14</v>
      </c>
      <c r="BB40" s="26">
        <v>7385.14</v>
      </c>
      <c r="BC40" s="21">
        <v>7662</v>
      </c>
      <c r="BD40" s="39">
        <v>7662</v>
      </c>
      <c r="BE40" s="40"/>
    </row>
    <row r="41" spans="1:57" x14ac:dyDescent="0.25">
      <c r="A41" s="9">
        <v>39</v>
      </c>
      <c r="B41" s="15" t="s">
        <v>525</v>
      </c>
      <c r="C41" s="5" t="s">
        <v>533</v>
      </c>
      <c r="D41" s="6">
        <v>1</v>
      </c>
      <c r="E41" s="30" t="s">
        <v>246</v>
      </c>
      <c r="F41" s="89" t="s">
        <v>246</v>
      </c>
      <c r="G41" s="89" t="s">
        <v>246</v>
      </c>
      <c r="H41" s="123">
        <v>21420</v>
      </c>
      <c r="I41" s="124">
        <v>21420</v>
      </c>
      <c r="J41" s="9" t="s">
        <v>246</v>
      </c>
      <c r="K41" s="89" t="s">
        <v>246</v>
      </c>
      <c r="L41" s="89" t="s">
        <v>246</v>
      </c>
      <c r="M41" s="123">
        <v>14260</v>
      </c>
      <c r="N41" s="124">
        <v>14260</v>
      </c>
      <c r="O41" s="9" t="s">
        <v>246</v>
      </c>
      <c r="P41" s="89" t="s">
        <v>246</v>
      </c>
      <c r="Q41" s="89" t="s">
        <v>246</v>
      </c>
      <c r="R41" s="123">
        <v>13527.92</v>
      </c>
      <c r="S41" s="124">
        <v>13527.92</v>
      </c>
      <c r="T41" s="9" t="s">
        <v>246</v>
      </c>
      <c r="U41" s="89" t="s">
        <v>246</v>
      </c>
      <c r="V41" s="89" t="s">
        <v>246</v>
      </c>
      <c r="W41" s="141">
        <v>24936</v>
      </c>
      <c r="X41" s="142">
        <v>24936</v>
      </c>
      <c r="Y41" s="9" t="s">
        <v>246</v>
      </c>
      <c r="Z41" s="89" t="s">
        <v>246</v>
      </c>
      <c r="AA41" s="89" t="s">
        <v>246</v>
      </c>
      <c r="AB41" s="25">
        <v>22807.54</v>
      </c>
      <c r="AC41" s="26">
        <v>22807.54</v>
      </c>
      <c r="AD41" s="9" t="s">
        <v>246</v>
      </c>
      <c r="AE41" s="89" t="s">
        <v>246</v>
      </c>
      <c r="AF41" s="89" t="s">
        <v>246</v>
      </c>
      <c r="AG41" s="25">
        <v>29750</v>
      </c>
      <c r="AH41" s="26">
        <v>29750</v>
      </c>
      <c r="AI41" s="9" t="s">
        <v>246</v>
      </c>
      <c r="AJ41" s="89" t="s">
        <v>246</v>
      </c>
      <c r="AK41" s="89" t="s">
        <v>246</v>
      </c>
      <c r="AL41" s="25">
        <v>25000</v>
      </c>
      <c r="AM41" s="26">
        <v>25000</v>
      </c>
      <c r="AN41" s="9" t="s">
        <v>556</v>
      </c>
      <c r="AO41" s="89" t="s">
        <v>246</v>
      </c>
      <c r="AP41" s="89" t="s">
        <v>246</v>
      </c>
      <c r="AQ41" s="25">
        <v>36176</v>
      </c>
      <c r="AR41" s="26">
        <v>36176</v>
      </c>
      <c r="AS41" s="9" t="s">
        <v>556</v>
      </c>
      <c r="AT41" s="89" t="s">
        <v>246</v>
      </c>
      <c r="AU41" s="89" t="s">
        <v>246</v>
      </c>
      <c r="AV41" s="25">
        <v>37009</v>
      </c>
      <c r="AW41" s="32">
        <v>37009</v>
      </c>
      <c r="AX41" s="9" t="s">
        <v>246</v>
      </c>
      <c r="AY41" s="90"/>
      <c r="AZ41" s="90"/>
      <c r="BA41" s="25">
        <v>32582.2</v>
      </c>
      <c r="BB41" s="26">
        <v>32582.2</v>
      </c>
      <c r="BC41" s="21">
        <v>33802</v>
      </c>
      <c r="BD41" s="39">
        <v>33802</v>
      </c>
      <c r="BE41" s="40"/>
    </row>
    <row r="42" spans="1:57" ht="15" thickBot="1" x14ac:dyDescent="0.3">
      <c r="A42" s="10"/>
      <c r="B42" s="75"/>
      <c r="C42" s="7"/>
      <c r="D42" s="11"/>
      <c r="E42" s="10"/>
      <c r="F42" s="91"/>
      <c r="G42" s="91"/>
      <c r="H42" s="28"/>
      <c r="I42" s="29"/>
      <c r="J42" s="10"/>
      <c r="K42" s="91"/>
      <c r="L42" s="91"/>
      <c r="M42" s="28"/>
      <c r="N42" s="29"/>
      <c r="O42" s="10"/>
      <c r="P42" s="91"/>
      <c r="Q42" s="91"/>
      <c r="R42" s="130"/>
      <c r="S42" s="131"/>
      <c r="T42" s="10"/>
      <c r="U42" s="91"/>
      <c r="V42" s="91"/>
      <c r="W42" s="143"/>
      <c r="X42" s="144"/>
      <c r="Y42" s="96"/>
      <c r="Z42" s="96"/>
      <c r="AA42" s="96"/>
      <c r="AB42" s="96"/>
      <c r="AC42" s="96"/>
      <c r="AD42" s="96"/>
      <c r="AE42" s="96"/>
      <c r="AF42" s="96"/>
      <c r="AG42" s="96"/>
      <c r="AH42" s="96"/>
      <c r="AI42" s="96"/>
      <c r="AJ42" s="96"/>
      <c r="AK42" s="96"/>
      <c r="AL42" s="96"/>
      <c r="AM42" s="96"/>
      <c r="AN42" s="10"/>
      <c r="AO42" s="91"/>
      <c r="AP42" s="91"/>
      <c r="AQ42" s="28"/>
      <c r="AR42" s="29"/>
      <c r="AS42" s="96"/>
      <c r="AT42" s="96"/>
      <c r="AU42" s="96"/>
      <c r="AV42" s="96"/>
      <c r="AW42" s="96"/>
      <c r="AX42" s="10"/>
      <c r="AY42" s="91"/>
      <c r="AZ42" s="91"/>
      <c r="BA42" s="28"/>
      <c r="BB42" s="29"/>
      <c r="BC42" s="22"/>
      <c r="BD42" s="39"/>
      <c r="BE42" s="40"/>
    </row>
    <row r="43" spans="1:57" s="138" customFormat="1" ht="26.25" thickBot="1" x14ac:dyDescent="0.3">
      <c r="A43" s="169"/>
      <c r="B43" s="169"/>
      <c r="C43" s="169"/>
      <c r="D43" s="169"/>
      <c r="E43" s="132"/>
      <c r="F43" s="133"/>
      <c r="G43" s="133"/>
      <c r="H43" s="134" t="s">
        <v>6</v>
      </c>
      <c r="I43" s="126">
        <v>2318325.5</v>
      </c>
      <c r="J43" s="135"/>
      <c r="K43" s="135"/>
      <c r="L43" s="135"/>
      <c r="M43" s="134" t="s">
        <v>6</v>
      </c>
      <c r="N43" s="126">
        <v>3314418</v>
      </c>
      <c r="O43" s="135"/>
      <c r="P43" s="135"/>
      <c r="Q43" s="135"/>
      <c r="R43" s="134" t="s">
        <v>6</v>
      </c>
      <c r="S43" s="126">
        <v>4956832.7700000005</v>
      </c>
      <c r="T43" s="135"/>
      <c r="U43" s="135"/>
      <c r="V43" s="135"/>
      <c r="W43" s="145" t="s">
        <v>6</v>
      </c>
      <c r="X43" s="146">
        <v>5049998</v>
      </c>
      <c r="Y43" s="135"/>
      <c r="Z43" s="135"/>
      <c r="AA43" s="135"/>
      <c r="AB43" s="134" t="s">
        <v>6</v>
      </c>
      <c r="AC43" s="129">
        <v>5005834.8299999954</v>
      </c>
      <c r="AD43" s="135"/>
      <c r="AE43" s="135"/>
      <c r="AF43" s="135"/>
      <c r="AG43" s="134" t="s">
        <v>6</v>
      </c>
      <c r="AH43" s="129">
        <v>6241819.8700000001</v>
      </c>
      <c r="AI43" s="135"/>
      <c r="AJ43" s="135"/>
      <c r="AK43" s="135"/>
      <c r="AL43" s="134" t="s">
        <v>6</v>
      </c>
      <c r="AM43" s="129">
        <v>6305195</v>
      </c>
      <c r="AN43" s="135"/>
      <c r="AO43" s="135"/>
      <c r="AP43" s="135"/>
      <c r="AQ43" s="134" t="s">
        <v>6</v>
      </c>
      <c r="AR43" s="129">
        <v>7929208</v>
      </c>
      <c r="AS43" s="135"/>
      <c r="AT43" s="135"/>
      <c r="AU43" s="135"/>
      <c r="AV43" s="134" t="s">
        <v>6</v>
      </c>
      <c r="AW43" s="129">
        <v>8310353.0999999996</v>
      </c>
      <c r="AX43" s="135"/>
      <c r="AY43" s="135"/>
      <c r="AZ43" s="135"/>
      <c r="BA43" s="134" t="s">
        <v>6</v>
      </c>
      <c r="BB43" s="147">
        <v>7149793.3699999982</v>
      </c>
      <c r="BC43" s="172">
        <v>7418745</v>
      </c>
      <c r="BD43" s="136"/>
      <c r="BE43" s="137"/>
    </row>
    <row r="44" spans="1:57" s="138" customFormat="1" ht="86.25" customHeight="1" thickBot="1" x14ac:dyDescent="0.3">
      <c r="A44" s="162"/>
      <c r="B44" s="162"/>
      <c r="C44" s="162"/>
      <c r="D44" s="169"/>
      <c r="E44" s="157"/>
      <c r="F44" s="170"/>
      <c r="G44" s="170"/>
      <c r="H44" s="170"/>
      <c r="I44" s="171"/>
      <c r="J44" s="157" t="s">
        <v>553</v>
      </c>
      <c r="K44" s="158"/>
      <c r="L44" s="158"/>
      <c r="M44" s="158"/>
      <c r="N44" s="159"/>
      <c r="O44" s="157"/>
      <c r="P44" s="158"/>
      <c r="Q44" s="158"/>
      <c r="R44" s="158"/>
      <c r="S44" s="159"/>
      <c r="T44" s="157" t="s">
        <v>549</v>
      </c>
      <c r="U44" s="158"/>
      <c r="V44" s="158"/>
      <c r="W44" s="158"/>
      <c r="X44" s="159"/>
      <c r="Y44" s="157" t="s">
        <v>550</v>
      </c>
      <c r="Z44" s="158"/>
      <c r="AA44" s="158"/>
      <c r="AB44" s="158"/>
      <c r="AC44" s="159"/>
      <c r="AD44" s="157" t="s">
        <v>555</v>
      </c>
      <c r="AE44" s="158"/>
      <c r="AF44" s="158"/>
      <c r="AG44" s="158"/>
      <c r="AH44" s="159"/>
      <c r="AI44" s="157" t="s">
        <v>554</v>
      </c>
      <c r="AJ44" s="158"/>
      <c r="AK44" s="158"/>
      <c r="AL44" s="158"/>
      <c r="AM44" s="159"/>
      <c r="AN44" s="157" t="s">
        <v>555</v>
      </c>
      <c r="AO44" s="158"/>
      <c r="AP44" s="158"/>
      <c r="AQ44" s="158"/>
      <c r="AR44" s="159"/>
      <c r="AS44" s="157" t="s">
        <v>555</v>
      </c>
      <c r="AT44" s="158"/>
      <c r="AU44" s="158"/>
      <c r="AV44" s="158"/>
      <c r="AW44" s="159"/>
      <c r="AX44" s="157" t="s">
        <v>550</v>
      </c>
      <c r="AY44" s="158"/>
      <c r="AZ44" s="158"/>
      <c r="BA44" s="158"/>
      <c r="BB44" s="159"/>
      <c r="BC44" s="173"/>
      <c r="BE44" s="137"/>
    </row>
    <row r="45" spans="1:57" ht="20.25" customHeight="1" thickBot="1" x14ac:dyDescent="0.3">
      <c r="E45" s="154" t="s">
        <v>536</v>
      </c>
      <c r="F45" s="155"/>
      <c r="G45" s="155"/>
      <c r="H45" s="155"/>
      <c r="I45" s="156"/>
      <c r="J45" s="160" t="s">
        <v>537</v>
      </c>
      <c r="K45" s="161"/>
      <c r="L45" s="161"/>
      <c r="M45" s="161"/>
      <c r="N45" s="161"/>
      <c r="O45" s="154" t="s">
        <v>536</v>
      </c>
      <c r="P45" s="155"/>
      <c r="Q45" s="155"/>
      <c r="R45" s="155"/>
      <c r="S45" s="156"/>
      <c r="T45" s="154" t="s">
        <v>536</v>
      </c>
      <c r="U45" s="155"/>
      <c r="V45" s="155"/>
      <c r="W45" s="155"/>
      <c r="X45" s="156"/>
      <c r="Y45" s="154" t="s">
        <v>536</v>
      </c>
      <c r="Z45" s="155"/>
      <c r="AA45" s="155"/>
      <c r="AB45" s="155"/>
      <c r="AC45" s="156"/>
      <c r="AD45" s="160" t="s">
        <v>537</v>
      </c>
      <c r="AE45" s="161"/>
      <c r="AF45" s="161"/>
      <c r="AG45" s="161"/>
      <c r="AH45" s="161"/>
      <c r="AI45" s="160" t="s">
        <v>537</v>
      </c>
      <c r="AJ45" s="161"/>
      <c r="AK45" s="161"/>
      <c r="AL45" s="161"/>
      <c r="AM45" s="161"/>
      <c r="AN45" s="160" t="s">
        <v>537</v>
      </c>
      <c r="AO45" s="161"/>
      <c r="AP45" s="161"/>
      <c r="AQ45" s="161"/>
      <c r="AR45" s="161"/>
      <c r="AS45" s="160" t="s">
        <v>537</v>
      </c>
      <c r="AT45" s="161"/>
      <c r="AU45" s="161"/>
      <c r="AV45" s="161"/>
      <c r="AW45" s="161"/>
      <c r="AX45" s="154" t="s">
        <v>536</v>
      </c>
      <c r="AY45" s="155"/>
      <c r="AZ45" s="155"/>
      <c r="BA45" s="155"/>
      <c r="BB45" s="156"/>
    </row>
    <row r="46" spans="1:57" ht="17.25" customHeight="1" x14ac:dyDescent="0.25">
      <c r="A46" s="162"/>
      <c r="B46" s="162"/>
      <c r="C46" s="162"/>
      <c r="D46" s="162"/>
      <c r="E46" s="121" t="s">
        <v>486</v>
      </c>
      <c r="I46" s="128">
        <v>2318325.5</v>
      </c>
      <c r="J46" s="121" t="s">
        <v>486</v>
      </c>
      <c r="N46" s="128">
        <v>3314419</v>
      </c>
      <c r="O46" s="121" t="s">
        <v>486</v>
      </c>
      <c r="S46" s="127">
        <v>4956832.7699999996</v>
      </c>
      <c r="T46" s="121" t="s">
        <v>486</v>
      </c>
      <c r="X46" s="76">
        <v>5050000</v>
      </c>
      <c r="Y46" s="121" t="s">
        <v>486</v>
      </c>
      <c r="AC46" s="76">
        <v>5193121</v>
      </c>
      <c r="AD46" s="121" t="s">
        <v>486</v>
      </c>
      <c r="AH46" s="76">
        <v>5246073</v>
      </c>
      <c r="AI46" s="121" t="s">
        <v>486</v>
      </c>
      <c r="AM46" s="76">
        <v>6305194</v>
      </c>
      <c r="AN46" s="121" t="s">
        <v>486</v>
      </c>
      <c r="AR46" s="76">
        <v>6663200</v>
      </c>
      <c r="AS46" s="121" t="s">
        <v>486</v>
      </c>
      <c r="AW46" s="76">
        <v>6983490</v>
      </c>
      <c r="AX46" s="121" t="s">
        <v>486</v>
      </c>
      <c r="BB46" s="76">
        <v>7418741</v>
      </c>
    </row>
    <row r="47" spans="1:57" ht="15" x14ac:dyDescent="0.25">
      <c r="E47" s="121" t="s">
        <v>535</v>
      </c>
      <c r="J47" s="121" t="s">
        <v>535</v>
      </c>
      <c r="O47" s="121" t="s">
        <v>535</v>
      </c>
      <c r="T47" s="121" t="s">
        <v>535</v>
      </c>
      <c r="Y47" s="121" t="s">
        <v>552</v>
      </c>
      <c r="AD47" s="121" t="s">
        <v>551</v>
      </c>
      <c r="AI47" s="121" t="s">
        <v>535</v>
      </c>
      <c r="AN47" s="121" t="s">
        <v>551</v>
      </c>
      <c r="AS47" s="121" t="s">
        <v>535</v>
      </c>
      <c r="AX47" s="121" t="s">
        <v>552</v>
      </c>
    </row>
    <row r="48" spans="1:57" ht="15" x14ac:dyDescent="0.25">
      <c r="B48" s="44" t="s">
        <v>10</v>
      </c>
      <c r="C48" s="65">
        <v>10</v>
      </c>
      <c r="BC48" s="40"/>
    </row>
    <row r="49" spans="2:55" ht="15" x14ac:dyDescent="0.25">
      <c r="B49" s="44" t="s">
        <v>547</v>
      </c>
      <c r="C49" s="65">
        <v>5</v>
      </c>
      <c r="BC49" s="40"/>
    </row>
    <row r="50" spans="2:55" ht="15" x14ac:dyDescent="0.25">
      <c r="B50" s="43" t="s">
        <v>538</v>
      </c>
      <c r="C50" s="148">
        <v>3314418</v>
      </c>
      <c r="D50" s="149" t="s">
        <v>557</v>
      </c>
      <c r="BC50" s="40"/>
    </row>
    <row r="51" spans="2:55" ht="15" x14ac:dyDescent="0.25">
      <c r="B51" s="43" t="s">
        <v>543</v>
      </c>
      <c r="C51" s="148">
        <v>6305194</v>
      </c>
      <c r="D51" s="149" t="s">
        <v>558</v>
      </c>
      <c r="BC51" s="40"/>
    </row>
    <row r="52" spans="2:55" ht="15" x14ac:dyDescent="0.25">
      <c r="B52" s="43" t="s">
        <v>542</v>
      </c>
      <c r="C52" s="148">
        <v>6241819.8700000001</v>
      </c>
      <c r="D52" s="149" t="s">
        <v>559</v>
      </c>
      <c r="BC52" s="40"/>
    </row>
    <row r="53" spans="2:55" ht="15" x14ac:dyDescent="0.25">
      <c r="B53" s="43" t="s">
        <v>544</v>
      </c>
      <c r="C53" s="148">
        <v>7929208</v>
      </c>
      <c r="D53" s="149" t="s">
        <v>559</v>
      </c>
      <c r="BC53" s="40"/>
    </row>
    <row r="54" spans="2:55" ht="15" x14ac:dyDescent="0.25">
      <c r="B54" s="43" t="s">
        <v>545</v>
      </c>
      <c r="C54" s="148">
        <v>8310353.0999999996</v>
      </c>
      <c r="D54" s="149" t="s">
        <v>559</v>
      </c>
      <c r="BC54" s="40"/>
    </row>
    <row r="55" spans="2:55" ht="15" x14ac:dyDescent="0.25">
      <c r="B55" s="152"/>
      <c r="C55" s="153"/>
      <c r="D55" s="149"/>
      <c r="BC55" s="40"/>
    </row>
    <row r="56" spans="2:55" ht="15" x14ac:dyDescent="0.25">
      <c r="B56" s="150" t="s">
        <v>11</v>
      </c>
      <c r="C56" s="151">
        <v>3954456.0307824281</v>
      </c>
    </row>
    <row r="57" spans="2:55" x14ac:dyDescent="0.25">
      <c r="J57" s="41"/>
      <c r="K57" s="41"/>
      <c r="L57" s="41"/>
      <c r="M57" s="41"/>
      <c r="N57" s="41"/>
      <c r="O57" s="41"/>
      <c r="P57" s="41"/>
      <c r="Q57" s="41"/>
      <c r="R57" s="41"/>
      <c r="S57" s="41"/>
      <c r="T57" s="41"/>
      <c r="U57" s="41"/>
      <c r="V57" s="41"/>
      <c r="W57" s="41"/>
      <c r="X57" s="41"/>
      <c r="Y57" s="41"/>
      <c r="Z57" s="41"/>
      <c r="AA57" s="41"/>
      <c r="AB57" s="41"/>
      <c r="AC57" s="41"/>
      <c r="AD57" s="41"/>
      <c r="AE57" s="41"/>
      <c r="AF57" s="41"/>
      <c r="AG57" s="41"/>
      <c r="AH57" s="41"/>
      <c r="AI57" s="41"/>
      <c r="AJ57" s="41"/>
      <c r="AK57" s="41"/>
      <c r="AL57" s="41"/>
      <c r="AM57" s="41"/>
      <c r="AS57" s="41"/>
      <c r="AT57" s="41"/>
      <c r="AU57" s="41"/>
      <c r="AV57" s="41"/>
      <c r="AW57" s="41"/>
    </row>
    <row r="58" spans="2:55" ht="15" x14ac:dyDescent="0.25">
      <c r="B58" s="44" t="s">
        <v>548</v>
      </c>
      <c r="C58" s="65">
        <v>4</v>
      </c>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S58" s="41"/>
      <c r="AT58" s="41"/>
      <c r="AU58" s="41"/>
      <c r="AV58" s="41"/>
      <c r="AW58" s="41"/>
    </row>
    <row r="59" spans="2:55" x14ac:dyDescent="0.25">
      <c r="B59" s="38"/>
      <c r="J59" s="41"/>
      <c r="K59" s="41"/>
      <c r="L59" s="41"/>
      <c r="M59" s="41"/>
      <c r="N59" s="41"/>
      <c r="O59" s="41"/>
      <c r="P59" s="41"/>
      <c r="Q59" s="41"/>
      <c r="R59" s="41"/>
      <c r="S59" s="41"/>
      <c r="T59" s="41"/>
      <c r="U59" s="41"/>
      <c r="V59" s="41"/>
      <c r="W59" s="41"/>
      <c r="X59" s="41"/>
      <c r="Y59" s="41"/>
      <c r="Z59" s="41"/>
      <c r="AA59" s="41"/>
      <c r="AB59" s="41"/>
      <c r="AC59" s="41"/>
      <c r="AD59" s="41"/>
      <c r="AE59" s="41"/>
      <c r="AF59" s="41"/>
      <c r="AG59" s="41"/>
      <c r="AH59" s="41"/>
      <c r="AI59" s="41"/>
      <c r="AJ59" s="41"/>
      <c r="AK59" s="41"/>
      <c r="AL59" s="41"/>
      <c r="AM59" s="41"/>
      <c r="AS59" s="41"/>
      <c r="AT59" s="41"/>
      <c r="AU59" s="41"/>
      <c r="AV59" s="41"/>
      <c r="AW59" s="41"/>
    </row>
    <row r="60" spans="2:55" x14ac:dyDescent="0.25">
      <c r="B60" s="43" t="s">
        <v>539</v>
      </c>
      <c r="C60" s="95">
        <v>4956832.7700000005</v>
      </c>
    </row>
    <row r="61" spans="2:55" x14ac:dyDescent="0.25">
      <c r="B61" s="43" t="s">
        <v>541</v>
      </c>
      <c r="C61" s="95">
        <v>5005834.8299999954</v>
      </c>
    </row>
    <row r="62" spans="2:55" x14ac:dyDescent="0.25">
      <c r="B62" s="43" t="s">
        <v>540</v>
      </c>
      <c r="C62" s="95">
        <v>5049998</v>
      </c>
    </row>
    <row r="63" spans="2:55" ht="16.5" customHeight="1" x14ac:dyDescent="0.25">
      <c r="B63" s="43" t="s">
        <v>546</v>
      </c>
      <c r="C63" s="95">
        <v>7149793.3699999982</v>
      </c>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S63" s="41"/>
      <c r="AT63" s="41"/>
      <c r="AU63" s="41"/>
      <c r="AV63" s="41"/>
      <c r="AW63" s="41"/>
    </row>
    <row r="65" spans="2:3" ht="15" x14ac:dyDescent="0.25">
      <c r="B65" s="44" t="s">
        <v>12</v>
      </c>
      <c r="C65" s="45">
        <v>5027916.4149999972</v>
      </c>
    </row>
    <row r="66" spans="2:3" ht="15" x14ac:dyDescent="0.25">
      <c r="B66" s="44" t="s">
        <v>13</v>
      </c>
      <c r="C66" s="45">
        <v>1073460.3842175691</v>
      </c>
    </row>
    <row r="68" spans="2:3" ht="27" customHeight="1" x14ac:dyDescent="0.25">
      <c r="B68" s="54" t="s">
        <v>485</v>
      </c>
      <c r="C68" s="55">
        <v>1</v>
      </c>
    </row>
    <row r="69" spans="2:3" x14ac:dyDescent="0.25">
      <c r="B69" s="43" t="s">
        <v>534</v>
      </c>
      <c r="C69" s="95">
        <v>2318325.5</v>
      </c>
    </row>
    <row r="70" spans="2:3" x14ac:dyDescent="0.25">
      <c r="B70" s="78"/>
      <c r="C70" s="78"/>
    </row>
    <row r="71" spans="2:3" x14ac:dyDescent="0.25">
      <c r="B71" s="77"/>
    </row>
    <row r="72" spans="2:3" x14ac:dyDescent="0.25">
      <c r="B72" s="77"/>
      <c r="C72" s="78"/>
    </row>
    <row r="73" spans="2:3" x14ac:dyDescent="0.25">
      <c r="B73" s="77"/>
      <c r="C73" s="78"/>
    </row>
    <row r="74" spans="2:3" x14ac:dyDescent="0.25">
      <c r="B74" s="77"/>
      <c r="C74" s="78"/>
    </row>
  </sheetData>
  <autoFilter ref="A2:BF44"/>
  <sortState ref="A69:C74">
    <sortCondition ref="A69:A74"/>
  </sortState>
  <mergeCells count="35">
    <mergeCell ref="BC43:BC44"/>
    <mergeCell ref="BC1:BC2"/>
    <mergeCell ref="O1:S1"/>
    <mergeCell ref="AN1:AR1"/>
    <mergeCell ref="O44:S44"/>
    <mergeCell ref="AN44:AR44"/>
    <mergeCell ref="AS1:AW1"/>
    <mergeCell ref="AX1:BB1"/>
    <mergeCell ref="AX44:BB44"/>
    <mergeCell ref="Y44:AC44"/>
    <mergeCell ref="T1:X1"/>
    <mergeCell ref="Y1:AC1"/>
    <mergeCell ref="AD1:AH1"/>
    <mergeCell ref="AI1:AM1"/>
    <mergeCell ref="T44:X44"/>
    <mergeCell ref="A46:D46"/>
    <mergeCell ref="E45:I45"/>
    <mergeCell ref="J45:N45"/>
    <mergeCell ref="O45:S45"/>
    <mergeCell ref="A1:D1"/>
    <mergeCell ref="E1:I1"/>
    <mergeCell ref="J1:N1"/>
    <mergeCell ref="A43:D44"/>
    <mergeCell ref="E44:I44"/>
    <mergeCell ref="J44:N44"/>
    <mergeCell ref="AX45:BB45"/>
    <mergeCell ref="T45:X45"/>
    <mergeCell ref="AD44:AH44"/>
    <mergeCell ref="Y45:AC45"/>
    <mergeCell ref="AD45:AH45"/>
    <mergeCell ref="AI44:AM44"/>
    <mergeCell ref="AI45:AM45"/>
    <mergeCell ref="AS45:AW45"/>
    <mergeCell ref="AN45:AR45"/>
    <mergeCell ref="AS44:AW44"/>
  </mergeCells>
  <conditionalFormatting sqref="J42:L42 O42:Q42 AN42:AP42 E3:G3 E42:G42 E4:E11 F4:G41">
    <cfRule type="cellIs" dxfId="325" priority="1029" operator="equal">
      <formula>"NO"</formula>
    </cfRule>
    <cfRule type="cellIs" dxfId="324" priority="1030" operator="equal">
      <formula>"SI"</formula>
    </cfRule>
  </conditionalFormatting>
  <conditionalFormatting sqref="J3:L3 J4:J10 K4:L41">
    <cfRule type="cellIs" dxfId="323" priority="1025" operator="equal">
      <formula>"NO"</formula>
    </cfRule>
    <cfRule type="cellIs" dxfId="322" priority="1026" operator="equal">
      <formula>"SI"</formula>
    </cfRule>
  </conditionalFormatting>
  <conditionalFormatting sqref="O3:Q3 O4:O11 P4:Q41">
    <cfRule type="cellIs" dxfId="321" priority="1023" operator="equal">
      <formula>"NO"</formula>
    </cfRule>
    <cfRule type="cellIs" dxfId="320" priority="1024" operator="equal">
      <formula>"SI"</formula>
    </cfRule>
  </conditionalFormatting>
  <conditionalFormatting sqref="AN3:AP3 AN4:AN11 AO4:AP41">
    <cfRule type="cellIs" dxfId="319" priority="1021" operator="equal">
      <formula>"NO"</formula>
    </cfRule>
    <cfRule type="cellIs" dxfId="318" priority="1022" operator="equal">
      <formula>"SI"</formula>
    </cfRule>
  </conditionalFormatting>
  <conditionalFormatting sqref="J11">
    <cfRule type="cellIs" dxfId="317" priority="1007" operator="equal">
      <formula>"NO"</formula>
    </cfRule>
    <cfRule type="cellIs" dxfId="316" priority="1008" operator="equal">
      <formula>"SI"</formula>
    </cfRule>
  </conditionalFormatting>
  <conditionalFormatting sqref="T42:V42">
    <cfRule type="cellIs" dxfId="315" priority="683" operator="equal">
      <formula>"NO"</formula>
    </cfRule>
    <cfRule type="cellIs" dxfId="314" priority="684" operator="equal">
      <formula>"SI"</formula>
    </cfRule>
  </conditionalFormatting>
  <conditionalFormatting sqref="T3:V3 T4:T11 U4:V41">
    <cfRule type="cellIs" dxfId="313" priority="681" operator="equal">
      <formula>"NO"</formula>
    </cfRule>
    <cfRule type="cellIs" dxfId="312" priority="682" operator="equal">
      <formula>"SI"</formula>
    </cfRule>
  </conditionalFormatting>
  <conditionalFormatting sqref="Y3:AA3 Y4:Y11 Z4:AA41">
    <cfRule type="cellIs" dxfId="311" priority="655" operator="equal">
      <formula>"NO"</formula>
    </cfRule>
    <cfRule type="cellIs" dxfId="310" priority="656" operator="equal">
      <formula>"SI"</formula>
    </cfRule>
  </conditionalFormatting>
  <conditionalFormatting sqref="AD3:AF3 AD4:AD11 AE4:AF41">
    <cfRule type="cellIs" dxfId="309" priority="631" operator="equal">
      <formula>"NO"</formula>
    </cfRule>
    <cfRule type="cellIs" dxfId="308" priority="632" operator="equal">
      <formula>"SI"</formula>
    </cfRule>
  </conditionalFormatting>
  <conditionalFormatting sqref="AI3:AK3 AI4:AI11 AJ4:AK41">
    <cfRule type="cellIs" dxfId="307" priority="607" operator="equal">
      <formula>"NO"</formula>
    </cfRule>
    <cfRule type="cellIs" dxfId="306" priority="608" operator="equal">
      <formula>"SI"</formula>
    </cfRule>
  </conditionalFormatting>
  <conditionalFormatting sqref="E38:E39">
    <cfRule type="cellIs" dxfId="305" priority="234" operator="equal">
      <formula>"NO"</formula>
    </cfRule>
    <cfRule type="cellIs" dxfId="304" priority="235" operator="equal">
      <formula>"SI"</formula>
    </cfRule>
  </conditionalFormatting>
  <conditionalFormatting sqref="J38:J39">
    <cfRule type="cellIs" dxfId="303" priority="232" operator="equal">
      <formula>"NO"</formula>
    </cfRule>
    <cfRule type="cellIs" dxfId="302" priority="233" operator="equal">
      <formula>"SI"</formula>
    </cfRule>
  </conditionalFormatting>
  <conditionalFormatting sqref="O38:O39">
    <cfRule type="cellIs" dxfId="301" priority="230" operator="equal">
      <formula>"NO"</formula>
    </cfRule>
    <cfRule type="cellIs" dxfId="300" priority="231" operator="equal">
      <formula>"SI"</formula>
    </cfRule>
  </conditionalFormatting>
  <conditionalFormatting sqref="AN38:AN39">
    <cfRule type="cellIs" dxfId="299" priority="228" operator="equal">
      <formula>"NO"</formula>
    </cfRule>
    <cfRule type="cellIs" dxfId="298" priority="229" operator="equal">
      <formula>"SI"</formula>
    </cfRule>
  </conditionalFormatting>
  <conditionalFormatting sqref="T38:T39">
    <cfRule type="cellIs" dxfId="297" priority="226" operator="equal">
      <formula>"NO"</formula>
    </cfRule>
    <cfRule type="cellIs" dxfId="296" priority="227" operator="equal">
      <formula>"SI"</formula>
    </cfRule>
  </conditionalFormatting>
  <conditionalFormatting sqref="Y38:Y39">
    <cfRule type="cellIs" dxfId="295" priority="224" operator="equal">
      <formula>"NO"</formula>
    </cfRule>
    <cfRule type="cellIs" dxfId="294" priority="225" operator="equal">
      <formula>"SI"</formula>
    </cfRule>
  </conditionalFormatting>
  <conditionalFormatting sqref="AD38:AD39">
    <cfRule type="cellIs" dxfId="293" priority="222" operator="equal">
      <formula>"NO"</formula>
    </cfRule>
    <cfRule type="cellIs" dxfId="292" priority="223" operator="equal">
      <formula>"SI"</formula>
    </cfRule>
  </conditionalFormatting>
  <conditionalFormatting sqref="AI38:AI39">
    <cfRule type="cellIs" dxfId="291" priority="220" operator="equal">
      <formula>"NO"</formula>
    </cfRule>
    <cfRule type="cellIs" dxfId="290" priority="221" operator="equal">
      <formula>"SI"</formula>
    </cfRule>
  </conditionalFormatting>
  <conditionalFormatting sqref="E40:E41">
    <cfRule type="cellIs" dxfId="289" priority="154" operator="equal">
      <formula>"NO"</formula>
    </cfRule>
    <cfRule type="cellIs" dxfId="288" priority="155" operator="equal">
      <formula>"SI"</formula>
    </cfRule>
  </conditionalFormatting>
  <conditionalFormatting sqref="J40:J41">
    <cfRule type="cellIs" dxfId="287" priority="152" operator="equal">
      <formula>"NO"</formula>
    </cfRule>
    <cfRule type="cellIs" dxfId="286" priority="153" operator="equal">
      <formula>"SI"</formula>
    </cfRule>
  </conditionalFormatting>
  <conditionalFormatting sqref="O40:O41">
    <cfRule type="cellIs" dxfId="285" priority="150" operator="equal">
      <formula>"NO"</formula>
    </cfRule>
    <cfRule type="cellIs" dxfId="284" priority="151" operator="equal">
      <formula>"SI"</formula>
    </cfRule>
  </conditionalFormatting>
  <conditionalFormatting sqref="AN40:AN41">
    <cfRule type="cellIs" dxfId="283" priority="148" operator="equal">
      <formula>"NO"</formula>
    </cfRule>
    <cfRule type="cellIs" dxfId="282" priority="149" operator="equal">
      <formula>"SI"</formula>
    </cfRule>
  </conditionalFormatting>
  <conditionalFormatting sqref="T40:T41">
    <cfRule type="cellIs" dxfId="281" priority="146" operator="equal">
      <formula>"NO"</formula>
    </cfRule>
    <cfRule type="cellIs" dxfId="280" priority="147" operator="equal">
      <formula>"SI"</formula>
    </cfRule>
  </conditionalFormatting>
  <conditionalFormatting sqref="Y40:Y41">
    <cfRule type="cellIs" dxfId="279" priority="144" operator="equal">
      <formula>"NO"</formula>
    </cfRule>
    <cfRule type="cellIs" dxfId="278" priority="145" operator="equal">
      <formula>"SI"</formula>
    </cfRule>
  </conditionalFormatting>
  <conditionalFormatting sqref="AD40:AD41">
    <cfRule type="cellIs" dxfId="277" priority="142" operator="equal">
      <formula>"NO"</formula>
    </cfRule>
    <cfRule type="cellIs" dxfId="276" priority="143" operator="equal">
      <formula>"SI"</formula>
    </cfRule>
  </conditionalFormatting>
  <conditionalFormatting sqref="AI40:AI41">
    <cfRule type="cellIs" dxfId="275" priority="140" operator="equal">
      <formula>"NO"</formula>
    </cfRule>
    <cfRule type="cellIs" dxfId="274" priority="141" operator="equal">
      <formula>"SI"</formula>
    </cfRule>
  </conditionalFormatting>
  <conditionalFormatting sqref="E12:E13">
    <cfRule type="cellIs" dxfId="273" priority="138" operator="equal">
      <formula>"NO"</formula>
    </cfRule>
    <cfRule type="cellIs" dxfId="272" priority="139" operator="equal">
      <formula>"SI"</formula>
    </cfRule>
  </conditionalFormatting>
  <conditionalFormatting sqref="J12:J13">
    <cfRule type="cellIs" dxfId="271" priority="136" operator="equal">
      <formula>"NO"</formula>
    </cfRule>
    <cfRule type="cellIs" dxfId="270" priority="137" operator="equal">
      <formula>"SI"</formula>
    </cfRule>
  </conditionalFormatting>
  <conditionalFormatting sqref="O12:O13">
    <cfRule type="cellIs" dxfId="269" priority="134" operator="equal">
      <formula>"NO"</formula>
    </cfRule>
    <cfRule type="cellIs" dxfId="268" priority="135" operator="equal">
      <formula>"SI"</formula>
    </cfRule>
  </conditionalFormatting>
  <conditionalFormatting sqref="AN12:AN13">
    <cfRule type="cellIs" dxfId="267" priority="132" operator="equal">
      <formula>"NO"</formula>
    </cfRule>
    <cfRule type="cellIs" dxfId="266" priority="133" operator="equal">
      <formula>"SI"</formula>
    </cfRule>
  </conditionalFormatting>
  <conditionalFormatting sqref="T12:T13">
    <cfRule type="cellIs" dxfId="265" priority="130" operator="equal">
      <formula>"NO"</formula>
    </cfRule>
    <cfRule type="cellIs" dxfId="264" priority="131" operator="equal">
      <formula>"SI"</formula>
    </cfRule>
  </conditionalFormatting>
  <conditionalFormatting sqref="Y12:Y13">
    <cfRule type="cellIs" dxfId="263" priority="128" operator="equal">
      <formula>"NO"</formula>
    </cfRule>
    <cfRule type="cellIs" dxfId="262" priority="129" operator="equal">
      <formula>"SI"</formula>
    </cfRule>
  </conditionalFormatting>
  <conditionalFormatting sqref="AD12:AD13">
    <cfRule type="cellIs" dxfId="261" priority="126" operator="equal">
      <formula>"NO"</formula>
    </cfRule>
    <cfRule type="cellIs" dxfId="260" priority="127" operator="equal">
      <formula>"SI"</formula>
    </cfRule>
  </conditionalFormatting>
  <conditionalFormatting sqref="AI12:AI13">
    <cfRule type="cellIs" dxfId="259" priority="124" operator="equal">
      <formula>"NO"</formula>
    </cfRule>
    <cfRule type="cellIs" dxfId="258" priority="125" operator="equal">
      <formula>"SI"</formula>
    </cfRule>
  </conditionalFormatting>
  <conditionalFormatting sqref="E34:E37">
    <cfRule type="cellIs" dxfId="257" priority="122" operator="equal">
      <formula>"NO"</formula>
    </cfRule>
    <cfRule type="cellIs" dxfId="256" priority="123" operator="equal">
      <formula>"SI"</formula>
    </cfRule>
  </conditionalFormatting>
  <conditionalFormatting sqref="J34:J37">
    <cfRule type="cellIs" dxfId="255" priority="120" operator="equal">
      <formula>"NO"</formula>
    </cfRule>
    <cfRule type="cellIs" dxfId="254" priority="121" operator="equal">
      <formula>"SI"</formula>
    </cfRule>
  </conditionalFormatting>
  <conditionalFormatting sqref="O34:O37">
    <cfRule type="cellIs" dxfId="253" priority="118" operator="equal">
      <formula>"NO"</formula>
    </cfRule>
    <cfRule type="cellIs" dxfId="252" priority="119" operator="equal">
      <formula>"SI"</formula>
    </cfRule>
  </conditionalFormatting>
  <conditionalFormatting sqref="AN34:AN37">
    <cfRule type="cellIs" dxfId="251" priority="116" operator="equal">
      <formula>"NO"</formula>
    </cfRule>
    <cfRule type="cellIs" dxfId="250" priority="117" operator="equal">
      <formula>"SI"</formula>
    </cfRule>
  </conditionalFormatting>
  <conditionalFormatting sqref="T34:T37">
    <cfRule type="cellIs" dxfId="249" priority="114" operator="equal">
      <formula>"NO"</formula>
    </cfRule>
    <cfRule type="cellIs" dxfId="248" priority="115" operator="equal">
      <formula>"SI"</formula>
    </cfRule>
  </conditionalFormatting>
  <conditionalFormatting sqref="Y34:Y37">
    <cfRule type="cellIs" dxfId="247" priority="112" operator="equal">
      <formula>"NO"</formula>
    </cfRule>
    <cfRule type="cellIs" dxfId="246" priority="113" operator="equal">
      <formula>"SI"</formula>
    </cfRule>
  </conditionalFormatting>
  <conditionalFormatting sqref="AD34:AD37">
    <cfRule type="cellIs" dxfId="245" priority="110" operator="equal">
      <formula>"NO"</formula>
    </cfRule>
    <cfRule type="cellIs" dxfId="244" priority="111" operator="equal">
      <formula>"SI"</formula>
    </cfRule>
  </conditionalFormatting>
  <conditionalFormatting sqref="AI34:AI37">
    <cfRule type="cellIs" dxfId="243" priority="108" operator="equal">
      <formula>"NO"</formula>
    </cfRule>
    <cfRule type="cellIs" dxfId="242" priority="109" operator="equal">
      <formula>"SI"</formula>
    </cfRule>
  </conditionalFormatting>
  <conditionalFormatting sqref="E29:E33">
    <cfRule type="cellIs" dxfId="241" priority="106" operator="equal">
      <formula>"NO"</formula>
    </cfRule>
    <cfRule type="cellIs" dxfId="240" priority="107" operator="equal">
      <formula>"SI"</formula>
    </cfRule>
  </conditionalFormatting>
  <conditionalFormatting sqref="J29:J33">
    <cfRule type="cellIs" dxfId="239" priority="104" operator="equal">
      <formula>"NO"</formula>
    </cfRule>
    <cfRule type="cellIs" dxfId="238" priority="105" operator="equal">
      <formula>"SI"</formula>
    </cfRule>
  </conditionalFormatting>
  <conditionalFormatting sqref="O29:O33">
    <cfRule type="cellIs" dxfId="237" priority="102" operator="equal">
      <formula>"NO"</formula>
    </cfRule>
    <cfRule type="cellIs" dxfId="236" priority="103" operator="equal">
      <formula>"SI"</formula>
    </cfRule>
  </conditionalFormatting>
  <conditionalFormatting sqref="AN29:AN33">
    <cfRule type="cellIs" dxfId="235" priority="100" operator="equal">
      <formula>"NO"</formula>
    </cfRule>
    <cfRule type="cellIs" dxfId="234" priority="101" operator="equal">
      <formula>"SI"</formula>
    </cfRule>
  </conditionalFormatting>
  <conditionalFormatting sqref="T29:T33">
    <cfRule type="cellIs" dxfId="233" priority="98" operator="equal">
      <formula>"NO"</formula>
    </cfRule>
    <cfRule type="cellIs" dxfId="232" priority="99" operator="equal">
      <formula>"SI"</formula>
    </cfRule>
  </conditionalFormatting>
  <conditionalFormatting sqref="Y29:Y33">
    <cfRule type="cellIs" dxfId="231" priority="96" operator="equal">
      <formula>"NO"</formula>
    </cfRule>
    <cfRule type="cellIs" dxfId="230" priority="97" operator="equal">
      <formula>"SI"</formula>
    </cfRule>
  </conditionalFormatting>
  <conditionalFormatting sqref="AD29:AD33">
    <cfRule type="cellIs" dxfId="229" priority="94" operator="equal">
      <formula>"NO"</formula>
    </cfRule>
    <cfRule type="cellIs" dxfId="228" priority="95" operator="equal">
      <formula>"SI"</formula>
    </cfRule>
  </conditionalFormatting>
  <conditionalFormatting sqref="AI29:AI33">
    <cfRule type="cellIs" dxfId="227" priority="92" operator="equal">
      <formula>"NO"</formula>
    </cfRule>
    <cfRule type="cellIs" dxfId="226" priority="93" operator="equal">
      <formula>"SI"</formula>
    </cfRule>
  </conditionalFormatting>
  <conditionalFormatting sqref="E24:E28">
    <cfRule type="cellIs" dxfId="225" priority="90" operator="equal">
      <formula>"NO"</formula>
    </cfRule>
    <cfRule type="cellIs" dxfId="224" priority="91" operator="equal">
      <formula>"SI"</formula>
    </cfRule>
  </conditionalFormatting>
  <conditionalFormatting sqref="J24:J28">
    <cfRule type="cellIs" dxfId="223" priority="88" operator="equal">
      <formula>"NO"</formula>
    </cfRule>
    <cfRule type="cellIs" dxfId="222" priority="89" operator="equal">
      <formula>"SI"</formula>
    </cfRule>
  </conditionalFormatting>
  <conditionalFormatting sqref="O24:O28">
    <cfRule type="cellIs" dxfId="221" priority="86" operator="equal">
      <formula>"NO"</formula>
    </cfRule>
    <cfRule type="cellIs" dxfId="220" priority="87" operator="equal">
      <formula>"SI"</formula>
    </cfRule>
  </conditionalFormatting>
  <conditionalFormatting sqref="AN24:AN28">
    <cfRule type="cellIs" dxfId="219" priority="84" operator="equal">
      <formula>"NO"</formula>
    </cfRule>
    <cfRule type="cellIs" dxfId="218" priority="85" operator="equal">
      <formula>"SI"</formula>
    </cfRule>
  </conditionalFormatting>
  <conditionalFormatting sqref="T24:T28">
    <cfRule type="cellIs" dxfId="217" priority="82" operator="equal">
      <formula>"NO"</formula>
    </cfRule>
    <cfRule type="cellIs" dxfId="216" priority="83" operator="equal">
      <formula>"SI"</formula>
    </cfRule>
  </conditionalFormatting>
  <conditionalFormatting sqref="Y24:Y28">
    <cfRule type="cellIs" dxfId="215" priority="80" operator="equal">
      <formula>"NO"</formula>
    </cfRule>
    <cfRule type="cellIs" dxfId="214" priority="81" operator="equal">
      <formula>"SI"</formula>
    </cfRule>
  </conditionalFormatting>
  <conditionalFormatting sqref="AD24:AD28">
    <cfRule type="cellIs" dxfId="213" priority="78" operator="equal">
      <formula>"NO"</formula>
    </cfRule>
    <cfRule type="cellIs" dxfId="212" priority="79" operator="equal">
      <formula>"SI"</formula>
    </cfRule>
  </conditionalFormatting>
  <conditionalFormatting sqref="AI24:AI28">
    <cfRule type="cellIs" dxfId="211" priority="76" operator="equal">
      <formula>"NO"</formula>
    </cfRule>
    <cfRule type="cellIs" dxfId="210" priority="77" operator="equal">
      <formula>"SI"</formula>
    </cfRule>
  </conditionalFormatting>
  <conditionalFormatting sqref="E19:E23">
    <cfRule type="cellIs" dxfId="209" priority="74" operator="equal">
      <formula>"NO"</formula>
    </cfRule>
    <cfRule type="cellIs" dxfId="208" priority="75" operator="equal">
      <formula>"SI"</formula>
    </cfRule>
  </conditionalFormatting>
  <conditionalFormatting sqref="J19:J23">
    <cfRule type="cellIs" dxfId="207" priority="72" operator="equal">
      <formula>"NO"</formula>
    </cfRule>
    <cfRule type="cellIs" dxfId="206" priority="73" operator="equal">
      <formula>"SI"</formula>
    </cfRule>
  </conditionalFormatting>
  <conditionalFormatting sqref="O19:O23">
    <cfRule type="cellIs" dxfId="205" priority="70" operator="equal">
      <formula>"NO"</formula>
    </cfRule>
    <cfRule type="cellIs" dxfId="204" priority="71" operator="equal">
      <formula>"SI"</formula>
    </cfRule>
  </conditionalFormatting>
  <conditionalFormatting sqref="AN19:AN23">
    <cfRule type="cellIs" dxfId="203" priority="68" operator="equal">
      <formula>"NO"</formula>
    </cfRule>
    <cfRule type="cellIs" dxfId="202" priority="69" operator="equal">
      <formula>"SI"</formula>
    </cfRule>
  </conditionalFormatting>
  <conditionalFormatting sqref="T19:T23">
    <cfRule type="cellIs" dxfId="201" priority="66" operator="equal">
      <formula>"NO"</formula>
    </cfRule>
    <cfRule type="cellIs" dxfId="200" priority="67" operator="equal">
      <formula>"SI"</formula>
    </cfRule>
  </conditionalFormatting>
  <conditionalFormatting sqref="Y19:Y23">
    <cfRule type="cellIs" dxfId="199" priority="64" operator="equal">
      <formula>"NO"</formula>
    </cfRule>
    <cfRule type="cellIs" dxfId="198" priority="65" operator="equal">
      <formula>"SI"</formula>
    </cfRule>
  </conditionalFormatting>
  <conditionalFormatting sqref="AD19:AD23">
    <cfRule type="cellIs" dxfId="197" priority="62" operator="equal">
      <formula>"NO"</formula>
    </cfRule>
    <cfRule type="cellIs" dxfId="196" priority="63" operator="equal">
      <formula>"SI"</formula>
    </cfRule>
  </conditionalFormatting>
  <conditionalFormatting sqref="AI19:AI23">
    <cfRule type="cellIs" dxfId="195" priority="60" operator="equal">
      <formula>"NO"</formula>
    </cfRule>
    <cfRule type="cellIs" dxfId="194" priority="61" operator="equal">
      <formula>"SI"</formula>
    </cfRule>
  </conditionalFormatting>
  <conditionalFormatting sqref="E14:E18">
    <cfRule type="cellIs" dxfId="193" priority="58" operator="equal">
      <formula>"NO"</formula>
    </cfRule>
    <cfRule type="cellIs" dxfId="192" priority="59" operator="equal">
      <formula>"SI"</formula>
    </cfRule>
  </conditionalFormatting>
  <conditionalFormatting sqref="J14:J18">
    <cfRule type="cellIs" dxfId="191" priority="56" operator="equal">
      <formula>"NO"</formula>
    </cfRule>
    <cfRule type="cellIs" dxfId="190" priority="57" operator="equal">
      <formula>"SI"</formula>
    </cfRule>
  </conditionalFormatting>
  <conditionalFormatting sqref="O14:O18">
    <cfRule type="cellIs" dxfId="189" priority="54" operator="equal">
      <formula>"NO"</formula>
    </cfRule>
    <cfRule type="cellIs" dxfId="188" priority="55" operator="equal">
      <formula>"SI"</formula>
    </cfRule>
  </conditionalFormatting>
  <conditionalFormatting sqref="AN14:AN18">
    <cfRule type="cellIs" dxfId="187" priority="52" operator="equal">
      <formula>"NO"</formula>
    </cfRule>
    <cfRule type="cellIs" dxfId="186" priority="53" operator="equal">
      <formula>"SI"</formula>
    </cfRule>
  </conditionalFormatting>
  <conditionalFormatting sqref="T14:T18">
    <cfRule type="cellIs" dxfId="185" priority="50" operator="equal">
      <formula>"NO"</formula>
    </cfRule>
    <cfRule type="cellIs" dxfId="184" priority="51" operator="equal">
      <formula>"SI"</formula>
    </cfRule>
  </conditionalFormatting>
  <conditionalFormatting sqref="Y14:Y18">
    <cfRule type="cellIs" dxfId="183" priority="48" operator="equal">
      <formula>"NO"</formula>
    </cfRule>
    <cfRule type="cellIs" dxfId="182" priority="49" operator="equal">
      <formula>"SI"</formula>
    </cfRule>
  </conditionalFormatting>
  <conditionalFormatting sqref="AD14:AD18">
    <cfRule type="cellIs" dxfId="181" priority="46" operator="equal">
      <formula>"NO"</formula>
    </cfRule>
    <cfRule type="cellIs" dxfId="180" priority="47" operator="equal">
      <formula>"SI"</formula>
    </cfRule>
  </conditionalFormatting>
  <conditionalFormatting sqref="AI14:AI18">
    <cfRule type="cellIs" dxfId="179" priority="44" operator="equal">
      <formula>"NO"</formula>
    </cfRule>
    <cfRule type="cellIs" dxfId="178" priority="45" operator="equal">
      <formula>"SI"</formula>
    </cfRule>
  </conditionalFormatting>
  <conditionalFormatting sqref="AX42:AZ42">
    <cfRule type="cellIs" dxfId="177" priority="41" operator="equal">
      <formula>"NO"</formula>
    </cfRule>
    <cfRule type="cellIs" dxfId="176" priority="42" operator="equal">
      <formula>"SI"</formula>
    </cfRule>
  </conditionalFormatting>
  <conditionalFormatting sqref="AX3:AZ11">
    <cfRule type="cellIs" dxfId="175" priority="39" operator="equal">
      <formula>"NO"</formula>
    </cfRule>
    <cfRule type="cellIs" dxfId="174" priority="40" operator="equal">
      <formula>"SI"</formula>
    </cfRule>
  </conditionalFormatting>
  <conditionalFormatting sqref="AS3:AU3 AS4:AS11 AT4:AU41">
    <cfRule type="cellIs" dxfId="173" priority="37" operator="equal">
      <formula>"NO"</formula>
    </cfRule>
    <cfRule type="cellIs" dxfId="172" priority="38" operator="equal">
      <formula>"SI"</formula>
    </cfRule>
  </conditionalFormatting>
  <conditionalFormatting sqref="AX38:AZ39">
    <cfRule type="cellIs" dxfId="171" priority="35" operator="equal">
      <formula>"NO"</formula>
    </cfRule>
    <cfRule type="cellIs" dxfId="170" priority="36" operator="equal">
      <formula>"SI"</formula>
    </cfRule>
  </conditionalFormatting>
  <conditionalFormatting sqref="AS38:AS39">
    <cfRule type="cellIs" dxfId="169" priority="33" operator="equal">
      <formula>"NO"</formula>
    </cfRule>
    <cfRule type="cellIs" dxfId="168" priority="34" operator="equal">
      <formula>"SI"</formula>
    </cfRule>
  </conditionalFormatting>
  <conditionalFormatting sqref="AX40:AZ41">
    <cfRule type="cellIs" dxfId="167" priority="31" operator="equal">
      <formula>"NO"</formula>
    </cfRule>
    <cfRule type="cellIs" dxfId="166" priority="32" operator="equal">
      <formula>"SI"</formula>
    </cfRule>
  </conditionalFormatting>
  <conditionalFormatting sqref="AS40:AS41">
    <cfRule type="cellIs" dxfId="165" priority="29" operator="equal">
      <formula>"NO"</formula>
    </cfRule>
    <cfRule type="cellIs" dxfId="164" priority="30" operator="equal">
      <formula>"SI"</formula>
    </cfRule>
  </conditionalFormatting>
  <conditionalFormatting sqref="AX12:AZ13">
    <cfRule type="cellIs" dxfId="163" priority="27" operator="equal">
      <formula>"NO"</formula>
    </cfRule>
    <cfRule type="cellIs" dxfId="162" priority="28" operator="equal">
      <formula>"SI"</formula>
    </cfRule>
  </conditionalFormatting>
  <conditionalFormatting sqref="AS12:AS13">
    <cfRule type="cellIs" dxfId="161" priority="25" operator="equal">
      <formula>"NO"</formula>
    </cfRule>
    <cfRule type="cellIs" dxfId="160" priority="26" operator="equal">
      <formula>"SI"</formula>
    </cfRule>
  </conditionalFormatting>
  <conditionalFormatting sqref="AX34:AZ37">
    <cfRule type="cellIs" dxfId="159" priority="23" operator="equal">
      <formula>"NO"</formula>
    </cfRule>
    <cfRule type="cellIs" dxfId="158" priority="24" operator="equal">
      <formula>"SI"</formula>
    </cfRule>
  </conditionalFormatting>
  <conditionalFormatting sqref="AS34:AS37">
    <cfRule type="cellIs" dxfId="157" priority="21" operator="equal">
      <formula>"NO"</formula>
    </cfRule>
    <cfRule type="cellIs" dxfId="156" priority="22" operator="equal">
      <formula>"SI"</formula>
    </cfRule>
  </conditionalFormatting>
  <conditionalFormatting sqref="AX29:AZ33">
    <cfRule type="cellIs" dxfId="155" priority="19" operator="equal">
      <formula>"NO"</formula>
    </cfRule>
    <cfRule type="cellIs" dxfId="154" priority="20" operator="equal">
      <formula>"SI"</formula>
    </cfRule>
  </conditionalFormatting>
  <conditionalFormatting sqref="AS29:AS33">
    <cfRule type="cellIs" dxfId="153" priority="17" operator="equal">
      <formula>"NO"</formula>
    </cfRule>
    <cfRule type="cellIs" dxfId="152" priority="18" operator="equal">
      <formula>"SI"</formula>
    </cfRule>
  </conditionalFormatting>
  <conditionalFormatting sqref="AX24:AZ28">
    <cfRule type="cellIs" dxfId="151" priority="15" operator="equal">
      <formula>"NO"</formula>
    </cfRule>
    <cfRule type="cellIs" dxfId="150" priority="16" operator="equal">
      <formula>"SI"</formula>
    </cfRule>
  </conditionalFormatting>
  <conditionalFormatting sqref="AS24:AS28">
    <cfRule type="cellIs" dxfId="149" priority="13" operator="equal">
      <formula>"NO"</formula>
    </cfRule>
    <cfRule type="cellIs" dxfId="148" priority="14" operator="equal">
      <formula>"SI"</formula>
    </cfRule>
  </conditionalFormatting>
  <conditionalFormatting sqref="AX19:AZ23">
    <cfRule type="cellIs" dxfId="147" priority="11" operator="equal">
      <formula>"NO"</formula>
    </cfRule>
    <cfRule type="cellIs" dxfId="146" priority="12" operator="equal">
      <formula>"SI"</formula>
    </cfRule>
  </conditionalFormatting>
  <conditionalFormatting sqref="AS19:AS23">
    <cfRule type="cellIs" dxfId="145" priority="9" operator="equal">
      <formula>"NO"</formula>
    </cfRule>
    <cfRule type="cellIs" dxfId="144" priority="10" operator="equal">
      <formula>"SI"</formula>
    </cfRule>
  </conditionalFormatting>
  <conditionalFormatting sqref="AX14:AZ18">
    <cfRule type="cellIs" dxfId="143" priority="7" operator="equal">
      <formula>"NO"</formula>
    </cfRule>
    <cfRule type="cellIs" dxfId="142" priority="8" operator="equal">
      <formula>"SI"</formula>
    </cfRule>
  </conditionalFormatting>
  <conditionalFormatting sqref="AS14:AS18">
    <cfRule type="cellIs" dxfId="141" priority="5" operator="equal">
      <formula>"NO"</formula>
    </cfRule>
    <cfRule type="cellIs" dxfId="140" priority="6" operator="equal">
      <formula>"SI"</formula>
    </cfRule>
  </conditionalFormatting>
  <conditionalFormatting sqref="C60:C63 C69">
    <cfRule type="cellIs" dxfId="139" priority="2" operator="lessThan">
      <formula>$C$56</formula>
    </cfRule>
  </conditionalFormatting>
  <conditionalFormatting sqref="C60:C63">
    <cfRule type="top10" dxfId="138" priority="1" bottom="1" rank="1"/>
  </conditionalFormatting>
  <pageMargins left="0.7" right="0.7" top="0.75" bottom="0.75" header="0.3" footer="0.3"/>
  <pageSetup paperSize="9" scale="5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17"/>
  <sheetViews>
    <sheetView showGridLines="0" workbookViewId="0">
      <pane xSplit="2" ySplit="6" topLeftCell="C7" activePane="bottomRight" state="frozen"/>
      <selection activeCell="D7" sqref="D7:D11"/>
      <selection pane="topRight" activeCell="D7" sqref="D7:D11"/>
      <selection pane="bottomLeft" activeCell="D7" sqref="D7:D11"/>
      <selection pane="bottomRight" activeCell="D7" sqref="D7:D11"/>
    </sheetView>
  </sheetViews>
  <sheetFormatPr baseColWidth="10" defaultColWidth="10.42578125" defaultRowHeight="11.25" outlineLevelCol="1" x14ac:dyDescent="0.25"/>
  <cols>
    <col min="1" max="1" width="10.42578125" style="63"/>
    <col min="2" max="2" width="26.7109375" style="46" customWidth="1"/>
    <col min="3" max="3" width="1.42578125" style="48" customWidth="1"/>
    <col min="4" max="4" width="10.42578125" style="60"/>
    <col min="5" max="6" width="10.42578125" style="46"/>
    <col min="7" max="7" width="1.42578125" style="48" customWidth="1"/>
    <col min="8" max="8" width="10.42578125" style="60"/>
    <col min="9" max="10" width="10.42578125" style="46"/>
    <col min="11" max="11" width="1.42578125" style="48" customWidth="1"/>
    <col min="12" max="12" width="10.42578125" style="60"/>
    <col min="13" max="13" width="10.42578125" style="46"/>
    <col min="14" max="14" width="10.42578125" style="63"/>
    <col min="15" max="15" width="1.42578125" style="48" customWidth="1"/>
    <col min="16" max="16" width="11.7109375" style="60" bestFit="1" customWidth="1"/>
    <col min="17" max="18" width="10.42578125" style="46"/>
    <col min="19" max="19" width="1.42578125" style="48" customWidth="1"/>
    <col min="20" max="20" width="10.42578125" style="60"/>
    <col min="21" max="22" width="10.42578125" style="46"/>
    <col min="23" max="23" width="1.42578125" style="48" customWidth="1"/>
    <col min="24" max="24" width="10.42578125" style="60"/>
    <col min="25" max="26" width="10.42578125" style="46"/>
    <col min="27" max="27" width="1.42578125" style="48" customWidth="1"/>
    <col min="28" max="28" width="10.42578125" style="60"/>
    <col min="29" max="30" width="10.42578125" style="46"/>
    <col min="31" max="31" width="1.42578125" style="48" customWidth="1"/>
    <col min="32" max="32" width="10.42578125" style="60"/>
    <col min="33" max="34" width="10.42578125" style="46"/>
    <col min="35" max="35" width="1.42578125" style="48" customWidth="1"/>
    <col min="36" max="36" width="10.42578125" style="60"/>
    <col min="37" max="38" width="10.42578125" style="46"/>
    <col min="39" max="39" width="1.42578125" style="48" customWidth="1"/>
    <col min="40" max="40" width="10.42578125" style="60"/>
    <col min="41" max="42" width="10.42578125" style="46"/>
    <col min="43" max="43" width="1.42578125" style="48" customWidth="1"/>
    <col min="44" max="44" width="10.42578125" style="60" customWidth="1" outlineLevel="1"/>
    <col min="45" max="46" width="10.42578125" style="46" customWidth="1" outlineLevel="1"/>
    <col min="47" max="47" width="1.42578125" style="48" customWidth="1" outlineLevel="1"/>
    <col min="48" max="48" width="10.42578125" style="60" customWidth="1" outlineLevel="1"/>
    <col min="49" max="50" width="10.42578125" style="46" customWidth="1" outlineLevel="1"/>
    <col min="51" max="51" width="1.42578125" style="48" customWidth="1" outlineLevel="1"/>
    <col min="52" max="52" width="10.42578125" style="60" customWidth="1" outlineLevel="1"/>
    <col min="53" max="54" width="10.42578125" style="46" customWidth="1" outlineLevel="1"/>
    <col min="55" max="55" width="1.42578125" style="48" customWidth="1" outlineLevel="1"/>
    <col min="56" max="56" width="10.42578125" style="60" customWidth="1" outlineLevel="1"/>
    <col min="57" max="58" width="10.42578125" style="46" customWidth="1" outlineLevel="1"/>
    <col min="59" max="59" width="1.42578125" style="48" customWidth="1" outlineLevel="1"/>
    <col min="60" max="60" width="10.42578125" style="60" customWidth="1" outlineLevel="1"/>
    <col min="61" max="62" width="10.42578125" style="46" customWidth="1" outlineLevel="1"/>
    <col min="63" max="63" width="1.42578125" style="48" customWidth="1" outlineLevel="1"/>
    <col min="64" max="64" width="10.42578125" style="60" customWidth="1" outlineLevel="1"/>
    <col min="65" max="66" width="10.42578125" style="46" customWidth="1" outlineLevel="1"/>
    <col min="67" max="67" width="1.42578125" style="48" customWidth="1" outlineLevel="1"/>
    <col min="68" max="68" width="10.42578125" style="60" customWidth="1" outlineLevel="1"/>
    <col min="69" max="70" width="10.42578125" style="46" customWidth="1" outlineLevel="1"/>
    <col min="71" max="71" width="1.42578125" style="48" customWidth="1" outlineLevel="1"/>
    <col min="72" max="72" width="10.42578125" style="60" customWidth="1" outlineLevel="1"/>
    <col min="73" max="74" width="10.42578125" style="46" customWidth="1" outlineLevel="1"/>
    <col min="75" max="75" width="1.42578125" style="48" customWidth="1" outlineLevel="1"/>
    <col min="76" max="76" width="10.42578125" style="60" customWidth="1" outlineLevel="1"/>
    <col min="77" max="78" width="10.42578125" style="46" customWidth="1" outlineLevel="1"/>
    <col min="79" max="79" width="1.42578125" style="48" customWidth="1" outlineLevel="1"/>
    <col min="80" max="80" width="10.42578125" style="60" outlineLevel="1"/>
    <col min="81" max="82" width="10.42578125" style="46" outlineLevel="1"/>
    <col min="83" max="83" width="1.42578125" style="48" customWidth="1" outlineLevel="1"/>
    <col min="84" max="84" width="10.42578125" style="60" outlineLevel="1"/>
    <col min="85" max="86" width="10.42578125" style="46" outlineLevel="1"/>
    <col min="87" max="87" width="1.42578125" style="48" customWidth="1" outlineLevel="1"/>
    <col min="88" max="88" width="10.42578125" style="60" outlineLevel="1"/>
    <col min="89" max="90" width="10.42578125" style="46" outlineLevel="1"/>
    <col min="91" max="91" width="1.42578125" style="48" customWidth="1" outlineLevel="1"/>
    <col min="92" max="92" width="10.42578125" style="60" outlineLevel="1"/>
    <col min="93" max="94" width="10.42578125" style="46" outlineLevel="1"/>
    <col min="95" max="95" width="1.42578125" style="48" customWidth="1" outlineLevel="1"/>
    <col min="96" max="96" width="10.42578125" style="60" outlineLevel="1"/>
    <col min="97" max="98" width="10.42578125" style="46" outlineLevel="1"/>
    <col min="99" max="99" width="1.42578125" style="48" customWidth="1" outlineLevel="1"/>
    <col min="100" max="100" width="10.42578125" style="60" outlineLevel="1"/>
    <col min="101" max="102" width="10.42578125" style="46" outlineLevel="1"/>
    <col min="103" max="103" width="1.42578125" style="48" customWidth="1" outlineLevel="1"/>
    <col min="104" max="104" width="10.42578125" style="60" outlineLevel="1"/>
    <col min="105" max="106" width="10.42578125" style="46" outlineLevel="1"/>
    <col min="107" max="107" width="1.42578125" style="48" customWidth="1" outlineLevel="1"/>
    <col min="108" max="108" width="10.42578125" style="60" outlineLevel="1"/>
    <col min="109" max="110" width="10.42578125" style="46" outlineLevel="1"/>
    <col min="111" max="111" width="1.42578125" style="48" customWidth="1" outlineLevel="1"/>
    <col min="112" max="112" width="10.42578125" style="60" outlineLevel="1"/>
    <col min="113" max="114" width="10.42578125" style="46" outlineLevel="1"/>
    <col min="115" max="16384" width="10.42578125" style="48"/>
  </cols>
  <sheetData>
    <row r="1" spans="1:115" ht="5.25" customHeight="1" x14ac:dyDescent="0.25">
      <c r="B1" s="49"/>
      <c r="D1" s="58"/>
      <c r="E1" s="47"/>
      <c r="F1" s="47"/>
      <c r="H1" s="58"/>
      <c r="I1" s="47"/>
      <c r="J1" s="47"/>
      <c r="L1" s="58"/>
      <c r="M1" s="47"/>
      <c r="N1" s="62"/>
      <c r="P1" s="58"/>
      <c r="Q1" s="47"/>
      <c r="R1" s="47"/>
      <c r="T1" s="58"/>
      <c r="U1" s="47"/>
      <c r="V1" s="47"/>
      <c r="X1" s="58"/>
      <c r="Y1" s="47"/>
      <c r="Z1" s="47"/>
      <c r="AB1" s="58"/>
      <c r="AC1" s="47"/>
      <c r="AD1" s="47"/>
      <c r="AF1" s="58"/>
      <c r="AG1" s="47"/>
      <c r="AH1" s="47"/>
      <c r="AJ1" s="58"/>
      <c r="AK1" s="47"/>
      <c r="AL1" s="47"/>
      <c r="AN1" s="58"/>
      <c r="AO1" s="47"/>
      <c r="AP1" s="47"/>
      <c r="AR1" s="58"/>
      <c r="AS1" s="47"/>
      <c r="AT1" s="47"/>
      <c r="AV1" s="58"/>
      <c r="AW1" s="47"/>
      <c r="AX1" s="47"/>
      <c r="AZ1" s="58"/>
      <c r="BA1" s="47"/>
      <c r="BB1" s="47"/>
      <c r="BD1" s="58"/>
      <c r="BE1" s="47"/>
      <c r="BF1" s="47"/>
      <c r="BH1" s="58"/>
      <c r="BI1" s="47"/>
      <c r="BJ1" s="47"/>
      <c r="BL1" s="58"/>
      <c r="BM1" s="47"/>
      <c r="BN1" s="47"/>
      <c r="BP1" s="58"/>
      <c r="BQ1" s="47"/>
      <c r="BR1" s="47"/>
      <c r="BT1" s="58"/>
      <c r="BU1" s="47"/>
      <c r="BV1" s="47"/>
      <c r="BX1" s="58"/>
      <c r="BY1" s="47"/>
      <c r="BZ1" s="47"/>
      <c r="CB1" s="58"/>
      <c r="CC1" s="47"/>
      <c r="CD1" s="47"/>
      <c r="CF1" s="58"/>
      <c r="CG1" s="47"/>
      <c r="CH1" s="47"/>
      <c r="CJ1" s="58"/>
      <c r="CK1" s="47"/>
      <c r="CL1" s="47"/>
      <c r="CN1" s="58"/>
      <c r="CO1" s="47"/>
      <c r="CP1" s="47"/>
      <c r="CR1" s="58"/>
      <c r="CS1" s="47"/>
      <c r="CT1" s="47"/>
      <c r="CV1" s="58"/>
      <c r="CW1" s="47"/>
      <c r="CX1" s="47"/>
      <c r="CZ1" s="58"/>
      <c r="DA1" s="47"/>
      <c r="DB1" s="47"/>
      <c r="DD1" s="58"/>
      <c r="DE1" s="47"/>
      <c r="DF1" s="47"/>
      <c r="DH1" s="58"/>
      <c r="DI1" s="47"/>
      <c r="DJ1" s="47"/>
    </row>
    <row r="2" spans="1:115" ht="21.75" customHeight="1" x14ac:dyDescent="0.25">
      <c r="A2" s="97" t="s">
        <v>14</v>
      </c>
      <c r="B2" s="98">
        <f t="array" ref="B2:B3">'EVALUACIÓN INICIAL'!BC43:BC44</f>
        <v>7418745</v>
      </c>
      <c r="D2" s="176">
        <f>'EVALUACIÓN INICIAL'!C61</f>
        <v>5005834.8299999954</v>
      </c>
      <c r="E2" s="177"/>
      <c r="F2" s="177"/>
      <c r="H2" s="176">
        <f>+MIN(D7:D14)</f>
        <v>0</v>
      </c>
      <c r="I2" s="177"/>
      <c r="J2" s="177"/>
      <c r="L2" s="176">
        <f>+MIN(H7:H14)</f>
        <v>0</v>
      </c>
      <c r="M2" s="177"/>
      <c r="N2" s="177"/>
      <c r="P2" s="176">
        <f>+MIN(L7:L14)</f>
        <v>0</v>
      </c>
      <c r="Q2" s="177"/>
      <c r="R2" s="177"/>
      <c r="T2" s="176">
        <f>+MIN(P7:P14)</f>
        <v>0</v>
      </c>
      <c r="U2" s="177"/>
      <c r="V2" s="177"/>
      <c r="X2" s="176">
        <f>+MIN(T7:T14)</f>
        <v>0</v>
      </c>
      <c r="Y2" s="177"/>
      <c r="Z2" s="177"/>
      <c r="AB2" s="176">
        <f>+MIN(X7:X14)</f>
        <v>0</v>
      </c>
      <c r="AC2" s="177"/>
      <c r="AD2" s="177"/>
      <c r="AF2" s="176">
        <f>+MIN(AB7:AB14)</f>
        <v>0</v>
      </c>
      <c r="AG2" s="177"/>
      <c r="AH2" s="177"/>
      <c r="AJ2" s="176">
        <f>+MIN(AF7:AF14)</f>
        <v>0</v>
      </c>
      <c r="AK2" s="177"/>
      <c r="AL2" s="177"/>
      <c r="AN2" s="176">
        <f>+MIN(AJ7:AJ14)</f>
        <v>0</v>
      </c>
      <c r="AO2" s="177"/>
      <c r="AP2" s="177"/>
      <c r="AR2" s="176">
        <f>+MIN(AN7:AN14)</f>
        <v>0</v>
      </c>
      <c r="AS2" s="177"/>
      <c r="AT2" s="177"/>
      <c r="AV2" s="176">
        <f>+MIN(AR7:AR14)</f>
        <v>0</v>
      </c>
      <c r="AW2" s="177"/>
      <c r="AX2" s="177"/>
      <c r="AZ2" s="176">
        <f>+MIN(AV7:AV14)</f>
        <v>0</v>
      </c>
      <c r="BA2" s="177"/>
      <c r="BB2" s="177"/>
      <c r="BD2" s="176">
        <f>+MIN(AZ7:AZ14)</f>
        <v>0</v>
      </c>
      <c r="BE2" s="177"/>
      <c r="BF2" s="177"/>
      <c r="BH2" s="176">
        <f>+MIN(BD7:BD14)</f>
        <v>0</v>
      </c>
      <c r="BI2" s="177"/>
      <c r="BJ2" s="177"/>
      <c r="BL2" s="176">
        <f>+MIN(BH7:BH14)</f>
        <v>0</v>
      </c>
      <c r="BM2" s="177"/>
      <c r="BN2" s="177"/>
      <c r="BP2" s="176">
        <f>+MIN(BL7:BL14)</f>
        <v>0</v>
      </c>
      <c r="BQ2" s="177"/>
      <c r="BR2" s="177"/>
      <c r="BT2" s="176">
        <f>+MIN(BP7:BP14)</f>
        <v>0</v>
      </c>
      <c r="BU2" s="177"/>
      <c r="BV2" s="177"/>
      <c r="BX2" s="176">
        <f>+MIN(BT7:BT14)</f>
        <v>0</v>
      </c>
      <c r="BY2" s="177"/>
      <c r="BZ2" s="177"/>
      <c r="CB2" s="176">
        <f>+MIN(BX7:BX14)</f>
        <v>0</v>
      </c>
      <c r="CC2" s="177"/>
      <c r="CD2" s="177"/>
      <c r="CF2" s="176">
        <f>+MIN(CB7:CB14)</f>
        <v>0</v>
      </c>
      <c r="CG2" s="177"/>
      <c r="CH2" s="177"/>
      <c r="CJ2" s="176">
        <f>+MIN(CF7:CF14)</f>
        <v>0</v>
      </c>
      <c r="CK2" s="177"/>
      <c r="CL2" s="177"/>
      <c r="CN2" s="176">
        <f>+MIN(CJ7:CJ14)</f>
        <v>0</v>
      </c>
      <c r="CO2" s="177"/>
      <c r="CP2" s="177"/>
      <c r="CR2" s="176">
        <f>+MIN(CN7:CN14)</f>
        <v>0</v>
      </c>
      <c r="CS2" s="177"/>
      <c r="CT2" s="177"/>
      <c r="CV2" s="176">
        <f>+MIN(CR7:CR14)</f>
        <v>0</v>
      </c>
      <c r="CW2" s="177"/>
      <c r="CX2" s="177"/>
      <c r="CZ2" s="176">
        <f>+MIN(CV7:CV14)</f>
        <v>0</v>
      </c>
      <c r="DA2" s="177"/>
      <c r="DB2" s="177"/>
      <c r="DD2" s="176">
        <f>+MIN(CZ7:CZ14)</f>
        <v>0</v>
      </c>
      <c r="DE2" s="177"/>
      <c r="DF2" s="177"/>
      <c r="DH2" s="176">
        <f>+MIN(DD7:DD14)</f>
        <v>0</v>
      </c>
      <c r="DI2" s="177"/>
      <c r="DJ2" s="177"/>
    </row>
    <row r="3" spans="1:115" ht="2.25" customHeight="1" x14ac:dyDescent="0.25">
      <c r="B3" s="49">
        <v>0</v>
      </c>
      <c r="D3" s="58"/>
      <c r="E3" s="47"/>
      <c r="F3" s="47"/>
      <c r="H3" s="58"/>
      <c r="I3" s="47"/>
      <c r="J3" s="47"/>
      <c r="L3" s="58"/>
      <c r="M3" s="47"/>
      <c r="N3" s="62"/>
      <c r="P3" s="58"/>
      <c r="Q3" s="47"/>
      <c r="R3" s="47"/>
      <c r="T3" s="58"/>
      <c r="U3" s="47"/>
      <c r="V3" s="47"/>
      <c r="X3" s="58"/>
      <c r="Y3" s="47"/>
      <c r="Z3" s="47"/>
      <c r="AB3" s="58"/>
      <c r="AC3" s="47"/>
      <c r="AD3" s="47"/>
      <c r="AF3" s="58"/>
      <c r="AG3" s="47"/>
      <c r="AH3" s="47"/>
      <c r="AJ3" s="58"/>
      <c r="AK3" s="47"/>
      <c r="AL3" s="47"/>
      <c r="AN3" s="58"/>
      <c r="AO3" s="47"/>
      <c r="AP3" s="47"/>
      <c r="AR3" s="58"/>
      <c r="AS3" s="47"/>
      <c r="AT3" s="47"/>
      <c r="AV3" s="58"/>
      <c r="AW3" s="47"/>
      <c r="AX3" s="47"/>
      <c r="AZ3" s="58"/>
      <c r="BA3" s="47"/>
      <c r="BB3" s="47"/>
      <c r="BD3" s="58"/>
      <c r="BE3" s="47"/>
      <c r="BF3" s="47"/>
      <c r="BH3" s="58"/>
      <c r="BI3" s="47"/>
      <c r="BJ3" s="47"/>
      <c r="BL3" s="58"/>
      <c r="BM3" s="47"/>
      <c r="BN3" s="47"/>
      <c r="BP3" s="58"/>
      <c r="BQ3" s="47"/>
      <c r="BR3" s="47"/>
      <c r="BT3" s="58"/>
      <c r="BU3" s="47"/>
      <c r="BV3" s="47"/>
      <c r="BX3" s="58"/>
      <c r="BY3" s="47"/>
      <c r="BZ3" s="47"/>
      <c r="CB3" s="58"/>
      <c r="CC3" s="47"/>
      <c r="CD3" s="47"/>
      <c r="CF3" s="58"/>
      <c r="CG3" s="47"/>
      <c r="CH3" s="47"/>
      <c r="CJ3" s="58"/>
      <c r="CK3" s="47"/>
      <c r="CL3" s="47"/>
      <c r="CN3" s="58"/>
      <c r="CO3" s="47"/>
      <c r="CP3" s="47"/>
      <c r="CR3" s="58"/>
      <c r="CS3" s="47"/>
      <c r="CT3" s="47"/>
      <c r="CV3" s="58"/>
      <c r="CW3" s="47"/>
      <c r="CX3" s="47"/>
      <c r="CZ3" s="58"/>
      <c r="DA3" s="47"/>
      <c r="DB3" s="47"/>
      <c r="DD3" s="58"/>
      <c r="DE3" s="47"/>
      <c r="DF3" s="47"/>
      <c r="DH3" s="58"/>
      <c r="DI3" s="47"/>
      <c r="DJ3" s="47"/>
    </row>
    <row r="4" spans="1:115" s="50" customFormat="1" ht="12.75" customHeight="1" x14ac:dyDescent="0.25">
      <c r="B4" s="51"/>
      <c r="C4" s="48"/>
      <c r="D4" s="175" t="s">
        <v>17</v>
      </c>
      <c r="E4" s="175"/>
      <c r="F4" s="175"/>
      <c r="G4" s="48"/>
      <c r="H4" s="175" t="s">
        <v>20</v>
      </c>
      <c r="I4" s="175"/>
      <c r="J4" s="175"/>
      <c r="K4" s="48"/>
      <c r="L4" s="175" t="s">
        <v>21</v>
      </c>
      <c r="M4" s="175"/>
      <c r="N4" s="175"/>
      <c r="O4" s="48"/>
      <c r="P4" s="175" t="s">
        <v>22</v>
      </c>
      <c r="Q4" s="175"/>
      <c r="R4" s="175"/>
      <c r="S4" s="48"/>
      <c r="T4" s="175" t="s">
        <v>23</v>
      </c>
      <c r="U4" s="175"/>
      <c r="V4" s="175"/>
      <c r="W4" s="48"/>
      <c r="X4" s="175" t="s">
        <v>24</v>
      </c>
      <c r="Y4" s="175"/>
      <c r="Z4" s="175"/>
      <c r="AA4" s="48"/>
      <c r="AB4" s="175" t="s">
        <v>25</v>
      </c>
      <c r="AC4" s="175"/>
      <c r="AD4" s="175"/>
      <c r="AE4" s="48"/>
      <c r="AF4" s="175" t="s">
        <v>26</v>
      </c>
      <c r="AG4" s="175"/>
      <c r="AH4" s="175"/>
      <c r="AI4" s="48"/>
      <c r="AJ4" s="175" t="s">
        <v>27</v>
      </c>
      <c r="AK4" s="175"/>
      <c r="AL4" s="175"/>
      <c r="AM4" s="48"/>
      <c r="AN4" s="175" t="s">
        <v>28</v>
      </c>
      <c r="AO4" s="175"/>
      <c r="AP4" s="175"/>
      <c r="AQ4" s="48"/>
      <c r="AR4" s="175" t="s">
        <v>29</v>
      </c>
      <c r="AS4" s="175"/>
      <c r="AT4" s="175"/>
      <c r="AU4" s="48"/>
      <c r="AV4" s="175" t="s">
        <v>30</v>
      </c>
      <c r="AW4" s="175"/>
      <c r="AX4" s="175"/>
      <c r="AY4" s="48"/>
      <c r="AZ4" s="175" t="s">
        <v>31</v>
      </c>
      <c r="BA4" s="175"/>
      <c r="BB4" s="175"/>
      <c r="BC4" s="48"/>
      <c r="BD4" s="175" t="s">
        <v>32</v>
      </c>
      <c r="BE4" s="175"/>
      <c r="BF4" s="175"/>
      <c r="BG4" s="48"/>
      <c r="BH4" s="175" t="s">
        <v>33</v>
      </c>
      <c r="BI4" s="175"/>
      <c r="BJ4" s="175"/>
      <c r="BK4" s="48"/>
      <c r="BL4" s="175" t="s">
        <v>34</v>
      </c>
      <c r="BM4" s="175"/>
      <c r="BN4" s="175"/>
      <c r="BO4" s="48"/>
      <c r="BP4" s="175" t="s">
        <v>35</v>
      </c>
      <c r="BQ4" s="175"/>
      <c r="BR4" s="175"/>
      <c r="BS4" s="48"/>
      <c r="BT4" s="175" t="s">
        <v>36</v>
      </c>
      <c r="BU4" s="175"/>
      <c r="BV4" s="175"/>
      <c r="BW4" s="48"/>
      <c r="BX4" s="175" t="s">
        <v>37</v>
      </c>
      <c r="BY4" s="175"/>
      <c r="BZ4" s="175"/>
      <c r="CA4" s="48"/>
      <c r="CB4" s="175" t="s">
        <v>390</v>
      </c>
      <c r="CC4" s="175"/>
      <c r="CD4" s="175"/>
      <c r="CE4" s="48"/>
      <c r="CF4" s="175" t="s">
        <v>391</v>
      </c>
      <c r="CG4" s="175"/>
      <c r="CH4" s="175"/>
      <c r="CI4" s="48"/>
      <c r="CJ4" s="175" t="s">
        <v>392</v>
      </c>
      <c r="CK4" s="175"/>
      <c r="CL4" s="175"/>
      <c r="CM4" s="48"/>
      <c r="CN4" s="175" t="s">
        <v>393</v>
      </c>
      <c r="CO4" s="175"/>
      <c r="CP4" s="175"/>
      <c r="CQ4" s="48"/>
      <c r="CR4" s="175" t="s">
        <v>393</v>
      </c>
      <c r="CS4" s="175"/>
      <c r="CT4" s="175"/>
      <c r="CU4" s="48"/>
      <c r="CV4" s="175" t="s">
        <v>394</v>
      </c>
      <c r="CW4" s="175"/>
      <c r="CX4" s="175"/>
      <c r="CY4" s="48"/>
      <c r="CZ4" s="175" t="s">
        <v>395</v>
      </c>
      <c r="DA4" s="175"/>
      <c r="DB4" s="175"/>
      <c r="DC4" s="48"/>
      <c r="DD4" s="175" t="s">
        <v>396</v>
      </c>
      <c r="DE4" s="175"/>
      <c r="DF4" s="175"/>
      <c r="DG4" s="48"/>
      <c r="DH4" s="175" t="s">
        <v>395</v>
      </c>
      <c r="DI4" s="175"/>
      <c r="DJ4" s="175"/>
    </row>
    <row r="5" spans="1:115" s="53" customFormat="1" ht="22.5" x14ac:dyDescent="0.25">
      <c r="A5" s="64" t="s">
        <v>15</v>
      </c>
      <c r="B5" s="56" t="s">
        <v>16</v>
      </c>
      <c r="C5" s="52"/>
      <c r="D5" s="59" t="s">
        <v>18</v>
      </c>
      <c r="E5" s="56" t="s">
        <v>19</v>
      </c>
      <c r="F5" s="56" t="s">
        <v>7</v>
      </c>
      <c r="G5" s="52"/>
      <c r="H5" s="59" t="s">
        <v>18</v>
      </c>
      <c r="I5" s="56" t="s">
        <v>19</v>
      </c>
      <c r="J5" s="56" t="s">
        <v>7</v>
      </c>
      <c r="K5" s="52"/>
      <c r="L5" s="59" t="s">
        <v>18</v>
      </c>
      <c r="M5" s="56" t="s">
        <v>19</v>
      </c>
      <c r="N5" s="56" t="s">
        <v>7</v>
      </c>
      <c r="O5" s="52"/>
      <c r="P5" s="59" t="s">
        <v>18</v>
      </c>
      <c r="Q5" s="56" t="s">
        <v>19</v>
      </c>
      <c r="R5" s="56" t="s">
        <v>7</v>
      </c>
      <c r="S5" s="52"/>
      <c r="T5" s="59" t="s">
        <v>18</v>
      </c>
      <c r="U5" s="56" t="s">
        <v>19</v>
      </c>
      <c r="V5" s="56" t="s">
        <v>7</v>
      </c>
      <c r="W5" s="52"/>
      <c r="X5" s="59" t="s">
        <v>18</v>
      </c>
      <c r="Y5" s="56" t="s">
        <v>19</v>
      </c>
      <c r="Z5" s="56" t="s">
        <v>7</v>
      </c>
      <c r="AA5" s="52"/>
      <c r="AB5" s="59" t="s">
        <v>18</v>
      </c>
      <c r="AC5" s="56" t="s">
        <v>19</v>
      </c>
      <c r="AD5" s="56" t="s">
        <v>7</v>
      </c>
      <c r="AE5" s="52"/>
      <c r="AF5" s="59" t="s">
        <v>18</v>
      </c>
      <c r="AG5" s="56" t="s">
        <v>19</v>
      </c>
      <c r="AH5" s="56" t="s">
        <v>7</v>
      </c>
      <c r="AI5" s="52"/>
      <c r="AJ5" s="59" t="s">
        <v>18</v>
      </c>
      <c r="AK5" s="56" t="s">
        <v>19</v>
      </c>
      <c r="AL5" s="56" t="s">
        <v>7</v>
      </c>
      <c r="AM5" s="52"/>
      <c r="AN5" s="59" t="s">
        <v>18</v>
      </c>
      <c r="AO5" s="56" t="s">
        <v>19</v>
      </c>
      <c r="AP5" s="56" t="s">
        <v>7</v>
      </c>
      <c r="AQ5" s="52"/>
      <c r="AR5" s="59" t="s">
        <v>18</v>
      </c>
      <c r="AS5" s="56" t="s">
        <v>19</v>
      </c>
      <c r="AT5" s="56" t="s">
        <v>7</v>
      </c>
      <c r="AU5" s="52"/>
      <c r="AV5" s="59" t="s">
        <v>18</v>
      </c>
      <c r="AW5" s="56" t="s">
        <v>19</v>
      </c>
      <c r="AX5" s="56" t="s">
        <v>7</v>
      </c>
      <c r="AY5" s="52"/>
      <c r="AZ5" s="59" t="s">
        <v>18</v>
      </c>
      <c r="BA5" s="56" t="s">
        <v>19</v>
      </c>
      <c r="BB5" s="56" t="s">
        <v>7</v>
      </c>
      <c r="BC5" s="52"/>
      <c r="BD5" s="59" t="s">
        <v>18</v>
      </c>
      <c r="BE5" s="56" t="s">
        <v>19</v>
      </c>
      <c r="BF5" s="56" t="s">
        <v>7</v>
      </c>
      <c r="BG5" s="52"/>
      <c r="BH5" s="59" t="s">
        <v>18</v>
      </c>
      <c r="BI5" s="56" t="s">
        <v>19</v>
      </c>
      <c r="BJ5" s="56" t="s">
        <v>7</v>
      </c>
      <c r="BK5" s="52"/>
      <c r="BL5" s="59" t="s">
        <v>18</v>
      </c>
      <c r="BM5" s="56" t="s">
        <v>19</v>
      </c>
      <c r="BN5" s="56" t="s">
        <v>7</v>
      </c>
      <c r="BO5" s="52"/>
      <c r="BP5" s="59" t="s">
        <v>18</v>
      </c>
      <c r="BQ5" s="56" t="s">
        <v>19</v>
      </c>
      <c r="BR5" s="56" t="s">
        <v>7</v>
      </c>
      <c r="BS5" s="52"/>
      <c r="BT5" s="59" t="s">
        <v>18</v>
      </c>
      <c r="BU5" s="56" t="s">
        <v>19</v>
      </c>
      <c r="BV5" s="56" t="s">
        <v>7</v>
      </c>
      <c r="BW5" s="52"/>
      <c r="BX5" s="59" t="s">
        <v>18</v>
      </c>
      <c r="BY5" s="56" t="s">
        <v>19</v>
      </c>
      <c r="BZ5" s="56" t="s">
        <v>7</v>
      </c>
      <c r="CA5" s="52"/>
      <c r="CB5" s="59" t="s">
        <v>18</v>
      </c>
      <c r="CC5" s="99" t="s">
        <v>19</v>
      </c>
      <c r="CD5" s="99" t="s">
        <v>7</v>
      </c>
      <c r="CE5" s="52"/>
      <c r="CF5" s="59" t="s">
        <v>18</v>
      </c>
      <c r="CG5" s="99" t="s">
        <v>19</v>
      </c>
      <c r="CH5" s="99" t="s">
        <v>7</v>
      </c>
      <c r="CI5" s="52"/>
      <c r="CJ5" s="59" t="s">
        <v>18</v>
      </c>
      <c r="CK5" s="99" t="s">
        <v>19</v>
      </c>
      <c r="CL5" s="99" t="s">
        <v>7</v>
      </c>
      <c r="CM5" s="52"/>
      <c r="CN5" s="59" t="s">
        <v>18</v>
      </c>
      <c r="CO5" s="99" t="s">
        <v>19</v>
      </c>
      <c r="CP5" s="99" t="s">
        <v>7</v>
      </c>
      <c r="CQ5" s="52"/>
      <c r="CR5" s="59" t="s">
        <v>18</v>
      </c>
      <c r="CS5" s="99" t="s">
        <v>19</v>
      </c>
      <c r="CT5" s="99" t="s">
        <v>7</v>
      </c>
      <c r="CU5" s="52"/>
      <c r="CV5" s="59" t="s">
        <v>18</v>
      </c>
      <c r="CW5" s="99" t="s">
        <v>19</v>
      </c>
      <c r="CX5" s="99" t="s">
        <v>7</v>
      </c>
      <c r="CY5" s="52"/>
      <c r="CZ5" s="59" t="s">
        <v>18</v>
      </c>
      <c r="DA5" s="99" t="s">
        <v>19</v>
      </c>
      <c r="DB5" s="99" t="s">
        <v>7</v>
      </c>
      <c r="DC5" s="52"/>
      <c r="DD5" s="59" t="s">
        <v>18</v>
      </c>
      <c r="DE5" s="99" t="s">
        <v>19</v>
      </c>
      <c r="DF5" s="99" t="s">
        <v>7</v>
      </c>
      <c r="DG5" s="52"/>
      <c r="DH5" s="59" t="s">
        <v>18</v>
      </c>
      <c r="DI5" s="99" t="s">
        <v>19</v>
      </c>
      <c r="DJ5" s="99" t="s">
        <v>7</v>
      </c>
    </row>
    <row r="6" spans="1:115" ht="3" customHeight="1" x14ac:dyDescent="0.25">
      <c r="B6" s="49"/>
      <c r="D6" s="58"/>
      <c r="E6" s="47"/>
      <c r="F6" s="47"/>
      <c r="H6" s="58"/>
      <c r="I6" s="47"/>
      <c r="J6" s="47"/>
      <c r="L6" s="58"/>
      <c r="M6" s="47"/>
      <c r="N6" s="62"/>
      <c r="P6" s="58"/>
      <c r="Q6" s="47"/>
      <c r="R6" s="47"/>
      <c r="T6" s="58"/>
      <c r="U6" s="47"/>
      <c r="V6" s="47"/>
      <c r="X6" s="58"/>
      <c r="Y6" s="47"/>
      <c r="Z6" s="47"/>
      <c r="AB6" s="58"/>
      <c r="AC6" s="47"/>
      <c r="AD6" s="47"/>
      <c r="AF6" s="58"/>
      <c r="AG6" s="47"/>
      <c r="AH6" s="47"/>
      <c r="AJ6" s="58"/>
      <c r="AK6" s="47"/>
      <c r="AL6" s="47"/>
      <c r="AN6" s="58"/>
      <c r="AO6" s="47"/>
      <c r="AP6" s="47"/>
      <c r="AR6" s="58"/>
      <c r="AS6" s="47"/>
      <c r="AT6" s="47"/>
      <c r="AV6" s="58"/>
      <c r="AW6" s="47"/>
      <c r="AX6" s="47"/>
      <c r="AZ6" s="58"/>
      <c r="BA6" s="47"/>
      <c r="BB6" s="47"/>
      <c r="BD6" s="58"/>
      <c r="BE6" s="47"/>
      <c r="BF6" s="47"/>
      <c r="BH6" s="61"/>
      <c r="BI6" s="57"/>
      <c r="BJ6" s="57"/>
      <c r="BL6" s="58"/>
      <c r="BM6" s="47"/>
      <c r="BN6" s="47"/>
      <c r="BP6" s="58"/>
      <c r="BQ6" s="47"/>
      <c r="BR6" s="47"/>
      <c r="BT6" s="58"/>
      <c r="BU6" s="47"/>
      <c r="BV6" s="47"/>
      <c r="BX6" s="58"/>
      <c r="BY6" s="47"/>
      <c r="BZ6" s="47"/>
      <c r="CB6" s="58"/>
      <c r="CC6" s="47"/>
      <c r="CD6" s="47"/>
      <c r="CF6" s="58"/>
      <c r="CG6" s="47"/>
      <c r="CH6" s="47"/>
      <c r="CJ6" s="58"/>
      <c r="CK6" s="47"/>
      <c r="CL6" s="47"/>
      <c r="CN6" s="58"/>
      <c r="CO6" s="47"/>
      <c r="CP6" s="47"/>
      <c r="CR6" s="58"/>
      <c r="CS6" s="47"/>
      <c r="CT6" s="47"/>
      <c r="CV6" s="58"/>
      <c r="CW6" s="47"/>
      <c r="CX6" s="47"/>
      <c r="CZ6" s="58"/>
      <c r="DA6" s="47"/>
      <c r="DB6" s="47"/>
      <c r="DD6" s="58"/>
      <c r="DE6" s="47"/>
      <c r="DF6" s="47"/>
      <c r="DH6" s="58"/>
      <c r="DI6" s="47"/>
      <c r="DJ6" s="47"/>
    </row>
    <row r="7" spans="1:115" s="69" customFormat="1" ht="25.5" customHeight="1" x14ac:dyDescent="0.25">
      <c r="A7" s="72" t="s">
        <v>248</v>
      </c>
      <c r="B7" s="68"/>
      <c r="D7" s="73"/>
      <c r="E7" s="74">
        <f>1-D7/D$2</f>
        <v>1</v>
      </c>
      <c r="F7" s="72" t="str">
        <f t="shared" ref="F7:F14" si="0">IFERROR(IF(E7&gt;=2%,"SI","NO"),"")</f>
        <v>SI</v>
      </c>
      <c r="H7" s="73"/>
      <c r="I7" s="74" t="e">
        <f t="shared" ref="I7:I14" si="1">1-H7/H$2</f>
        <v>#DIV/0!</v>
      </c>
      <c r="J7" s="72" t="str">
        <f t="shared" ref="J7:J14" si="2">IFERROR(IF(I7&gt;=2%,"SI","NO"),"")</f>
        <v/>
      </c>
      <c r="L7" s="73"/>
      <c r="M7" s="74" t="e">
        <f t="shared" ref="M7:M14" si="3">1-L7/L$2</f>
        <v>#DIV/0!</v>
      </c>
      <c r="N7" s="72" t="str">
        <f t="shared" ref="N7:N14" si="4">IFERROR(IF(M7&gt;=2%,"SI","NO"),"")</f>
        <v/>
      </c>
      <c r="P7" s="73"/>
      <c r="Q7" s="74" t="e">
        <f t="shared" ref="Q7:Q14" si="5">1-P7/P$2</f>
        <v>#DIV/0!</v>
      </c>
      <c r="R7" s="72" t="str">
        <f t="shared" ref="R7:R14" si="6">IFERROR(IF(Q7&gt;=2%,"SI","NO"),"")</f>
        <v/>
      </c>
      <c r="T7" s="73"/>
      <c r="U7" s="74" t="e">
        <f t="shared" ref="U7:U14" si="7">1-T7/T$2</f>
        <v>#DIV/0!</v>
      </c>
      <c r="V7" s="72" t="str">
        <f t="shared" ref="V7:V14" si="8">IFERROR(IF(U7&gt;=2%,"SI","NO"),"")</f>
        <v/>
      </c>
      <c r="X7" s="73"/>
      <c r="Y7" s="74" t="e">
        <f t="shared" ref="Y7:Y14" si="9">1-X7/X$2</f>
        <v>#DIV/0!</v>
      </c>
      <c r="Z7" s="72" t="str">
        <f t="shared" ref="Z7:Z14" si="10">IFERROR(IF(Y7&gt;=2%,"SI","NO"),"")</f>
        <v/>
      </c>
      <c r="AB7" s="73"/>
      <c r="AC7" s="74" t="e">
        <f t="shared" ref="AC7:AC14" si="11">1-AB7/AB$2</f>
        <v>#DIV/0!</v>
      </c>
      <c r="AD7" s="72" t="str">
        <f t="shared" ref="AD7:AD14" si="12">IFERROR(IF(AC7&gt;=2%,"SI","NO"),"")</f>
        <v/>
      </c>
      <c r="AF7" s="73"/>
      <c r="AG7" s="74" t="e">
        <f t="shared" ref="AG7:AG14" si="13">1-AF7/AF$2</f>
        <v>#DIV/0!</v>
      </c>
      <c r="AH7" s="72" t="str">
        <f t="shared" ref="AH7:AH14" si="14">IFERROR(IF(AG7&gt;=2%,"SI","NO"),"")</f>
        <v/>
      </c>
      <c r="AJ7" s="73"/>
      <c r="AK7" s="74" t="e">
        <f t="shared" ref="AK7:AK14" si="15">1-AJ7/AJ$2</f>
        <v>#DIV/0!</v>
      </c>
      <c r="AL7" s="72" t="str">
        <f t="shared" ref="AL7:AL14" si="16">IFERROR(IF(AK7&gt;=2%,"SI","NO"),"")</f>
        <v/>
      </c>
      <c r="AN7" s="73"/>
      <c r="AO7" s="74" t="e">
        <f t="shared" ref="AO7:AO14" si="17">1-AN7/AN$2</f>
        <v>#DIV/0!</v>
      </c>
      <c r="AP7" s="72" t="str">
        <f t="shared" ref="AP7:AP14" si="18">IFERROR(IF(AO7&gt;=2%,"SI","NO"),"")</f>
        <v/>
      </c>
      <c r="AR7" s="73"/>
      <c r="AS7" s="74" t="e">
        <f t="shared" ref="AS7:AS14" si="19">1-AR7/AR$2</f>
        <v>#DIV/0!</v>
      </c>
      <c r="AT7" s="72" t="str">
        <f t="shared" ref="AT7:AT14" si="20">IFERROR(IF(AS7&gt;=2%,"SI","NO"),"")</f>
        <v/>
      </c>
      <c r="AV7" s="73"/>
      <c r="AW7" s="74" t="e">
        <f t="shared" ref="AW7:AW14" si="21">1-AV7/AV$2</f>
        <v>#DIV/0!</v>
      </c>
      <c r="AX7" s="72" t="str">
        <f t="shared" ref="AX7:AX14" si="22">IFERROR(IF(AW7&gt;=2%,"SI","NO"),"")</f>
        <v/>
      </c>
      <c r="AZ7" s="73"/>
      <c r="BA7" s="74" t="e">
        <f t="shared" ref="BA7:BA14" si="23">1-AZ7/AZ$2</f>
        <v>#DIV/0!</v>
      </c>
      <c r="BB7" s="72" t="str">
        <f t="shared" ref="BB7:BB14" si="24">IFERROR(IF(BA7&gt;=2%,"SI","NO"),"")</f>
        <v/>
      </c>
      <c r="BD7" s="73"/>
      <c r="BE7" s="74" t="e">
        <f t="shared" ref="BE7:BE14" si="25">1-BD7/BD$2</f>
        <v>#DIV/0!</v>
      </c>
      <c r="BF7" s="72" t="str">
        <f t="shared" ref="BF7:BF14" si="26">IFERROR(IF(BE7&gt;=2%,"SI","NO"),"")</f>
        <v/>
      </c>
      <c r="BH7" s="73"/>
      <c r="BI7" s="74" t="e">
        <f t="shared" ref="BI7:BI14" si="27">1-BH7/BH$2</f>
        <v>#DIV/0!</v>
      </c>
      <c r="BJ7" s="72" t="str">
        <f t="shared" ref="BJ7:BJ14" si="28">IFERROR(IF(BI7&gt;=2%,"SI","NO"),"")</f>
        <v/>
      </c>
      <c r="BL7" s="73"/>
      <c r="BM7" s="74" t="e">
        <f t="shared" ref="BM7:BM14" si="29">1-BL7/BL$2</f>
        <v>#DIV/0!</v>
      </c>
      <c r="BN7" s="72" t="str">
        <f t="shared" ref="BN7:BN14" si="30">IFERROR(IF(BM7&gt;=2%,"SI","NO"),"")</f>
        <v/>
      </c>
      <c r="BP7" s="73"/>
      <c r="BQ7" s="74" t="e">
        <f t="shared" ref="BQ7:BQ14" si="31">1-BP7/BP$2</f>
        <v>#DIV/0!</v>
      </c>
      <c r="BR7" s="72" t="str">
        <f t="shared" ref="BR7:BR14" si="32">IFERROR(IF(BQ7&gt;=2%,"SI","NO"),"")</f>
        <v/>
      </c>
      <c r="BT7" s="73"/>
      <c r="BU7" s="74" t="e">
        <f t="shared" ref="BU7:BU14" si="33">1-BT7/BT$2</f>
        <v>#DIV/0!</v>
      </c>
      <c r="BV7" s="72" t="str">
        <f t="shared" ref="BV7:BV14" si="34">IFERROR(IF(BU7&gt;=2%,"SI","NO"),"")</f>
        <v/>
      </c>
      <c r="BX7" s="73"/>
      <c r="BY7" s="74" t="e">
        <f t="shared" ref="BY7:BY14" si="35">1-BX7/BX$2</f>
        <v>#DIV/0!</v>
      </c>
      <c r="BZ7" s="72" t="str">
        <f t="shared" ref="BZ7:BZ14" si="36">IFERROR(IF(BY7&gt;=2%,"SI","NO"),"")</f>
        <v/>
      </c>
      <c r="CB7" s="73"/>
      <c r="CC7" s="74" t="e">
        <f>1-CB7/CB$2</f>
        <v>#DIV/0!</v>
      </c>
      <c r="CD7" s="72" t="str">
        <f t="shared" ref="CD7:CD14" si="37">IFERROR(IF(CC7&gt;=2%,"SI","NO"),"")</f>
        <v/>
      </c>
      <c r="CF7" s="73"/>
      <c r="CG7" s="74" t="e">
        <f>1-CF7/CF$2</f>
        <v>#DIV/0!</v>
      </c>
      <c r="CH7" s="72" t="str">
        <f t="shared" ref="CH7:CH14" si="38">IFERROR(IF(CG7&gt;=2%,"SI","NO"),"")</f>
        <v/>
      </c>
      <c r="CJ7" s="73"/>
      <c r="CK7" s="74" t="e">
        <f>1-CJ7/CJ$2</f>
        <v>#DIV/0!</v>
      </c>
      <c r="CL7" s="72" t="str">
        <f t="shared" ref="CL7:CL14" si="39">IFERROR(IF(CK7&gt;=2%,"SI","NO"),"")</f>
        <v/>
      </c>
      <c r="CN7" s="73"/>
      <c r="CO7" s="74" t="e">
        <f>1-CN7/CN$2</f>
        <v>#DIV/0!</v>
      </c>
      <c r="CP7" s="72" t="str">
        <f t="shared" ref="CP7:CP14" si="40">IFERROR(IF(CO7&gt;=2%,"SI","NO"),"")</f>
        <v/>
      </c>
      <c r="CR7" s="73"/>
      <c r="CS7" s="74" t="e">
        <f>1-CR7/CR$2</f>
        <v>#DIV/0!</v>
      </c>
      <c r="CT7" s="72" t="str">
        <f t="shared" ref="CT7:CT14" si="41">IFERROR(IF(CS7&gt;=2%,"SI","NO"),"")</f>
        <v/>
      </c>
      <c r="CV7" s="73"/>
      <c r="CW7" s="74" t="e">
        <f>1-CV7/CV$2</f>
        <v>#DIV/0!</v>
      </c>
      <c r="CX7" s="72" t="str">
        <f t="shared" ref="CX7:CX14" si="42">IFERROR(IF(CW7&gt;=2%,"SI","NO"),"")</f>
        <v/>
      </c>
      <c r="CZ7" s="73"/>
      <c r="DA7" s="74" t="e">
        <f>1-CZ7/CZ$2</f>
        <v>#DIV/0!</v>
      </c>
      <c r="DB7" s="72" t="str">
        <f t="shared" ref="DB7:DB14" si="43">IFERROR(IF(DA7&gt;=2%,"SI","NO"),"")</f>
        <v/>
      </c>
      <c r="DD7" s="73"/>
      <c r="DE7" s="74" t="e">
        <f>1-DD7/DD$2</f>
        <v>#DIV/0!</v>
      </c>
      <c r="DF7" s="72" t="str">
        <f t="shared" ref="DF7:DF14" si="44">IFERROR(IF(DE7&gt;=2%,"SI","NO"),"")</f>
        <v/>
      </c>
      <c r="DH7" s="73"/>
      <c r="DI7" s="74" t="e">
        <f>1-DH7/DH$2</f>
        <v>#DIV/0!</v>
      </c>
      <c r="DJ7" s="72" t="str">
        <f t="shared" ref="DJ7:DJ14" si="45">IFERROR(IF(DI7&gt;=2%,"SI","NO"),"")</f>
        <v/>
      </c>
      <c r="DK7" s="101"/>
    </row>
    <row r="8" spans="1:115" s="69" customFormat="1" ht="25.5" customHeight="1" x14ac:dyDescent="0.25">
      <c r="A8" s="72" t="s">
        <v>249</v>
      </c>
      <c r="B8" s="68"/>
      <c r="D8" s="73"/>
      <c r="E8" s="74">
        <f t="shared" ref="E8:E14" si="46">1-D8/D$2</f>
        <v>1</v>
      </c>
      <c r="F8" s="72" t="str">
        <f>IFERROR(IF(E8&gt;=2%,"SI","NO"),"")</f>
        <v>SI</v>
      </c>
      <c r="H8" s="73"/>
      <c r="I8" s="74" t="e">
        <f t="shared" si="1"/>
        <v>#DIV/0!</v>
      </c>
      <c r="J8" s="72" t="str">
        <f t="shared" si="2"/>
        <v/>
      </c>
      <c r="L8" s="73"/>
      <c r="M8" s="74" t="e">
        <f t="shared" si="3"/>
        <v>#DIV/0!</v>
      </c>
      <c r="N8" s="72" t="str">
        <f t="shared" si="4"/>
        <v/>
      </c>
      <c r="P8" s="73"/>
      <c r="Q8" s="74" t="e">
        <f t="shared" si="5"/>
        <v>#DIV/0!</v>
      </c>
      <c r="R8" s="72" t="str">
        <f t="shared" si="6"/>
        <v/>
      </c>
      <c r="T8" s="73"/>
      <c r="U8" s="74" t="e">
        <f t="shared" si="7"/>
        <v>#DIV/0!</v>
      </c>
      <c r="V8" s="72" t="str">
        <f t="shared" si="8"/>
        <v/>
      </c>
      <c r="X8" s="73"/>
      <c r="Y8" s="74" t="e">
        <f t="shared" si="9"/>
        <v>#DIV/0!</v>
      </c>
      <c r="Z8" s="72" t="str">
        <f t="shared" si="10"/>
        <v/>
      </c>
      <c r="AB8" s="73"/>
      <c r="AC8" s="74" t="e">
        <f t="shared" si="11"/>
        <v>#DIV/0!</v>
      </c>
      <c r="AD8" s="72" t="str">
        <f t="shared" si="12"/>
        <v/>
      </c>
      <c r="AF8" s="73"/>
      <c r="AG8" s="74" t="e">
        <f t="shared" si="13"/>
        <v>#DIV/0!</v>
      </c>
      <c r="AH8" s="72" t="str">
        <f t="shared" si="14"/>
        <v/>
      </c>
      <c r="AJ8" s="73"/>
      <c r="AK8" s="74" t="e">
        <f t="shared" si="15"/>
        <v>#DIV/0!</v>
      </c>
      <c r="AL8" s="72" t="str">
        <f t="shared" si="16"/>
        <v/>
      </c>
      <c r="AN8" s="73"/>
      <c r="AO8" s="74" t="e">
        <f t="shared" si="17"/>
        <v>#DIV/0!</v>
      </c>
      <c r="AP8" s="72" t="str">
        <f t="shared" si="18"/>
        <v/>
      </c>
      <c r="AR8" s="73"/>
      <c r="AS8" s="74" t="e">
        <f t="shared" si="19"/>
        <v>#DIV/0!</v>
      </c>
      <c r="AT8" s="72" t="str">
        <f t="shared" si="20"/>
        <v/>
      </c>
      <c r="AV8" s="73"/>
      <c r="AW8" s="74" t="e">
        <f t="shared" si="21"/>
        <v>#DIV/0!</v>
      </c>
      <c r="AX8" s="72" t="str">
        <f t="shared" si="22"/>
        <v/>
      </c>
      <c r="AZ8" s="73"/>
      <c r="BA8" s="74" t="e">
        <f t="shared" si="23"/>
        <v>#DIV/0!</v>
      </c>
      <c r="BB8" s="72" t="str">
        <f t="shared" si="24"/>
        <v/>
      </c>
      <c r="BD8" s="73"/>
      <c r="BE8" s="74" t="e">
        <f t="shared" si="25"/>
        <v>#DIV/0!</v>
      </c>
      <c r="BF8" s="72" t="str">
        <f t="shared" si="26"/>
        <v/>
      </c>
      <c r="BH8" s="73"/>
      <c r="BI8" s="74" t="e">
        <f t="shared" si="27"/>
        <v>#DIV/0!</v>
      </c>
      <c r="BJ8" s="72" t="str">
        <f t="shared" si="28"/>
        <v/>
      </c>
      <c r="BL8" s="73"/>
      <c r="BM8" s="74" t="e">
        <f t="shared" si="29"/>
        <v>#DIV/0!</v>
      </c>
      <c r="BN8" s="72" t="str">
        <f t="shared" si="30"/>
        <v/>
      </c>
      <c r="BP8" s="73"/>
      <c r="BQ8" s="74" t="e">
        <f t="shared" si="31"/>
        <v>#DIV/0!</v>
      </c>
      <c r="BR8" s="72" t="str">
        <f t="shared" si="32"/>
        <v/>
      </c>
      <c r="BT8" s="73"/>
      <c r="BU8" s="74" t="e">
        <f t="shared" si="33"/>
        <v>#DIV/0!</v>
      </c>
      <c r="BV8" s="72" t="str">
        <f t="shared" si="34"/>
        <v/>
      </c>
      <c r="BX8" s="73"/>
      <c r="BY8" s="74" t="e">
        <f t="shared" si="35"/>
        <v>#DIV/0!</v>
      </c>
      <c r="BZ8" s="72" t="str">
        <f t="shared" si="36"/>
        <v/>
      </c>
      <c r="CB8" s="73"/>
      <c r="CC8" s="74" t="e">
        <f t="shared" ref="CC8:CC14" si="47">1-CB8/CB$2</f>
        <v>#DIV/0!</v>
      </c>
      <c r="CD8" s="72" t="str">
        <f t="shared" si="37"/>
        <v/>
      </c>
      <c r="CF8" s="73"/>
      <c r="CG8" s="74" t="e">
        <f t="shared" ref="CG8:CG14" si="48">1-CF8/CF$2</f>
        <v>#DIV/0!</v>
      </c>
      <c r="CH8" s="72" t="str">
        <f t="shared" si="38"/>
        <v/>
      </c>
      <c r="CJ8" s="73"/>
      <c r="CK8" s="74" t="e">
        <f t="shared" ref="CK8:CK14" si="49">1-CJ8/CJ$2</f>
        <v>#DIV/0!</v>
      </c>
      <c r="CL8" s="72" t="str">
        <f t="shared" si="39"/>
        <v/>
      </c>
      <c r="CN8" s="73"/>
      <c r="CO8" s="74" t="e">
        <f t="shared" ref="CO8:CO14" si="50">1-CN8/CN$2</f>
        <v>#DIV/0!</v>
      </c>
      <c r="CP8" s="72" t="str">
        <f t="shared" si="40"/>
        <v/>
      </c>
      <c r="CR8" s="73"/>
      <c r="CS8" s="74" t="e">
        <f t="shared" ref="CS8:CS14" si="51">1-CR8/CR$2</f>
        <v>#DIV/0!</v>
      </c>
      <c r="CT8" s="72" t="str">
        <f t="shared" si="41"/>
        <v/>
      </c>
      <c r="CV8" s="73"/>
      <c r="CW8" s="74" t="e">
        <f t="shared" ref="CW8:CW14" si="52">1-CV8/CV$2</f>
        <v>#DIV/0!</v>
      </c>
      <c r="CX8" s="72" t="str">
        <f t="shared" si="42"/>
        <v/>
      </c>
      <c r="CZ8" s="73"/>
      <c r="DA8" s="74" t="e">
        <f t="shared" ref="DA8:DA14" si="53">1-CZ8/CZ$2</f>
        <v>#DIV/0!</v>
      </c>
      <c r="DB8" s="72" t="str">
        <f t="shared" si="43"/>
        <v/>
      </c>
      <c r="DD8" s="73"/>
      <c r="DE8" s="74" t="e">
        <f t="shared" ref="DE8:DE14" si="54">1-DD8/DD$2</f>
        <v>#DIV/0!</v>
      </c>
      <c r="DF8" s="72" t="str">
        <f t="shared" si="44"/>
        <v/>
      </c>
      <c r="DH8" s="73"/>
      <c r="DI8" s="74" t="e">
        <f t="shared" ref="DI8:DI14" si="55">1-DH8/DH$2</f>
        <v>#DIV/0!</v>
      </c>
      <c r="DJ8" s="72" t="str">
        <f t="shared" si="45"/>
        <v/>
      </c>
    </row>
    <row r="9" spans="1:115" s="69" customFormat="1" ht="25.5" customHeight="1" x14ac:dyDescent="0.25">
      <c r="A9" s="72" t="s">
        <v>389</v>
      </c>
      <c r="B9" s="68"/>
      <c r="D9" s="73"/>
      <c r="E9" s="74">
        <f t="shared" si="46"/>
        <v>1</v>
      </c>
      <c r="F9" s="72" t="str">
        <f t="shared" si="0"/>
        <v>SI</v>
      </c>
      <c r="H9" s="73"/>
      <c r="I9" s="74" t="e">
        <f t="shared" si="1"/>
        <v>#DIV/0!</v>
      </c>
      <c r="J9" s="72" t="str">
        <f t="shared" si="2"/>
        <v/>
      </c>
      <c r="L9" s="73"/>
      <c r="M9" s="74" t="e">
        <f t="shared" si="3"/>
        <v>#DIV/0!</v>
      </c>
      <c r="N9" s="72" t="str">
        <f t="shared" si="4"/>
        <v/>
      </c>
      <c r="P9" s="73"/>
      <c r="Q9" s="74" t="e">
        <f t="shared" si="5"/>
        <v>#DIV/0!</v>
      </c>
      <c r="R9" s="72" t="str">
        <f t="shared" si="6"/>
        <v/>
      </c>
      <c r="T9" s="73"/>
      <c r="U9" s="74" t="e">
        <f t="shared" si="7"/>
        <v>#DIV/0!</v>
      </c>
      <c r="V9" s="72" t="str">
        <f t="shared" si="8"/>
        <v/>
      </c>
      <c r="X9" s="73"/>
      <c r="Y9" s="74" t="e">
        <f t="shared" si="9"/>
        <v>#DIV/0!</v>
      </c>
      <c r="Z9" s="72" t="str">
        <f t="shared" si="10"/>
        <v/>
      </c>
      <c r="AB9" s="73"/>
      <c r="AC9" s="74" t="e">
        <f t="shared" si="11"/>
        <v>#DIV/0!</v>
      </c>
      <c r="AD9" s="72" t="str">
        <f t="shared" si="12"/>
        <v/>
      </c>
      <c r="AF9" s="73"/>
      <c r="AG9" s="74" t="e">
        <f t="shared" si="13"/>
        <v>#DIV/0!</v>
      </c>
      <c r="AH9" s="72" t="str">
        <f t="shared" si="14"/>
        <v/>
      </c>
      <c r="AJ9" s="73"/>
      <c r="AK9" s="74" t="e">
        <f t="shared" si="15"/>
        <v>#DIV/0!</v>
      </c>
      <c r="AL9" s="72" t="str">
        <f t="shared" si="16"/>
        <v/>
      </c>
      <c r="AN9" s="73"/>
      <c r="AO9" s="74" t="e">
        <f t="shared" si="17"/>
        <v>#DIV/0!</v>
      </c>
      <c r="AP9" s="72" t="str">
        <f t="shared" si="18"/>
        <v/>
      </c>
      <c r="AR9" s="73"/>
      <c r="AS9" s="74" t="e">
        <f t="shared" si="19"/>
        <v>#DIV/0!</v>
      </c>
      <c r="AT9" s="72" t="str">
        <f t="shared" si="20"/>
        <v/>
      </c>
      <c r="AV9" s="73"/>
      <c r="AW9" s="74" t="e">
        <f t="shared" si="21"/>
        <v>#DIV/0!</v>
      </c>
      <c r="AX9" s="72" t="str">
        <f t="shared" si="22"/>
        <v/>
      </c>
      <c r="AZ9" s="73"/>
      <c r="BA9" s="74" t="e">
        <f t="shared" si="23"/>
        <v>#DIV/0!</v>
      </c>
      <c r="BB9" s="72" t="str">
        <f t="shared" si="24"/>
        <v/>
      </c>
      <c r="BD9" s="73"/>
      <c r="BE9" s="74" t="e">
        <f t="shared" si="25"/>
        <v>#DIV/0!</v>
      </c>
      <c r="BF9" s="72" t="str">
        <f t="shared" si="26"/>
        <v/>
      </c>
      <c r="BH9" s="73"/>
      <c r="BI9" s="74" t="e">
        <f t="shared" si="27"/>
        <v>#DIV/0!</v>
      </c>
      <c r="BJ9" s="72" t="str">
        <f t="shared" si="28"/>
        <v/>
      </c>
      <c r="BL9" s="73"/>
      <c r="BM9" s="74" t="e">
        <f t="shared" si="29"/>
        <v>#DIV/0!</v>
      </c>
      <c r="BN9" s="72" t="str">
        <f t="shared" si="30"/>
        <v/>
      </c>
      <c r="BP9" s="73"/>
      <c r="BQ9" s="74" t="e">
        <f t="shared" si="31"/>
        <v>#DIV/0!</v>
      </c>
      <c r="BR9" s="72" t="str">
        <f t="shared" si="32"/>
        <v/>
      </c>
      <c r="BT9" s="73"/>
      <c r="BU9" s="74" t="e">
        <f t="shared" si="33"/>
        <v>#DIV/0!</v>
      </c>
      <c r="BV9" s="72" t="str">
        <f t="shared" si="34"/>
        <v/>
      </c>
      <c r="BX9" s="73"/>
      <c r="BY9" s="74" t="e">
        <f t="shared" si="35"/>
        <v>#DIV/0!</v>
      </c>
      <c r="BZ9" s="72" t="str">
        <f t="shared" si="36"/>
        <v/>
      </c>
      <c r="CB9" s="73"/>
      <c r="CC9" s="74" t="e">
        <f t="shared" si="47"/>
        <v>#DIV/0!</v>
      </c>
      <c r="CD9" s="72" t="str">
        <f t="shared" si="37"/>
        <v/>
      </c>
      <c r="CF9" s="73"/>
      <c r="CG9" s="74" t="e">
        <f t="shared" si="48"/>
        <v>#DIV/0!</v>
      </c>
      <c r="CH9" s="72" t="str">
        <f t="shared" si="38"/>
        <v/>
      </c>
      <c r="CJ9" s="73"/>
      <c r="CK9" s="74" t="e">
        <f t="shared" si="49"/>
        <v>#DIV/0!</v>
      </c>
      <c r="CL9" s="72" t="str">
        <f t="shared" si="39"/>
        <v/>
      </c>
      <c r="CN9" s="73"/>
      <c r="CO9" s="74" t="e">
        <f t="shared" si="50"/>
        <v>#DIV/0!</v>
      </c>
      <c r="CP9" s="72" t="str">
        <f t="shared" si="40"/>
        <v/>
      </c>
      <c r="CR9" s="73"/>
      <c r="CS9" s="74" t="e">
        <f t="shared" si="51"/>
        <v>#DIV/0!</v>
      </c>
      <c r="CT9" s="72" t="str">
        <f t="shared" si="41"/>
        <v/>
      </c>
      <c r="CV9" s="73"/>
      <c r="CW9" s="74" t="e">
        <f t="shared" si="52"/>
        <v>#DIV/0!</v>
      </c>
      <c r="CX9" s="72" t="str">
        <f t="shared" si="42"/>
        <v/>
      </c>
      <c r="CZ9" s="73"/>
      <c r="DA9" s="74" t="e">
        <f t="shared" si="53"/>
        <v>#DIV/0!</v>
      </c>
      <c r="DB9" s="72" t="str">
        <f t="shared" si="43"/>
        <v/>
      </c>
      <c r="DD9" s="73"/>
      <c r="DE9" s="74" t="e">
        <f t="shared" si="54"/>
        <v>#DIV/0!</v>
      </c>
      <c r="DF9" s="72" t="str">
        <f t="shared" si="44"/>
        <v/>
      </c>
      <c r="DH9" s="73"/>
      <c r="DI9" s="74" t="e">
        <f t="shared" si="55"/>
        <v>#DIV/0!</v>
      </c>
      <c r="DJ9" s="72" t="str">
        <f t="shared" si="45"/>
        <v/>
      </c>
    </row>
    <row r="10" spans="1:115" s="69" customFormat="1" ht="25.5" customHeight="1" x14ac:dyDescent="0.25">
      <c r="A10" s="72" t="s">
        <v>481</v>
      </c>
      <c r="B10" s="68"/>
      <c r="D10" s="73"/>
      <c r="E10" s="74">
        <f t="shared" si="46"/>
        <v>1</v>
      </c>
      <c r="F10" s="72" t="str">
        <f t="shared" si="0"/>
        <v>SI</v>
      </c>
      <c r="H10" s="73"/>
      <c r="I10" s="74" t="e">
        <f t="shared" si="1"/>
        <v>#DIV/0!</v>
      </c>
      <c r="J10" s="72" t="str">
        <f t="shared" si="2"/>
        <v/>
      </c>
      <c r="L10" s="73"/>
      <c r="M10" s="74" t="e">
        <f t="shared" si="3"/>
        <v>#DIV/0!</v>
      </c>
      <c r="N10" s="72" t="str">
        <f t="shared" si="4"/>
        <v/>
      </c>
      <c r="P10" s="73"/>
      <c r="Q10" s="74" t="e">
        <f t="shared" si="5"/>
        <v>#DIV/0!</v>
      </c>
      <c r="R10" s="72" t="str">
        <f t="shared" si="6"/>
        <v/>
      </c>
      <c r="T10" s="73"/>
      <c r="U10" s="74" t="e">
        <f t="shared" si="7"/>
        <v>#DIV/0!</v>
      </c>
      <c r="V10" s="72" t="str">
        <f t="shared" si="8"/>
        <v/>
      </c>
      <c r="X10" s="73"/>
      <c r="Y10" s="74" t="e">
        <f t="shared" si="9"/>
        <v>#DIV/0!</v>
      </c>
      <c r="Z10" s="72" t="str">
        <f t="shared" si="10"/>
        <v/>
      </c>
      <c r="AB10" s="73"/>
      <c r="AC10" s="74" t="e">
        <f t="shared" si="11"/>
        <v>#DIV/0!</v>
      </c>
      <c r="AD10" s="72" t="str">
        <f t="shared" si="12"/>
        <v/>
      </c>
      <c r="AF10" s="73"/>
      <c r="AG10" s="74" t="e">
        <f t="shared" si="13"/>
        <v>#DIV/0!</v>
      </c>
      <c r="AH10" s="72" t="str">
        <f t="shared" si="14"/>
        <v/>
      </c>
      <c r="AJ10" s="73"/>
      <c r="AK10" s="74" t="e">
        <f t="shared" si="15"/>
        <v>#DIV/0!</v>
      </c>
      <c r="AL10" s="72" t="str">
        <f t="shared" si="16"/>
        <v/>
      </c>
      <c r="AN10" s="73"/>
      <c r="AO10" s="74" t="e">
        <f t="shared" si="17"/>
        <v>#DIV/0!</v>
      </c>
      <c r="AP10" s="72" t="str">
        <f t="shared" si="18"/>
        <v/>
      </c>
      <c r="AR10" s="73"/>
      <c r="AS10" s="74" t="e">
        <f t="shared" si="19"/>
        <v>#DIV/0!</v>
      </c>
      <c r="AT10" s="72" t="str">
        <f t="shared" si="20"/>
        <v/>
      </c>
      <c r="AV10" s="73"/>
      <c r="AW10" s="74" t="e">
        <f t="shared" si="21"/>
        <v>#DIV/0!</v>
      </c>
      <c r="AX10" s="72" t="str">
        <f t="shared" si="22"/>
        <v/>
      </c>
      <c r="AZ10" s="73"/>
      <c r="BA10" s="74" t="e">
        <f t="shared" si="23"/>
        <v>#DIV/0!</v>
      </c>
      <c r="BB10" s="72" t="str">
        <f t="shared" si="24"/>
        <v/>
      </c>
      <c r="BD10" s="73"/>
      <c r="BE10" s="74" t="e">
        <f t="shared" si="25"/>
        <v>#DIV/0!</v>
      </c>
      <c r="BF10" s="72" t="str">
        <f t="shared" si="26"/>
        <v/>
      </c>
      <c r="BH10" s="73"/>
      <c r="BI10" s="74" t="e">
        <f t="shared" si="27"/>
        <v>#DIV/0!</v>
      </c>
      <c r="BJ10" s="72" t="str">
        <f t="shared" si="28"/>
        <v/>
      </c>
      <c r="BL10" s="73"/>
      <c r="BM10" s="74" t="e">
        <f t="shared" si="29"/>
        <v>#DIV/0!</v>
      </c>
      <c r="BN10" s="72" t="str">
        <f t="shared" si="30"/>
        <v/>
      </c>
      <c r="BP10" s="73"/>
      <c r="BQ10" s="74" t="e">
        <f t="shared" si="31"/>
        <v>#DIV/0!</v>
      </c>
      <c r="BR10" s="72" t="str">
        <f t="shared" si="32"/>
        <v/>
      </c>
      <c r="BT10" s="73"/>
      <c r="BU10" s="74" t="e">
        <f t="shared" si="33"/>
        <v>#DIV/0!</v>
      </c>
      <c r="BV10" s="72" t="str">
        <f t="shared" si="34"/>
        <v/>
      </c>
      <c r="BX10" s="73"/>
      <c r="BY10" s="74" t="e">
        <f t="shared" si="35"/>
        <v>#DIV/0!</v>
      </c>
      <c r="BZ10" s="72" t="str">
        <f t="shared" si="36"/>
        <v/>
      </c>
      <c r="CB10" s="73"/>
      <c r="CC10" s="74" t="e">
        <f t="shared" si="47"/>
        <v>#DIV/0!</v>
      </c>
      <c r="CD10" s="72" t="str">
        <f t="shared" si="37"/>
        <v/>
      </c>
      <c r="CF10" s="73"/>
      <c r="CG10" s="74" t="e">
        <f t="shared" si="48"/>
        <v>#DIV/0!</v>
      </c>
      <c r="CH10" s="72" t="str">
        <f t="shared" si="38"/>
        <v/>
      </c>
      <c r="CJ10" s="73"/>
      <c r="CK10" s="74" t="e">
        <f t="shared" si="49"/>
        <v>#DIV/0!</v>
      </c>
      <c r="CL10" s="72" t="str">
        <f t="shared" si="39"/>
        <v/>
      </c>
      <c r="CN10" s="73"/>
      <c r="CO10" s="74" t="e">
        <f t="shared" si="50"/>
        <v>#DIV/0!</v>
      </c>
      <c r="CP10" s="72" t="str">
        <f t="shared" si="40"/>
        <v/>
      </c>
      <c r="CR10" s="73"/>
      <c r="CS10" s="74" t="e">
        <f t="shared" si="51"/>
        <v>#DIV/0!</v>
      </c>
      <c r="CT10" s="72" t="str">
        <f t="shared" si="41"/>
        <v/>
      </c>
      <c r="CV10" s="73"/>
      <c r="CW10" s="74" t="e">
        <f t="shared" si="52"/>
        <v>#DIV/0!</v>
      </c>
      <c r="CX10" s="72" t="str">
        <f t="shared" si="42"/>
        <v/>
      </c>
      <c r="CZ10" s="73"/>
      <c r="DA10" s="74" t="e">
        <f t="shared" si="53"/>
        <v>#DIV/0!</v>
      </c>
      <c r="DB10" s="72" t="str">
        <f t="shared" si="43"/>
        <v/>
      </c>
      <c r="DD10" s="73"/>
      <c r="DE10" s="74" t="e">
        <f t="shared" si="54"/>
        <v>#DIV/0!</v>
      </c>
      <c r="DF10" s="72" t="str">
        <f t="shared" si="44"/>
        <v/>
      </c>
      <c r="DH10" s="73"/>
      <c r="DI10" s="74" t="e">
        <f t="shared" si="55"/>
        <v>#DIV/0!</v>
      </c>
      <c r="DJ10" s="72" t="str">
        <f t="shared" si="45"/>
        <v/>
      </c>
    </row>
    <row r="11" spans="1:115" s="69" customFormat="1" ht="25.5" customHeight="1" x14ac:dyDescent="0.25">
      <c r="A11" s="72" t="s">
        <v>482</v>
      </c>
      <c r="B11" s="68"/>
      <c r="D11" s="73"/>
      <c r="E11" s="74">
        <f t="shared" si="46"/>
        <v>1</v>
      </c>
      <c r="F11" s="72" t="str">
        <f t="shared" si="0"/>
        <v>SI</v>
      </c>
      <c r="H11" s="73"/>
      <c r="I11" s="74" t="e">
        <f t="shared" si="1"/>
        <v>#DIV/0!</v>
      </c>
      <c r="J11" s="72" t="str">
        <f t="shared" si="2"/>
        <v/>
      </c>
      <c r="L11" s="73"/>
      <c r="M11" s="74" t="e">
        <f t="shared" si="3"/>
        <v>#DIV/0!</v>
      </c>
      <c r="N11" s="72" t="str">
        <f t="shared" si="4"/>
        <v/>
      </c>
      <c r="P11" s="73"/>
      <c r="Q11" s="74" t="e">
        <f t="shared" si="5"/>
        <v>#DIV/0!</v>
      </c>
      <c r="R11" s="72" t="str">
        <f t="shared" si="6"/>
        <v/>
      </c>
      <c r="T11" s="73"/>
      <c r="U11" s="74" t="e">
        <f t="shared" si="7"/>
        <v>#DIV/0!</v>
      </c>
      <c r="V11" s="72" t="str">
        <f t="shared" si="8"/>
        <v/>
      </c>
      <c r="X11" s="73"/>
      <c r="Y11" s="74" t="e">
        <f t="shared" si="9"/>
        <v>#DIV/0!</v>
      </c>
      <c r="Z11" s="72" t="str">
        <f t="shared" si="10"/>
        <v/>
      </c>
      <c r="AB11" s="73"/>
      <c r="AC11" s="74" t="e">
        <f t="shared" si="11"/>
        <v>#DIV/0!</v>
      </c>
      <c r="AD11" s="72" t="str">
        <f t="shared" si="12"/>
        <v/>
      </c>
      <c r="AF11" s="73"/>
      <c r="AG11" s="74" t="e">
        <f t="shared" si="13"/>
        <v>#DIV/0!</v>
      </c>
      <c r="AH11" s="72" t="str">
        <f t="shared" si="14"/>
        <v/>
      </c>
      <c r="AJ11" s="73"/>
      <c r="AK11" s="74" t="e">
        <f t="shared" si="15"/>
        <v>#DIV/0!</v>
      </c>
      <c r="AL11" s="72" t="str">
        <f t="shared" si="16"/>
        <v/>
      </c>
      <c r="AN11" s="73"/>
      <c r="AO11" s="74" t="e">
        <f t="shared" si="17"/>
        <v>#DIV/0!</v>
      </c>
      <c r="AP11" s="72" t="str">
        <f t="shared" si="18"/>
        <v/>
      </c>
      <c r="AR11" s="73"/>
      <c r="AS11" s="74" t="e">
        <f t="shared" si="19"/>
        <v>#DIV/0!</v>
      </c>
      <c r="AT11" s="72" t="str">
        <f t="shared" si="20"/>
        <v/>
      </c>
      <c r="AV11" s="73"/>
      <c r="AW11" s="74" t="e">
        <f t="shared" si="21"/>
        <v>#DIV/0!</v>
      </c>
      <c r="AX11" s="72" t="str">
        <f t="shared" si="22"/>
        <v/>
      </c>
      <c r="AZ11" s="73"/>
      <c r="BA11" s="74" t="e">
        <f t="shared" si="23"/>
        <v>#DIV/0!</v>
      </c>
      <c r="BB11" s="72" t="str">
        <f t="shared" si="24"/>
        <v/>
      </c>
      <c r="BD11" s="73"/>
      <c r="BE11" s="74" t="e">
        <f t="shared" si="25"/>
        <v>#DIV/0!</v>
      </c>
      <c r="BF11" s="72" t="str">
        <f t="shared" si="26"/>
        <v/>
      </c>
      <c r="BH11" s="73"/>
      <c r="BI11" s="74" t="e">
        <f t="shared" si="27"/>
        <v>#DIV/0!</v>
      </c>
      <c r="BJ11" s="72" t="str">
        <f t="shared" si="28"/>
        <v/>
      </c>
      <c r="BL11" s="73"/>
      <c r="BM11" s="74" t="e">
        <f t="shared" si="29"/>
        <v>#DIV/0!</v>
      </c>
      <c r="BN11" s="72" t="str">
        <f t="shared" si="30"/>
        <v/>
      </c>
      <c r="BP11" s="73"/>
      <c r="BQ11" s="74" t="e">
        <f t="shared" si="31"/>
        <v>#DIV/0!</v>
      </c>
      <c r="BR11" s="72" t="str">
        <f t="shared" si="32"/>
        <v/>
      </c>
      <c r="BT11" s="73"/>
      <c r="BU11" s="74" t="e">
        <f t="shared" si="33"/>
        <v>#DIV/0!</v>
      </c>
      <c r="BV11" s="72" t="str">
        <f t="shared" si="34"/>
        <v/>
      </c>
      <c r="BX11" s="73"/>
      <c r="BY11" s="74" t="e">
        <f t="shared" si="35"/>
        <v>#DIV/0!</v>
      </c>
      <c r="BZ11" s="72" t="str">
        <f t="shared" si="36"/>
        <v/>
      </c>
      <c r="CB11" s="73"/>
      <c r="CC11" s="74" t="e">
        <f t="shared" si="47"/>
        <v>#DIV/0!</v>
      </c>
      <c r="CD11" s="72" t="str">
        <f t="shared" si="37"/>
        <v/>
      </c>
      <c r="CF11" s="73"/>
      <c r="CG11" s="74" t="e">
        <f t="shared" si="48"/>
        <v>#DIV/0!</v>
      </c>
      <c r="CH11" s="72" t="str">
        <f t="shared" si="38"/>
        <v/>
      </c>
      <c r="CJ11" s="73"/>
      <c r="CK11" s="74" t="e">
        <f t="shared" si="49"/>
        <v>#DIV/0!</v>
      </c>
      <c r="CL11" s="72" t="str">
        <f t="shared" si="39"/>
        <v/>
      </c>
      <c r="CN11" s="73"/>
      <c r="CO11" s="74" t="e">
        <f t="shared" si="50"/>
        <v>#DIV/0!</v>
      </c>
      <c r="CP11" s="72" t="str">
        <f t="shared" si="40"/>
        <v/>
      </c>
      <c r="CR11" s="73"/>
      <c r="CS11" s="74" t="e">
        <f t="shared" si="51"/>
        <v>#DIV/0!</v>
      </c>
      <c r="CT11" s="72" t="str">
        <f t="shared" si="41"/>
        <v/>
      </c>
      <c r="CV11" s="73"/>
      <c r="CW11" s="74" t="e">
        <f t="shared" si="52"/>
        <v>#DIV/0!</v>
      </c>
      <c r="CX11" s="72" t="str">
        <f t="shared" si="42"/>
        <v/>
      </c>
      <c r="CZ11" s="73"/>
      <c r="DA11" s="74" t="e">
        <f t="shared" si="53"/>
        <v>#DIV/0!</v>
      </c>
      <c r="DB11" s="72" t="str">
        <f t="shared" si="43"/>
        <v/>
      </c>
      <c r="DD11" s="73"/>
      <c r="DE11" s="74" t="e">
        <f t="shared" si="54"/>
        <v>#DIV/0!</v>
      </c>
      <c r="DF11" s="72" t="str">
        <f t="shared" si="44"/>
        <v/>
      </c>
      <c r="DH11" s="73"/>
      <c r="DI11" s="74" t="e">
        <f t="shared" si="55"/>
        <v>#DIV/0!</v>
      </c>
      <c r="DJ11" s="72" t="str">
        <f t="shared" si="45"/>
        <v/>
      </c>
    </row>
    <row r="12" spans="1:115" s="69" customFormat="1" ht="25.5" customHeight="1" x14ac:dyDescent="0.25">
      <c r="A12" s="72"/>
      <c r="B12" s="68"/>
      <c r="D12" s="73"/>
      <c r="E12" s="74">
        <f t="shared" si="46"/>
        <v>1</v>
      </c>
      <c r="F12" s="72" t="str">
        <f t="shared" si="0"/>
        <v>SI</v>
      </c>
      <c r="H12" s="73"/>
      <c r="I12" s="74" t="e">
        <f t="shared" si="1"/>
        <v>#DIV/0!</v>
      </c>
      <c r="J12" s="72" t="str">
        <f t="shared" si="2"/>
        <v/>
      </c>
      <c r="L12" s="73"/>
      <c r="M12" s="74" t="e">
        <f t="shared" si="3"/>
        <v>#DIV/0!</v>
      </c>
      <c r="N12" s="72" t="str">
        <f t="shared" si="4"/>
        <v/>
      </c>
      <c r="P12" s="73"/>
      <c r="Q12" s="74" t="e">
        <f t="shared" si="5"/>
        <v>#DIV/0!</v>
      </c>
      <c r="R12" s="72" t="str">
        <f t="shared" si="6"/>
        <v/>
      </c>
      <c r="T12" s="73"/>
      <c r="U12" s="74" t="e">
        <f t="shared" si="7"/>
        <v>#DIV/0!</v>
      </c>
      <c r="V12" s="72" t="str">
        <f t="shared" si="8"/>
        <v/>
      </c>
      <c r="X12" s="73"/>
      <c r="Y12" s="74" t="e">
        <f t="shared" si="9"/>
        <v>#DIV/0!</v>
      </c>
      <c r="Z12" s="72" t="str">
        <f t="shared" si="10"/>
        <v/>
      </c>
      <c r="AB12" s="73"/>
      <c r="AC12" s="74" t="e">
        <f t="shared" si="11"/>
        <v>#DIV/0!</v>
      </c>
      <c r="AD12" s="72" t="str">
        <f t="shared" si="12"/>
        <v/>
      </c>
      <c r="AF12" s="73"/>
      <c r="AG12" s="74" t="e">
        <f t="shared" si="13"/>
        <v>#DIV/0!</v>
      </c>
      <c r="AH12" s="72" t="str">
        <f t="shared" si="14"/>
        <v/>
      </c>
      <c r="AJ12" s="73"/>
      <c r="AK12" s="74" t="e">
        <f t="shared" si="15"/>
        <v>#DIV/0!</v>
      </c>
      <c r="AL12" s="72" t="str">
        <f t="shared" si="16"/>
        <v/>
      </c>
      <c r="AN12" s="73"/>
      <c r="AO12" s="74" t="e">
        <f t="shared" si="17"/>
        <v>#DIV/0!</v>
      </c>
      <c r="AP12" s="72" t="str">
        <f t="shared" si="18"/>
        <v/>
      </c>
      <c r="AR12" s="73"/>
      <c r="AS12" s="74" t="e">
        <f t="shared" si="19"/>
        <v>#DIV/0!</v>
      </c>
      <c r="AT12" s="72" t="str">
        <f t="shared" si="20"/>
        <v/>
      </c>
      <c r="AV12" s="73"/>
      <c r="AW12" s="74" t="e">
        <f t="shared" si="21"/>
        <v>#DIV/0!</v>
      </c>
      <c r="AX12" s="72" t="str">
        <f t="shared" si="22"/>
        <v/>
      </c>
      <c r="AZ12" s="73"/>
      <c r="BA12" s="74" t="e">
        <f t="shared" si="23"/>
        <v>#DIV/0!</v>
      </c>
      <c r="BB12" s="72" t="str">
        <f t="shared" si="24"/>
        <v/>
      </c>
      <c r="BD12" s="73"/>
      <c r="BE12" s="74" t="e">
        <f t="shared" si="25"/>
        <v>#DIV/0!</v>
      </c>
      <c r="BF12" s="72" t="str">
        <f t="shared" si="26"/>
        <v/>
      </c>
      <c r="BH12" s="73"/>
      <c r="BI12" s="74" t="e">
        <f t="shared" si="27"/>
        <v>#DIV/0!</v>
      </c>
      <c r="BJ12" s="72" t="str">
        <f t="shared" si="28"/>
        <v/>
      </c>
      <c r="BL12" s="73"/>
      <c r="BM12" s="74" t="e">
        <f t="shared" si="29"/>
        <v>#DIV/0!</v>
      </c>
      <c r="BN12" s="72" t="str">
        <f t="shared" si="30"/>
        <v/>
      </c>
      <c r="BP12" s="73"/>
      <c r="BQ12" s="74" t="e">
        <f t="shared" si="31"/>
        <v>#DIV/0!</v>
      </c>
      <c r="BR12" s="72" t="str">
        <f t="shared" si="32"/>
        <v/>
      </c>
      <c r="BT12" s="73"/>
      <c r="BU12" s="74" t="e">
        <f t="shared" si="33"/>
        <v>#DIV/0!</v>
      </c>
      <c r="BV12" s="72" t="str">
        <f t="shared" si="34"/>
        <v/>
      </c>
      <c r="BX12" s="73"/>
      <c r="BY12" s="74" t="e">
        <f t="shared" si="35"/>
        <v>#DIV/0!</v>
      </c>
      <c r="BZ12" s="72" t="str">
        <f t="shared" si="36"/>
        <v/>
      </c>
      <c r="CB12" s="73"/>
      <c r="CC12" s="74" t="e">
        <f t="shared" si="47"/>
        <v>#DIV/0!</v>
      </c>
      <c r="CD12" s="72" t="str">
        <f t="shared" si="37"/>
        <v/>
      </c>
      <c r="CF12" s="73"/>
      <c r="CG12" s="74" t="e">
        <f t="shared" si="48"/>
        <v>#DIV/0!</v>
      </c>
      <c r="CH12" s="72" t="str">
        <f t="shared" si="38"/>
        <v/>
      </c>
      <c r="CJ12" s="73"/>
      <c r="CK12" s="74" t="e">
        <f t="shared" si="49"/>
        <v>#DIV/0!</v>
      </c>
      <c r="CL12" s="72" t="str">
        <f t="shared" si="39"/>
        <v/>
      </c>
      <c r="CN12" s="73"/>
      <c r="CO12" s="74" t="e">
        <f t="shared" si="50"/>
        <v>#DIV/0!</v>
      </c>
      <c r="CP12" s="72" t="str">
        <f t="shared" si="40"/>
        <v/>
      </c>
      <c r="CR12" s="73"/>
      <c r="CS12" s="74" t="e">
        <f t="shared" si="51"/>
        <v>#DIV/0!</v>
      </c>
      <c r="CT12" s="72" t="str">
        <f t="shared" si="41"/>
        <v/>
      </c>
      <c r="CV12" s="73"/>
      <c r="CW12" s="74" t="e">
        <f t="shared" si="52"/>
        <v>#DIV/0!</v>
      </c>
      <c r="CX12" s="72" t="str">
        <f t="shared" si="42"/>
        <v/>
      </c>
      <c r="CZ12" s="73"/>
      <c r="DA12" s="74" t="e">
        <f t="shared" si="53"/>
        <v>#DIV/0!</v>
      </c>
      <c r="DB12" s="72" t="str">
        <f t="shared" si="43"/>
        <v/>
      </c>
      <c r="DD12" s="73"/>
      <c r="DE12" s="74" t="e">
        <f t="shared" si="54"/>
        <v>#DIV/0!</v>
      </c>
      <c r="DF12" s="72" t="str">
        <f t="shared" si="44"/>
        <v/>
      </c>
      <c r="DH12" s="73"/>
      <c r="DI12" s="74" t="e">
        <f t="shared" si="55"/>
        <v>#DIV/0!</v>
      </c>
      <c r="DJ12" s="72" t="str">
        <f t="shared" si="45"/>
        <v/>
      </c>
    </row>
    <row r="13" spans="1:115" s="69" customFormat="1" ht="25.5" customHeight="1" x14ac:dyDescent="0.25">
      <c r="A13" s="72"/>
      <c r="B13" s="68"/>
      <c r="D13" s="73"/>
      <c r="E13" s="74">
        <f t="shared" si="46"/>
        <v>1</v>
      </c>
      <c r="F13" s="72" t="str">
        <f t="shared" si="0"/>
        <v>SI</v>
      </c>
      <c r="H13" s="73"/>
      <c r="I13" s="74" t="e">
        <f t="shared" si="1"/>
        <v>#DIV/0!</v>
      </c>
      <c r="J13" s="72" t="str">
        <f t="shared" si="2"/>
        <v/>
      </c>
      <c r="L13" s="73"/>
      <c r="M13" s="74" t="e">
        <f t="shared" si="3"/>
        <v>#DIV/0!</v>
      </c>
      <c r="N13" s="72" t="str">
        <f t="shared" si="4"/>
        <v/>
      </c>
      <c r="P13" s="73"/>
      <c r="Q13" s="74" t="e">
        <f t="shared" si="5"/>
        <v>#DIV/0!</v>
      </c>
      <c r="R13" s="72" t="str">
        <f t="shared" si="6"/>
        <v/>
      </c>
      <c r="T13" s="73"/>
      <c r="U13" s="74" t="e">
        <f t="shared" si="7"/>
        <v>#DIV/0!</v>
      </c>
      <c r="V13" s="72" t="str">
        <f t="shared" si="8"/>
        <v/>
      </c>
      <c r="X13" s="73"/>
      <c r="Y13" s="74" t="e">
        <f t="shared" si="9"/>
        <v>#DIV/0!</v>
      </c>
      <c r="Z13" s="72" t="str">
        <f t="shared" si="10"/>
        <v/>
      </c>
      <c r="AB13" s="73"/>
      <c r="AC13" s="74" t="e">
        <f t="shared" si="11"/>
        <v>#DIV/0!</v>
      </c>
      <c r="AD13" s="72" t="str">
        <f t="shared" si="12"/>
        <v/>
      </c>
      <c r="AF13" s="73"/>
      <c r="AG13" s="74" t="e">
        <f t="shared" si="13"/>
        <v>#DIV/0!</v>
      </c>
      <c r="AH13" s="72" t="str">
        <f t="shared" si="14"/>
        <v/>
      </c>
      <c r="AJ13" s="73"/>
      <c r="AK13" s="74" t="e">
        <f t="shared" si="15"/>
        <v>#DIV/0!</v>
      </c>
      <c r="AL13" s="72" t="str">
        <f t="shared" si="16"/>
        <v/>
      </c>
      <c r="AN13" s="73"/>
      <c r="AO13" s="74" t="e">
        <f t="shared" si="17"/>
        <v>#DIV/0!</v>
      </c>
      <c r="AP13" s="72" t="str">
        <f t="shared" si="18"/>
        <v/>
      </c>
      <c r="AR13" s="73"/>
      <c r="AS13" s="74" t="e">
        <f t="shared" si="19"/>
        <v>#DIV/0!</v>
      </c>
      <c r="AT13" s="72" t="str">
        <f t="shared" si="20"/>
        <v/>
      </c>
      <c r="AV13" s="73"/>
      <c r="AW13" s="74" t="e">
        <f t="shared" si="21"/>
        <v>#DIV/0!</v>
      </c>
      <c r="AX13" s="72" t="str">
        <f t="shared" si="22"/>
        <v/>
      </c>
      <c r="AZ13" s="73"/>
      <c r="BA13" s="74" t="e">
        <f t="shared" si="23"/>
        <v>#DIV/0!</v>
      </c>
      <c r="BB13" s="72" t="str">
        <f t="shared" si="24"/>
        <v/>
      </c>
      <c r="BD13" s="73"/>
      <c r="BE13" s="74" t="e">
        <f t="shared" si="25"/>
        <v>#DIV/0!</v>
      </c>
      <c r="BF13" s="72" t="str">
        <f t="shared" si="26"/>
        <v/>
      </c>
      <c r="BH13" s="73"/>
      <c r="BI13" s="74" t="e">
        <f t="shared" si="27"/>
        <v>#DIV/0!</v>
      </c>
      <c r="BJ13" s="72" t="str">
        <f t="shared" si="28"/>
        <v/>
      </c>
      <c r="BL13" s="73"/>
      <c r="BM13" s="74" t="e">
        <f t="shared" si="29"/>
        <v>#DIV/0!</v>
      </c>
      <c r="BN13" s="72" t="str">
        <f t="shared" si="30"/>
        <v/>
      </c>
      <c r="BP13" s="73"/>
      <c r="BQ13" s="74" t="e">
        <f t="shared" si="31"/>
        <v>#DIV/0!</v>
      </c>
      <c r="BR13" s="72" t="str">
        <f t="shared" si="32"/>
        <v/>
      </c>
      <c r="BT13" s="73"/>
      <c r="BU13" s="74" t="e">
        <f t="shared" si="33"/>
        <v>#DIV/0!</v>
      </c>
      <c r="BV13" s="72" t="str">
        <f t="shared" si="34"/>
        <v/>
      </c>
      <c r="BX13" s="73"/>
      <c r="BY13" s="74" t="e">
        <f t="shared" si="35"/>
        <v>#DIV/0!</v>
      </c>
      <c r="BZ13" s="72" t="str">
        <f t="shared" si="36"/>
        <v/>
      </c>
      <c r="CB13" s="73"/>
      <c r="CC13" s="74" t="e">
        <f t="shared" si="47"/>
        <v>#DIV/0!</v>
      </c>
      <c r="CD13" s="72" t="str">
        <f t="shared" si="37"/>
        <v/>
      </c>
      <c r="CF13" s="73"/>
      <c r="CG13" s="74" t="e">
        <f t="shared" si="48"/>
        <v>#DIV/0!</v>
      </c>
      <c r="CH13" s="72" t="str">
        <f t="shared" si="38"/>
        <v/>
      </c>
      <c r="CJ13" s="73"/>
      <c r="CK13" s="74" t="e">
        <f t="shared" si="49"/>
        <v>#DIV/0!</v>
      </c>
      <c r="CL13" s="72" t="str">
        <f t="shared" si="39"/>
        <v/>
      </c>
      <c r="CN13" s="73"/>
      <c r="CO13" s="74" t="e">
        <f t="shared" si="50"/>
        <v>#DIV/0!</v>
      </c>
      <c r="CP13" s="72" t="str">
        <f t="shared" si="40"/>
        <v/>
      </c>
      <c r="CR13" s="73"/>
      <c r="CS13" s="74" t="e">
        <f t="shared" si="51"/>
        <v>#DIV/0!</v>
      </c>
      <c r="CT13" s="72" t="str">
        <f t="shared" si="41"/>
        <v/>
      </c>
      <c r="CV13" s="73"/>
      <c r="CW13" s="74" t="e">
        <f t="shared" si="52"/>
        <v>#DIV/0!</v>
      </c>
      <c r="CX13" s="72" t="str">
        <f t="shared" si="42"/>
        <v/>
      </c>
      <c r="CZ13" s="73"/>
      <c r="DA13" s="74" t="e">
        <f t="shared" si="53"/>
        <v>#DIV/0!</v>
      </c>
      <c r="DB13" s="72" t="str">
        <f t="shared" si="43"/>
        <v/>
      </c>
      <c r="DD13" s="73"/>
      <c r="DE13" s="74" t="e">
        <f t="shared" si="54"/>
        <v>#DIV/0!</v>
      </c>
      <c r="DF13" s="72" t="str">
        <f t="shared" si="44"/>
        <v/>
      </c>
      <c r="DH13" s="73"/>
      <c r="DI13" s="74" t="e">
        <f t="shared" si="55"/>
        <v>#DIV/0!</v>
      </c>
      <c r="DJ13" s="72" t="str">
        <f t="shared" si="45"/>
        <v/>
      </c>
    </row>
    <row r="14" spans="1:115" s="69" customFormat="1" ht="25.5" customHeight="1" x14ac:dyDescent="0.25">
      <c r="A14" s="72"/>
      <c r="B14" s="68"/>
      <c r="D14" s="73"/>
      <c r="E14" s="74">
        <f t="shared" si="46"/>
        <v>1</v>
      </c>
      <c r="F14" s="72" t="str">
        <f t="shared" si="0"/>
        <v>SI</v>
      </c>
      <c r="H14" s="73"/>
      <c r="I14" s="74" t="e">
        <f t="shared" si="1"/>
        <v>#DIV/0!</v>
      </c>
      <c r="J14" s="72" t="str">
        <f t="shared" si="2"/>
        <v/>
      </c>
      <c r="L14" s="73"/>
      <c r="M14" s="74" t="e">
        <f t="shared" si="3"/>
        <v>#DIV/0!</v>
      </c>
      <c r="N14" s="72" t="str">
        <f t="shared" si="4"/>
        <v/>
      </c>
      <c r="P14" s="73"/>
      <c r="Q14" s="74" t="e">
        <f t="shared" si="5"/>
        <v>#DIV/0!</v>
      </c>
      <c r="R14" s="72" t="str">
        <f t="shared" si="6"/>
        <v/>
      </c>
      <c r="T14" s="73"/>
      <c r="U14" s="74" t="e">
        <f t="shared" si="7"/>
        <v>#DIV/0!</v>
      </c>
      <c r="V14" s="72" t="str">
        <f t="shared" si="8"/>
        <v/>
      </c>
      <c r="X14" s="73"/>
      <c r="Y14" s="74" t="e">
        <f t="shared" si="9"/>
        <v>#DIV/0!</v>
      </c>
      <c r="Z14" s="72" t="str">
        <f t="shared" si="10"/>
        <v/>
      </c>
      <c r="AB14" s="73"/>
      <c r="AC14" s="74" t="e">
        <f t="shared" si="11"/>
        <v>#DIV/0!</v>
      </c>
      <c r="AD14" s="72" t="str">
        <f t="shared" si="12"/>
        <v/>
      </c>
      <c r="AF14" s="73"/>
      <c r="AG14" s="74" t="e">
        <f t="shared" si="13"/>
        <v>#DIV/0!</v>
      </c>
      <c r="AH14" s="72" t="str">
        <f t="shared" si="14"/>
        <v/>
      </c>
      <c r="AJ14" s="73"/>
      <c r="AK14" s="74" t="e">
        <f t="shared" si="15"/>
        <v>#DIV/0!</v>
      </c>
      <c r="AL14" s="72" t="str">
        <f t="shared" si="16"/>
        <v/>
      </c>
      <c r="AN14" s="73"/>
      <c r="AO14" s="74" t="e">
        <f t="shared" si="17"/>
        <v>#DIV/0!</v>
      </c>
      <c r="AP14" s="72" t="str">
        <f t="shared" si="18"/>
        <v/>
      </c>
      <c r="AR14" s="73"/>
      <c r="AS14" s="74" t="e">
        <f t="shared" si="19"/>
        <v>#DIV/0!</v>
      </c>
      <c r="AT14" s="72" t="str">
        <f t="shared" si="20"/>
        <v/>
      </c>
      <c r="AV14" s="73"/>
      <c r="AW14" s="74" t="e">
        <f t="shared" si="21"/>
        <v>#DIV/0!</v>
      </c>
      <c r="AX14" s="72" t="str">
        <f t="shared" si="22"/>
        <v/>
      </c>
      <c r="AZ14" s="73"/>
      <c r="BA14" s="74" t="e">
        <f t="shared" si="23"/>
        <v>#DIV/0!</v>
      </c>
      <c r="BB14" s="72" t="str">
        <f t="shared" si="24"/>
        <v/>
      </c>
      <c r="BD14" s="73"/>
      <c r="BE14" s="74" t="e">
        <f t="shared" si="25"/>
        <v>#DIV/0!</v>
      </c>
      <c r="BF14" s="72" t="str">
        <f t="shared" si="26"/>
        <v/>
      </c>
      <c r="BH14" s="73"/>
      <c r="BI14" s="74" t="e">
        <f t="shared" si="27"/>
        <v>#DIV/0!</v>
      </c>
      <c r="BJ14" s="72" t="str">
        <f t="shared" si="28"/>
        <v/>
      </c>
      <c r="BL14" s="73"/>
      <c r="BM14" s="74" t="e">
        <f t="shared" si="29"/>
        <v>#DIV/0!</v>
      </c>
      <c r="BN14" s="72" t="str">
        <f t="shared" si="30"/>
        <v/>
      </c>
      <c r="BP14" s="73"/>
      <c r="BQ14" s="74" t="e">
        <f t="shared" si="31"/>
        <v>#DIV/0!</v>
      </c>
      <c r="BR14" s="72" t="str">
        <f t="shared" si="32"/>
        <v/>
      </c>
      <c r="BT14" s="73"/>
      <c r="BU14" s="74" t="e">
        <f t="shared" si="33"/>
        <v>#DIV/0!</v>
      </c>
      <c r="BV14" s="72" t="str">
        <f t="shared" si="34"/>
        <v/>
      </c>
      <c r="BX14" s="73"/>
      <c r="BY14" s="74" t="e">
        <f t="shared" si="35"/>
        <v>#DIV/0!</v>
      </c>
      <c r="BZ14" s="72" t="str">
        <f t="shared" si="36"/>
        <v/>
      </c>
      <c r="CB14" s="73"/>
      <c r="CC14" s="74" t="e">
        <f t="shared" si="47"/>
        <v>#DIV/0!</v>
      </c>
      <c r="CD14" s="72" t="str">
        <f t="shared" si="37"/>
        <v/>
      </c>
      <c r="CF14" s="73"/>
      <c r="CG14" s="74" t="e">
        <f t="shared" si="48"/>
        <v>#DIV/0!</v>
      </c>
      <c r="CH14" s="72" t="str">
        <f t="shared" si="38"/>
        <v/>
      </c>
      <c r="CJ14" s="73"/>
      <c r="CK14" s="74" t="e">
        <f t="shared" si="49"/>
        <v>#DIV/0!</v>
      </c>
      <c r="CL14" s="72" t="str">
        <f t="shared" si="39"/>
        <v/>
      </c>
      <c r="CN14" s="73"/>
      <c r="CO14" s="74" t="e">
        <f t="shared" si="50"/>
        <v>#DIV/0!</v>
      </c>
      <c r="CP14" s="72" t="str">
        <f t="shared" si="40"/>
        <v/>
      </c>
      <c r="CR14" s="73"/>
      <c r="CS14" s="74" t="e">
        <f t="shared" si="51"/>
        <v>#DIV/0!</v>
      </c>
      <c r="CT14" s="72" t="str">
        <f t="shared" si="41"/>
        <v/>
      </c>
      <c r="CV14" s="73"/>
      <c r="CW14" s="74" t="e">
        <f t="shared" si="52"/>
        <v>#DIV/0!</v>
      </c>
      <c r="CX14" s="72" t="str">
        <f t="shared" si="42"/>
        <v/>
      </c>
      <c r="CZ14" s="73"/>
      <c r="DA14" s="74" t="e">
        <f t="shared" si="53"/>
        <v>#DIV/0!</v>
      </c>
      <c r="DB14" s="72" t="str">
        <f t="shared" si="43"/>
        <v/>
      </c>
      <c r="DD14" s="73"/>
      <c r="DE14" s="74" t="e">
        <f t="shared" si="54"/>
        <v>#DIV/0!</v>
      </c>
      <c r="DF14" s="72" t="str">
        <f t="shared" si="44"/>
        <v/>
      </c>
      <c r="DH14" s="73"/>
      <c r="DI14" s="74" t="e">
        <f t="shared" si="55"/>
        <v>#DIV/0!</v>
      </c>
      <c r="DJ14" s="72" t="str">
        <f t="shared" si="45"/>
        <v/>
      </c>
    </row>
    <row r="15" spans="1:115" x14ac:dyDescent="0.25">
      <c r="AJ15" s="71"/>
    </row>
    <row r="16" spans="1:115" x14ac:dyDescent="0.25">
      <c r="AJ16" s="71"/>
      <c r="BZ16" s="100">
        <f>BX7/D2-1</f>
        <v>-1</v>
      </c>
    </row>
    <row r="17" spans="36:36" x14ac:dyDescent="0.25">
      <c r="AJ17" s="70"/>
    </row>
  </sheetData>
  <sortState ref="A7:B12">
    <sortCondition ref="A7:A12"/>
  </sortState>
  <mergeCells count="56">
    <mergeCell ref="DH2:DJ2"/>
    <mergeCell ref="DH4:DJ4"/>
    <mergeCell ref="CV2:CX2"/>
    <mergeCell ref="CV4:CX4"/>
    <mergeCell ref="CZ2:DB2"/>
    <mergeCell ref="CZ4:DB4"/>
    <mergeCell ref="DD2:DF2"/>
    <mergeCell ref="DD4:DF4"/>
    <mergeCell ref="CJ2:CL2"/>
    <mergeCell ref="CJ4:CL4"/>
    <mergeCell ref="CN2:CP2"/>
    <mergeCell ref="CN4:CP4"/>
    <mergeCell ref="CR2:CT2"/>
    <mergeCell ref="CR4:CT4"/>
    <mergeCell ref="CB2:CD2"/>
    <mergeCell ref="CB4:CD4"/>
    <mergeCell ref="CF2:CH2"/>
    <mergeCell ref="CF4:CH4"/>
    <mergeCell ref="BP2:BR2"/>
    <mergeCell ref="BP4:BR4"/>
    <mergeCell ref="BT2:BV2"/>
    <mergeCell ref="BT4:BV4"/>
    <mergeCell ref="BX2:BZ2"/>
    <mergeCell ref="BX4:BZ4"/>
    <mergeCell ref="BL4:BN4"/>
    <mergeCell ref="AR2:AT2"/>
    <mergeCell ref="AV2:AX2"/>
    <mergeCell ref="AZ2:BB2"/>
    <mergeCell ref="BD2:BF2"/>
    <mergeCell ref="BH2:BJ2"/>
    <mergeCell ref="BL2:BN2"/>
    <mergeCell ref="AR4:AT4"/>
    <mergeCell ref="AV4:AX4"/>
    <mergeCell ref="AZ4:BB4"/>
    <mergeCell ref="BD4:BF4"/>
    <mergeCell ref="BH4:BJ4"/>
    <mergeCell ref="AN2:AP2"/>
    <mergeCell ref="AJ4:AL4"/>
    <mergeCell ref="AN4:AP4"/>
    <mergeCell ref="P2:R2"/>
    <mergeCell ref="P4:R4"/>
    <mergeCell ref="T2:V2"/>
    <mergeCell ref="T4:V4"/>
    <mergeCell ref="X2:Z2"/>
    <mergeCell ref="X4:Z4"/>
    <mergeCell ref="AB2:AD2"/>
    <mergeCell ref="AB4:AD4"/>
    <mergeCell ref="AF2:AH2"/>
    <mergeCell ref="AF4:AH4"/>
    <mergeCell ref="AJ2:AL2"/>
    <mergeCell ref="D4:F4"/>
    <mergeCell ref="D2:F2"/>
    <mergeCell ref="H4:J4"/>
    <mergeCell ref="H2:J2"/>
    <mergeCell ref="L2:N2"/>
    <mergeCell ref="L4:N4"/>
  </mergeCells>
  <conditionalFormatting sqref="F8:F14 J8:J14 N8:N14 R8:R14 V8:V14 Z8:Z14 AD8:AD14 AH8:AH14 AL8:AL14 AP8:AP14 AT8:AT14 AX8:AX14 BB8:BB14 BF8:BF14 BJ8:BJ14 BN8:BN14 BR8:BR14 BV8:BV14 BZ8:BZ14">
    <cfRule type="cellIs" dxfId="137" priority="189" operator="equal">
      <formula>"SI"</formula>
    </cfRule>
    <cfRule type="cellIs" dxfId="136" priority="190" operator="equal">
      <formula>"NO"</formula>
    </cfRule>
  </conditionalFormatting>
  <conditionalFormatting sqref="N7 R7 V7 Z7 AD7 BV7 F7 AH7 AL7 AP7 AT7 AX7 BB7 BF7 BJ7 BN7 BR7 BZ7 J7">
    <cfRule type="cellIs" dxfId="135" priority="108" operator="equal">
      <formula>"SI"</formula>
    </cfRule>
    <cfRule type="cellIs" dxfId="134" priority="109" operator="equal">
      <formula>"NO"</formula>
    </cfRule>
  </conditionalFormatting>
  <conditionalFormatting sqref="D7:D14">
    <cfRule type="top10" dxfId="133" priority="97" bottom="1" rank="1"/>
  </conditionalFormatting>
  <conditionalFormatting sqref="H7:H14">
    <cfRule type="top10" dxfId="132" priority="75" bottom="1" rank="1"/>
  </conditionalFormatting>
  <conditionalFormatting sqref="L7:L14">
    <cfRule type="top10" dxfId="131" priority="74" bottom="1" rank="1"/>
  </conditionalFormatting>
  <conditionalFormatting sqref="P7:P14">
    <cfRule type="top10" dxfId="130" priority="73" bottom="1" rank="1"/>
  </conditionalFormatting>
  <conditionalFormatting sqref="T7:T14">
    <cfRule type="top10" dxfId="129" priority="72" bottom="1" rank="1"/>
  </conditionalFormatting>
  <conditionalFormatting sqref="X7:X14">
    <cfRule type="top10" dxfId="128" priority="71" bottom="1" rank="1"/>
  </conditionalFormatting>
  <conditionalFormatting sqref="AB7:AB14">
    <cfRule type="top10" dxfId="127" priority="70" bottom="1" rank="1"/>
  </conditionalFormatting>
  <conditionalFormatting sqref="AF7:AF14">
    <cfRule type="top10" dxfId="126" priority="69" bottom="1" rank="1"/>
  </conditionalFormatting>
  <conditionalFormatting sqref="AJ9:AJ14">
    <cfRule type="top10" dxfId="125" priority="68" bottom="1" rank="1"/>
  </conditionalFormatting>
  <conditionalFormatting sqref="AN7:AN8 AN10:AN14">
    <cfRule type="top10" dxfId="124" priority="67" bottom="1" rank="1"/>
  </conditionalFormatting>
  <conditionalFormatting sqref="AR7:AR14">
    <cfRule type="top10" dxfId="123" priority="66" bottom="1" rank="1"/>
  </conditionalFormatting>
  <conditionalFormatting sqref="AV7:AV14">
    <cfRule type="top10" dxfId="122" priority="65" bottom="1" rank="1"/>
  </conditionalFormatting>
  <conditionalFormatting sqref="AZ7:AZ14">
    <cfRule type="top10" dxfId="121" priority="64" bottom="1" rank="1"/>
  </conditionalFormatting>
  <conditionalFormatting sqref="BD7:BD14">
    <cfRule type="top10" dxfId="120" priority="63" bottom="1" rank="1"/>
  </conditionalFormatting>
  <conditionalFormatting sqref="BH7:BH14">
    <cfRule type="top10" dxfId="119" priority="62" bottom="1" rank="1"/>
  </conditionalFormatting>
  <conditionalFormatting sqref="BL7:BL14">
    <cfRule type="top10" dxfId="118" priority="61" bottom="1" rank="1"/>
  </conditionalFormatting>
  <conditionalFormatting sqref="BP7:BP14">
    <cfRule type="top10" dxfId="117" priority="60" bottom="1" rank="1"/>
  </conditionalFormatting>
  <conditionalFormatting sqref="BT7:BT14">
    <cfRule type="top10" dxfId="116" priority="59" bottom="1" rank="1"/>
  </conditionalFormatting>
  <conditionalFormatting sqref="BX7:BX14">
    <cfRule type="top10" dxfId="115" priority="58" bottom="1" rank="1"/>
  </conditionalFormatting>
  <conditionalFormatting sqref="AJ7">
    <cfRule type="top10" dxfId="114" priority="57" bottom="1" rank="1"/>
  </conditionalFormatting>
  <conditionalFormatting sqref="AN9">
    <cfRule type="top10" dxfId="113" priority="55" bottom="1" rank="1"/>
  </conditionalFormatting>
  <conditionalFormatting sqref="CD8:CD14">
    <cfRule type="cellIs" dxfId="112" priority="53" operator="equal">
      <formula>"SI"</formula>
    </cfRule>
    <cfRule type="cellIs" dxfId="111" priority="54" operator="equal">
      <formula>"NO"</formula>
    </cfRule>
  </conditionalFormatting>
  <conditionalFormatting sqref="CD7">
    <cfRule type="cellIs" dxfId="110" priority="51" operator="equal">
      <formula>"SI"</formula>
    </cfRule>
    <cfRule type="cellIs" dxfId="109" priority="52" operator="equal">
      <formula>"NO"</formula>
    </cfRule>
  </conditionalFormatting>
  <conditionalFormatting sqref="CB7:CB8 CB10:CB14">
    <cfRule type="top10" dxfId="108" priority="50" bottom="1" rank="1"/>
  </conditionalFormatting>
  <conditionalFormatting sqref="CB9">
    <cfRule type="top10" dxfId="107" priority="49" bottom="1" rank="1"/>
  </conditionalFormatting>
  <conditionalFormatting sqref="CH8:CH14">
    <cfRule type="cellIs" dxfId="106" priority="47" operator="equal">
      <formula>"SI"</formula>
    </cfRule>
    <cfRule type="cellIs" dxfId="105" priority="48" operator="equal">
      <formula>"NO"</formula>
    </cfRule>
  </conditionalFormatting>
  <conditionalFormatting sqref="CH7">
    <cfRule type="cellIs" dxfId="104" priority="45" operator="equal">
      <formula>"SI"</formula>
    </cfRule>
    <cfRule type="cellIs" dxfId="103" priority="46" operator="equal">
      <formula>"NO"</formula>
    </cfRule>
  </conditionalFormatting>
  <conditionalFormatting sqref="CF7:CF8 CF10:CF14">
    <cfRule type="top10" dxfId="102" priority="44" bottom="1" rank="1"/>
  </conditionalFormatting>
  <conditionalFormatting sqref="CF9">
    <cfRule type="top10" dxfId="101" priority="43" bottom="1" rank="1"/>
  </conditionalFormatting>
  <conditionalFormatting sqref="CL8:CL14">
    <cfRule type="cellIs" dxfId="100" priority="41" operator="equal">
      <formula>"SI"</formula>
    </cfRule>
    <cfRule type="cellIs" dxfId="99" priority="42" operator="equal">
      <formula>"NO"</formula>
    </cfRule>
  </conditionalFormatting>
  <conditionalFormatting sqref="CL7">
    <cfRule type="cellIs" dxfId="98" priority="39" operator="equal">
      <formula>"SI"</formula>
    </cfRule>
    <cfRule type="cellIs" dxfId="97" priority="40" operator="equal">
      <formula>"NO"</formula>
    </cfRule>
  </conditionalFormatting>
  <conditionalFormatting sqref="CJ7:CJ8 CJ10:CJ14">
    <cfRule type="top10" dxfId="96" priority="38" bottom="1" rank="1"/>
  </conditionalFormatting>
  <conditionalFormatting sqref="CJ9">
    <cfRule type="top10" dxfId="95" priority="37" bottom="1" rank="1"/>
  </conditionalFormatting>
  <conditionalFormatting sqref="CP8:CP14">
    <cfRule type="cellIs" dxfId="94" priority="35" operator="equal">
      <formula>"SI"</formula>
    </cfRule>
    <cfRule type="cellIs" dxfId="93" priority="36" operator="equal">
      <formula>"NO"</formula>
    </cfRule>
  </conditionalFormatting>
  <conditionalFormatting sqref="CP7">
    <cfRule type="cellIs" dxfId="92" priority="33" operator="equal">
      <formula>"SI"</formula>
    </cfRule>
    <cfRule type="cellIs" dxfId="91" priority="34" operator="equal">
      <formula>"NO"</formula>
    </cfRule>
  </conditionalFormatting>
  <conditionalFormatting sqref="CN7:CN8 CN10:CN14">
    <cfRule type="top10" dxfId="90" priority="32" bottom="1" rank="1"/>
  </conditionalFormatting>
  <conditionalFormatting sqref="CN9">
    <cfRule type="top10" dxfId="89" priority="31" bottom="1" rank="1"/>
  </conditionalFormatting>
  <conditionalFormatting sqref="CT8:CT14">
    <cfRule type="cellIs" dxfId="88" priority="29" operator="equal">
      <formula>"SI"</formula>
    </cfRule>
    <cfRule type="cellIs" dxfId="87" priority="30" operator="equal">
      <formula>"NO"</formula>
    </cfRule>
  </conditionalFormatting>
  <conditionalFormatting sqref="CT7">
    <cfRule type="cellIs" dxfId="86" priority="27" operator="equal">
      <formula>"SI"</formula>
    </cfRule>
    <cfRule type="cellIs" dxfId="85" priority="28" operator="equal">
      <formula>"NO"</formula>
    </cfRule>
  </conditionalFormatting>
  <conditionalFormatting sqref="CR7:CR8 CR10:CR14">
    <cfRule type="top10" dxfId="84" priority="26" bottom="1" rank="1"/>
  </conditionalFormatting>
  <conditionalFormatting sqref="CR9">
    <cfRule type="top10" dxfId="83" priority="25" bottom="1" rank="1"/>
  </conditionalFormatting>
  <conditionalFormatting sqref="CX8:CX14">
    <cfRule type="cellIs" dxfId="82" priority="23" operator="equal">
      <formula>"SI"</formula>
    </cfRule>
    <cfRule type="cellIs" dxfId="81" priority="24" operator="equal">
      <formula>"NO"</formula>
    </cfRule>
  </conditionalFormatting>
  <conditionalFormatting sqref="CX7">
    <cfRule type="cellIs" dxfId="80" priority="21" operator="equal">
      <formula>"SI"</formula>
    </cfRule>
    <cfRule type="cellIs" dxfId="79" priority="22" operator="equal">
      <formula>"NO"</formula>
    </cfRule>
  </conditionalFormatting>
  <conditionalFormatting sqref="CV7:CV8 CV10:CV14">
    <cfRule type="top10" dxfId="78" priority="20" bottom="1" rank="1"/>
  </conditionalFormatting>
  <conditionalFormatting sqref="CV9">
    <cfRule type="top10" dxfId="77" priority="19" bottom="1" rank="1"/>
  </conditionalFormatting>
  <conditionalFormatting sqref="DB8:DB14">
    <cfRule type="cellIs" dxfId="76" priority="17" operator="equal">
      <formula>"SI"</formula>
    </cfRule>
    <cfRule type="cellIs" dxfId="75" priority="18" operator="equal">
      <formula>"NO"</formula>
    </cfRule>
  </conditionalFormatting>
  <conditionalFormatting sqref="DB7">
    <cfRule type="cellIs" dxfId="74" priority="15" operator="equal">
      <formula>"SI"</formula>
    </cfRule>
    <cfRule type="cellIs" dxfId="73" priority="16" operator="equal">
      <formula>"NO"</formula>
    </cfRule>
  </conditionalFormatting>
  <conditionalFormatting sqref="CZ7:CZ8 CZ10:CZ14">
    <cfRule type="top10" dxfId="72" priority="14" bottom="1" rank="1"/>
  </conditionalFormatting>
  <conditionalFormatting sqref="CZ9">
    <cfRule type="top10" dxfId="71" priority="13" bottom="1" rank="1"/>
  </conditionalFormatting>
  <conditionalFormatting sqref="DF8:DF14">
    <cfRule type="cellIs" dxfId="70" priority="11" operator="equal">
      <formula>"SI"</formula>
    </cfRule>
    <cfRule type="cellIs" dxfId="69" priority="12" operator="equal">
      <formula>"NO"</formula>
    </cfRule>
  </conditionalFormatting>
  <conditionalFormatting sqref="DF7">
    <cfRule type="cellIs" dxfId="68" priority="9" operator="equal">
      <formula>"SI"</formula>
    </cfRule>
    <cfRule type="cellIs" dxfId="67" priority="10" operator="equal">
      <formula>"NO"</formula>
    </cfRule>
  </conditionalFormatting>
  <conditionalFormatting sqref="DD7:DD8 DD10:DD14">
    <cfRule type="top10" dxfId="66" priority="8" bottom="1" rank="1"/>
  </conditionalFormatting>
  <conditionalFormatting sqref="DD9">
    <cfRule type="top10" dxfId="65" priority="7" bottom="1" rank="1"/>
  </conditionalFormatting>
  <conditionalFormatting sqref="DJ8:DJ14">
    <cfRule type="cellIs" dxfId="64" priority="5" operator="equal">
      <formula>"SI"</formula>
    </cfRule>
    <cfRule type="cellIs" dxfId="63" priority="6" operator="equal">
      <formula>"NO"</formula>
    </cfRule>
  </conditionalFormatting>
  <conditionalFormatting sqref="DJ7">
    <cfRule type="cellIs" dxfId="62" priority="3" operator="equal">
      <formula>"SI"</formula>
    </cfRule>
    <cfRule type="cellIs" dxfId="61" priority="4" operator="equal">
      <formula>"NO"</formula>
    </cfRule>
  </conditionalFormatting>
  <conditionalFormatting sqref="DH7:DH8 DH10:DH14">
    <cfRule type="top10" dxfId="60" priority="2" bottom="1" rank="1"/>
  </conditionalFormatting>
  <conditionalFormatting sqref="DH9">
    <cfRule type="top10" dxfId="59" priority="1" bottom="1" rank="1"/>
  </conditionalFormatting>
  <pageMargins left="0.11811023622047245" right="0.11811023622047245" top="0.74803149606299213" bottom="0.74803149606299213" header="0.31496062992125984" footer="0.31496062992125984"/>
  <pageSetup paperSize="5"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7"/>
  <sheetViews>
    <sheetView showGridLines="0" zoomScale="70" zoomScaleNormal="70" workbookViewId="0">
      <pane xSplit="3" ySplit="2" topLeftCell="F15" activePane="bottomRight" state="frozen"/>
      <selection activeCell="H113" sqref="H113"/>
      <selection pane="topRight" activeCell="H113" sqref="H113"/>
      <selection pane="bottomLeft" activeCell="H113" sqref="H113"/>
      <selection pane="bottomRight" activeCell="H113" sqref="H113"/>
    </sheetView>
  </sheetViews>
  <sheetFormatPr baseColWidth="10" defaultColWidth="11.42578125" defaultRowHeight="14.25" x14ac:dyDescent="0.25"/>
  <cols>
    <col min="1" max="1" width="7.28515625" style="38" bestFit="1" customWidth="1"/>
    <col min="2" max="2" width="42.7109375" style="18" customWidth="1"/>
    <col min="3" max="3" width="17.28515625" style="38" bestFit="1" customWidth="1"/>
    <col min="4" max="4" width="13.5703125" style="38" bestFit="1" customWidth="1"/>
    <col min="5" max="7" width="14.140625" style="38" customWidth="1"/>
    <col min="8" max="8" width="14.85546875" style="38" customWidth="1"/>
    <col min="9" max="9" width="15.85546875" style="38" customWidth="1"/>
    <col min="10" max="10" width="17" style="38" customWidth="1"/>
    <col min="11" max="12" width="19.42578125" style="38" customWidth="1"/>
    <col min="13" max="13" width="42.7109375" style="18" customWidth="1"/>
    <col min="14" max="14" width="18" style="18" customWidth="1"/>
    <col min="15" max="15" width="19.42578125" style="38" customWidth="1"/>
    <col min="16" max="16384" width="11.42578125" style="38"/>
  </cols>
  <sheetData>
    <row r="1" spans="1:15" s="37" customFormat="1" ht="30.75" customHeight="1" thickBot="1" x14ac:dyDescent="0.3">
      <c r="A1" s="163"/>
      <c r="B1" s="164"/>
      <c r="C1" s="164"/>
      <c r="D1" s="164"/>
      <c r="E1" s="165" t="s">
        <v>388</v>
      </c>
      <c r="F1" s="166"/>
      <c r="G1" s="166"/>
      <c r="H1" s="167"/>
      <c r="I1" s="168"/>
      <c r="J1" s="181" t="s">
        <v>8</v>
      </c>
      <c r="K1" s="181" t="s">
        <v>398</v>
      </c>
      <c r="L1" s="157" t="s">
        <v>449</v>
      </c>
      <c r="M1" s="171"/>
      <c r="N1" s="181" t="s">
        <v>454</v>
      </c>
      <c r="O1" s="181" t="s">
        <v>451</v>
      </c>
    </row>
    <row r="2" spans="1:15" ht="45.75" customHeight="1" thickBot="1" x14ac:dyDescent="0.3">
      <c r="A2" s="1" t="s">
        <v>0</v>
      </c>
      <c r="B2" s="19" t="s">
        <v>5</v>
      </c>
      <c r="C2" s="2" t="s">
        <v>1</v>
      </c>
      <c r="D2" s="24" t="s">
        <v>2</v>
      </c>
      <c r="E2" s="92" t="s">
        <v>243</v>
      </c>
      <c r="F2" s="93" t="s">
        <v>244</v>
      </c>
      <c r="G2" s="93" t="s">
        <v>245</v>
      </c>
      <c r="H2" s="93" t="s">
        <v>3</v>
      </c>
      <c r="I2" s="94" t="s">
        <v>4</v>
      </c>
      <c r="J2" s="182"/>
      <c r="K2" s="182"/>
      <c r="L2" s="102" t="s">
        <v>450</v>
      </c>
      <c r="M2" s="103" t="s">
        <v>247</v>
      </c>
      <c r="N2" s="182"/>
      <c r="O2" s="182"/>
    </row>
    <row r="3" spans="1:15" x14ac:dyDescent="0.25">
      <c r="A3" s="8">
        <v>1</v>
      </c>
      <c r="B3" s="13" t="s">
        <v>250</v>
      </c>
      <c r="C3" s="3" t="s">
        <v>251</v>
      </c>
      <c r="D3" s="4">
        <v>1</v>
      </c>
      <c r="E3" s="30" t="str">
        <f>IF(H3="","",(IFERROR(IF(I3&lt;=$J3,"SI","NO"),"")))</f>
        <v>SI</v>
      </c>
      <c r="F3" s="89" t="s">
        <v>246</v>
      </c>
      <c r="G3" s="89" t="s">
        <v>246</v>
      </c>
      <c r="H3" s="31">
        <v>13685</v>
      </c>
      <c r="I3" s="32">
        <f>H3*D3</f>
        <v>13685</v>
      </c>
      <c r="J3" s="20">
        <v>15316</v>
      </c>
      <c r="K3" s="20">
        <f>I3-I3*$K$139</f>
        <v>3368.8763919186003</v>
      </c>
      <c r="L3" s="20"/>
      <c r="M3" s="104"/>
      <c r="N3" s="109" t="str">
        <f t="shared" ref="N3:N11" si="0">IFERROR(IF(L3="","",1-L3/K3),"")</f>
        <v/>
      </c>
      <c r="O3" s="20" t="str">
        <f t="shared" ref="O3:O11" si="1">IF(L3="","",IF(K3&gt;L3,"SI","NO"))</f>
        <v/>
      </c>
    </row>
    <row r="4" spans="1:15" x14ac:dyDescent="0.25">
      <c r="A4" s="9">
        <v>2</v>
      </c>
      <c r="B4" s="14" t="s">
        <v>252</v>
      </c>
      <c r="C4" s="5" t="s">
        <v>251</v>
      </c>
      <c r="D4" s="6">
        <v>1</v>
      </c>
      <c r="E4" s="30" t="str">
        <f t="shared" ref="E4:E67" si="2">IF(H4="","",(IFERROR(IF(I4&lt;=$J4,"SI","NO"),"")))</f>
        <v>SI</v>
      </c>
      <c r="F4" s="89" t="s">
        <v>246</v>
      </c>
      <c r="G4" s="89" t="s">
        <v>246</v>
      </c>
      <c r="H4" s="25">
        <v>10115</v>
      </c>
      <c r="I4" s="26">
        <f t="shared" ref="I4:I67" si="3">H4*D4</f>
        <v>10115</v>
      </c>
      <c r="J4" s="21">
        <v>10260</v>
      </c>
      <c r="K4" s="21">
        <f t="shared" ref="K4:K67" si="4">I4-I4*$K$139</f>
        <v>2490.0390722876609</v>
      </c>
      <c r="L4" s="21"/>
      <c r="M4" s="105"/>
      <c r="N4" s="111" t="str">
        <f t="shared" si="0"/>
        <v/>
      </c>
      <c r="O4" s="21" t="str">
        <f t="shared" si="1"/>
        <v/>
      </c>
    </row>
    <row r="5" spans="1:15" x14ac:dyDescent="0.25">
      <c r="A5" s="9">
        <v>3</v>
      </c>
      <c r="B5" s="14" t="s">
        <v>253</v>
      </c>
      <c r="C5" s="5" t="s">
        <v>251</v>
      </c>
      <c r="D5" s="6">
        <v>1</v>
      </c>
      <c r="E5" s="9" t="str">
        <f t="shared" si="2"/>
        <v>SI</v>
      </c>
      <c r="F5" s="90" t="s">
        <v>246</v>
      </c>
      <c r="G5" s="90" t="s">
        <v>246</v>
      </c>
      <c r="H5" s="25">
        <v>17850</v>
      </c>
      <c r="I5" s="26">
        <f t="shared" si="3"/>
        <v>17850</v>
      </c>
      <c r="J5" s="21">
        <v>20244</v>
      </c>
      <c r="K5" s="21">
        <f t="shared" si="4"/>
        <v>4394.1865981546962</v>
      </c>
      <c r="L5" s="21"/>
      <c r="M5" s="105"/>
      <c r="N5" s="111" t="str">
        <f t="shared" si="0"/>
        <v/>
      </c>
      <c r="O5" s="21" t="str">
        <f t="shared" si="1"/>
        <v/>
      </c>
    </row>
    <row r="6" spans="1:15" x14ac:dyDescent="0.25">
      <c r="A6" s="9">
        <v>4</v>
      </c>
      <c r="B6" s="14" t="s">
        <v>254</v>
      </c>
      <c r="C6" s="5" t="s">
        <v>251</v>
      </c>
      <c r="D6" s="6">
        <v>1</v>
      </c>
      <c r="E6" s="9" t="str">
        <f t="shared" si="2"/>
        <v>SI</v>
      </c>
      <c r="F6" s="90" t="s">
        <v>246</v>
      </c>
      <c r="G6" s="90" t="s">
        <v>246</v>
      </c>
      <c r="H6" s="25">
        <v>54740</v>
      </c>
      <c r="I6" s="26">
        <f t="shared" si="3"/>
        <v>54740</v>
      </c>
      <c r="J6" s="21">
        <v>57125</v>
      </c>
      <c r="K6" s="21">
        <f t="shared" si="4"/>
        <v>13475.505567674401</v>
      </c>
      <c r="L6" s="21"/>
      <c r="M6" s="105"/>
      <c r="N6" s="111" t="str">
        <f t="shared" si="0"/>
        <v/>
      </c>
      <c r="O6" s="21" t="str">
        <f t="shared" si="1"/>
        <v/>
      </c>
    </row>
    <row r="7" spans="1:15" x14ac:dyDescent="0.25">
      <c r="A7" s="9">
        <v>5</v>
      </c>
      <c r="B7" s="14" t="s">
        <v>255</v>
      </c>
      <c r="C7" s="5" t="s">
        <v>251</v>
      </c>
      <c r="D7" s="6">
        <v>1</v>
      </c>
      <c r="E7" s="9" t="str">
        <f t="shared" si="2"/>
        <v>SI</v>
      </c>
      <c r="F7" s="90" t="s">
        <v>246</v>
      </c>
      <c r="G7" s="90" t="s">
        <v>246</v>
      </c>
      <c r="H7" s="25">
        <v>54740</v>
      </c>
      <c r="I7" s="26">
        <f t="shared" si="3"/>
        <v>54740</v>
      </c>
      <c r="J7" s="21">
        <v>59532</v>
      </c>
      <c r="K7" s="21">
        <f t="shared" si="4"/>
        <v>13475.505567674401</v>
      </c>
      <c r="L7" s="21"/>
      <c r="M7" s="105"/>
      <c r="N7" s="111" t="str">
        <f t="shared" si="0"/>
        <v/>
      </c>
      <c r="O7" s="21" t="str">
        <f t="shared" si="1"/>
        <v/>
      </c>
    </row>
    <row r="8" spans="1:15" x14ac:dyDescent="0.25">
      <c r="A8" s="9">
        <v>6</v>
      </c>
      <c r="B8" s="14" t="s">
        <v>256</v>
      </c>
      <c r="C8" s="5" t="s">
        <v>257</v>
      </c>
      <c r="D8" s="6">
        <v>1</v>
      </c>
      <c r="E8" s="9" t="str">
        <f t="shared" si="2"/>
        <v>SI</v>
      </c>
      <c r="F8" s="90" t="s">
        <v>246</v>
      </c>
      <c r="G8" s="90" t="s">
        <v>246</v>
      </c>
      <c r="H8" s="25">
        <v>3629.5</v>
      </c>
      <c r="I8" s="26">
        <f t="shared" si="3"/>
        <v>3629.5</v>
      </c>
      <c r="J8" s="21">
        <v>3789</v>
      </c>
      <c r="K8" s="21">
        <f t="shared" si="4"/>
        <v>893.48460829145461</v>
      </c>
      <c r="L8" s="21"/>
      <c r="M8" s="105"/>
      <c r="N8" s="111" t="str">
        <f t="shared" si="0"/>
        <v/>
      </c>
      <c r="O8" s="21" t="str">
        <f t="shared" si="1"/>
        <v/>
      </c>
    </row>
    <row r="9" spans="1:15" x14ac:dyDescent="0.25">
      <c r="A9" s="9">
        <v>7</v>
      </c>
      <c r="B9" s="14" t="s">
        <v>258</v>
      </c>
      <c r="C9" s="5" t="s">
        <v>257</v>
      </c>
      <c r="D9" s="6">
        <v>1</v>
      </c>
      <c r="E9" s="9" t="str">
        <f t="shared" si="2"/>
        <v>SI</v>
      </c>
      <c r="F9" s="90" t="s">
        <v>246</v>
      </c>
      <c r="G9" s="90" t="s">
        <v>246</v>
      </c>
      <c r="H9" s="25">
        <v>2142</v>
      </c>
      <c r="I9" s="26">
        <f t="shared" si="3"/>
        <v>2142</v>
      </c>
      <c r="J9" s="21">
        <v>2661</v>
      </c>
      <c r="K9" s="21">
        <f t="shared" si="4"/>
        <v>527.30239177856356</v>
      </c>
      <c r="L9" s="21"/>
      <c r="M9" s="105"/>
      <c r="N9" s="111" t="str">
        <f t="shared" si="0"/>
        <v/>
      </c>
      <c r="O9" s="21" t="str">
        <f t="shared" si="1"/>
        <v/>
      </c>
    </row>
    <row r="10" spans="1:15" x14ac:dyDescent="0.25">
      <c r="A10" s="9">
        <v>8</v>
      </c>
      <c r="B10" s="14" t="s">
        <v>259</v>
      </c>
      <c r="C10" s="5" t="s">
        <v>257</v>
      </c>
      <c r="D10" s="6">
        <v>1</v>
      </c>
      <c r="E10" s="9" t="str">
        <f t="shared" si="2"/>
        <v>SI</v>
      </c>
      <c r="F10" s="90" t="s">
        <v>246</v>
      </c>
      <c r="G10" s="90" t="s">
        <v>246</v>
      </c>
      <c r="H10" s="25">
        <v>4760</v>
      </c>
      <c r="I10" s="26">
        <f t="shared" si="3"/>
        <v>4760</v>
      </c>
      <c r="J10" s="21">
        <v>5136</v>
      </c>
      <c r="K10" s="21">
        <f t="shared" si="4"/>
        <v>1171.7830928412523</v>
      </c>
      <c r="L10" s="21"/>
      <c r="M10" s="105"/>
      <c r="N10" s="111" t="str">
        <f t="shared" si="0"/>
        <v/>
      </c>
      <c r="O10" s="21" t="str">
        <f t="shared" si="1"/>
        <v/>
      </c>
    </row>
    <row r="11" spans="1:15" x14ac:dyDescent="0.25">
      <c r="A11" s="9">
        <v>9</v>
      </c>
      <c r="B11" s="14" t="s">
        <v>260</v>
      </c>
      <c r="C11" s="5" t="s">
        <v>257</v>
      </c>
      <c r="D11" s="6">
        <v>1</v>
      </c>
      <c r="E11" s="9" t="str">
        <f t="shared" si="2"/>
        <v>SI</v>
      </c>
      <c r="F11" s="90" t="s">
        <v>246</v>
      </c>
      <c r="G11" s="90" t="s">
        <v>246</v>
      </c>
      <c r="H11" s="25">
        <v>7140</v>
      </c>
      <c r="I11" s="26">
        <f t="shared" si="3"/>
        <v>7140</v>
      </c>
      <c r="J11" s="21">
        <v>7696</v>
      </c>
      <c r="K11" s="21">
        <f t="shared" si="4"/>
        <v>1757.6746392618779</v>
      </c>
      <c r="L11" s="21"/>
      <c r="M11" s="105"/>
      <c r="N11" s="111" t="str">
        <f t="shared" si="0"/>
        <v/>
      </c>
      <c r="O11" s="21" t="str">
        <f t="shared" si="1"/>
        <v/>
      </c>
    </row>
    <row r="12" spans="1:15" x14ac:dyDescent="0.25">
      <c r="A12" s="9">
        <v>10</v>
      </c>
      <c r="B12" s="14" t="s">
        <v>261</v>
      </c>
      <c r="C12" s="5" t="s">
        <v>257</v>
      </c>
      <c r="D12" s="6">
        <v>1</v>
      </c>
      <c r="E12" s="9" t="str">
        <f t="shared" si="2"/>
        <v>SI</v>
      </c>
      <c r="F12" s="90" t="s">
        <v>246</v>
      </c>
      <c r="G12" s="90" t="s">
        <v>246</v>
      </c>
      <c r="H12" s="25">
        <v>5950</v>
      </c>
      <c r="I12" s="26">
        <f t="shared" si="3"/>
        <v>5950</v>
      </c>
      <c r="J12" s="21">
        <v>6306</v>
      </c>
      <c r="K12" s="21">
        <f t="shared" si="4"/>
        <v>1464.7288660515651</v>
      </c>
      <c r="L12" s="21">
        <v>790</v>
      </c>
      <c r="M12" s="105"/>
      <c r="N12" s="111">
        <f>IFERROR(IF(L12="","",1-L12/K12),"")</f>
        <v>0.46065103357348025</v>
      </c>
      <c r="O12" s="21" t="str">
        <f>IF(L12="","",IF(K12&gt;L12,"SI","NO"))</f>
        <v>SI</v>
      </c>
    </row>
    <row r="13" spans="1:15" x14ac:dyDescent="0.25">
      <c r="A13" s="9">
        <v>11</v>
      </c>
      <c r="B13" s="14" t="s">
        <v>262</v>
      </c>
      <c r="C13" s="5" t="s">
        <v>257</v>
      </c>
      <c r="D13" s="6">
        <v>1</v>
      </c>
      <c r="E13" s="9" t="str">
        <f t="shared" si="2"/>
        <v>SI</v>
      </c>
      <c r="F13" s="90" t="s">
        <v>246</v>
      </c>
      <c r="G13" s="90" t="s">
        <v>246</v>
      </c>
      <c r="H13" s="25">
        <v>8330</v>
      </c>
      <c r="I13" s="26">
        <f t="shared" si="3"/>
        <v>8330</v>
      </c>
      <c r="J13" s="21">
        <v>11544</v>
      </c>
      <c r="K13" s="21">
        <f t="shared" si="4"/>
        <v>2050.6204124721917</v>
      </c>
      <c r="L13" s="21"/>
      <c r="M13" s="105"/>
      <c r="N13" s="111" t="str">
        <f t="shared" ref="N13:N76" si="5">IFERROR(IF(L13="","",1-L13/K13),"")</f>
        <v/>
      </c>
      <c r="O13" s="21" t="str">
        <f t="shared" ref="O13:O76" si="6">IF(L13="","",IF(K13&gt;L13,"SI","NO"))</f>
        <v/>
      </c>
    </row>
    <row r="14" spans="1:15" x14ac:dyDescent="0.25">
      <c r="A14" s="9">
        <v>12</v>
      </c>
      <c r="B14" s="14" t="s">
        <v>263</v>
      </c>
      <c r="C14" s="5" t="s">
        <v>251</v>
      </c>
      <c r="D14" s="6">
        <v>1</v>
      </c>
      <c r="E14" s="9" t="str">
        <f t="shared" si="2"/>
        <v>SI</v>
      </c>
      <c r="F14" s="90" t="s">
        <v>246</v>
      </c>
      <c r="G14" s="90" t="s">
        <v>246</v>
      </c>
      <c r="H14" s="25">
        <v>5355</v>
      </c>
      <c r="I14" s="26">
        <f t="shared" si="3"/>
        <v>5355</v>
      </c>
      <c r="J14" s="21">
        <v>6018</v>
      </c>
      <c r="K14" s="21">
        <f t="shared" si="4"/>
        <v>1318.2559794464087</v>
      </c>
      <c r="L14" s="21"/>
      <c r="M14" s="105"/>
      <c r="N14" s="111" t="str">
        <f t="shared" si="5"/>
        <v/>
      </c>
      <c r="O14" s="21" t="str">
        <f t="shared" si="6"/>
        <v/>
      </c>
    </row>
    <row r="15" spans="1:15" x14ac:dyDescent="0.25">
      <c r="A15" s="9">
        <v>13</v>
      </c>
      <c r="B15" s="15" t="s">
        <v>264</v>
      </c>
      <c r="C15" s="5" t="s">
        <v>251</v>
      </c>
      <c r="D15" s="6">
        <v>1</v>
      </c>
      <c r="E15" s="9" t="str">
        <f t="shared" si="2"/>
        <v>SI</v>
      </c>
      <c r="F15" s="90" t="s">
        <v>246</v>
      </c>
      <c r="G15" s="90" t="s">
        <v>246</v>
      </c>
      <c r="H15" s="25">
        <v>35700</v>
      </c>
      <c r="I15" s="26">
        <f t="shared" si="3"/>
        <v>35700</v>
      </c>
      <c r="J15" s="21">
        <v>42318</v>
      </c>
      <c r="K15" s="21">
        <f t="shared" si="4"/>
        <v>8788.3731963093924</v>
      </c>
      <c r="L15" s="21"/>
      <c r="M15" s="106"/>
      <c r="N15" s="112" t="str">
        <f t="shared" si="5"/>
        <v/>
      </c>
      <c r="O15" s="21" t="str">
        <f t="shared" si="6"/>
        <v/>
      </c>
    </row>
    <row r="16" spans="1:15" x14ac:dyDescent="0.25">
      <c r="A16" s="9">
        <v>14</v>
      </c>
      <c r="B16" s="14" t="s">
        <v>265</v>
      </c>
      <c r="C16" s="5" t="s">
        <v>251</v>
      </c>
      <c r="D16" s="6">
        <v>1</v>
      </c>
      <c r="E16" s="9" t="str">
        <f t="shared" si="2"/>
        <v>SI</v>
      </c>
      <c r="F16" s="90" t="s">
        <v>246</v>
      </c>
      <c r="G16" s="90" t="s">
        <v>246</v>
      </c>
      <c r="H16" s="25">
        <v>79730</v>
      </c>
      <c r="I16" s="26">
        <f t="shared" si="3"/>
        <v>79730</v>
      </c>
      <c r="J16" s="21">
        <v>84149</v>
      </c>
      <c r="K16" s="21">
        <f t="shared" si="4"/>
        <v>19627.366805090976</v>
      </c>
      <c r="L16" s="21"/>
      <c r="M16" s="105"/>
      <c r="N16" s="111" t="str">
        <f t="shared" si="5"/>
        <v/>
      </c>
      <c r="O16" s="21" t="str">
        <f t="shared" si="6"/>
        <v/>
      </c>
    </row>
    <row r="17" spans="1:15" x14ac:dyDescent="0.25">
      <c r="A17" s="9">
        <v>15</v>
      </c>
      <c r="B17" s="14" t="s">
        <v>266</v>
      </c>
      <c r="C17" s="5" t="s">
        <v>251</v>
      </c>
      <c r="D17" s="6">
        <v>1</v>
      </c>
      <c r="E17" s="9" t="str">
        <f t="shared" si="2"/>
        <v>SI</v>
      </c>
      <c r="F17" s="90" t="s">
        <v>246</v>
      </c>
      <c r="G17" s="90" t="s">
        <v>246</v>
      </c>
      <c r="H17" s="25">
        <v>285600</v>
      </c>
      <c r="I17" s="26">
        <f t="shared" si="3"/>
        <v>285600</v>
      </c>
      <c r="J17" s="21">
        <v>312090</v>
      </c>
      <c r="K17" s="21">
        <f t="shared" si="4"/>
        <v>70306.985570475139</v>
      </c>
      <c r="L17" s="21"/>
      <c r="M17" s="105"/>
      <c r="N17" s="111" t="str">
        <f t="shared" si="5"/>
        <v/>
      </c>
      <c r="O17" s="21" t="str">
        <f t="shared" si="6"/>
        <v/>
      </c>
    </row>
    <row r="18" spans="1:15" x14ac:dyDescent="0.25">
      <c r="A18" s="9">
        <v>16</v>
      </c>
      <c r="B18" s="14" t="s">
        <v>267</v>
      </c>
      <c r="C18" s="5" t="s">
        <v>251</v>
      </c>
      <c r="D18" s="6">
        <v>1</v>
      </c>
      <c r="E18" s="9" t="str">
        <f t="shared" si="2"/>
        <v>SI</v>
      </c>
      <c r="F18" s="90" t="s">
        <v>246</v>
      </c>
      <c r="G18" s="90" t="s">
        <v>246</v>
      </c>
      <c r="H18" s="25">
        <v>8092</v>
      </c>
      <c r="I18" s="26">
        <f t="shared" si="3"/>
        <v>8092</v>
      </c>
      <c r="J18" s="21">
        <v>10897</v>
      </c>
      <c r="K18" s="21">
        <f t="shared" si="4"/>
        <v>1992.0312578301291</v>
      </c>
      <c r="L18" s="21">
        <v>1770.68</v>
      </c>
      <c r="M18" s="105"/>
      <c r="N18" s="111">
        <f t="shared" si="5"/>
        <v>0.11111836571843836</v>
      </c>
      <c r="O18" s="21" t="str">
        <f t="shared" si="6"/>
        <v>SI</v>
      </c>
    </row>
    <row r="19" spans="1:15" x14ac:dyDescent="0.25">
      <c r="A19" s="9">
        <v>17</v>
      </c>
      <c r="B19" s="14" t="s">
        <v>268</v>
      </c>
      <c r="C19" s="5" t="s">
        <v>251</v>
      </c>
      <c r="D19" s="6">
        <v>1</v>
      </c>
      <c r="E19" s="9" t="str">
        <f t="shared" si="2"/>
        <v>SI</v>
      </c>
      <c r="F19" s="90" t="s">
        <v>246</v>
      </c>
      <c r="G19" s="90" t="s">
        <v>246</v>
      </c>
      <c r="H19" s="25">
        <v>15232</v>
      </c>
      <c r="I19" s="26">
        <f t="shared" si="3"/>
        <v>15232</v>
      </c>
      <c r="J19" s="21">
        <v>17282</v>
      </c>
      <c r="K19" s="21">
        <f t="shared" si="4"/>
        <v>3749.7058970920061</v>
      </c>
      <c r="L19" s="21"/>
      <c r="M19" s="105"/>
      <c r="N19" s="111" t="str">
        <f t="shared" si="5"/>
        <v/>
      </c>
      <c r="O19" s="21" t="str">
        <f t="shared" si="6"/>
        <v/>
      </c>
    </row>
    <row r="20" spans="1:15" x14ac:dyDescent="0.25">
      <c r="A20" s="9">
        <v>18</v>
      </c>
      <c r="B20" s="14" t="s">
        <v>269</v>
      </c>
      <c r="C20" s="5" t="s">
        <v>251</v>
      </c>
      <c r="D20" s="6">
        <v>1</v>
      </c>
      <c r="E20" s="9" t="str">
        <f t="shared" si="2"/>
        <v>SI</v>
      </c>
      <c r="F20" s="90" t="s">
        <v>246</v>
      </c>
      <c r="G20" s="90" t="s">
        <v>246</v>
      </c>
      <c r="H20" s="25">
        <v>61285</v>
      </c>
      <c r="I20" s="26">
        <f t="shared" si="3"/>
        <v>61285</v>
      </c>
      <c r="J20" s="21">
        <v>64722</v>
      </c>
      <c r="K20" s="21">
        <f t="shared" si="4"/>
        <v>15086.707320331123</v>
      </c>
      <c r="L20" s="21"/>
      <c r="M20" s="105"/>
      <c r="N20" s="111" t="str">
        <f t="shared" si="5"/>
        <v/>
      </c>
      <c r="O20" s="21" t="str">
        <f t="shared" si="6"/>
        <v/>
      </c>
    </row>
    <row r="21" spans="1:15" x14ac:dyDescent="0.25">
      <c r="A21" s="9">
        <v>19</v>
      </c>
      <c r="B21" s="14" t="s">
        <v>270</v>
      </c>
      <c r="C21" s="5" t="s">
        <v>251</v>
      </c>
      <c r="D21" s="6">
        <v>1</v>
      </c>
      <c r="E21" s="9" t="str">
        <f t="shared" si="2"/>
        <v>SI</v>
      </c>
      <c r="F21" s="90" t="s">
        <v>246</v>
      </c>
      <c r="G21" s="90" t="s">
        <v>246</v>
      </c>
      <c r="H21" s="25">
        <v>154700</v>
      </c>
      <c r="I21" s="26">
        <f t="shared" si="3"/>
        <v>154700</v>
      </c>
      <c r="J21" s="21">
        <v>163452</v>
      </c>
      <c r="K21" s="21">
        <f t="shared" si="4"/>
        <v>38082.950517340694</v>
      </c>
      <c r="L21" s="21"/>
      <c r="M21" s="105"/>
      <c r="N21" s="111" t="str">
        <f t="shared" si="5"/>
        <v/>
      </c>
      <c r="O21" s="21" t="str">
        <f t="shared" si="6"/>
        <v/>
      </c>
    </row>
    <row r="22" spans="1:15" x14ac:dyDescent="0.25">
      <c r="A22" s="9">
        <v>20</v>
      </c>
      <c r="B22" s="14" t="s">
        <v>271</v>
      </c>
      <c r="C22" s="5" t="s">
        <v>251</v>
      </c>
      <c r="D22" s="6">
        <v>1</v>
      </c>
      <c r="E22" s="9" t="str">
        <f t="shared" si="2"/>
        <v>SI</v>
      </c>
      <c r="F22" s="90" t="s">
        <v>246</v>
      </c>
      <c r="G22" s="90" t="s">
        <v>246</v>
      </c>
      <c r="H22" s="25">
        <v>146370</v>
      </c>
      <c r="I22" s="26">
        <f t="shared" si="3"/>
        <v>146370</v>
      </c>
      <c r="J22" s="21">
        <v>152636</v>
      </c>
      <c r="K22" s="21">
        <f t="shared" si="4"/>
        <v>36032.33010486851</v>
      </c>
      <c r="L22" s="21"/>
      <c r="M22" s="105"/>
      <c r="N22" s="111" t="str">
        <f t="shared" si="5"/>
        <v/>
      </c>
      <c r="O22" s="21" t="str">
        <f t="shared" si="6"/>
        <v/>
      </c>
    </row>
    <row r="23" spans="1:15" x14ac:dyDescent="0.25">
      <c r="A23" s="9">
        <v>21</v>
      </c>
      <c r="B23" s="14" t="s">
        <v>272</v>
      </c>
      <c r="C23" s="5" t="s">
        <v>251</v>
      </c>
      <c r="D23" s="6">
        <v>1</v>
      </c>
      <c r="E23" s="9" t="str">
        <f t="shared" si="2"/>
        <v>SI</v>
      </c>
      <c r="F23" s="90" t="s">
        <v>246</v>
      </c>
      <c r="G23" s="90" t="s">
        <v>246</v>
      </c>
      <c r="H23" s="25">
        <v>25585</v>
      </c>
      <c r="I23" s="26">
        <f t="shared" si="3"/>
        <v>25585</v>
      </c>
      <c r="J23" s="21">
        <v>26836</v>
      </c>
      <c r="K23" s="21">
        <f t="shared" si="4"/>
        <v>6298.3341240217305</v>
      </c>
      <c r="L23" s="21">
        <v>14710</v>
      </c>
      <c r="M23" s="105"/>
      <c r="N23" s="111">
        <f t="shared" si="5"/>
        <v>-1.3355382090474257</v>
      </c>
      <c r="O23" s="21" t="str">
        <f t="shared" si="6"/>
        <v>NO</v>
      </c>
    </row>
    <row r="24" spans="1:15" x14ac:dyDescent="0.25">
      <c r="A24" s="9">
        <v>22</v>
      </c>
      <c r="B24" s="14" t="s">
        <v>273</v>
      </c>
      <c r="C24" s="5" t="s">
        <v>251</v>
      </c>
      <c r="D24" s="6">
        <v>1</v>
      </c>
      <c r="E24" s="9" t="str">
        <f t="shared" si="2"/>
        <v>SI</v>
      </c>
      <c r="F24" s="90" t="s">
        <v>246</v>
      </c>
      <c r="G24" s="90" t="s">
        <v>246</v>
      </c>
      <c r="H24" s="25">
        <v>42602</v>
      </c>
      <c r="I24" s="26">
        <f t="shared" si="3"/>
        <v>42602</v>
      </c>
      <c r="J24" s="21">
        <v>52928</v>
      </c>
      <c r="K24" s="21">
        <f t="shared" si="4"/>
        <v>10487.458680929205</v>
      </c>
      <c r="L24" s="21"/>
      <c r="M24" s="105"/>
      <c r="N24" s="111" t="str">
        <f t="shared" si="5"/>
        <v/>
      </c>
      <c r="O24" s="21" t="str">
        <f t="shared" si="6"/>
        <v/>
      </c>
    </row>
    <row r="25" spans="1:15" x14ac:dyDescent="0.25">
      <c r="A25" s="9">
        <v>23</v>
      </c>
      <c r="B25" s="14" t="s">
        <v>274</v>
      </c>
      <c r="C25" s="5" t="s">
        <v>251</v>
      </c>
      <c r="D25" s="6">
        <v>1</v>
      </c>
      <c r="E25" s="9" t="str">
        <f t="shared" si="2"/>
        <v>SI</v>
      </c>
      <c r="F25" s="90" t="s">
        <v>246</v>
      </c>
      <c r="G25" s="90" t="s">
        <v>246</v>
      </c>
      <c r="H25" s="25">
        <v>6545</v>
      </c>
      <c r="I25" s="26">
        <f t="shared" si="3"/>
        <v>6545</v>
      </c>
      <c r="J25" s="21">
        <v>7634</v>
      </c>
      <c r="K25" s="21">
        <f t="shared" si="4"/>
        <v>1611.2017526567215</v>
      </c>
      <c r="L25" s="21"/>
      <c r="M25" s="105"/>
      <c r="N25" s="111" t="str">
        <f t="shared" si="5"/>
        <v/>
      </c>
      <c r="O25" s="21" t="str">
        <f t="shared" si="6"/>
        <v/>
      </c>
    </row>
    <row r="26" spans="1:15" x14ac:dyDescent="0.25">
      <c r="A26" s="9">
        <v>24</v>
      </c>
      <c r="B26" s="14" t="s">
        <v>275</v>
      </c>
      <c r="C26" s="5" t="s">
        <v>251</v>
      </c>
      <c r="D26" s="6">
        <v>1</v>
      </c>
      <c r="E26" s="9" t="str">
        <f t="shared" si="2"/>
        <v>SI</v>
      </c>
      <c r="F26" s="90" t="s">
        <v>246</v>
      </c>
      <c r="G26" s="90" t="s">
        <v>246</v>
      </c>
      <c r="H26" s="25">
        <v>6902</v>
      </c>
      <c r="I26" s="26">
        <f t="shared" si="3"/>
        <v>6902</v>
      </c>
      <c r="J26" s="21">
        <v>7007</v>
      </c>
      <c r="K26" s="21">
        <f t="shared" si="4"/>
        <v>1699.0854846198154</v>
      </c>
      <c r="L26" s="21">
        <v>1050</v>
      </c>
      <c r="M26" s="105"/>
      <c r="N26" s="111">
        <f t="shared" si="5"/>
        <v>0.38202049896568546</v>
      </c>
      <c r="O26" s="21" t="str">
        <f t="shared" si="6"/>
        <v>SI</v>
      </c>
    </row>
    <row r="27" spans="1:15" x14ac:dyDescent="0.25">
      <c r="A27" s="9">
        <v>25</v>
      </c>
      <c r="B27" s="14" t="s">
        <v>276</v>
      </c>
      <c r="C27" s="5" t="s">
        <v>251</v>
      </c>
      <c r="D27" s="6">
        <v>1</v>
      </c>
      <c r="E27" s="9" t="str">
        <f t="shared" si="2"/>
        <v>SI</v>
      </c>
      <c r="F27" s="90" t="s">
        <v>246</v>
      </c>
      <c r="G27" s="90" t="s">
        <v>246</v>
      </c>
      <c r="H27" s="25">
        <v>13090</v>
      </c>
      <c r="I27" s="26">
        <f t="shared" si="3"/>
        <v>13090</v>
      </c>
      <c r="J27" s="21">
        <v>14191</v>
      </c>
      <c r="K27" s="21">
        <f t="shared" si="4"/>
        <v>3222.403505313443</v>
      </c>
      <c r="L27" s="21">
        <v>3163</v>
      </c>
      <c r="M27" s="105"/>
      <c r="N27" s="111">
        <f t="shared" si="5"/>
        <v>1.8434533482691418E-2</v>
      </c>
      <c r="O27" s="21" t="str">
        <f t="shared" si="6"/>
        <v>SI</v>
      </c>
    </row>
    <row r="28" spans="1:15" x14ac:dyDescent="0.25">
      <c r="A28" s="9">
        <v>26</v>
      </c>
      <c r="B28" s="15" t="s">
        <v>277</v>
      </c>
      <c r="C28" s="5" t="s">
        <v>251</v>
      </c>
      <c r="D28" s="6">
        <v>1</v>
      </c>
      <c r="E28" s="9" t="str">
        <f t="shared" si="2"/>
        <v>SI</v>
      </c>
      <c r="F28" s="90" t="s">
        <v>246</v>
      </c>
      <c r="G28" s="90" t="s">
        <v>246</v>
      </c>
      <c r="H28" s="25">
        <v>9520</v>
      </c>
      <c r="I28" s="26">
        <f t="shared" si="3"/>
        <v>9520</v>
      </c>
      <c r="J28" s="21">
        <v>9633</v>
      </c>
      <c r="K28" s="21">
        <f t="shared" si="4"/>
        <v>2343.5661856825045</v>
      </c>
      <c r="L28" s="21">
        <v>2505</v>
      </c>
      <c r="M28" s="106"/>
      <c r="N28" s="112">
        <f t="shared" si="5"/>
        <v>-6.8883829824708753E-2</v>
      </c>
      <c r="O28" s="21" t="str">
        <f t="shared" si="6"/>
        <v>NO</v>
      </c>
    </row>
    <row r="29" spans="1:15" ht="25.5" x14ac:dyDescent="0.25">
      <c r="A29" s="9">
        <v>27</v>
      </c>
      <c r="B29" s="14" t="s">
        <v>278</v>
      </c>
      <c r="C29" s="5" t="s">
        <v>251</v>
      </c>
      <c r="D29" s="6">
        <v>1</v>
      </c>
      <c r="E29" s="9" t="str">
        <f t="shared" si="2"/>
        <v>SI</v>
      </c>
      <c r="F29" s="90" t="s">
        <v>246</v>
      </c>
      <c r="G29" s="90" t="s">
        <v>246</v>
      </c>
      <c r="H29" s="25">
        <v>111860</v>
      </c>
      <c r="I29" s="26">
        <f t="shared" si="3"/>
        <v>111860</v>
      </c>
      <c r="J29" s="21">
        <v>117484</v>
      </c>
      <c r="K29" s="21">
        <f t="shared" si="4"/>
        <v>27536.902681769425</v>
      </c>
      <c r="L29" s="21"/>
      <c r="M29" s="105"/>
      <c r="N29" s="111" t="str">
        <f t="shared" si="5"/>
        <v/>
      </c>
      <c r="O29" s="21" t="str">
        <f t="shared" si="6"/>
        <v/>
      </c>
    </row>
    <row r="30" spans="1:15" x14ac:dyDescent="0.25">
      <c r="A30" s="9">
        <v>28</v>
      </c>
      <c r="B30" s="14" t="s">
        <v>279</v>
      </c>
      <c r="C30" s="5" t="s">
        <v>251</v>
      </c>
      <c r="D30" s="6">
        <v>1</v>
      </c>
      <c r="E30" s="9" t="str">
        <f t="shared" si="2"/>
        <v>SI</v>
      </c>
      <c r="F30" s="90" t="s">
        <v>246</v>
      </c>
      <c r="G30" s="90" t="s">
        <v>246</v>
      </c>
      <c r="H30" s="25">
        <v>226100</v>
      </c>
      <c r="I30" s="26">
        <f t="shared" si="3"/>
        <v>226100</v>
      </c>
      <c r="J30" s="21">
        <v>232283</v>
      </c>
      <c r="K30" s="21">
        <f t="shared" si="4"/>
        <v>55659.696909959486</v>
      </c>
      <c r="L30" s="21"/>
      <c r="M30" s="105"/>
      <c r="N30" s="111" t="str">
        <f t="shared" si="5"/>
        <v/>
      </c>
      <c r="O30" s="21" t="str">
        <f t="shared" si="6"/>
        <v/>
      </c>
    </row>
    <row r="31" spans="1:15" x14ac:dyDescent="0.25">
      <c r="A31" s="9">
        <v>29</v>
      </c>
      <c r="B31" s="14" t="s">
        <v>280</v>
      </c>
      <c r="C31" s="5" t="s">
        <v>251</v>
      </c>
      <c r="D31" s="6">
        <v>1</v>
      </c>
      <c r="E31" s="9" t="str">
        <f t="shared" si="2"/>
        <v>SI</v>
      </c>
      <c r="F31" s="90" t="s">
        <v>246</v>
      </c>
      <c r="G31" s="90" t="s">
        <v>246</v>
      </c>
      <c r="H31" s="25">
        <v>142800</v>
      </c>
      <c r="I31" s="26">
        <f t="shared" si="3"/>
        <v>142800</v>
      </c>
      <c r="J31" s="21">
        <v>150318</v>
      </c>
      <c r="K31" s="21">
        <f t="shared" si="4"/>
        <v>35153.492785237569</v>
      </c>
      <c r="L31" s="21">
        <v>68908</v>
      </c>
      <c r="M31" s="105"/>
      <c r="N31" s="111">
        <f t="shared" si="5"/>
        <v>-0.96020351152524364</v>
      </c>
      <c r="O31" s="21" t="str">
        <f t="shared" si="6"/>
        <v>NO</v>
      </c>
    </row>
    <row r="32" spans="1:15" x14ac:dyDescent="0.25">
      <c r="A32" s="9">
        <v>30</v>
      </c>
      <c r="B32" s="14" t="s">
        <v>281</v>
      </c>
      <c r="C32" s="5" t="s">
        <v>251</v>
      </c>
      <c r="D32" s="6">
        <v>1</v>
      </c>
      <c r="E32" s="9" t="str">
        <f t="shared" si="2"/>
        <v>SI</v>
      </c>
      <c r="F32" s="90" t="s">
        <v>246</v>
      </c>
      <c r="G32" s="90" t="s">
        <v>246</v>
      </c>
      <c r="H32" s="25">
        <v>111860</v>
      </c>
      <c r="I32" s="26">
        <f t="shared" si="3"/>
        <v>111860</v>
      </c>
      <c r="J32" s="21">
        <v>119950</v>
      </c>
      <c r="K32" s="21">
        <f t="shared" si="4"/>
        <v>27536.902681769425</v>
      </c>
      <c r="L32" s="21"/>
      <c r="M32" s="105"/>
      <c r="N32" s="111" t="str">
        <f t="shared" si="5"/>
        <v/>
      </c>
      <c r="O32" s="21" t="str">
        <f t="shared" si="6"/>
        <v/>
      </c>
    </row>
    <row r="33" spans="1:15" x14ac:dyDescent="0.25">
      <c r="A33" s="9">
        <v>31</v>
      </c>
      <c r="B33" s="14" t="s">
        <v>282</v>
      </c>
      <c r="C33" s="5" t="s">
        <v>251</v>
      </c>
      <c r="D33" s="6">
        <v>1</v>
      </c>
      <c r="E33" s="9" t="str">
        <f t="shared" si="2"/>
        <v>SI</v>
      </c>
      <c r="F33" s="90" t="s">
        <v>246</v>
      </c>
      <c r="G33" s="90" t="s">
        <v>246</v>
      </c>
      <c r="H33" s="25">
        <v>158811.44999999998</v>
      </c>
      <c r="I33" s="26">
        <f t="shared" si="3"/>
        <v>158811.44999999998</v>
      </c>
      <c r="J33" s="21">
        <v>167303</v>
      </c>
      <c r="K33" s="21">
        <f t="shared" si="4"/>
        <v>39095.078163782324</v>
      </c>
      <c r="L33" s="21"/>
      <c r="M33" s="105"/>
      <c r="N33" s="111" t="str">
        <f t="shared" si="5"/>
        <v/>
      </c>
      <c r="O33" s="21" t="str">
        <f t="shared" si="6"/>
        <v/>
      </c>
    </row>
    <row r="34" spans="1:15" x14ac:dyDescent="0.25">
      <c r="A34" s="9">
        <v>32</v>
      </c>
      <c r="B34" s="14" t="s">
        <v>283</v>
      </c>
      <c r="C34" s="5" t="s">
        <v>251</v>
      </c>
      <c r="D34" s="6">
        <v>1</v>
      </c>
      <c r="E34" s="9" t="str">
        <f t="shared" si="2"/>
        <v>SI</v>
      </c>
      <c r="F34" s="90" t="s">
        <v>246</v>
      </c>
      <c r="G34" s="90" t="s">
        <v>246</v>
      </c>
      <c r="H34" s="25">
        <v>35105</v>
      </c>
      <c r="I34" s="26">
        <f t="shared" si="3"/>
        <v>35105</v>
      </c>
      <c r="J34" s="21">
        <v>37737</v>
      </c>
      <c r="K34" s="21">
        <f t="shared" si="4"/>
        <v>8641.9003097042332</v>
      </c>
      <c r="L34" s="21"/>
      <c r="M34" s="105"/>
      <c r="N34" s="111" t="str">
        <f t="shared" si="5"/>
        <v/>
      </c>
      <c r="O34" s="21" t="str">
        <f t="shared" si="6"/>
        <v/>
      </c>
    </row>
    <row r="35" spans="1:15" x14ac:dyDescent="0.25">
      <c r="A35" s="9">
        <v>33</v>
      </c>
      <c r="B35" s="14" t="s">
        <v>284</v>
      </c>
      <c r="C35" s="5" t="s">
        <v>251</v>
      </c>
      <c r="D35" s="6">
        <v>1</v>
      </c>
      <c r="E35" s="9" t="str">
        <f t="shared" si="2"/>
        <v>SI</v>
      </c>
      <c r="F35" s="90" t="s">
        <v>246</v>
      </c>
      <c r="G35" s="90" t="s">
        <v>246</v>
      </c>
      <c r="H35" s="25">
        <v>23800</v>
      </c>
      <c r="I35" s="26">
        <f t="shared" si="3"/>
        <v>23800</v>
      </c>
      <c r="J35" s="21">
        <v>25177</v>
      </c>
      <c r="K35" s="21">
        <f t="shared" si="4"/>
        <v>5858.9154642062604</v>
      </c>
      <c r="L35" s="21">
        <v>15202</v>
      </c>
      <c r="M35" s="105"/>
      <c r="N35" s="111">
        <f t="shared" si="5"/>
        <v>-1.5946781606379603</v>
      </c>
      <c r="O35" s="21" t="str">
        <f t="shared" si="6"/>
        <v>NO</v>
      </c>
    </row>
    <row r="36" spans="1:15" x14ac:dyDescent="0.25">
      <c r="A36" s="9">
        <v>34</v>
      </c>
      <c r="B36" s="14" t="s">
        <v>285</v>
      </c>
      <c r="C36" s="5" t="s">
        <v>251</v>
      </c>
      <c r="D36" s="6">
        <v>1</v>
      </c>
      <c r="E36" s="9" t="str">
        <f t="shared" si="2"/>
        <v>SI</v>
      </c>
      <c r="F36" s="90" t="s">
        <v>246</v>
      </c>
      <c r="G36" s="90" t="s">
        <v>246</v>
      </c>
      <c r="H36" s="25">
        <v>119000</v>
      </c>
      <c r="I36" s="26">
        <f t="shared" si="3"/>
        <v>119000</v>
      </c>
      <c r="J36" s="21">
        <v>123594</v>
      </c>
      <c r="K36" s="21">
        <f t="shared" si="4"/>
        <v>29294.577321031305</v>
      </c>
      <c r="L36" s="21"/>
      <c r="M36" s="105"/>
      <c r="N36" s="111" t="str">
        <f t="shared" si="5"/>
        <v/>
      </c>
      <c r="O36" s="21" t="str">
        <f t="shared" si="6"/>
        <v/>
      </c>
    </row>
    <row r="37" spans="1:15" x14ac:dyDescent="0.25">
      <c r="A37" s="9">
        <v>35</v>
      </c>
      <c r="B37" s="14" t="s">
        <v>286</v>
      </c>
      <c r="C37" s="5" t="s">
        <v>251</v>
      </c>
      <c r="D37" s="6">
        <v>1</v>
      </c>
      <c r="E37" s="9" t="str">
        <f t="shared" si="2"/>
        <v>SI</v>
      </c>
      <c r="F37" s="90" t="s">
        <v>246</v>
      </c>
      <c r="G37" s="90" t="s">
        <v>246</v>
      </c>
      <c r="H37" s="25">
        <v>222515.72</v>
      </c>
      <c r="I37" s="26">
        <f t="shared" si="3"/>
        <v>222515.72</v>
      </c>
      <c r="J37" s="21">
        <v>233915</v>
      </c>
      <c r="K37" s="21">
        <f t="shared" si="4"/>
        <v>54777.344241050014</v>
      </c>
      <c r="L37" s="21"/>
      <c r="M37" s="105"/>
      <c r="N37" s="111" t="str">
        <f t="shared" si="5"/>
        <v/>
      </c>
      <c r="O37" s="21" t="str">
        <f t="shared" si="6"/>
        <v/>
      </c>
    </row>
    <row r="38" spans="1:15" x14ac:dyDescent="0.25">
      <c r="A38" s="9">
        <v>36</v>
      </c>
      <c r="B38" s="14" t="s">
        <v>287</v>
      </c>
      <c r="C38" s="5" t="s">
        <v>251</v>
      </c>
      <c r="D38" s="6">
        <v>1</v>
      </c>
      <c r="E38" s="9" t="str">
        <f t="shared" si="2"/>
        <v>SI</v>
      </c>
      <c r="F38" s="90" t="s">
        <v>246</v>
      </c>
      <c r="G38" s="90" t="s">
        <v>246</v>
      </c>
      <c r="H38" s="25">
        <v>83300</v>
      </c>
      <c r="I38" s="26">
        <f t="shared" si="3"/>
        <v>83300</v>
      </c>
      <c r="J38" s="21">
        <v>91680</v>
      </c>
      <c r="K38" s="21">
        <f t="shared" si="4"/>
        <v>20506.204124721909</v>
      </c>
      <c r="L38" s="21"/>
      <c r="M38" s="105"/>
      <c r="N38" s="111" t="str">
        <f t="shared" si="5"/>
        <v/>
      </c>
      <c r="O38" s="21" t="str">
        <f t="shared" si="6"/>
        <v/>
      </c>
    </row>
    <row r="39" spans="1:15" x14ac:dyDescent="0.25">
      <c r="A39" s="9">
        <v>37</v>
      </c>
      <c r="B39" s="14" t="s">
        <v>288</v>
      </c>
      <c r="C39" s="5" t="s">
        <v>251</v>
      </c>
      <c r="D39" s="6">
        <v>1</v>
      </c>
      <c r="E39" s="9" t="str">
        <f t="shared" si="2"/>
        <v>SI</v>
      </c>
      <c r="F39" s="90" t="s">
        <v>246</v>
      </c>
      <c r="G39" s="90" t="s">
        <v>246</v>
      </c>
      <c r="H39" s="25">
        <v>17255</v>
      </c>
      <c r="I39" s="26">
        <f t="shared" si="3"/>
        <v>17255</v>
      </c>
      <c r="J39" s="21">
        <v>19439</v>
      </c>
      <c r="K39" s="21">
        <f t="shared" si="4"/>
        <v>4247.7137115495389</v>
      </c>
      <c r="L39" s="21">
        <v>6050</v>
      </c>
      <c r="M39" s="105"/>
      <c r="N39" s="111">
        <f t="shared" si="5"/>
        <v>-0.42429561190765819</v>
      </c>
      <c r="O39" s="21" t="str">
        <f t="shared" si="6"/>
        <v>NO</v>
      </c>
    </row>
    <row r="40" spans="1:15" x14ac:dyDescent="0.25">
      <c r="A40" s="9">
        <v>38</v>
      </c>
      <c r="B40" s="14" t="s">
        <v>289</v>
      </c>
      <c r="C40" s="5" t="s">
        <v>251</v>
      </c>
      <c r="D40" s="6">
        <v>1</v>
      </c>
      <c r="E40" s="9" t="str">
        <f t="shared" si="2"/>
        <v>SI</v>
      </c>
      <c r="F40" s="90" t="s">
        <v>246</v>
      </c>
      <c r="G40" s="90" t="s">
        <v>246</v>
      </c>
      <c r="H40" s="25">
        <v>7259</v>
      </c>
      <c r="I40" s="26">
        <f t="shared" si="3"/>
        <v>7259</v>
      </c>
      <c r="J40" s="21">
        <v>7747</v>
      </c>
      <c r="K40" s="21">
        <f t="shared" si="4"/>
        <v>1786.9692165829092</v>
      </c>
      <c r="L40" s="21">
        <v>1700</v>
      </c>
      <c r="M40" s="105"/>
      <c r="N40" s="111">
        <f t="shared" si="5"/>
        <v>4.8668558907362769E-2</v>
      </c>
      <c r="O40" s="21" t="str">
        <f t="shared" si="6"/>
        <v>SI</v>
      </c>
    </row>
    <row r="41" spans="1:15" x14ac:dyDescent="0.25">
      <c r="A41" s="9">
        <v>39</v>
      </c>
      <c r="B41" s="15" t="s">
        <v>290</v>
      </c>
      <c r="C41" s="5" t="s">
        <v>251</v>
      </c>
      <c r="D41" s="6">
        <v>1</v>
      </c>
      <c r="E41" s="9" t="str">
        <f t="shared" si="2"/>
        <v>SI</v>
      </c>
      <c r="F41" s="90" t="s">
        <v>246</v>
      </c>
      <c r="G41" s="90" t="s">
        <v>246</v>
      </c>
      <c r="H41" s="25">
        <v>189210</v>
      </c>
      <c r="I41" s="26">
        <f t="shared" si="3"/>
        <v>189210</v>
      </c>
      <c r="J41" s="21">
        <v>196019</v>
      </c>
      <c r="K41" s="21">
        <f t="shared" si="4"/>
        <v>46578.377940439765</v>
      </c>
      <c r="L41" s="21"/>
      <c r="M41" s="106"/>
      <c r="N41" s="112" t="str">
        <f t="shared" si="5"/>
        <v/>
      </c>
      <c r="O41" s="21" t="str">
        <f t="shared" si="6"/>
        <v/>
      </c>
    </row>
    <row r="42" spans="1:15" x14ac:dyDescent="0.25">
      <c r="A42" s="9">
        <v>40</v>
      </c>
      <c r="B42" s="14" t="s">
        <v>291</v>
      </c>
      <c r="C42" s="5" t="s">
        <v>251</v>
      </c>
      <c r="D42" s="6">
        <v>1</v>
      </c>
      <c r="E42" s="9" t="str">
        <f t="shared" si="2"/>
        <v>SI</v>
      </c>
      <c r="F42" s="90" t="s">
        <v>246</v>
      </c>
      <c r="G42" s="90" t="s">
        <v>246</v>
      </c>
      <c r="H42" s="25">
        <v>8806</v>
      </c>
      <c r="I42" s="26">
        <f t="shared" si="3"/>
        <v>8806</v>
      </c>
      <c r="J42" s="21">
        <v>9201</v>
      </c>
      <c r="K42" s="21">
        <f t="shared" si="4"/>
        <v>2167.7987217563168</v>
      </c>
      <c r="L42" s="21">
        <v>1716.44</v>
      </c>
      <c r="M42" s="105"/>
      <c r="N42" s="111">
        <f t="shared" si="5"/>
        <v>0.20821062270515267</v>
      </c>
      <c r="O42" s="21" t="str">
        <f t="shared" si="6"/>
        <v>SI</v>
      </c>
    </row>
    <row r="43" spans="1:15" x14ac:dyDescent="0.25">
      <c r="A43" s="9">
        <v>41</v>
      </c>
      <c r="B43" s="14" t="s">
        <v>292</v>
      </c>
      <c r="C43" s="5" t="s">
        <v>251</v>
      </c>
      <c r="D43" s="6">
        <v>1</v>
      </c>
      <c r="E43" s="9" t="str">
        <f t="shared" si="2"/>
        <v>SI</v>
      </c>
      <c r="F43" s="90" t="s">
        <v>246</v>
      </c>
      <c r="G43" s="90" t="s">
        <v>246</v>
      </c>
      <c r="H43" s="25">
        <v>15746.08</v>
      </c>
      <c r="I43" s="26">
        <f t="shared" si="3"/>
        <v>15746.08</v>
      </c>
      <c r="J43" s="21">
        <v>16442</v>
      </c>
      <c r="K43" s="21">
        <f t="shared" si="4"/>
        <v>3876.2584711188629</v>
      </c>
      <c r="L43" s="21"/>
      <c r="M43" s="105"/>
      <c r="N43" s="111" t="str">
        <f t="shared" si="5"/>
        <v/>
      </c>
      <c r="O43" s="21" t="str">
        <f t="shared" si="6"/>
        <v/>
      </c>
    </row>
    <row r="44" spans="1:15" x14ac:dyDescent="0.25">
      <c r="A44" s="9">
        <v>42</v>
      </c>
      <c r="B44" s="14" t="s">
        <v>293</v>
      </c>
      <c r="C44" s="5" t="s">
        <v>251</v>
      </c>
      <c r="D44" s="6">
        <v>1</v>
      </c>
      <c r="E44" s="9" t="str">
        <f t="shared" si="2"/>
        <v>SI</v>
      </c>
      <c r="F44" s="90" t="s">
        <v>246</v>
      </c>
      <c r="G44" s="90" t="s">
        <v>246</v>
      </c>
      <c r="H44" s="25">
        <v>1904</v>
      </c>
      <c r="I44" s="26">
        <f t="shared" si="3"/>
        <v>1904</v>
      </c>
      <c r="J44" s="21">
        <v>2151</v>
      </c>
      <c r="K44" s="21">
        <f t="shared" si="4"/>
        <v>468.71323713650077</v>
      </c>
      <c r="L44" s="21">
        <v>449</v>
      </c>
      <c r="M44" s="105"/>
      <c r="N44" s="111">
        <f t="shared" si="5"/>
        <v>4.2058204408594091E-2</v>
      </c>
      <c r="O44" s="21" t="str">
        <f t="shared" si="6"/>
        <v>SI</v>
      </c>
    </row>
    <row r="45" spans="1:15" x14ac:dyDescent="0.25">
      <c r="A45" s="9">
        <v>43</v>
      </c>
      <c r="B45" s="14" t="s">
        <v>294</v>
      </c>
      <c r="C45" s="5" t="s">
        <v>251</v>
      </c>
      <c r="D45" s="6">
        <v>1</v>
      </c>
      <c r="E45" s="9" t="str">
        <f t="shared" si="2"/>
        <v>SI</v>
      </c>
      <c r="F45" s="90" t="s">
        <v>246</v>
      </c>
      <c r="G45" s="90" t="s">
        <v>246</v>
      </c>
      <c r="H45" s="25">
        <v>700.91</v>
      </c>
      <c r="I45" s="26">
        <f t="shared" si="3"/>
        <v>700.91</v>
      </c>
      <c r="J45" s="21">
        <v>777</v>
      </c>
      <c r="K45" s="21">
        <f t="shared" si="4"/>
        <v>172.54506042087439</v>
      </c>
      <c r="L45" s="21"/>
      <c r="M45" s="105"/>
      <c r="N45" s="111" t="str">
        <f t="shared" si="5"/>
        <v/>
      </c>
      <c r="O45" s="21" t="str">
        <f t="shared" si="6"/>
        <v/>
      </c>
    </row>
    <row r="46" spans="1:15" x14ac:dyDescent="0.25">
      <c r="A46" s="9">
        <v>44</v>
      </c>
      <c r="B46" s="14" t="s">
        <v>295</v>
      </c>
      <c r="C46" s="5" t="s">
        <v>251</v>
      </c>
      <c r="D46" s="6">
        <v>1</v>
      </c>
      <c r="E46" s="9" t="str">
        <f t="shared" si="2"/>
        <v>SI</v>
      </c>
      <c r="F46" s="90" t="s">
        <v>246</v>
      </c>
      <c r="G46" s="90" t="s">
        <v>246</v>
      </c>
      <c r="H46" s="25">
        <v>700.91</v>
      </c>
      <c r="I46" s="26">
        <f t="shared" si="3"/>
        <v>700.91</v>
      </c>
      <c r="J46" s="21">
        <v>758</v>
      </c>
      <c r="K46" s="21">
        <f t="shared" si="4"/>
        <v>172.54506042087439</v>
      </c>
      <c r="L46" s="21">
        <v>1093</v>
      </c>
      <c r="M46" s="105"/>
      <c r="N46" s="111">
        <f t="shared" si="5"/>
        <v>-5.3345771668799946</v>
      </c>
      <c r="O46" s="21" t="str">
        <f t="shared" si="6"/>
        <v>NO</v>
      </c>
    </row>
    <row r="47" spans="1:15" x14ac:dyDescent="0.25">
      <c r="A47" s="9">
        <v>45</v>
      </c>
      <c r="B47" s="14" t="s">
        <v>296</v>
      </c>
      <c r="C47" s="5" t="s">
        <v>297</v>
      </c>
      <c r="D47" s="6">
        <v>1</v>
      </c>
      <c r="E47" s="9" t="str">
        <f t="shared" si="2"/>
        <v>SI</v>
      </c>
      <c r="F47" s="90" t="s">
        <v>246</v>
      </c>
      <c r="G47" s="90" t="s">
        <v>246</v>
      </c>
      <c r="H47" s="25">
        <v>1428</v>
      </c>
      <c r="I47" s="26">
        <f t="shared" si="3"/>
        <v>1428</v>
      </c>
      <c r="J47" s="21">
        <v>1482</v>
      </c>
      <c r="K47" s="21">
        <f t="shared" si="4"/>
        <v>351.53492785237563</v>
      </c>
      <c r="L47" s="21">
        <v>1092</v>
      </c>
      <c r="M47" s="105" t="s">
        <v>399</v>
      </c>
      <c r="N47" s="111">
        <f t="shared" si="5"/>
        <v>-2.1063769585324872</v>
      </c>
      <c r="O47" s="21" t="str">
        <f t="shared" si="6"/>
        <v>NO</v>
      </c>
    </row>
    <row r="48" spans="1:15" x14ac:dyDescent="0.25">
      <c r="A48" s="9">
        <v>46</v>
      </c>
      <c r="B48" s="14" t="s">
        <v>298</v>
      </c>
      <c r="C48" s="5" t="s">
        <v>297</v>
      </c>
      <c r="D48" s="6">
        <v>1</v>
      </c>
      <c r="E48" s="9" t="str">
        <f t="shared" si="2"/>
        <v>SI</v>
      </c>
      <c r="F48" s="90" t="s">
        <v>246</v>
      </c>
      <c r="G48" s="90" t="s">
        <v>246</v>
      </c>
      <c r="H48" s="25">
        <v>2380</v>
      </c>
      <c r="I48" s="26">
        <f t="shared" si="3"/>
        <v>2380</v>
      </c>
      <c r="J48" s="21">
        <v>2498</v>
      </c>
      <c r="K48" s="21">
        <f t="shared" si="4"/>
        <v>585.89154642062613</v>
      </c>
      <c r="L48" s="21">
        <v>1449.62</v>
      </c>
      <c r="M48" s="105"/>
      <c r="N48" s="111">
        <f t="shared" si="5"/>
        <v>-1.4742121794658591</v>
      </c>
      <c r="O48" s="21" t="str">
        <f t="shared" si="6"/>
        <v>NO</v>
      </c>
    </row>
    <row r="49" spans="1:15" x14ac:dyDescent="0.25">
      <c r="A49" s="9">
        <v>47</v>
      </c>
      <c r="B49" s="14" t="s">
        <v>299</v>
      </c>
      <c r="C49" s="5" t="s">
        <v>297</v>
      </c>
      <c r="D49" s="6">
        <v>1</v>
      </c>
      <c r="E49" s="9" t="str">
        <f t="shared" si="2"/>
        <v>SI</v>
      </c>
      <c r="F49" s="90" t="s">
        <v>246</v>
      </c>
      <c r="G49" s="90" t="s">
        <v>246</v>
      </c>
      <c r="H49" s="25">
        <v>1535.1</v>
      </c>
      <c r="I49" s="26">
        <f t="shared" si="3"/>
        <v>1535.1</v>
      </c>
      <c r="J49" s="21">
        <v>1691</v>
      </c>
      <c r="K49" s="21">
        <f t="shared" si="4"/>
        <v>377.90004744130374</v>
      </c>
      <c r="L49" s="21">
        <v>954.91</v>
      </c>
      <c r="M49" s="105"/>
      <c r="N49" s="111">
        <f t="shared" si="5"/>
        <v>-1.5268851021997256</v>
      </c>
      <c r="O49" s="21" t="str">
        <f t="shared" si="6"/>
        <v>NO</v>
      </c>
    </row>
    <row r="50" spans="1:15" x14ac:dyDescent="0.25">
      <c r="A50" s="9">
        <v>48</v>
      </c>
      <c r="B50" s="14" t="s">
        <v>300</v>
      </c>
      <c r="C50" s="5" t="s">
        <v>251</v>
      </c>
      <c r="D50" s="6">
        <v>1</v>
      </c>
      <c r="E50" s="9" t="str">
        <f t="shared" si="2"/>
        <v>SI</v>
      </c>
      <c r="F50" s="90" t="s">
        <v>246</v>
      </c>
      <c r="G50" s="90" t="s">
        <v>246</v>
      </c>
      <c r="H50" s="25">
        <v>1190</v>
      </c>
      <c r="I50" s="26">
        <f t="shared" si="3"/>
        <v>1190</v>
      </c>
      <c r="J50" s="21">
        <v>1353</v>
      </c>
      <c r="K50" s="21">
        <f t="shared" si="4"/>
        <v>292.94577321031306</v>
      </c>
      <c r="L50" s="21">
        <v>264</v>
      </c>
      <c r="M50" s="105"/>
      <c r="N50" s="111">
        <f t="shared" si="5"/>
        <v>9.8809321920245496E-2</v>
      </c>
      <c r="O50" s="21" t="str">
        <f t="shared" si="6"/>
        <v>SI</v>
      </c>
    </row>
    <row r="51" spans="1:15" x14ac:dyDescent="0.25">
      <c r="A51" s="9">
        <v>49</v>
      </c>
      <c r="B51" s="14" t="s">
        <v>301</v>
      </c>
      <c r="C51" s="5" t="s">
        <v>251</v>
      </c>
      <c r="D51" s="6">
        <v>1</v>
      </c>
      <c r="E51" s="9" t="str">
        <f t="shared" si="2"/>
        <v>SI</v>
      </c>
      <c r="F51" s="90" t="s">
        <v>246</v>
      </c>
      <c r="G51" s="90" t="s">
        <v>246</v>
      </c>
      <c r="H51" s="25">
        <v>833</v>
      </c>
      <c r="I51" s="26">
        <f t="shared" si="3"/>
        <v>833</v>
      </c>
      <c r="J51" s="21">
        <v>844</v>
      </c>
      <c r="K51" s="21">
        <f t="shared" si="4"/>
        <v>205.0620412472191</v>
      </c>
      <c r="L51" s="21"/>
      <c r="M51" s="105"/>
      <c r="N51" s="111" t="str">
        <f t="shared" si="5"/>
        <v/>
      </c>
      <c r="O51" s="21" t="str">
        <f t="shared" si="6"/>
        <v/>
      </c>
    </row>
    <row r="52" spans="1:15" x14ac:dyDescent="0.25">
      <c r="A52" s="9">
        <v>50</v>
      </c>
      <c r="B52" s="14" t="s">
        <v>302</v>
      </c>
      <c r="C52" s="5" t="s">
        <v>251</v>
      </c>
      <c r="D52" s="6">
        <v>1</v>
      </c>
      <c r="E52" s="9" t="str">
        <f t="shared" si="2"/>
        <v>SI</v>
      </c>
      <c r="F52" s="90" t="s">
        <v>246</v>
      </c>
      <c r="G52" s="90" t="s">
        <v>246</v>
      </c>
      <c r="H52" s="25">
        <v>291550</v>
      </c>
      <c r="I52" s="26">
        <f t="shared" si="3"/>
        <v>291550</v>
      </c>
      <c r="J52" s="21">
        <v>308854</v>
      </c>
      <c r="K52" s="21">
        <f t="shared" si="4"/>
        <v>71771.714436526701</v>
      </c>
      <c r="L52" s="21">
        <v>72532.800000000003</v>
      </c>
      <c r="M52" s="105"/>
      <c r="N52" s="111">
        <f t="shared" si="5"/>
        <v>-1.060425502509621E-2</v>
      </c>
      <c r="O52" s="21" t="str">
        <f t="shared" si="6"/>
        <v>NO</v>
      </c>
    </row>
    <row r="53" spans="1:15" x14ac:dyDescent="0.25">
      <c r="A53" s="9">
        <v>51</v>
      </c>
      <c r="B53" s="14" t="s">
        <v>303</v>
      </c>
      <c r="C53" s="5" t="s">
        <v>251</v>
      </c>
      <c r="D53" s="6">
        <v>1</v>
      </c>
      <c r="E53" s="9" t="str">
        <f t="shared" si="2"/>
        <v>SI</v>
      </c>
      <c r="F53" s="90" t="s">
        <v>246</v>
      </c>
      <c r="G53" s="90" t="s">
        <v>246</v>
      </c>
      <c r="H53" s="25">
        <v>49028</v>
      </c>
      <c r="I53" s="26">
        <f t="shared" si="3"/>
        <v>49028</v>
      </c>
      <c r="J53" s="21">
        <v>50222</v>
      </c>
      <c r="K53" s="21">
        <f t="shared" si="4"/>
        <v>12069.3658562649</v>
      </c>
      <c r="L53" s="21"/>
      <c r="M53" s="105"/>
      <c r="N53" s="111" t="str">
        <f t="shared" si="5"/>
        <v/>
      </c>
      <c r="O53" s="21" t="str">
        <f t="shared" si="6"/>
        <v/>
      </c>
    </row>
    <row r="54" spans="1:15" x14ac:dyDescent="0.25">
      <c r="A54" s="9">
        <v>52</v>
      </c>
      <c r="B54" s="14" t="s">
        <v>304</v>
      </c>
      <c r="C54" s="5" t="s">
        <v>251</v>
      </c>
      <c r="D54" s="6">
        <v>1</v>
      </c>
      <c r="E54" s="9" t="str">
        <f t="shared" si="2"/>
        <v>SI</v>
      </c>
      <c r="F54" s="90" t="s">
        <v>246</v>
      </c>
      <c r="G54" s="90" t="s">
        <v>246</v>
      </c>
      <c r="H54" s="25">
        <v>38080</v>
      </c>
      <c r="I54" s="26">
        <f t="shared" si="3"/>
        <v>38080</v>
      </c>
      <c r="J54" s="21">
        <v>40441</v>
      </c>
      <c r="K54" s="21">
        <f t="shared" si="4"/>
        <v>9374.264742730018</v>
      </c>
      <c r="L54" s="21">
        <v>13500</v>
      </c>
      <c r="M54" s="105"/>
      <c r="N54" s="111">
        <f t="shared" si="5"/>
        <v>-0.44011294437460768</v>
      </c>
      <c r="O54" s="21" t="str">
        <f t="shared" si="6"/>
        <v>NO</v>
      </c>
    </row>
    <row r="55" spans="1:15" x14ac:dyDescent="0.25">
      <c r="A55" s="9">
        <v>53</v>
      </c>
      <c r="B55" s="14" t="s">
        <v>305</v>
      </c>
      <c r="C55" s="5" t="s">
        <v>251</v>
      </c>
      <c r="D55" s="6">
        <v>1</v>
      </c>
      <c r="E55" s="9" t="str">
        <f t="shared" si="2"/>
        <v>SI</v>
      </c>
      <c r="F55" s="90" t="s">
        <v>246</v>
      </c>
      <c r="G55" s="90" t="s">
        <v>246</v>
      </c>
      <c r="H55" s="25">
        <v>71400</v>
      </c>
      <c r="I55" s="26">
        <f t="shared" si="3"/>
        <v>71400</v>
      </c>
      <c r="J55" s="21">
        <v>79303</v>
      </c>
      <c r="K55" s="21">
        <f t="shared" si="4"/>
        <v>17576.746392618785</v>
      </c>
      <c r="L55" s="21">
        <v>16450.87</v>
      </c>
      <c r="M55" s="105" t="s">
        <v>400</v>
      </c>
      <c r="N55" s="111">
        <f t="shared" si="5"/>
        <v>6.405488066275955E-2</v>
      </c>
      <c r="O55" s="21" t="str">
        <f t="shared" si="6"/>
        <v>SI</v>
      </c>
    </row>
    <row r="56" spans="1:15" x14ac:dyDescent="0.25">
      <c r="A56" s="9">
        <v>54</v>
      </c>
      <c r="B56" s="14" t="s">
        <v>306</v>
      </c>
      <c r="C56" s="5" t="s">
        <v>251</v>
      </c>
      <c r="D56" s="6">
        <v>1</v>
      </c>
      <c r="E56" s="9" t="str">
        <f t="shared" si="2"/>
        <v>SI</v>
      </c>
      <c r="F56" s="90" t="s">
        <v>246</v>
      </c>
      <c r="G56" s="90" t="s">
        <v>246</v>
      </c>
      <c r="H56" s="25">
        <v>178262</v>
      </c>
      <c r="I56" s="26">
        <f t="shared" si="3"/>
        <v>178262</v>
      </c>
      <c r="J56" s="21">
        <v>180518</v>
      </c>
      <c r="K56" s="21">
        <f t="shared" si="4"/>
        <v>43883.276826904883</v>
      </c>
      <c r="L56" s="21"/>
      <c r="M56" s="105"/>
      <c r="N56" s="111" t="str">
        <f t="shared" si="5"/>
        <v/>
      </c>
      <c r="O56" s="21" t="str">
        <f t="shared" si="6"/>
        <v/>
      </c>
    </row>
    <row r="57" spans="1:15" x14ac:dyDescent="0.25">
      <c r="A57" s="9">
        <v>55</v>
      </c>
      <c r="B57" s="14" t="s">
        <v>307</v>
      </c>
      <c r="C57" s="5" t="s">
        <v>251</v>
      </c>
      <c r="D57" s="6">
        <v>1</v>
      </c>
      <c r="E57" s="9" t="str">
        <f t="shared" si="2"/>
        <v>SI</v>
      </c>
      <c r="F57" s="90" t="s">
        <v>246</v>
      </c>
      <c r="G57" s="90" t="s">
        <v>246</v>
      </c>
      <c r="H57" s="25">
        <v>26537</v>
      </c>
      <c r="I57" s="26">
        <f t="shared" si="3"/>
        <v>26537</v>
      </c>
      <c r="J57" s="21">
        <v>26872</v>
      </c>
      <c r="K57" s="21">
        <f t="shared" si="4"/>
        <v>6532.6907425899808</v>
      </c>
      <c r="L57" s="21">
        <v>76000</v>
      </c>
      <c r="M57" s="105" t="s">
        <v>401</v>
      </c>
      <c r="N57" s="111">
        <f t="shared" si="5"/>
        <v>-10.6337973118055</v>
      </c>
      <c r="O57" s="21" t="str">
        <f t="shared" si="6"/>
        <v>NO</v>
      </c>
    </row>
    <row r="58" spans="1:15" x14ac:dyDescent="0.25">
      <c r="A58" s="9">
        <v>56</v>
      </c>
      <c r="B58" s="14" t="s">
        <v>308</v>
      </c>
      <c r="C58" s="5" t="s">
        <v>251</v>
      </c>
      <c r="D58" s="6">
        <v>1</v>
      </c>
      <c r="E58" s="9" t="str">
        <f t="shared" si="2"/>
        <v>SI</v>
      </c>
      <c r="F58" s="90" t="s">
        <v>246</v>
      </c>
      <c r="G58" s="90" t="s">
        <v>246</v>
      </c>
      <c r="H58" s="25">
        <v>77350</v>
      </c>
      <c r="I58" s="26">
        <f t="shared" si="3"/>
        <v>77350</v>
      </c>
      <c r="J58" s="21">
        <v>81758</v>
      </c>
      <c r="K58" s="21">
        <f t="shared" si="4"/>
        <v>19041.475258670347</v>
      </c>
      <c r="L58" s="21"/>
      <c r="M58" s="105"/>
      <c r="N58" s="111" t="str">
        <f t="shared" si="5"/>
        <v/>
      </c>
      <c r="O58" s="21" t="str">
        <f t="shared" si="6"/>
        <v/>
      </c>
    </row>
    <row r="59" spans="1:15" ht="25.5" x14ac:dyDescent="0.25">
      <c r="A59" s="9">
        <v>57</v>
      </c>
      <c r="B59" s="14" t="s">
        <v>309</v>
      </c>
      <c r="C59" s="5" t="s">
        <v>251</v>
      </c>
      <c r="D59" s="6">
        <v>1</v>
      </c>
      <c r="E59" s="9" t="str">
        <f t="shared" si="2"/>
        <v>SI</v>
      </c>
      <c r="F59" s="90" t="s">
        <v>246</v>
      </c>
      <c r="G59" s="90" t="s">
        <v>246</v>
      </c>
      <c r="H59" s="25">
        <v>26180</v>
      </c>
      <c r="I59" s="26">
        <f t="shared" si="3"/>
        <v>26180</v>
      </c>
      <c r="J59" s="21">
        <v>27608</v>
      </c>
      <c r="K59" s="21">
        <f t="shared" si="4"/>
        <v>6444.807010626886</v>
      </c>
      <c r="L59" s="21">
        <v>13500</v>
      </c>
      <c r="M59" s="105" t="s">
        <v>402</v>
      </c>
      <c r="N59" s="111">
        <f t="shared" si="5"/>
        <v>-1.094709737272157</v>
      </c>
      <c r="O59" s="21" t="str">
        <f t="shared" si="6"/>
        <v>NO</v>
      </c>
    </row>
    <row r="60" spans="1:15" x14ac:dyDescent="0.25">
      <c r="A60" s="9">
        <v>58</v>
      </c>
      <c r="B60" s="14" t="s">
        <v>310</v>
      </c>
      <c r="C60" s="5" t="s">
        <v>251</v>
      </c>
      <c r="D60" s="6">
        <v>1</v>
      </c>
      <c r="E60" s="9" t="str">
        <f t="shared" si="2"/>
        <v>SI</v>
      </c>
      <c r="F60" s="90" t="s">
        <v>246</v>
      </c>
      <c r="G60" s="90" t="s">
        <v>246</v>
      </c>
      <c r="H60" s="25">
        <v>27766.27</v>
      </c>
      <c r="I60" s="26">
        <f t="shared" si="3"/>
        <v>27766.27</v>
      </c>
      <c r="J60" s="21">
        <v>28297</v>
      </c>
      <c r="K60" s="21">
        <f t="shared" si="4"/>
        <v>6835.3037263162332</v>
      </c>
      <c r="L60" s="21">
        <v>3781.51</v>
      </c>
      <c r="M60" s="105" t="s">
        <v>403</v>
      </c>
      <c r="N60" s="111">
        <f t="shared" si="5"/>
        <v>0.44676781728937476</v>
      </c>
      <c r="O60" s="21" t="str">
        <f t="shared" si="6"/>
        <v>SI</v>
      </c>
    </row>
    <row r="61" spans="1:15" x14ac:dyDescent="0.25">
      <c r="A61" s="9">
        <v>59</v>
      </c>
      <c r="B61" s="14" t="s">
        <v>311</v>
      </c>
      <c r="C61" s="5" t="s">
        <v>251</v>
      </c>
      <c r="D61" s="6">
        <v>1</v>
      </c>
      <c r="E61" s="9" t="str">
        <f t="shared" si="2"/>
        <v>SI</v>
      </c>
      <c r="F61" s="90" t="s">
        <v>246</v>
      </c>
      <c r="G61" s="90" t="s">
        <v>246</v>
      </c>
      <c r="H61" s="25">
        <v>5117</v>
      </c>
      <c r="I61" s="26">
        <f t="shared" si="3"/>
        <v>5117</v>
      </c>
      <c r="J61" s="21">
        <v>5463</v>
      </c>
      <c r="K61" s="21">
        <f t="shared" si="4"/>
        <v>1259.6668248043461</v>
      </c>
      <c r="L61" s="21"/>
      <c r="M61" s="105"/>
      <c r="N61" s="111" t="str">
        <f t="shared" si="5"/>
        <v/>
      </c>
      <c r="O61" s="21" t="str">
        <f t="shared" si="6"/>
        <v/>
      </c>
    </row>
    <row r="62" spans="1:15" x14ac:dyDescent="0.25">
      <c r="A62" s="9">
        <v>60</v>
      </c>
      <c r="B62" s="14" t="s">
        <v>312</v>
      </c>
      <c r="C62" s="5" t="s">
        <v>251</v>
      </c>
      <c r="D62" s="6">
        <v>1</v>
      </c>
      <c r="E62" s="9" t="str">
        <f t="shared" si="2"/>
        <v>SI</v>
      </c>
      <c r="F62" s="90" t="s">
        <v>246</v>
      </c>
      <c r="G62" s="90" t="s">
        <v>246</v>
      </c>
      <c r="H62" s="25">
        <v>5117</v>
      </c>
      <c r="I62" s="26">
        <f t="shared" si="3"/>
        <v>5117</v>
      </c>
      <c r="J62" s="21">
        <v>5327</v>
      </c>
      <c r="K62" s="21">
        <f t="shared" si="4"/>
        <v>1259.6668248043461</v>
      </c>
      <c r="L62" s="21">
        <v>3508</v>
      </c>
      <c r="M62" s="105" t="s">
        <v>404</v>
      </c>
      <c r="N62" s="111">
        <f t="shared" si="5"/>
        <v>-1.7848633709511792</v>
      </c>
      <c r="O62" s="21" t="str">
        <f t="shared" si="6"/>
        <v>NO</v>
      </c>
    </row>
    <row r="63" spans="1:15" ht="25.5" x14ac:dyDescent="0.25">
      <c r="A63" s="9">
        <v>61</v>
      </c>
      <c r="B63" s="14" t="s">
        <v>313</v>
      </c>
      <c r="C63" s="5" t="s">
        <v>251</v>
      </c>
      <c r="D63" s="6">
        <v>1</v>
      </c>
      <c r="E63" s="9" t="str">
        <f t="shared" si="2"/>
        <v>SI</v>
      </c>
      <c r="F63" s="90" t="s">
        <v>246</v>
      </c>
      <c r="G63" s="90" t="s">
        <v>246</v>
      </c>
      <c r="H63" s="25">
        <v>59500</v>
      </c>
      <c r="I63" s="26">
        <f t="shared" si="3"/>
        <v>59500</v>
      </c>
      <c r="J63" s="21">
        <v>67545</v>
      </c>
      <c r="K63" s="21">
        <f t="shared" si="4"/>
        <v>14647.288660515653</v>
      </c>
      <c r="L63" s="21">
        <v>11880</v>
      </c>
      <c r="M63" s="105" t="s">
        <v>405</v>
      </c>
      <c r="N63" s="111">
        <f t="shared" si="5"/>
        <v>0.1889283897282209</v>
      </c>
      <c r="O63" s="21" t="str">
        <f t="shared" si="6"/>
        <v>SI</v>
      </c>
    </row>
    <row r="64" spans="1:15" x14ac:dyDescent="0.25">
      <c r="A64" s="9">
        <v>62</v>
      </c>
      <c r="B64" s="14" t="s">
        <v>314</v>
      </c>
      <c r="C64" s="5" t="s">
        <v>251</v>
      </c>
      <c r="D64" s="6">
        <v>1</v>
      </c>
      <c r="E64" s="9" t="str">
        <f t="shared" si="2"/>
        <v>SI</v>
      </c>
      <c r="F64" s="90" t="s">
        <v>246</v>
      </c>
      <c r="G64" s="90" t="s">
        <v>246</v>
      </c>
      <c r="H64" s="25">
        <v>62475</v>
      </c>
      <c r="I64" s="26">
        <f t="shared" si="3"/>
        <v>62475</v>
      </c>
      <c r="J64" s="21">
        <v>66343</v>
      </c>
      <c r="K64" s="21">
        <f t="shared" si="4"/>
        <v>15379.653093541434</v>
      </c>
      <c r="L64" s="21"/>
      <c r="M64" s="105"/>
      <c r="N64" s="111" t="str">
        <f t="shared" si="5"/>
        <v/>
      </c>
      <c r="O64" s="21" t="str">
        <f t="shared" si="6"/>
        <v/>
      </c>
    </row>
    <row r="65" spans="1:15" x14ac:dyDescent="0.25">
      <c r="A65" s="9">
        <v>63</v>
      </c>
      <c r="B65" s="14" t="s">
        <v>315</v>
      </c>
      <c r="C65" s="5" t="s">
        <v>251</v>
      </c>
      <c r="D65" s="6">
        <v>1</v>
      </c>
      <c r="E65" s="9" t="str">
        <f t="shared" si="2"/>
        <v>SI</v>
      </c>
      <c r="F65" s="90" t="s">
        <v>246</v>
      </c>
      <c r="G65" s="90" t="s">
        <v>246</v>
      </c>
      <c r="H65" s="25">
        <v>26775</v>
      </c>
      <c r="I65" s="26">
        <f t="shared" si="3"/>
        <v>26775</v>
      </c>
      <c r="J65" s="21">
        <v>28500</v>
      </c>
      <c r="K65" s="21">
        <f t="shared" si="4"/>
        <v>6591.2798972320415</v>
      </c>
      <c r="L65" s="21"/>
      <c r="M65" s="105"/>
      <c r="N65" s="111" t="str">
        <f t="shared" si="5"/>
        <v/>
      </c>
      <c r="O65" s="21" t="str">
        <f t="shared" si="6"/>
        <v/>
      </c>
    </row>
    <row r="66" spans="1:15" ht="25.5" x14ac:dyDescent="0.25">
      <c r="A66" s="9">
        <v>64</v>
      </c>
      <c r="B66" s="14" t="s">
        <v>316</v>
      </c>
      <c r="C66" s="5" t="s">
        <v>251</v>
      </c>
      <c r="D66" s="6">
        <v>1</v>
      </c>
      <c r="E66" s="9" t="str">
        <f t="shared" si="2"/>
        <v>SI</v>
      </c>
      <c r="F66" s="90" t="s">
        <v>246</v>
      </c>
      <c r="G66" s="90" t="s">
        <v>246</v>
      </c>
      <c r="H66" s="25">
        <v>112455</v>
      </c>
      <c r="I66" s="26">
        <f t="shared" si="3"/>
        <v>112455</v>
      </c>
      <c r="J66" s="21">
        <v>114983</v>
      </c>
      <c r="K66" s="21">
        <f t="shared" si="4"/>
        <v>27683.375568374584</v>
      </c>
      <c r="L66" s="21">
        <v>26788</v>
      </c>
      <c r="M66" s="105" t="s">
        <v>406</v>
      </c>
      <c r="N66" s="111">
        <f t="shared" si="5"/>
        <v>3.2343438977053718E-2</v>
      </c>
      <c r="O66" s="21" t="str">
        <f t="shared" si="6"/>
        <v>SI</v>
      </c>
    </row>
    <row r="67" spans="1:15" x14ac:dyDescent="0.25">
      <c r="A67" s="9">
        <v>65</v>
      </c>
      <c r="B67" s="14" t="s">
        <v>317</v>
      </c>
      <c r="C67" s="5" t="s">
        <v>251</v>
      </c>
      <c r="D67" s="6">
        <v>1</v>
      </c>
      <c r="E67" s="9" t="str">
        <f t="shared" si="2"/>
        <v>SI</v>
      </c>
      <c r="F67" s="90" t="s">
        <v>246</v>
      </c>
      <c r="G67" s="90" t="s">
        <v>246</v>
      </c>
      <c r="H67" s="25">
        <v>654.5</v>
      </c>
      <c r="I67" s="26">
        <f t="shared" si="3"/>
        <v>654.5</v>
      </c>
      <c r="J67" s="21">
        <v>727</v>
      </c>
      <c r="K67" s="21">
        <f t="shared" si="4"/>
        <v>161.12017526567217</v>
      </c>
      <c r="L67" s="21">
        <v>156.94</v>
      </c>
      <c r="M67" s="105" t="s">
        <v>407</v>
      </c>
      <c r="N67" s="111">
        <f t="shared" si="5"/>
        <v>2.5944455800022914E-2</v>
      </c>
      <c r="O67" s="21" t="str">
        <f t="shared" si="6"/>
        <v>SI</v>
      </c>
    </row>
    <row r="68" spans="1:15" x14ac:dyDescent="0.25">
      <c r="A68" s="9">
        <v>66</v>
      </c>
      <c r="B68" s="14" t="s">
        <v>318</v>
      </c>
      <c r="C68" s="5" t="s">
        <v>251</v>
      </c>
      <c r="D68" s="6">
        <v>1</v>
      </c>
      <c r="E68" s="9" t="str">
        <f t="shared" ref="E68:E131" si="7">IF(H68="","",(IFERROR(IF(I68&lt;=$J68,"SI","NO"),"")))</f>
        <v>SI</v>
      </c>
      <c r="F68" s="90" t="s">
        <v>246</v>
      </c>
      <c r="G68" s="90" t="s">
        <v>246</v>
      </c>
      <c r="H68" s="25">
        <v>654.5</v>
      </c>
      <c r="I68" s="26">
        <f t="shared" ref="I68:I131" si="8">H68*D68</f>
        <v>654.5</v>
      </c>
      <c r="J68" s="21">
        <v>708</v>
      </c>
      <c r="K68" s="21">
        <f t="shared" ref="K68:K131" si="9">I68-I68*$K$139</f>
        <v>161.12017526567217</v>
      </c>
      <c r="L68" s="21"/>
      <c r="M68" s="105"/>
      <c r="N68" s="111" t="str">
        <f t="shared" si="5"/>
        <v/>
      </c>
      <c r="O68" s="21" t="str">
        <f t="shared" si="6"/>
        <v/>
      </c>
    </row>
    <row r="69" spans="1:15" x14ac:dyDescent="0.25">
      <c r="A69" s="9">
        <v>67</v>
      </c>
      <c r="B69" s="14" t="s">
        <v>319</v>
      </c>
      <c r="C69" s="5" t="s">
        <v>251</v>
      </c>
      <c r="D69" s="6">
        <v>1</v>
      </c>
      <c r="E69" s="9" t="str">
        <f t="shared" si="7"/>
        <v>SI</v>
      </c>
      <c r="F69" s="90" t="s">
        <v>246</v>
      </c>
      <c r="G69" s="90" t="s">
        <v>246</v>
      </c>
      <c r="H69" s="25">
        <v>844.9</v>
      </c>
      <c r="I69" s="26">
        <f t="shared" si="8"/>
        <v>844.9</v>
      </c>
      <c r="J69" s="21">
        <v>988</v>
      </c>
      <c r="K69" s="21">
        <f t="shared" si="9"/>
        <v>207.99149897932227</v>
      </c>
      <c r="L69" s="21">
        <v>248.63</v>
      </c>
      <c r="M69" s="105" t="s">
        <v>408</v>
      </c>
      <c r="N69" s="111">
        <f t="shared" si="5"/>
        <v>-0.19538539421131751</v>
      </c>
      <c r="O69" s="21" t="str">
        <f t="shared" si="6"/>
        <v>NO</v>
      </c>
    </row>
    <row r="70" spans="1:15" x14ac:dyDescent="0.25">
      <c r="A70" s="9">
        <v>68</v>
      </c>
      <c r="B70" s="14" t="s">
        <v>320</v>
      </c>
      <c r="C70" s="5" t="s">
        <v>251</v>
      </c>
      <c r="D70" s="6">
        <v>1</v>
      </c>
      <c r="E70" s="9" t="str">
        <f t="shared" si="7"/>
        <v>SI</v>
      </c>
      <c r="F70" s="90" t="s">
        <v>246</v>
      </c>
      <c r="G70" s="90" t="s">
        <v>246</v>
      </c>
      <c r="H70" s="25">
        <v>1904</v>
      </c>
      <c r="I70" s="26">
        <f t="shared" si="8"/>
        <v>1904</v>
      </c>
      <c r="J70" s="21">
        <v>2025</v>
      </c>
      <c r="K70" s="21">
        <f t="shared" si="9"/>
        <v>468.71323713650077</v>
      </c>
      <c r="L70" s="21"/>
      <c r="M70" s="105"/>
      <c r="N70" s="111" t="str">
        <f t="shared" si="5"/>
        <v/>
      </c>
      <c r="O70" s="21" t="str">
        <f t="shared" si="6"/>
        <v/>
      </c>
    </row>
    <row r="71" spans="1:15" x14ac:dyDescent="0.25">
      <c r="A71" s="9">
        <v>69</v>
      </c>
      <c r="B71" s="14" t="s">
        <v>321</v>
      </c>
      <c r="C71" s="5" t="s">
        <v>322</v>
      </c>
      <c r="D71" s="6">
        <v>1</v>
      </c>
      <c r="E71" s="9" t="str">
        <f t="shared" si="7"/>
        <v>SI</v>
      </c>
      <c r="F71" s="90" t="s">
        <v>246</v>
      </c>
      <c r="G71" s="90" t="s">
        <v>246</v>
      </c>
      <c r="H71" s="25">
        <v>3570</v>
      </c>
      <c r="I71" s="26">
        <f t="shared" si="8"/>
        <v>3570</v>
      </c>
      <c r="J71" s="21">
        <v>3837</v>
      </c>
      <c r="K71" s="21">
        <f t="shared" si="9"/>
        <v>878.83731963093896</v>
      </c>
      <c r="L71" s="21">
        <v>420</v>
      </c>
      <c r="M71" s="105" t="s">
        <v>409</v>
      </c>
      <c r="N71" s="111">
        <f t="shared" si="5"/>
        <v>0.52209585253346336</v>
      </c>
      <c r="O71" s="21" t="str">
        <f t="shared" si="6"/>
        <v>SI</v>
      </c>
    </row>
    <row r="72" spans="1:15" x14ac:dyDescent="0.25">
      <c r="A72" s="9">
        <v>70</v>
      </c>
      <c r="B72" s="14" t="s">
        <v>323</v>
      </c>
      <c r="C72" s="5" t="s">
        <v>257</v>
      </c>
      <c r="D72" s="6">
        <v>1</v>
      </c>
      <c r="E72" s="9" t="str">
        <f t="shared" si="7"/>
        <v>SI</v>
      </c>
      <c r="F72" s="90" t="s">
        <v>246</v>
      </c>
      <c r="G72" s="90" t="s">
        <v>246</v>
      </c>
      <c r="H72" s="25">
        <v>6545</v>
      </c>
      <c r="I72" s="26">
        <f t="shared" si="8"/>
        <v>6545</v>
      </c>
      <c r="J72" s="21">
        <v>6960</v>
      </c>
      <c r="K72" s="21">
        <f t="shared" si="9"/>
        <v>1611.2017526567215</v>
      </c>
      <c r="L72" s="21"/>
      <c r="M72" s="105"/>
      <c r="N72" s="111" t="str">
        <f t="shared" si="5"/>
        <v/>
      </c>
      <c r="O72" s="21" t="str">
        <f t="shared" si="6"/>
        <v/>
      </c>
    </row>
    <row r="73" spans="1:15" x14ac:dyDescent="0.25">
      <c r="A73" s="9">
        <v>71</v>
      </c>
      <c r="B73" s="14" t="s">
        <v>324</v>
      </c>
      <c r="C73" s="5" t="s">
        <v>251</v>
      </c>
      <c r="D73" s="6">
        <v>1</v>
      </c>
      <c r="E73" s="9" t="str">
        <f t="shared" si="7"/>
        <v>SI</v>
      </c>
      <c r="F73" s="90" t="s">
        <v>246</v>
      </c>
      <c r="G73" s="90" t="s">
        <v>246</v>
      </c>
      <c r="H73" s="25">
        <v>83062</v>
      </c>
      <c r="I73" s="26">
        <f t="shared" si="8"/>
        <v>83062</v>
      </c>
      <c r="J73" s="21">
        <v>89250</v>
      </c>
      <c r="K73" s="21">
        <f t="shared" si="9"/>
        <v>20447.614970079849</v>
      </c>
      <c r="L73" s="21">
        <v>10864</v>
      </c>
      <c r="M73" s="105" t="s">
        <v>410</v>
      </c>
      <c r="N73" s="111">
        <f t="shared" si="5"/>
        <v>0.46869109106872153</v>
      </c>
      <c r="O73" s="21" t="str">
        <f t="shared" si="6"/>
        <v>SI</v>
      </c>
    </row>
    <row r="74" spans="1:15" x14ac:dyDescent="0.25">
      <c r="A74" s="9">
        <v>72</v>
      </c>
      <c r="B74" s="14" t="s">
        <v>325</v>
      </c>
      <c r="C74" s="5" t="s">
        <v>251</v>
      </c>
      <c r="D74" s="6">
        <v>1</v>
      </c>
      <c r="E74" s="9" t="str">
        <f t="shared" si="7"/>
        <v>SI</v>
      </c>
      <c r="F74" s="90" t="s">
        <v>246</v>
      </c>
      <c r="G74" s="90" t="s">
        <v>246</v>
      </c>
      <c r="H74" s="25">
        <v>13328</v>
      </c>
      <c r="I74" s="26">
        <f t="shared" si="8"/>
        <v>13328</v>
      </c>
      <c r="J74" s="21">
        <v>15372</v>
      </c>
      <c r="K74" s="21">
        <f t="shared" si="9"/>
        <v>3280.9926599555056</v>
      </c>
      <c r="L74" s="21">
        <v>5887.87</v>
      </c>
      <c r="M74" s="105" t="s">
        <v>411</v>
      </c>
      <c r="N74" s="111">
        <f t="shared" si="5"/>
        <v>-0.79453921731109478</v>
      </c>
      <c r="O74" s="21" t="str">
        <f t="shared" si="6"/>
        <v>NO</v>
      </c>
    </row>
    <row r="75" spans="1:15" x14ac:dyDescent="0.25">
      <c r="A75" s="9">
        <v>73</v>
      </c>
      <c r="B75" s="15" t="s">
        <v>326</v>
      </c>
      <c r="C75" s="5" t="s">
        <v>251</v>
      </c>
      <c r="D75" s="6">
        <v>1</v>
      </c>
      <c r="E75" s="9" t="str">
        <f t="shared" si="7"/>
        <v>SI</v>
      </c>
      <c r="F75" s="90" t="s">
        <v>246</v>
      </c>
      <c r="G75" s="90" t="s">
        <v>246</v>
      </c>
      <c r="H75" s="25">
        <v>13328</v>
      </c>
      <c r="I75" s="26">
        <f t="shared" si="8"/>
        <v>13328</v>
      </c>
      <c r="J75" s="21">
        <v>15326</v>
      </c>
      <c r="K75" s="21">
        <f t="shared" si="9"/>
        <v>3280.9926599555056</v>
      </c>
      <c r="L75" s="21"/>
      <c r="M75" s="106"/>
      <c r="N75" s="112" t="str">
        <f t="shared" si="5"/>
        <v/>
      </c>
      <c r="O75" s="21" t="str">
        <f t="shared" si="6"/>
        <v/>
      </c>
    </row>
    <row r="76" spans="1:15" x14ac:dyDescent="0.25">
      <c r="A76" s="9">
        <v>74</v>
      </c>
      <c r="B76" s="14" t="s">
        <v>327</v>
      </c>
      <c r="C76" s="5" t="s">
        <v>251</v>
      </c>
      <c r="D76" s="6">
        <v>1</v>
      </c>
      <c r="E76" s="9" t="str">
        <f t="shared" si="7"/>
        <v>SI</v>
      </c>
      <c r="F76" s="90" t="s">
        <v>246</v>
      </c>
      <c r="G76" s="90" t="s">
        <v>246</v>
      </c>
      <c r="H76" s="25">
        <v>678.3</v>
      </c>
      <c r="I76" s="26">
        <f t="shared" si="8"/>
        <v>678.3</v>
      </c>
      <c r="J76" s="21">
        <v>718</v>
      </c>
      <c r="K76" s="21">
        <f t="shared" si="9"/>
        <v>166.97909072987841</v>
      </c>
      <c r="L76" s="21">
        <v>187.93</v>
      </c>
      <c r="M76" s="105" t="s">
        <v>412</v>
      </c>
      <c r="N76" s="111">
        <f t="shared" si="5"/>
        <v>-0.12547025605747142</v>
      </c>
      <c r="O76" s="21" t="str">
        <f t="shared" si="6"/>
        <v>NO</v>
      </c>
    </row>
    <row r="77" spans="1:15" x14ac:dyDescent="0.25">
      <c r="A77" s="9">
        <v>75</v>
      </c>
      <c r="B77" s="14" t="s">
        <v>328</v>
      </c>
      <c r="C77" s="5" t="s">
        <v>251</v>
      </c>
      <c r="D77" s="6">
        <v>1</v>
      </c>
      <c r="E77" s="9" t="str">
        <f t="shared" si="7"/>
        <v>SI</v>
      </c>
      <c r="F77" s="90" t="s">
        <v>246</v>
      </c>
      <c r="G77" s="90" t="s">
        <v>246</v>
      </c>
      <c r="H77" s="25">
        <v>24990</v>
      </c>
      <c r="I77" s="26">
        <f t="shared" si="8"/>
        <v>24990</v>
      </c>
      <c r="J77" s="21">
        <v>26814</v>
      </c>
      <c r="K77" s="21">
        <f t="shared" si="9"/>
        <v>6151.861237416575</v>
      </c>
      <c r="L77" s="21"/>
      <c r="M77" s="105"/>
      <c r="N77" s="111" t="str">
        <f t="shared" ref="N77:N132" si="10">IFERROR(IF(L77="","",1-L77/K77),"")</f>
        <v/>
      </c>
      <c r="O77" s="21" t="str">
        <f t="shared" ref="O77:O133" si="11">IF(L77="","",IF(K77&gt;L77,"SI","NO"))</f>
        <v/>
      </c>
    </row>
    <row r="78" spans="1:15" x14ac:dyDescent="0.25">
      <c r="A78" s="9">
        <v>76</v>
      </c>
      <c r="B78" s="14" t="s">
        <v>329</v>
      </c>
      <c r="C78" s="5" t="s">
        <v>251</v>
      </c>
      <c r="D78" s="6">
        <v>1</v>
      </c>
      <c r="E78" s="9" t="str">
        <f t="shared" si="7"/>
        <v>SI</v>
      </c>
      <c r="F78" s="90" t="s">
        <v>246</v>
      </c>
      <c r="G78" s="90" t="s">
        <v>246</v>
      </c>
      <c r="H78" s="25">
        <v>5355</v>
      </c>
      <c r="I78" s="26">
        <f t="shared" si="8"/>
        <v>5355</v>
      </c>
      <c r="J78" s="21">
        <v>5773</v>
      </c>
      <c r="K78" s="21">
        <f t="shared" si="9"/>
        <v>1318.2559794464087</v>
      </c>
      <c r="L78" s="21"/>
      <c r="M78" s="105"/>
      <c r="N78" s="111" t="str">
        <f t="shared" si="10"/>
        <v/>
      </c>
      <c r="O78" s="21" t="str">
        <f t="shared" si="11"/>
        <v/>
      </c>
    </row>
    <row r="79" spans="1:15" x14ac:dyDescent="0.25">
      <c r="A79" s="9">
        <v>77</v>
      </c>
      <c r="B79" s="14" t="s">
        <v>330</v>
      </c>
      <c r="C79" s="5" t="s">
        <v>251</v>
      </c>
      <c r="D79" s="6">
        <v>1</v>
      </c>
      <c r="E79" s="9" t="str">
        <f t="shared" si="7"/>
        <v>SI</v>
      </c>
      <c r="F79" s="90" t="s">
        <v>246</v>
      </c>
      <c r="G79" s="90" t="s">
        <v>246</v>
      </c>
      <c r="H79" s="25">
        <v>9282</v>
      </c>
      <c r="I79" s="26">
        <f t="shared" si="8"/>
        <v>9282</v>
      </c>
      <c r="J79" s="21">
        <v>9615</v>
      </c>
      <c r="K79" s="21">
        <f t="shared" si="9"/>
        <v>2284.9770310404419</v>
      </c>
      <c r="L79" s="21"/>
      <c r="M79" s="105"/>
      <c r="N79" s="111" t="str">
        <f t="shared" si="10"/>
        <v/>
      </c>
      <c r="O79" s="21" t="str">
        <f t="shared" si="11"/>
        <v/>
      </c>
    </row>
    <row r="80" spans="1:15" x14ac:dyDescent="0.25">
      <c r="A80" s="9">
        <v>78</v>
      </c>
      <c r="B80" s="14" t="s">
        <v>331</v>
      </c>
      <c r="C80" s="5" t="s">
        <v>251</v>
      </c>
      <c r="D80" s="6">
        <v>1</v>
      </c>
      <c r="E80" s="9" t="str">
        <f t="shared" si="7"/>
        <v>SI</v>
      </c>
      <c r="F80" s="90" t="s">
        <v>246</v>
      </c>
      <c r="G80" s="90" t="s">
        <v>246</v>
      </c>
      <c r="H80" s="25">
        <v>11662</v>
      </c>
      <c r="I80" s="26">
        <f t="shared" si="8"/>
        <v>11662</v>
      </c>
      <c r="J80" s="21">
        <v>11947</v>
      </c>
      <c r="K80" s="21">
        <f t="shared" si="9"/>
        <v>2870.8685774610676</v>
      </c>
      <c r="L80" s="21">
        <v>4370</v>
      </c>
      <c r="M80" s="105" t="s">
        <v>413</v>
      </c>
      <c r="N80" s="111">
        <f t="shared" si="10"/>
        <v>-0.52218740847577605</v>
      </c>
      <c r="O80" s="21" t="str">
        <f t="shared" si="11"/>
        <v>NO</v>
      </c>
    </row>
    <row r="81" spans="1:15" x14ac:dyDescent="0.25">
      <c r="A81" s="9">
        <v>79</v>
      </c>
      <c r="B81" s="14" t="s">
        <v>332</v>
      </c>
      <c r="C81" s="5" t="s">
        <v>251</v>
      </c>
      <c r="D81" s="6">
        <v>1</v>
      </c>
      <c r="E81" s="9" t="str">
        <f t="shared" si="7"/>
        <v>SI</v>
      </c>
      <c r="F81" s="90" t="s">
        <v>246</v>
      </c>
      <c r="G81" s="90" t="s">
        <v>246</v>
      </c>
      <c r="H81" s="25">
        <v>6664</v>
      </c>
      <c r="I81" s="26">
        <f t="shared" si="8"/>
        <v>6664</v>
      </c>
      <c r="J81" s="21">
        <v>7026</v>
      </c>
      <c r="K81" s="21">
        <f t="shared" si="9"/>
        <v>1640.4963299777528</v>
      </c>
      <c r="L81" s="21">
        <v>5267</v>
      </c>
      <c r="M81" s="105" t="s">
        <v>414</v>
      </c>
      <c r="N81" s="111">
        <f t="shared" si="10"/>
        <v>-2.2106137049824595</v>
      </c>
      <c r="O81" s="21" t="str">
        <f t="shared" si="11"/>
        <v>NO</v>
      </c>
    </row>
    <row r="82" spans="1:15" x14ac:dyDescent="0.25">
      <c r="A82" s="9">
        <v>80</v>
      </c>
      <c r="B82" s="14" t="s">
        <v>333</v>
      </c>
      <c r="C82" s="5" t="s">
        <v>251</v>
      </c>
      <c r="D82" s="6">
        <v>1</v>
      </c>
      <c r="E82" s="9" t="str">
        <f t="shared" si="7"/>
        <v>SI</v>
      </c>
      <c r="F82" s="90" t="s">
        <v>246</v>
      </c>
      <c r="G82" s="90" t="s">
        <v>246</v>
      </c>
      <c r="H82" s="25">
        <v>9520</v>
      </c>
      <c r="I82" s="26">
        <f t="shared" si="8"/>
        <v>9520</v>
      </c>
      <c r="J82" s="21">
        <v>10076</v>
      </c>
      <c r="K82" s="21">
        <f t="shared" si="9"/>
        <v>2343.5661856825045</v>
      </c>
      <c r="L82" s="21">
        <v>9031.33</v>
      </c>
      <c r="M82" s="105" t="s">
        <v>415</v>
      </c>
      <c r="N82" s="111">
        <f t="shared" si="10"/>
        <v>-2.8536697001240667</v>
      </c>
      <c r="O82" s="21" t="str">
        <f t="shared" si="11"/>
        <v>NO</v>
      </c>
    </row>
    <row r="83" spans="1:15" x14ac:dyDescent="0.25">
      <c r="A83" s="9">
        <v>81</v>
      </c>
      <c r="B83" s="14" t="s">
        <v>334</v>
      </c>
      <c r="C83" s="5" t="s">
        <v>251</v>
      </c>
      <c r="D83" s="6">
        <v>1</v>
      </c>
      <c r="E83" s="9" t="str">
        <f t="shared" si="7"/>
        <v>SI</v>
      </c>
      <c r="F83" s="90" t="s">
        <v>246</v>
      </c>
      <c r="G83" s="90" t="s">
        <v>246</v>
      </c>
      <c r="H83" s="25">
        <v>3689</v>
      </c>
      <c r="I83" s="26">
        <f t="shared" si="8"/>
        <v>3689</v>
      </c>
      <c r="J83" s="21">
        <v>3970</v>
      </c>
      <c r="K83" s="21">
        <f t="shared" si="9"/>
        <v>908.13189695197025</v>
      </c>
      <c r="L83" s="21">
        <v>1820</v>
      </c>
      <c r="M83" s="105" t="s">
        <v>416</v>
      </c>
      <c r="N83" s="111">
        <f t="shared" si="10"/>
        <v>-1.0041141667951536</v>
      </c>
      <c r="O83" s="21" t="str">
        <f t="shared" si="11"/>
        <v>NO</v>
      </c>
    </row>
    <row r="84" spans="1:15" x14ac:dyDescent="0.25">
      <c r="A84" s="9">
        <v>82</v>
      </c>
      <c r="B84" s="14" t="s">
        <v>335</v>
      </c>
      <c r="C84" s="5" t="s">
        <v>251</v>
      </c>
      <c r="D84" s="6">
        <v>1</v>
      </c>
      <c r="E84" s="9" t="str">
        <f t="shared" si="7"/>
        <v>SI</v>
      </c>
      <c r="F84" s="90" t="s">
        <v>246</v>
      </c>
      <c r="G84" s="90" t="s">
        <v>246</v>
      </c>
      <c r="H84" s="25">
        <v>9282</v>
      </c>
      <c r="I84" s="26">
        <f t="shared" si="8"/>
        <v>9282</v>
      </c>
      <c r="J84" s="21">
        <v>9776</v>
      </c>
      <c r="K84" s="21">
        <f t="shared" si="9"/>
        <v>2284.9770310404419</v>
      </c>
      <c r="L84" s="21">
        <v>3179</v>
      </c>
      <c r="M84" s="105" t="s">
        <v>417</v>
      </c>
      <c r="N84" s="111">
        <f t="shared" si="10"/>
        <v>-0.39126124981329613</v>
      </c>
      <c r="O84" s="21" t="str">
        <f t="shared" si="11"/>
        <v>NO</v>
      </c>
    </row>
    <row r="85" spans="1:15" x14ac:dyDescent="0.25">
      <c r="A85" s="9">
        <v>83</v>
      </c>
      <c r="B85" s="14" t="s">
        <v>336</v>
      </c>
      <c r="C85" s="5" t="s">
        <v>251</v>
      </c>
      <c r="D85" s="6">
        <v>1</v>
      </c>
      <c r="E85" s="9" t="str">
        <f t="shared" si="7"/>
        <v>SI</v>
      </c>
      <c r="F85" s="90" t="s">
        <v>246</v>
      </c>
      <c r="G85" s="90" t="s">
        <v>246</v>
      </c>
      <c r="H85" s="25">
        <v>6426</v>
      </c>
      <c r="I85" s="26">
        <f t="shared" si="8"/>
        <v>6426</v>
      </c>
      <c r="J85" s="21">
        <v>6688</v>
      </c>
      <c r="K85" s="21">
        <f t="shared" si="9"/>
        <v>1581.9071753356902</v>
      </c>
      <c r="L85" s="21">
        <v>2071</v>
      </c>
      <c r="M85" s="105" t="s">
        <v>418</v>
      </c>
      <c r="N85" s="111">
        <f t="shared" si="10"/>
        <v>-0.30917921878729793</v>
      </c>
      <c r="O85" s="21" t="str">
        <f t="shared" si="11"/>
        <v>NO</v>
      </c>
    </row>
    <row r="86" spans="1:15" x14ac:dyDescent="0.25">
      <c r="A86" s="9">
        <v>84</v>
      </c>
      <c r="B86" s="14" t="s">
        <v>337</v>
      </c>
      <c r="C86" s="5" t="s">
        <v>251</v>
      </c>
      <c r="D86" s="6">
        <v>1</v>
      </c>
      <c r="E86" s="9" t="str">
        <f t="shared" si="7"/>
        <v>SI</v>
      </c>
      <c r="F86" s="90" t="s">
        <v>246</v>
      </c>
      <c r="G86" s="90" t="s">
        <v>246</v>
      </c>
      <c r="H86" s="25">
        <v>59.5</v>
      </c>
      <c r="I86" s="26">
        <f t="shared" si="8"/>
        <v>59.5</v>
      </c>
      <c r="J86" s="21">
        <v>77</v>
      </c>
      <c r="K86" s="21">
        <f t="shared" si="9"/>
        <v>14.647288660515649</v>
      </c>
      <c r="L86" s="21">
        <v>15</v>
      </c>
      <c r="M86" s="105" t="s">
        <v>419</v>
      </c>
      <c r="N86" s="111">
        <f t="shared" si="10"/>
        <v>-2.408031599972138E-2</v>
      </c>
      <c r="O86" s="21" t="str">
        <f t="shared" si="11"/>
        <v>NO</v>
      </c>
    </row>
    <row r="87" spans="1:15" x14ac:dyDescent="0.25">
      <c r="A87" s="9">
        <v>85</v>
      </c>
      <c r="B87" s="14" t="s">
        <v>338</v>
      </c>
      <c r="C87" s="5" t="s">
        <v>251</v>
      </c>
      <c r="D87" s="6">
        <v>1</v>
      </c>
      <c r="E87" s="9" t="str">
        <f t="shared" si="7"/>
        <v>SI</v>
      </c>
      <c r="F87" s="90" t="s">
        <v>246</v>
      </c>
      <c r="G87" s="90" t="s">
        <v>246</v>
      </c>
      <c r="H87" s="25">
        <v>77.349999999999994</v>
      </c>
      <c r="I87" s="26">
        <f t="shared" si="8"/>
        <v>77.349999999999994</v>
      </c>
      <c r="J87" s="21">
        <v>79</v>
      </c>
      <c r="K87" s="21">
        <f t="shared" si="9"/>
        <v>19.041475258670346</v>
      </c>
      <c r="L87" s="21">
        <v>16</v>
      </c>
      <c r="M87" s="105" t="s">
        <v>420</v>
      </c>
      <c r="N87" s="111">
        <f t="shared" si="10"/>
        <v>0.15972897148740828</v>
      </c>
      <c r="O87" s="21" t="str">
        <f t="shared" si="11"/>
        <v>SI</v>
      </c>
    </row>
    <row r="88" spans="1:15" x14ac:dyDescent="0.25">
      <c r="A88" s="9">
        <v>86</v>
      </c>
      <c r="B88" s="15" t="s">
        <v>339</v>
      </c>
      <c r="C88" s="5" t="s">
        <v>257</v>
      </c>
      <c r="D88" s="6">
        <v>1</v>
      </c>
      <c r="E88" s="9" t="str">
        <f t="shared" si="7"/>
        <v>SI</v>
      </c>
      <c r="F88" s="90" t="s">
        <v>246</v>
      </c>
      <c r="G88" s="90" t="s">
        <v>246</v>
      </c>
      <c r="H88" s="25">
        <v>23800</v>
      </c>
      <c r="I88" s="26">
        <f t="shared" si="8"/>
        <v>23800</v>
      </c>
      <c r="J88" s="21">
        <v>24415</v>
      </c>
      <c r="K88" s="21">
        <f t="shared" si="9"/>
        <v>5858.9154642062604</v>
      </c>
      <c r="L88" s="21"/>
      <c r="M88" s="106"/>
      <c r="N88" s="112" t="str">
        <f t="shared" si="10"/>
        <v/>
      </c>
      <c r="O88" s="21" t="str">
        <f t="shared" si="11"/>
        <v/>
      </c>
    </row>
    <row r="89" spans="1:15" ht="25.5" x14ac:dyDescent="0.25">
      <c r="A89" s="9">
        <v>87</v>
      </c>
      <c r="B89" s="14" t="s">
        <v>340</v>
      </c>
      <c r="C89" s="5" t="s">
        <v>251</v>
      </c>
      <c r="D89" s="6">
        <v>1</v>
      </c>
      <c r="E89" s="9" t="str">
        <f t="shared" si="7"/>
        <v>SI</v>
      </c>
      <c r="F89" s="90" t="s">
        <v>246</v>
      </c>
      <c r="G89" s="90" t="s">
        <v>246</v>
      </c>
      <c r="H89" s="25">
        <v>115430</v>
      </c>
      <c r="I89" s="26">
        <f t="shared" si="8"/>
        <v>115430</v>
      </c>
      <c r="J89" s="21">
        <v>121284</v>
      </c>
      <c r="K89" s="21">
        <f t="shared" si="9"/>
        <v>28415.740001400365</v>
      </c>
      <c r="L89" s="21">
        <v>25200</v>
      </c>
      <c r="M89" s="105" t="s">
        <v>421</v>
      </c>
      <c r="N89" s="111">
        <f t="shared" si="10"/>
        <v>0.11316756140230344</v>
      </c>
      <c r="O89" s="21" t="str">
        <f t="shared" si="11"/>
        <v>SI</v>
      </c>
    </row>
    <row r="90" spans="1:15" x14ac:dyDescent="0.25">
      <c r="A90" s="9">
        <v>88</v>
      </c>
      <c r="B90" s="14" t="s">
        <v>341</v>
      </c>
      <c r="C90" s="5" t="s">
        <v>251</v>
      </c>
      <c r="D90" s="6">
        <v>1</v>
      </c>
      <c r="E90" s="9" t="str">
        <f t="shared" si="7"/>
        <v>SI</v>
      </c>
      <c r="F90" s="90" t="s">
        <v>246</v>
      </c>
      <c r="G90" s="90" t="s">
        <v>246</v>
      </c>
      <c r="H90" s="25">
        <v>11781</v>
      </c>
      <c r="I90" s="26">
        <f t="shared" si="8"/>
        <v>11781</v>
      </c>
      <c r="J90" s="21">
        <v>12761</v>
      </c>
      <c r="K90" s="21">
        <f t="shared" si="9"/>
        <v>2900.1631547820998</v>
      </c>
      <c r="L90" s="21"/>
      <c r="M90" s="105"/>
      <c r="N90" s="111" t="str">
        <f t="shared" si="10"/>
        <v/>
      </c>
      <c r="O90" s="21" t="str">
        <f t="shared" si="11"/>
        <v/>
      </c>
    </row>
    <row r="91" spans="1:15" x14ac:dyDescent="0.25">
      <c r="A91" s="9">
        <v>89</v>
      </c>
      <c r="B91" s="14" t="s">
        <v>342</v>
      </c>
      <c r="C91" s="5" t="s">
        <v>322</v>
      </c>
      <c r="D91" s="6">
        <v>1</v>
      </c>
      <c r="E91" s="9" t="str">
        <f t="shared" si="7"/>
        <v>SI</v>
      </c>
      <c r="F91" s="90" t="s">
        <v>246</v>
      </c>
      <c r="G91" s="90" t="s">
        <v>246</v>
      </c>
      <c r="H91" s="25">
        <v>11781</v>
      </c>
      <c r="I91" s="26">
        <f t="shared" si="8"/>
        <v>11781</v>
      </c>
      <c r="J91" s="21">
        <v>13229</v>
      </c>
      <c r="K91" s="21">
        <f t="shared" si="9"/>
        <v>2900.1631547820998</v>
      </c>
      <c r="L91" s="21">
        <v>4100</v>
      </c>
      <c r="M91" s="105" t="s">
        <v>422</v>
      </c>
      <c r="N91" s="111">
        <f t="shared" si="10"/>
        <v>-0.41371356754170208</v>
      </c>
      <c r="O91" s="21" t="str">
        <f t="shared" si="11"/>
        <v>NO</v>
      </c>
    </row>
    <row r="92" spans="1:15" x14ac:dyDescent="0.25">
      <c r="A92" s="9">
        <v>90</v>
      </c>
      <c r="B92" s="14" t="s">
        <v>343</v>
      </c>
      <c r="C92" s="5" t="s">
        <v>251</v>
      </c>
      <c r="D92" s="6">
        <v>1</v>
      </c>
      <c r="E92" s="9" t="str">
        <f t="shared" si="7"/>
        <v>SI</v>
      </c>
      <c r="F92" s="90" t="s">
        <v>246</v>
      </c>
      <c r="G92" s="90" t="s">
        <v>246</v>
      </c>
      <c r="H92" s="25">
        <v>7140</v>
      </c>
      <c r="I92" s="26">
        <f t="shared" si="8"/>
        <v>7140</v>
      </c>
      <c r="J92" s="21">
        <v>7303</v>
      </c>
      <c r="K92" s="21">
        <f t="shared" si="9"/>
        <v>1757.6746392618779</v>
      </c>
      <c r="L92" s="21"/>
      <c r="M92" s="105"/>
      <c r="N92" s="111" t="str">
        <f t="shared" si="10"/>
        <v/>
      </c>
      <c r="O92" s="21" t="str">
        <f t="shared" si="11"/>
        <v/>
      </c>
    </row>
    <row r="93" spans="1:15" x14ac:dyDescent="0.25">
      <c r="A93" s="9">
        <v>91</v>
      </c>
      <c r="B93" s="14" t="s">
        <v>344</v>
      </c>
      <c r="C93" s="5" t="s">
        <v>251</v>
      </c>
      <c r="D93" s="6">
        <v>1</v>
      </c>
      <c r="E93" s="9" t="str">
        <f t="shared" si="7"/>
        <v>SI</v>
      </c>
      <c r="F93" s="90" t="s">
        <v>246</v>
      </c>
      <c r="G93" s="90" t="s">
        <v>246</v>
      </c>
      <c r="H93" s="25">
        <v>7973</v>
      </c>
      <c r="I93" s="26">
        <f t="shared" si="8"/>
        <v>7973</v>
      </c>
      <c r="J93" s="21">
        <v>8289</v>
      </c>
      <c r="K93" s="21">
        <f t="shared" si="9"/>
        <v>1962.7366805090969</v>
      </c>
      <c r="L93" s="21">
        <v>440</v>
      </c>
      <c r="M93" s="105" t="s">
        <v>423</v>
      </c>
      <c r="N93" s="111">
        <f t="shared" si="10"/>
        <v>0.77582321440802127</v>
      </c>
      <c r="O93" s="21" t="str">
        <f t="shared" si="11"/>
        <v>SI</v>
      </c>
    </row>
    <row r="94" spans="1:15" x14ac:dyDescent="0.25">
      <c r="A94" s="9">
        <v>92</v>
      </c>
      <c r="B94" s="14" t="s">
        <v>345</v>
      </c>
      <c r="C94" s="5" t="s">
        <v>346</v>
      </c>
      <c r="D94" s="6">
        <v>1</v>
      </c>
      <c r="E94" s="9" t="str">
        <f t="shared" si="7"/>
        <v>SI</v>
      </c>
      <c r="F94" s="90" t="s">
        <v>246</v>
      </c>
      <c r="G94" s="90" t="s">
        <v>246</v>
      </c>
      <c r="H94" s="25">
        <v>77945</v>
      </c>
      <c r="I94" s="26">
        <f t="shared" si="8"/>
        <v>77945</v>
      </c>
      <c r="J94" s="21">
        <v>78469</v>
      </c>
      <c r="K94" s="21">
        <f t="shared" si="9"/>
        <v>19187.948145275506</v>
      </c>
      <c r="L94" s="21">
        <v>27500</v>
      </c>
      <c r="M94" s="105" t="s">
        <v>424</v>
      </c>
      <c r="N94" s="111">
        <f t="shared" si="10"/>
        <v>-0.4331912819334518</v>
      </c>
      <c r="O94" s="21" t="str">
        <f t="shared" si="11"/>
        <v>NO</v>
      </c>
    </row>
    <row r="95" spans="1:15" x14ac:dyDescent="0.25">
      <c r="A95" s="9">
        <v>93</v>
      </c>
      <c r="B95" s="14" t="s">
        <v>347</v>
      </c>
      <c r="C95" s="5" t="s">
        <v>251</v>
      </c>
      <c r="D95" s="6">
        <v>1</v>
      </c>
      <c r="E95" s="9" t="str">
        <f t="shared" si="7"/>
        <v>SI</v>
      </c>
      <c r="F95" s="90" t="s">
        <v>246</v>
      </c>
      <c r="G95" s="90" t="s">
        <v>246</v>
      </c>
      <c r="H95" s="25">
        <v>87108</v>
      </c>
      <c r="I95" s="26">
        <f t="shared" si="8"/>
        <v>87108</v>
      </c>
      <c r="J95" s="21">
        <v>88590</v>
      </c>
      <c r="K95" s="21">
        <f t="shared" si="9"/>
        <v>21443.630598994918</v>
      </c>
      <c r="L95" s="21">
        <v>34742</v>
      </c>
      <c r="M95" s="105" t="s">
        <v>425</v>
      </c>
      <c r="N95" s="111">
        <f t="shared" si="10"/>
        <v>-0.62015475129609765</v>
      </c>
      <c r="O95" s="21" t="str">
        <f t="shared" si="11"/>
        <v>NO</v>
      </c>
    </row>
    <row r="96" spans="1:15" x14ac:dyDescent="0.25">
      <c r="A96" s="9">
        <v>94</v>
      </c>
      <c r="B96" s="14" t="s">
        <v>348</v>
      </c>
      <c r="C96" s="5" t="s">
        <v>251</v>
      </c>
      <c r="D96" s="6">
        <v>1</v>
      </c>
      <c r="E96" s="9" t="str">
        <f t="shared" si="7"/>
        <v>SI</v>
      </c>
      <c r="F96" s="90" t="s">
        <v>246</v>
      </c>
      <c r="G96" s="90" t="s">
        <v>246</v>
      </c>
      <c r="H96" s="25">
        <v>41134.729999999996</v>
      </c>
      <c r="I96" s="26">
        <f t="shared" si="8"/>
        <v>41134.729999999996</v>
      </c>
      <c r="J96" s="21">
        <v>43806</v>
      </c>
      <c r="K96" s="21">
        <f t="shared" si="9"/>
        <v>10126.256542560888</v>
      </c>
      <c r="L96" s="21">
        <v>25630.25</v>
      </c>
      <c r="M96" s="105" t="s">
        <v>426</v>
      </c>
      <c r="N96" s="111">
        <f t="shared" si="10"/>
        <v>-1.5310686029210769</v>
      </c>
      <c r="O96" s="21" t="str">
        <f t="shared" si="11"/>
        <v>NO</v>
      </c>
    </row>
    <row r="97" spans="1:15" x14ac:dyDescent="0.25">
      <c r="A97" s="9">
        <v>95</v>
      </c>
      <c r="B97" s="14" t="s">
        <v>349</v>
      </c>
      <c r="C97" s="5" t="s">
        <v>251</v>
      </c>
      <c r="D97" s="6">
        <v>1</v>
      </c>
      <c r="E97" s="9" t="str">
        <f t="shared" si="7"/>
        <v>SI</v>
      </c>
      <c r="F97" s="90" t="s">
        <v>246</v>
      </c>
      <c r="G97" s="90" t="s">
        <v>246</v>
      </c>
      <c r="H97" s="25">
        <v>2023</v>
      </c>
      <c r="I97" s="26">
        <f t="shared" si="8"/>
        <v>2023</v>
      </c>
      <c r="J97" s="21">
        <v>2124</v>
      </c>
      <c r="K97" s="21">
        <f t="shared" si="9"/>
        <v>498.00781445753228</v>
      </c>
      <c r="L97" s="21">
        <v>665.54</v>
      </c>
      <c r="M97" s="105" t="s">
        <v>427</v>
      </c>
      <c r="N97" s="111">
        <f t="shared" si="10"/>
        <v>-0.3364047323734396</v>
      </c>
      <c r="O97" s="21" t="str">
        <f t="shared" si="11"/>
        <v>NO</v>
      </c>
    </row>
    <row r="98" spans="1:15" x14ac:dyDescent="0.25">
      <c r="A98" s="9">
        <v>96</v>
      </c>
      <c r="B98" s="14" t="s">
        <v>350</v>
      </c>
      <c r="C98" s="5" t="s">
        <v>251</v>
      </c>
      <c r="D98" s="6">
        <v>1</v>
      </c>
      <c r="E98" s="9" t="str">
        <f t="shared" si="7"/>
        <v>SI</v>
      </c>
      <c r="F98" s="90" t="s">
        <v>246</v>
      </c>
      <c r="G98" s="90" t="s">
        <v>246</v>
      </c>
      <c r="H98" s="25">
        <v>2023</v>
      </c>
      <c r="I98" s="26">
        <f t="shared" si="8"/>
        <v>2023</v>
      </c>
      <c r="J98" s="21">
        <v>2124</v>
      </c>
      <c r="K98" s="21">
        <f t="shared" si="9"/>
        <v>498.00781445753228</v>
      </c>
      <c r="L98" s="21">
        <v>452</v>
      </c>
      <c r="M98" s="105" t="s">
        <v>428</v>
      </c>
      <c r="N98" s="111">
        <f t="shared" si="10"/>
        <v>9.2383719937502273E-2</v>
      </c>
      <c r="O98" s="21" t="str">
        <f t="shared" si="11"/>
        <v>SI</v>
      </c>
    </row>
    <row r="99" spans="1:15" x14ac:dyDescent="0.25">
      <c r="A99" s="9">
        <v>97</v>
      </c>
      <c r="B99" s="14" t="s">
        <v>351</v>
      </c>
      <c r="C99" s="5" t="s">
        <v>251</v>
      </c>
      <c r="D99" s="6">
        <v>1</v>
      </c>
      <c r="E99" s="9" t="str">
        <f t="shared" si="7"/>
        <v>SI</v>
      </c>
      <c r="F99" s="90" t="s">
        <v>246</v>
      </c>
      <c r="G99" s="90" t="s">
        <v>246</v>
      </c>
      <c r="H99" s="25">
        <v>2023</v>
      </c>
      <c r="I99" s="26">
        <f t="shared" si="8"/>
        <v>2023</v>
      </c>
      <c r="J99" s="21">
        <v>2124</v>
      </c>
      <c r="K99" s="21">
        <f t="shared" si="9"/>
        <v>498.00781445753228</v>
      </c>
      <c r="L99" s="21">
        <v>451</v>
      </c>
      <c r="M99" s="105" t="s">
        <v>429</v>
      </c>
      <c r="N99" s="111">
        <f t="shared" si="10"/>
        <v>9.4391720557109648E-2</v>
      </c>
      <c r="O99" s="21" t="str">
        <f t="shared" si="11"/>
        <v>SI</v>
      </c>
    </row>
    <row r="100" spans="1:15" x14ac:dyDescent="0.25">
      <c r="A100" s="9">
        <v>98</v>
      </c>
      <c r="B100" s="14" t="s">
        <v>352</v>
      </c>
      <c r="C100" s="5" t="s">
        <v>251</v>
      </c>
      <c r="D100" s="6">
        <v>1</v>
      </c>
      <c r="E100" s="9" t="str">
        <f t="shared" si="7"/>
        <v>SI</v>
      </c>
      <c r="F100" s="90" t="s">
        <v>246</v>
      </c>
      <c r="G100" s="90" t="s">
        <v>246</v>
      </c>
      <c r="H100" s="25">
        <v>2023</v>
      </c>
      <c r="I100" s="26">
        <f t="shared" si="8"/>
        <v>2023</v>
      </c>
      <c r="J100" s="21">
        <v>2124</v>
      </c>
      <c r="K100" s="21">
        <f t="shared" si="9"/>
        <v>498.00781445753228</v>
      </c>
      <c r="L100" s="21">
        <v>341</v>
      </c>
      <c r="M100" s="105" t="s">
        <v>430</v>
      </c>
      <c r="N100" s="111">
        <f t="shared" si="10"/>
        <v>0.31527178871391215</v>
      </c>
      <c r="O100" s="21" t="str">
        <f t="shared" si="11"/>
        <v>SI</v>
      </c>
    </row>
    <row r="101" spans="1:15" x14ac:dyDescent="0.25">
      <c r="A101" s="9">
        <v>99</v>
      </c>
      <c r="B101" s="15" t="s">
        <v>353</v>
      </c>
      <c r="C101" s="5" t="s">
        <v>346</v>
      </c>
      <c r="D101" s="6">
        <v>1</v>
      </c>
      <c r="E101" s="9" t="str">
        <f t="shared" si="7"/>
        <v>SI</v>
      </c>
      <c r="F101" s="90" t="s">
        <v>246</v>
      </c>
      <c r="G101" s="90" t="s">
        <v>246</v>
      </c>
      <c r="H101" s="25">
        <v>66256.819999999992</v>
      </c>
      <c r="I101" s="26">
        <f t="shared" si="8"/>
        <v>66256.819999999992</v>
      </c>
      <c r="J101" s="21">
        <v>67115</v>
      </c>
      <c r="K101" s="21">
        <f t="shared" si="9"/>
        <v>16310.634760803805</v>
      </c>
      <c r="L101" s="21">
        <v>27500</v>
      </c>
      <c r="M101" s="106" t="s">
        <v>424</v>
      </c>
      <c r="N101" s="112">
        <f t="shared" si="10"/>
        <v>-0.68601654094330122</v>
      </c>
      <c r="O101" s="21" t="str">
        <f t="shared" si="11"/>
        <v>NO</v>
      </c>
    </row>
    <row r="102" spans="1:15" ht="25.5" x14ac:dyDescent="0.25">
      <c r="A102" s="9">
        <v>100</v>
      </c>
      <c r="B102" s="14" t="s">
        <v>354</v>
      </c>
      <c r="C102" s="5" t="s">
        <v>346</v>
      </c>
      <c r="D102" s="6">
        <v>1</v>
      </c>
      <c r="E102" s="9" t="str">
        <f t="shared" si="7"/>
        <v>SI</v>
      </c>
      <c r="F102" s="90" t="s">
        <v>246</v>
      </c>
      <c r="G102" s="90" t="s">
        <v>246</v>
      </c>
      <c r="H102" s="25">
        <v>317373</v>
      </c>
      <c r="I102" s="26">
        <f t="shared" si="8"/>
        <v>317373</v>
      </c>
      <c r="J102" s="21">
        <v>333675</v>
      </c>
      <c r="K102" s="21">
        <f t="shared" si="9"/>
        <v>78128.637715190474</v>
      </c>
      <c r="L102" s="21">
        <v>99015</v>
      </c>
      <c r="M102" s="105" t="s">
        <v>431</v>
      </c>
      <c r="N102" s="111">
        <f t="shared" si="10"/>
        <v>-0.26733298948521944</v>
      </c>
      <c r="O102" s="21" t="str">
        <f t="shared" si="11"/>
        <v>NO</v>
      </c>
    </row>
    <row r="103" spans="1:15" ht="25.5" x14ac:dyDescent="0.25">
      <c r="A103" s="9">
        <v>101</v>
      </c>
      <c r="B103" s="14" t="s">
        <v>355</v>
      </c>
      <c r="C103" s="5" t="s">
        <v>346</v>
      </c>
      <c r="D103" s="6">
        <v>1</v>
      </c>
      <c r="E103" s="9" t="str">
        <f t="shared" si="7"/>
        <v>SI</v>
      </c>
      <c r="F103" s="90" t="s">
        <v>246</v>
      </c>
      <c r="G103" s="90" t="s">
        <v>246</v>
      </c>
      <c r="H103" s="25">
        <v>214200</v>
      </c>
      <c r="I103" s="26">
        <f t="shared" si="8"/>
        <v>214200</v>
      </c>
      <c r="J103" s="21">
        <v>223809</v>
      </c>
      <c r="K103" s="21">
        <f t="shared" si="9"/>
        <v>52730.239177856332</v>
      </c>
      <c r="L103" s="21">
        <v>71596.800000000003</v>
      </c>
      <c r="M103" s="105" t="s">
        <v>432</v>
      </c>
      <c r="N103" s="111">
        <f t="shared" si="10"/>
        <v>-0.3577939549734972</v>
      </c>
      <c r="O103" s="21" t="str">
        <f t="shared" si="11"/>
        <v>NO</v>
      </c>
    </row>
    <row r="104" spans="1:15" x14ac:dyDescent="0.25">
      <c r="A104" s="9">
        <v>102</v>
      </c>
      <c r="B104" s="14" t="s">
        <v>356</v>
      </c>
      <c r="C104" s="5" t="s">
        <v>357</v>
      </c>
      <c r="D104" s="6">
        <v>1</v>
      </c>
      <c r="E104" s="9" t="str">
        <f t="shared" si="7"/>
        <v>SI</v>
      </c>
      <c r="F104" s="90" t="s">
        <v>246</v>
      </c>
      <c r="G104" s="90" t="s">
        <v>246</v>
      </c>
      <c r="H104" s="25">
        <v>65450</v>
      </c>
      <c r="I104" s="26">
        <f t="shared" si="8"/>
        <v>65450</v>
      </c>
      <c r="J104" s="21">
        <v>69089</v>
      </c>
      <c r="K104" s="21">
        <f t="shared" si="9"/>
        <v>16112.017526567215</v>
      </c>
      <c r="L104" s="21">
        <v>33500</v>
      </c>
      <c r="M104" s="105" t="s">
        <v>433</v>
      </c>
      <c r="N104" s="111">
        <f t="shared" si="10"/>
        <v>-1.0791933688479189</v>
      </c>
      <c r="O104" s="21" t="str">
        <f t="shared" si="11"/>
        <v>NO</v>
      </c>
    </row>
    <row r="105" spans="1:15" x14ac:dyDescent="0.25">
      <c r="A105" s="9">
        <v>103</v>
      </c>
      <c r="B105" s="14" t="s">
        <v>358</v>
      </c>
      <c r="C105" s="5" t="s">
        <v>346</v>
      </c>
      <c r="D105" s="6">
        <v>1</v>
      </c>
      <c r="E105" s="9" t="str">
        <f t="shared" si="7"/>
        <v>SI</v>
      </c>
      <c r="F105" s="90" t="s">
        <v>246</v>
      </c>
      <c r="G105" s="90" t="s">
        <v>246</v>
      </c>
      <c r="H105" s="25">
        <v>476000</v>
      </c>
      <c r="I105" s="26">
        <f t="shared" si="8"/>
        <v>476000</v>
      </c>
      <c r="J105" s="21">
        <v>480034</v>
      </c>
      <c r="K105" s="21">
        <f t="shared" si="9"/>
        <v>117178.30928412522</v>
      </c>
      <c r="L105" s="21">
        <v>170000</v>
      </c>
      <c r="M105" s="105" t="s">
        <v>434</v>
      </c>
      <c r="N105" s="111">
        <f t="shared" si="10"/>
        <v>-0.45078044766627134</v>
      </c>
      <c r="O105" s="21" t="str">
        <f t="shared" si="11"/>
        <v>NO</v>
      </c>
    </row>
    <row r="106" spans="1:15" x14ac:dyDescent="0.25">
      <c r="A106" s="9">
        <v>104</v>
      </c>
      <c r="B106" s="14" t="s">
        <v>359</v>
      </c>
      <c r="C106" s="5" t="s">
        <v>360</v>
      </c>
      <c r="D106" s="6">
        <v>1</v>
      </c>
      <c r="E106" s="9" t="str">
        <f t="shared" si="7"/>
        <v>SI</v>
      </c>
      <c r="F106" s="90" t="s">
        <v>246</v>
      </c>
      <c r="G106" s="90" t="s">
        <v>246</v>
      </c>
      <c r="H106" s="25">
        <v>130900</v>
      </c>
      <c r="I106" s="26">
        <f t="shared" si="8"/>
        <v>130900</v>
      </c>
      <c r="J106" s="21">
        <v>140391</v>
      </c>
      <c r="K106" s="21">
        <f t="shared" si="9"/>
        <v>32224.03505313443</v>
      </c>
      <c r="L106" s="21">
        <v>53800</v>
      </c>
      <c r="M106" s="105" t="s">
        <v>435</v>
      </c>
      <c r="N106" s="111">
        <f t="shared" si="10"/>
        <v>-0.66956124244803039</v>
      </c>
      <c r="O106" s="21" t="str">
        <f t="shared" si="11"/>
        <v>NO</v>
      </c>
    </row>
    <row r="107" spans="1:15" x14ac:dyDescent="0.25">
      <c r="A107" s="9">
        <v>105</v>
      </c>
      <c r="B107" s="14" t="s">
        <v>361</v>
      </c>
      <c r="C107" s="5" t="s">
        <v>360</v>
      </c>
      <c r="D107" s="6">
        <v>1</v>
      </c>
      <c r="E107" s="9" t="str">
        <f t="shared" si="7"/>
        <v>SI</v>
      </c>
      <c r="F107" s="90" t="s">
        <v>246</v>
      </c>
      <c r="G107" s="90" t="s">
        <v>246</v>
      </c>
      <c r="H107" s="25">
        <v>166600</v>
      </c>
      <c r="I107" s="26">
        <f t="shared" si="8"/>
        <v>166600</v>
      </c>
      <c r="J107" s="21">
        <v>174681</v>
      </c>
      <c r="K107" s="21">
        <f t="shared" si="9"/>
        <v>41012.408249443819</v>
      </c>
      <c r="L107" s="21">
        <v>47900</v>
      </c>
      <c r="M107" s="105" t="s">
        <v>436</v>
      </c>
      <c r="N107" s="111">
        <f t="shared" si="10"/>
        <v>-0.16793921753301544</v>
      </c>
      <c r="O107" s="21" t="str">
        <f t="shared" si="11"/>
        <v>NO</v>
      </c>
    </row>
    <row r="108" spans="1:15" x14ac:dyDescent="0.25">
      <c r="A108" s="9">
        <v>106</v>
      </c>
      <c r="B108" s="14" t="s">
        <v>362</v>
      </c>
      <c r="C108" s="5" t="s">
        <v>251</v>
      </c>
      <c r="D108" s="6">
        <v>1</v>
      </c>
      <c r="E108" s="9" t="str">
        <f t="shared" si="7"/>
        <v>SI</v>
      </c>
      <c r="F108" s="90" t="s">
        <v>246</v>
      </c>
      <c r="G108" s="90" t="s">
        <v>246</v>
      </c>
      <c r="H108" s="25">
        <v>12971</v>
      </c>
      <c r="I108" s="26">
        <f t="shared" si="8"/>
        <v>12971</v>
      </c>
      <c r="J108" s="21">
        <v>13123</v>
      </c>
      <c r="K108" s="21">
        <f t="shared" si="9"/>
        <v>3193.1089279924126</v>
      </c>
      <c r="L108" s="21">
        <v>6890.75</v>
      </c>
      <c r="M108" s="105" t="s">
        <v>437</v>
      </c>
      <c r="N108" s="111">
        <f t="shared" si="10"/>
        <v>-1.1580065558027757</v>
      </c>
      <c r="O108" s="21" t="str">
        <f t="shared" si="11"/>
        <v>NO</v>
      </c>
    </row>
    <row r="109" spans="1:15" x14ac:dyDescent="0.25">
      <c r="A109" s="9">
        <v>107</v>
      </c>
      <c r="B109" s="14" t="s">
        <v>363</v>
      </c>
      <c r="C109" s="5" t="s">
        <v>251</v>
      </c>
      <c r="D109" s="6">
        <v>1</v>
      </c>
      <c r="E109" s="9" t="str">
        <f t="shared" si="7"/>
        <v>SI</v>
      </c>
      <c r="F109" s="90" t="s">
        <v>246</v>
      </c>
      <c r="G109" s="90" t="s">
        <v>246</v>
      </c>
      <c r="H109" s="25">
        <v>10710</v>
      </c>
      <c r="I109" s="26">
        <f t="shared" si="8"/>
        <v>10710</v>
      </c>
      <c r="J109" s="21">
        <v>11728</v>
      </c>
      <c r="K109" s="21">
        <f t="shared" si="9"/>
        <v>2636.5119588928173</v>
      </c>
      <c r="L109" s="21">
        <v>6890.75</v>
      </c>
      <c r="M109" s="105" t="s">
        <v>438</v>
      </c>
      <c r="N109" s="111">
        <f t="shared" si="10"/>
        <v>-1.6135857175833621</v>
      </c>
      <c r="O109" s="21" t="str">
        <f t="shared" si="11"/>
        <v>NO</v>
      </c>
    </row>
    <row r="110" spans="1:15" x14ac:dyDescent="0.25">
      <c r="A110" s="9">
        <v>108</v>
      </c>
      <c r="B110" s="14" t="s">
        <v>364</v>
      </c>
      <c r="C110" s="5" t="s">
        <v>257</v>
      </c>
      <c r="D110" s="6">
        <v>1</v>
      </c>
      <c r="E110" s="9" t="str">
        <f t="shared" si="7"/>
        <v>SI</v>
      </c>
      <c r="F110" s="90" t="s">
        <v>246</v>
      </c>
      <c r="G110" s="90" t="s">
        <v>246</v>
      </c>
      <c r="H110" s="25">
        <v>2261</v>
      </c>
      <c r="I110" s="26">
        <f t="shared" si="8"/>
        <v>2261</v>
      </c>
      <c r="J110" s="21">
        <v>2452</v>
      </c>
      <c r="K110" s="21">
        <f t="shared" si="9"/>
        <v>556.59696909959484</v>
      </c>
      <c r="L110" s="21">
        <v>1058.4000000000001</v>
      </c>
      <c r="M110" s="105" t="s">
        <v>439</v>
      </c>
      <c r="N110" s="111">
        <f t="shared" si="10"/>
        <v>-0.901555449919482</v>
      </c>
      <c r="O110" s="21" t="str">
        <f t="shared" si="11"/>
        <v>NO</v>
      </c>
    </row>
    <row r="111" spans="1:15" ht="25.5" x14ac:dyDescent="0.25">
      <c r="A111" s="9">
        <v>109</v>
      </c>
      <c r="B111" s="14" t="s">
        <v>365</v>
      </c>
      <c r="C111" s="5" t="s">
        <v>251</v>
      </c>
      <c r="D111" s="6">
        <v>1</v>
      </c>
      <c r="E111" s="9" t="str">
        <f t="shared" si="7"/>
        <v>SI</v>
      </c>
      <c r="F111" s="90" t="s">
        <v>246</v>
      </c>
      <c r="G111" s="90" t="s">
        <v>246</v>
      </c>
      <c r="H111" s="25">
        <v>4760</v>
      </c>
      <c r="I111" s="26">
        <f t="shared" si="8"/>
        <v>4760</v>
      </c>
      <c r="J111" s="21">
        <v>4861</v>
      </c>
      <c r="K111" s="21">
        <f t="shared" si="9"/>
        <v>1171.7830928412523</v>
      </c>
      <c r="L111" s="21">
        <v>7700</v>
      </c>
      <c r="M111" s="105" t="s">
        <v>440</v>
      </c>
      <c r="N111" s="111">
        <f t="shared" si="10"/>
        <v>-5.571182027664876</v>
      </c>
      <c r="O111" s="21" t="str">
        <f t="shared" si="11"/>
        <v>NO</v>
      </c>
    </row>
    <row r="112" spans="1:15" x14ac:dyDescent="0.25">
      <c r="A112" s="9">
        <v>110</v>
      </c>
      <c r="B112" s="14" t="s">
        <v>366</v>
      </c>
      <c r="C112" s="5" t="s">
        <v>251</v>
      </c>
      <c r="D112" s="6">
        <v>1</v>
      </c>
      <c r="E112" s="9" t="str">
        <f t="shared" si="7"/>
        <v>SI</v>
      </c>
      <c r="F112" s="90" t="s">
        <v>246</v>
      </c>
      <c r="G112" s="90" t="s">
        <v>246</v>
      </c>
      <c r="H112" s="25">
        <v>9282</v>
      </c>
      <c r="I112" s="26">
        <f t="shared" si="8"/>
        <v>9282</v>
      </c>
      <c r="J112" s="21">
        <v>10277</v>
      </c>
      <c r="K112" s="21">
        <f t="shared" si="9"/>
        <v>2284.9770310404419</v>
      </c>
      <c r="L112" s="21">
        <v>4500</v>
      </c>
      <c r="M112" s="105" t="s">
        <v>441</v>
      </c>
      <c r="N112" s="111">
        <f t="shared" si="10"/>
        <v>-0.96938522307638642</v>
      </c>
      <c r="O112" s="21" t="str">
        <f t="shared" si="11"/>
        <v>NO</v>
      </c>
    </row>
    <row r="113" spans="1:15" x14ac:dyDescent="0.25">
      <c r="A113" s="9">
        <v>111</v>
      </c>
      <c r="B113" s="14" t="s">
        <v>367</v>
      </c>
      <c r="C113" s="5" t="s">
        <v>251</v>
      </c>
      <c r="D113" s="6">
        <v>1</v>
      </c>
      <c r="E113" s="9" t="str">
        <f t="shared" si="7"/>
        <v>SI</v>
      </c>
      <c r="F113" s="90" t="s">
        <v>246</v>
      </c>
      <c r="G113" s="90" t="s">
        <v>246</v>
      </c>
      <c r="H113" s="25">
        <v>19040</v>
      </c>
      <c r="I113" s="26">
        <f t="shared" si="8"/>
        <v>19040</v>
      </c>
      <c r="J113" s="21">
        <v>21525</v>
      </c>
      <c r="K113" s="21">
        <f t="shared" si="9"/>
        <v>4687.132371365009</v>
      </c>
      <c r="L113" s="21"/>
      <c r="M113" s="105"/>
      <c r="N113" s="111" t="str">
        <f t="shared" si="10"/>
        <v/>
      </c>
      <c r="O113" s="21" t="str">
        <f t="shared" si="11"/>
        <v/>
      </c>
    </row>
    <row r="114" spans="1:15" x14ac:dyDescent="0.25">
      <c r="A114" s="9">
        <v>112</v>
      </c>
      <c r="B114" s="14" t="s">
        <v>368</v>
      </c>
      <c r="C114" s="5" t="s">
        <v>251</v>
      </c>
      <c r="D114" s="6">
        <v>1</v>
      </c>
      <c r="E114" s="9" t="str">
        <f t="shared" si="7"/>
        <v>SI</v>
      </c>
      <c r="F114" s="90" t="s">
        <v>246</v>
      </c>
      <c r="G114" s="90" t="s">
        <v>246</v>
      </c>
      <c r="H114" s="25">
        <v>1904</v>
      </c>
      <c r="I114" s="26">
        <f t="shared" si="8"/>
        <v>1904</v>
      </c>
      <c r="J114" s="21">
        <v>2342</v>
      </c>
      <c r="K114" s="21">
        <f t="shared" si="9"/>
        <v>468.71323713650077</v>
      </c>
      <c r="L114" s="21">
        <v>220</v>
      </c>
      <c r="M114" s="105" t="s">
        <v>442</v>
      </c>
      <c r="N114" s="111">
        <f t="shared" si="10"/>
        <v>0.5306298551667944</v>
      </c>
      <c r="O114" s="21" t="str">
        <f t="shared" si="11"/>
        <v>SI</v>
      </c>
    </row>
    <row r="115" spans="1:15" x14ac:dyDescent="0.25">
      <c r="A115" s="9">
        <v>113</v>
      </c>
      <c r="B115" s="14" t="s">
        <v>369</v>
      </c>
      <c r="C115" s="5" t="s">
        <v>251</v>
      </c>
      <c r="D115" s="6">
        <v>1</v>
      </c>
      <c r="E115" s="9" t="str">
        <f t="shared" si="7"/>
        <v>SI</v>
      </c>
      <c r="F115" s="90" t="s">
        <v>246</v>
      </c>
      <c r="G115" s="90" t="s">
        <v>246</v>
      </c>
      <c r="H115" s="25">
        <v>59.5</v>
      </c>
      <c r="I115" s="26">
        <f t="shared" si="8"/>
        <v>59.5</v>
      </c>
      <c r="J115" s="21">
        <v>76</v>
      </c>
      <c r="K115" s="21">
        <f t="shared" si="9"/>
        <v>14.647288660515649</v>
      </c>
      <c r="L115" s="21"/>
      <c r="M115" s="105"/>
      <c r="N115" s="111" t="str">
        <f t="shared" si="10"/>
        <v/>
      </c>
      <c r="O115" s="21" t="str">
        <f t="shared" si="11"/>
        <v/>
      </c>
    </row>
    <row r="116" spans="1:15" x14ac:dyDescent="0.25">
      <c r="A116" s="9">
        <v>114</v>
      </c>
      <c r="B116" s="14" t="s">
        <v>370</v>
      </c>
      <c r="C116" s="5" t="s">
        <v>251</v>
      </c>
      <c r="D116" s="6">
        <v>1</v>
      </c>
      <c r="E116" s="9" t="str">
        <f t="shared" si="7"/>
        <v>SI</v>
      </c>
      <c r="F116" s="90" t="s">
        <v>246</v>
      </c>
      <c r="G116" s="90" t="s">
        <v>246</v>
      </c>
      <c r="H116" s="25">
        <v>7140</v>
      </c>
      <c r="I116" s="26">
        <f t="shared" si="8"/>
        <v>7140</v>
      </c>
      <c r="J116" s="21">
        <v>7653</v>
      </c>
      <c r="K116" s="21">
        <f t="shared" si="9"/>
        <v>1757.6746392618779</v>
      </c>
      <c r="L116" s="21"/>
      <c r="M116" s="105"/>
      <c r="N116" s="111" t="str">
        <f t="shared" si="10"/>
        <v/>
      </c>
      <c r="O116" s="21" t="str">
        <f t="shared" si="11"/>
        <v/>
      </c>
    </row>
    <row r="117" spans="1:15" x14ac:dyDescent="0.25">
      <c r="A117" s="9">
        <v>115</v>
      </c>
      <c r="B117" s="14" t="s">
        <v>371</v>
      </c>
      <c r="C117" s="5" t="s">
        <v>251</v>
      </c>
      <c r="D117" s="6">
        <v>1</v>
      </c>
      <c r="E117" s="9" t="str">
        <f t="shared" si="7"/>
        <v>SI</v>
      </c>
      <c r="F117" s="90" t="s">
        <v>246</v>
      </c>
      <c r="G117" s="90" t="s">
        <v>246</v>
      </c>
      <c r="H117" s="25">
        <v>119</v>
      </c>
      <c r="I117" s="26">
        <f t="shared" si="8"/>
        <v>119</v>
      </c>
      <c r="J117" s="21">
        <v>128</v>
      </c>
      <c r="K117" s="21">
        <f t="shared" si="9"/>
        <v>29.294577321031298</v>
      </c>
      <c r="L117" s="21"/>
      <c r="M117" s="105"/>
      <c r="N117" s="111" t="str">
        <f t="shared" si="10"/>
        <v/>
      </c>
      <c r="O117" s="21" t="str">
        <f t="shared" si="11"/>
        <v/>
      </c>
    </row>
    <row r="118" spans="1:15" x14ac:dyDescent="0.25">
      <c r="A118" s="9">
        <v>116</v>
      </c>
      <c r="B118" s="14" t="s">
        <v>372</v>
      </c>
      <c r="C118" s="5" t="s">
        <v>251</v>
      </c>
      <c r="D118" s="6">
        <v>1</v>
      </c>
      <c r="E118" s="9" t="str">
        <f t="shared" si="7"/>
        <v>SI</v>
      </c>
      <c r="F118" s="90" t="s">
        <v>246</v>
      </c>
      <c r="G118" s="90" t="s">
        <v>246</v>
      </c>
      <c r="H118" s="25">
        <v>79730</v>
      </c>
      <c r="I118" s="26">
        <f t="shared" si="8"/>
        <v>79730</v>
      </c>
      <c r="J118" s="21">
        <v>82054</v>
      </c>
      <c r="K118" s="21">
        <f t="shared" si="9"/>
        <v>19627.366805090976</v>
      </c>
      <c r="L118" s="21"/>
      <c r="M118" s="105"/>
      <c r="N118" s="111" t="str">
        <f t="shared" si="10"/>
        <v/>
      </c>
      <c r="O118" s="21" t="str">
        <f t="shared" si="11"/>
        <v/>
      </c>
    </row>
    <row r="119" spans="1:15" x14ac:dyDescent="0.25">
      <c r="A119" s="9">
        <v>117</v>
      </c>
      <c r="B119" s="14" t="s">
        <v>373</v>
      </c>
      <c r="C119" s="5" t="s">
        <v>251</v>
      </c>
      <c r="D119" s="6">
        <v>1</v>
      </c>
      <c r="E119" s="9" t="str">
        <f t="shared" si="7"/>
        <v>SI</v>
      </c>
      <c r="F119" s="90" t="s">
        <v>246</v>
      </c>
      <c r="G119" s="90" t="s">
        <v>246</v>
      </c>
      <c r="H119" s="25">
        <v>107100</v>
      </c>
      <c r="I119" s="26">
        <f t="shared" si="8"/>
        <v>107100</v>
      </c>
      <c r="J119" s="21">
        <v>115150</v>
      </c>
      <c r="K119" s="21">
        <f t="shared" si="9"/>
        <v>26365.119588928166</v>
      </c>
      <c r="L119" s="21"/>
      <c r="M119" s="105"/>
      <c r="N119" s="111" t="str">
        <f t="shared" si="10"/>
        <v/>
      </c>
      <c r="O119" s="21" t="str">
        <f t="shared" si="11"/>
        <v/>
      </c>
    </row>
    <row r="120" spans="1:15" x14ac:dyDescent="0.25">
      <c r="A120" s="9">
        <v>118</v>
      </c>
      <c r="B120" s="14" t="s">
        <v>374</v>
      </c>
      <c r="C120" s="5" t="s">
        <v>251</v>
      </c>
      <c r="D120" s="6">
        <v>1</v>
      </c>
      <c r="E120" s="9" t="str">
        <f t="shared" si="7"/>
        <v>SI</v>
      </c>
      <c r="F120" s="90" t="s">
        <v>246</v>
      </c>
      <c r="G120" s="90" t="s">
        <v>246</v>
      </c>
      <c r="H120" s="25">
        <v>54356.82</v>
      </c>
      <c r="I120" s="26">
        <f t="shared" si="8"/>
        <v>54356.82</v>
      </c>
      <c r="J120" s="21">
        <v>62077</v>
      </c>
      <c r="K120" s="21">
        <f t="shared" si="9"/>
        <v>13381.17702870068</v>
      </c>
      <c r="L120" s="21"/>
      <c r="M120" s="105"/>
      <c r="N120" s="111" t="str">
        <f t="shared" si="10"/>
        <v/>
      </c>
      <c r="O120" s="21" t="str">
        <f t="shared" si="11"/>
        <v/>
      </c>
    </row>
    <row r="121" spans="1:15" ht="25.5" x14ac:dyDescent="0.25">
      <c r="A121" s="9">
        <v>119</v>
      </c>
      <c r="B121" s="14" t="s">
        <v>375</v>
      </c>
      <c r="C121" s="5" t="s">
        <v>251</v>
      </c>
      <c r="D121" s="6">
        <v>1</v>
      </c>
      <c r="E121" s="9" t="str">
        <f t="shared" si="7"/>
        <v>SI</v>
      </c>
      <c r="F121" s="90" t="s">
        <v>246</v>
      </c>
      <c r="G121" s="90" t="s">
        <v>246</v>
      </c>
      <c r="H121" s="25">
        <v>41134.729999999996</v>
      </c>
      <c r="I121" s="26">
        <f t="shared" si="8"/>
        <v>41134.729999999996</v>
      </c>
      <c r="J121" s="21">
        <v>43843</v>
      </c>
      <c r="K121" s="21">
        <f t="shared" si="9"/>
        <v>10126.256542560888</v>
      </c>
      <c r="L121" s="21">
        <v>10966.39</v>
      </c>
      <c r="M121" s="105" t="s">
        <v>443</v>
      </c>
      <c r="N121" s="111">
        <f t="shared" si="10"/>
        <v>-8.2965847636588208E-2</v>
      </c>
      <c r="O121" s="21" t="str">
        <f t="shared" si="11"/>
        <v>NO</v>
      </c>
    </row>
    <row r="122" spans="1:15" x14ac:dyDescent="0.25">
      <c r="A122" s="9">
        <v>120</v>
      </c>
      <c r="B122" s="14" t="s">
        <v>376</v>
      </c>
      <c r="C122" s="5" t="s">
        <v>251</v>
      </c>
      <c r="D122" s="6">
        <v>1</v>
      </c>
      <c r="E122" s="9" t="str">
        <f t="shared" si="7"/>
        <v>SI</v>
      </c>
      <c r="F122" s="90" t="s">
        <v>246</v>
      </c>
      <c r="G122" s="90" t="s">
        <v>246</v>
      </c>
      <c r="H122" s="25">
        <v>95200</v>
      </c>
      <c r="I122" s="26">
        <f t="shared" si="8"/>
        <v>95200</v>
      </c>
      <c r="J122" s="21">
        <v>98884</v>
      </c>
      <c r="K122" s="21">
        <f t="shared" si="9"/>
        <v>23435.661856825041</v>
      </c>
      <c r="L122" s="21"/>
      <c r="M122" s="105"/>
      <c r="N122" s="111" t="str">
        <f t="shared" si="10"/>
        <v/>
      </c>
      <c r="O122" s="21" t="str">
        <f t="shared" si="11"/>
        <v/>
      </c>
    </row>
    <row r="123" spans="1:15" ht="25.5" x14ac:dyDescent="0.25">
      <c r="A123" s="9">
        <v>121</v>
      </c>
      <c r="B123" s="14" t="s">
        <v>377</v>
      </c>
      <c r="C123" s="5" t="s">
        <v>251</v>
      </c>
      <c r="D123" s="6">
        <v>1</v>
      </c>
      <c r="E123" s="9" t="str">
        <f t="shared" si="7"/>
        <v>SI</v>
      </c>
      <c r="F123" s="90" t="s">
        <v>246</v>
      </c>
      <c r="G123" s="90" t="s">
        <v>246</v>
      </c>
      <c r="H123" s="25">
        <v>83300</v>
      </c>
      <c r="I123" s="26">
        <f t="shared" si="8"/>
        <v>83300</v>
      </c>
      <c r="J123" s="21">
        <v>93666</v>
      </c>
      <c r="K123" s="21">
        <f t="shared" si="9"/>
        <v>20506.204124721909</v>
      </c>
      <c r="L123" s="21">
        <v>14926</v>
      </c>
      <c r="M123" s="105" t="s">
        <v>444</v>
      </c>
      <c r="N123" s="111">
        <f t="shared" si="10"/>
        <v>0.27212272397086479</v>
      </c>
      <c r="O123" s="21" t="str">
        <f t="shared" si="11"/>
        <v>SI</v>
      </c>
    </row>
    <row r="124" spans="1:15" x14ac:dyDescent="0.25">
      <c r="A124" s="9">
        <v>122</v>
      </c>
      <c r="B124" s="14" t="s">
        <v>378</v>
      </c>
      <c r="C124" s="5" t="s">
        <v>251</v>
      </c>
      <c r="D124" s="6">
        <v>1</v>
      </c>
      <c r="E124" s="9" t="str">
        <f t="shared" si="7"/>
        <v>SI</v>
      </c>
      <c r="F124" s="90" t="s">
        <v>246</v>
      </c>
      <c r="G124" s="90" t="s">
        <v>246</v>
      </c>
      <c r="H124" s="25">
        <v>142800</v>
      </c>
      <c r="I124" s="26">
        <f t="shared" si="8"/>
        <v>142800</v>
      </c>
      <c r="J124" s="21">
        <v>151874</v>
      </c>
      <c r="K124" s="21">
        <f t="shared" si="9"/>
        <v>35153.492785237569</v>
      </c>
      <c r="L124" s="21">
        <v>44501.33</v>
      </c>
      <c r="M124" s="105" t="s">
        <v>445</v>
      </c>
      <c r="N124" s="111">
        <f t="shared" si="10"/>
        <v>-0.26591489135577406</v>
      </c>
      <c r="O124" s="21" t="str">
        <f t="shared" si="11"/>
        <v>NO</v>
      </c>
    </row>
    <row r="125" spans="1:15" x14ac:dyDescent="0.25">
      <c r="A125" s="9">
        <v>123</v>
      </c>
      <c r="B125" s="14" t="s">
        <v>379</v>
      </c>
      <c r="C125" s="5" t="s">
        <v>251</v>
      </c>
      <c r="D125" s="6">
        <v>1</v>
      </c>
      <c r="E125" s="9" t="str">
        <f t="shared" si="7"/>
        <v>SI</v>
      </c>
      <c r="F125" s="90" t="s">
        <v>246</v>
      </c>
      <c r="G125" s="90" t="s">
        <v>246</v>
      </c>
      <c r="H125" s="25">
        <v>184450</v>
      </c>
      <c r="I125" s="26">
        <f t="shared" si="8"/>
        <v>184450</v>
      </c>
      <c r="J125" s="21">
        <v>190632</v>
      </c>
      <c r="K125" s="21">
        <f t="shared" si="9"/>
        <v>45406.594847598521</v>
      </c>
      <c r="L125" s="21"/>
      <c r="M125" s="105"/>
      <c r="N125" s="111" t="str">
        <f t="shared" si="10"/>
        <v/>
      </c>
      <c r="O125" s="21" t="str">
        <f t="shared" si="11"/>
        <v/>
      </c>
    </row>
    <row r="126" spans="1:15" x14ac:dyDescent="0.25">
      <c r="A126" s="9">
        <v>124</v>
      </c>
      <c r="B126" s="14" t="s">
        <v>380</v>
      </c>
      <c r="C126" s="5" t="s">
        <v>251</v>
      </c>
      <c r="D126" s="6">
        <v>1</v>
      </c>
      <c r="E126" s="9" t="str">
        <f t="shared" si="7"/>
        <v>SI</v>
      </c>
      <c r="F126" s="90" t="s">
        <v>246</v>
      </c>
      <c r="G126" s="90" t="s">
        <v>246</v>
      </c>
      <c r="H126" s="25">
        <v>523.6</v>
      </c>
      <c r="I126" s="26">
        <f t="shared" si="8"/>
        <v>523.6</v>
      </c>
      <c r="J126" s="21">
        <v>561</v>
      </c>
      <c r="K126" s="21">
        <f t="shared" si="9"/>
        <v>128.89614021253772</v>
      </c>
      <c r="L126" s="21"/>
      <c r="M126" s="105"/>
      <c r="N126" s="111" t="str">
        <f t="shared" si="10"/>
        <v/>
      </c>
      <c r="O126" s="21" t="str">
        <f t="shared" si="11"/>
        <v/>
      </c>
    </row>
    <row r="127" spans="1:15" x14ac:dyDescent="0.25">
      <c r="A127" s="9">
        <v>125</v>
      </c>
      <c r="B127" s="14" t="s">
        <v>381</v>
      </c>
      <c r="C127" s="5" t="s">
        <v>251</v>
      </c>
      <c r="D127" s="6">
        <v>1</v>
      </c>
      <c r="E127" s="9" t="str">
        <f t="shared" si="7"/>
        <v>SI</v>
      </c>
      <c r="F127" s="90" t="s">
        <v>246</v>
      </c>
      <c r="G127" s="90" t="s">
        <v>246</v>
      </c>
      <c r="H127" s="25">
        <v>41134.729999999996</v>
      </c>
      <c r="I127" s="26">
        <f t="shared" si="8"/>
        <v>41134.729999999996</v>
      </c>
      <c r="J127" s="21">
        <v>42709</v>
      </c>
      <c r="K127" s="21">
        <f t="shared" si="9"/>
        <v>10126.256542560888</v>
      </c>
      <c r="L127" s="21"/>
      <c r="M127" s="105"/>
      <c r="N127" s="111" t="str">
        <f t="shared" si="10"/>
        <v/>
      </c>
      <c r="O127" s="21" t="str">
        <f t="shared" si="11"/>
        <v/>
      </c>
    </row>
    <row r="128" spans="1:15" x14ac:dyDescent="0.25">
      <c r="A128" s="9">
        <v>126</v>
      </c>
      <c r="B128" s="14" t="s">
        <v>382</v>
      </c>
      <c r="C128" s="5" t="s">
        <v>251</v>
      </c>
      <c r="D128" s="6">
        <v>1</v>
      </c>
      <c r="E128" s="9" t="str">
        <f t="shared" si="7"/>
        <v>SI</v>
      </c>
      <c r="F128" s="90" t="s">
        <v>246</v>
      </c>
      <c r="G128" s="90" t="s">
        <v>246</v>
      </c>
      <c r="H128" s="25">
        <v>42455.63</v>
      </c>
      <c r="I128" s="26">
        <f t="shared" si="8"/>
        <v>42455.63</v>
      </c>
      <c r="J128" s="21">
        <v>44789</v>
      </c>
      <c r="K128" s="21">
        <f t="shared" si="9"/>
        <v>10451.426350824338</v>
      </c>
      <c r="L128" s="21"/>
      <c r="M128" s="105"/>
      <c r="N128" s="111" t="str">
        <f t="shared" si="10"/>
        <v/>
      </c>
      <c r="O128" s="21" t="str">
        <f t="shared" si="11"/>
        <v/>
      </c>
    </row>
    <row r="129" spans="1:15" x14ac:dyDescent="0.25">
      <c r="A129" s="9">
        <v>127</v>
      </c>
      <c r="B129" s="14" t="s">
        <v>383</v>
      </c>
      <c r="C129" s="5" t="s">
        <v>251</v>
      </c>
      <c r="D129" s="6">
        <v>1</v>
      </c>
      <c r="E129" s="9" t="str">
        <f t="shared" si="7"/>
        <v>SI</v>
      </c>
      <c r="F129" s="90" t="s">
        <v>246</v>
      </c>
      <c r="G129" s="90" t="s">
        <v>246</v>
      </c>
      <c r="H129" s="25">
        <v>76832.349999999991</v>
      </c>
      <c r="I129" s="26">
        <f t="shared" si="8"/>
        <v>76832.349999999991</v>
      </c>
      <c r="J129" s="21">
        <v>78995</v>
      </c>
      <c r="K129" s="21">
        <f t="shared" si="9"/>
        <v>18914.043847323861</v>
      </c>
      <c r="L129" s="21"/>
      <c r="M129" s="105"/>
      <c r="N129" s="111" t="str">
        <f t="shared" si="10"/>
        <v/>
      </c>
      <c r="O129" s="21" t="str">
        <f t="shared" si="11"/>
        <v/>
      </c>
    </row>
    <row r="130" spans="1:15" x14ac:dyDescent="0.25">
      <c r="A130" s="9">
        <v>128</v>
      </c>
      <c r="B130" s="14" t="s">
        <v>384</v>
      </c>
      <c r="C130" s="5" t="s">
        <v>251</v>
      </c>
      <c r="D130" s="6">
        <v>1</v>
      </c>
      <c r="E130" s="9" t="str">
        <f t="shared" si="7"/>
        <v>SI</v>
      </c>
      <c r="F130" s="90" t="s">
        <v>246</v>
      </c>
      <c r="G130" s="90" t="s">
        <v>246</v>
      </c>
      <c r="H130" s="25">
        <v>35700</v>
      </c>
      <c r="I130" s="26">
        <f t="shared" si="8"/>
        <v>35700</v>
      </c>
      <c r="J130" s="21">
        <v>44715</v>
      </c>
      <c r="K130" s="21">
        <f t="shared" si="9"/>
        <v>8788.3731963093924</v>
      </c>
      <c r="L130" s="21">
        <v>13400</v>
      </c>
      <c r="M130" s="105" t="s">
        <v>446</v>
      </c>
      <c r="N130" s="111">
        <f t="shared" si="10"/>
        <v>-0.5247418038218068</v>
      </c>
      <c r="O130" s="21" t="str">
        <f t="shared" si="11"/>
        <v>NO</v>
      </c>
    </row>
    <row r="131" spans="1:15" x14ac:dyDescent="0.25">
      <c r="A131" s="9">
        <v>129</v>
      </c>
      <c r="B131" s="14" t="s">
        <v>385</v>
      </c>
      <c r="C131" s="5" t="s">
        <v>251</v>
      </c>
      <c r="D131" s="6">
        <v>1</v>
      </c>
      <c r="E131" s="9" t="str">
        <f t="shared" si="7"/>
        <v>SI</v>
      </c>
      <c r="F131" s="90" t="s">
        <v>246</v>
      </c>
      <c r="G131" s="90" t="s">
        <v>246</v>
      </c>
      <c r="H131" s="25">
        <v>29750</v>
      </c>
      <c r="I131" s="26">
        <f t="shared" si="8"/>
        <v>29750</v>
      </c>
      <c r="J131" s="21">
        <v>33942</v>
      </c>
      <c r="K131" s="21">
        <f t="shared" si="9"/>
        <v>7323.6443302578264</v>
      </c>
      <c r="L131" s="21">
        <v>10200</v>
      </c>
      <c r="M131" s="105" t="s">
        <v>447</v>
      </c>
      <c r="N131" s="111">
        <f t="shared" si="10"/>
        <v>-0.39274922975962068</v>
      </c>
      <c r="O131" s="21" t="str">
        <f t="shared" si="11"/>
        <v>NO</v>
      </c>
    </row>
    <row r="132" spans="1:15" ht="25.5" x14ac:dyDescent="0.25">
      <c r="A132" s="9">
        <v>130</v>
      </c>
      <c r="B132" s="14" t="s">
        <v>386</v>
      </c>
      <c r="C132" s="5" t="s">
        <v>251</v>
      </c>
      <c r="D132" s="6">
        <v>1</v>
      </c>
      <c r="E132" s="9" t="str">
        <f>IF(H132="","",(IFERROR(IF(I132&lt;=$J132,"SI","NO"),"")))</f>
        <v>SI</v>
      </c>
      <c r="F132" s="90" t="s">
        <v>246</v>
      </c>
      <c r="G132" s="90" t="s">
        <v>246</v>
      </c>
      <c r="H132" s="25">
        <v>29750</v>
      </c>
      <c r="I132" s="26">
        <f>H132*D132</f>
        <v>29750</v>
      </c>
      <c r="J132" s="21">
        <v>31141</v>
      </c>
      <c r="K132" s="21">
        <f>I132-I132*$K$139</f>
        <v>7323.6443302578264</v>
      </c>
      <c r="L132" s="21">
        <v>9833</v>
      </c>
      <c r="M132" s="105" t="s">
        <v>448</v>
      </c>
      <c r="N132" s="111">
        <f t="shared" si="10"/>
        <v>-0.34263756629670095</v>
      </c>
      <c r="O132" s="21" t="str">
        <f t="shared" si="11"/>
        <v>NO</v>
      </c>
    </row>
    <row r="133" spans="1:15" ht="25.5" x14ac:dyDescent="0.25">
      <c r="A133" s="9">
        <v>131</v>
      </c>
      <c r="B133" s="14" t="s">
        <v>387</v>
      </c>
      <c r="C133" s="5" t="s">
        <v>251</v>
      </c>
      <c r="D133" s="6">
        <v>1</v>
      </c>
      <c r="E133" s="9" t="str">
        <f>IF(H133="","",(IFERROR(IF(I133&lt;=$J133,"SI","NO"),"")))</f>
        <v>SI</v>
      </c>
      <c r="F133" s="90" t="s">
        <v>246</v>
      </c>
      <c r="G133" s="90" t="s">
        <v>246</v>
      </c>
      <c r="H133" s="25">
        <v>41134.729999999996</v>
      </c>
      <c r="I133" s="26">
        <f>H133*D133</f>
        <v>41134.729999999996</v>
      </c>
      <c r="J133" s="21">
        <v>43509</v>
      </c>
      <c r="K133" s="21">
        <f>I133-I133*$K$139</f>
        <v>10126.256542560888</v>
      </c>
      <c r="L133" s="21"/>
      <c r="M133" s="105"/>
      <c r="N133" s="111" t="str">
        <f>IFERROR(IF(L133="","",L133/K133-1),"")</f>
        <v/>
      </c>
      <c r="O133" s="21" t="str">
        <f t="shared" si="11"/>
        <v/>
      </c>
    </row>
    <row r="134" spans="1:15" ht="15" thickBot="1" x14ac:dyDescent="0.3">
      <c r="A134" s="10"/>
      <c r="B134" s="75"/>
      <c r="C134" s="7"/>
      <c r="D134" s="11"/>
      <c r="E134" s="10"/>
      <c r="F134" s="91"/>
      <c r="G134" s="91"/>
      <c r="H134" s="28"/>
      <c r="I134" s="29"/>
      <c r="J134" s="22"/>
      <c r="K134" s="22"/>
      <c r="L134" s="22"/>
      <c r="M134" s="107"/>
      <c r="N134" s="110"/>
      <c r="O134" s="22"/>
    </row>
    <row r="135" spans="1:15" ht="30.75" thickBot="1" x14ac:dyDescent="0.3">
      <c r="A135" s="169"/>
      <c r="B135" s="169"/>
      <c r="C135" s="169"/>
      <c r="D135" s="169"/>
      <c r="E135" s="36"/>
      <c r="F135" s="36"/>
      <c r="G135" s="36"/>
      <c r="H135" s="23" t="s">
        <v>6</v>
      </c>
      <c r="I135" s="12">
        <f>SUM(I3:I134)</f>
        <v>6815221.6300000018</v>
      </c>
      <c r="J135" s="183">
        <v>1923815.2442360332</v>
      </c>
      <c r="K135" s="183">
        <f>SUM(K3:K134)</f>
        <v>1677723.0000000002</v>
      </c>
      <c r="L135" s="194">
        <f>SUM(L3:L134)</f>
        <v>1158263.74</v>
      </c>
      <c r="M135" s="185" t="s">
        <v>452</v>
      </c>
      <c r="N135" s="186"/>
      <c r="O135" s="187"/>
    </row>
    <row r="136" spans="1:15" ht="27" customHeight="1" thickBot="1" x14ac:dyDescent="0.3">
      <c r="A136" s="162"/>
      <c r="B136" s="162"/>
      <c r="C136" s="162"/>
      <c r="D136" s="169"/>
      <c r="E136" s="178"/>
      <c r="F136" s="179"/>
      <c r="G136" s="179"/>
      <c r="H136" s="179"/>
      <c r="I136" s="180"/>
      <c r="J136" s="184"/>
      <c r="K136" s="184"/>
      <c r="L136" s="195"/>
      <c r="M136" s="188"/>
      <c r="N136" s="189"/>
      <c r="O136" s="190"/>
    </row>
    <row r="137" spans="1:15" ht="27.75" customHeight="1" thickBot="1" x14ac:dyDescent="0.3">
      <c r="E137" s="178"/>
      <c r="F137" s="179"/>
      <c r="G137" s="179"/>
      <c r="H137" s="179"/>
      <c r="I137" s="180"/>
      <c r="L137" s="108"/>
      <c r="M137" s="191"/>
      <c r="N137" s="192"/>
      <c r="O137" s="193"/>
    </row>
    <row r="138" spans="1:15" ht="15" customHeight="1" x14ac:dyDescent="0.25">
      <c r="A138" s="162"/>
      <c r="B138" s="162"/>
      <c r="C138" s="162"/>
      <c r="D138" s="162"/>
      <c r="I138" s="66"/>
      <c r="M138" s="38"/>
      <c r="N138" s="38"/>
    </row>
    <row r="139" spans="1:15" ht="15" x14ac:dyDescent="0.25">
      <c r="I139" s="76">
        <v>1677723</v>
      </c>
      <c r="K139" s="67">
        <f>1-(I139/I135)</f>
        <v>0.7538270813358714</v>
      </c>
      <c r="L139" s="67"/>
      <c r="M139" s="113">
        <f>69/131</f>
        <v>0.52671755725190839</v>
      </c>
      <c r="O139" s="67"/>
    </row>
    <row r="142" spans="1:15" x14ac:dyDescent="0.25">
      <c r="B142" s="77"/>
      <c r="C142" s="78"/>
      <c r="M142" s="77"/>
      <c r="N142" s="77"/>
    </row>
    <row r="143" spans="1:15" x14ac:dyDescent="0.25">
      <c r="B143" s="77"/>
      <c r="C143" s="78"/>
      <c r="M143" s="77"/>
      <c r="N143" s="77"/>
    </row>
    <row r="144" spans="1:15" x14ac:dyDescent="0.25">
      <c r="B144" s="77"/>
      <c r="C144" s="78"/>
      <c r="M144" s="77"/>
      <c r="N144" s="77"/>
    </row>
    <row r="145" spans="2:14" x14ac:dyDescent="0.25">
      <c r="B145" s="77"/>
      <c r="C145" s="78"/>
      <c r="M145" s="77"/>
      <c r="N145" s="77"/>
    </row>
    <row r="146" spans="2:14" x14ac:dyDescent="0.25">
      <c r="B146" s="77"/>
      <c r="C146" s="78"/>
      <c r="M146" s="77"/>
      <c r="N146" s="77"/>
    </row>
    <row r="147" spans="2:14" x14ac:dyDescent="0.25">
      <c r="B147" s="77"/>
      <c r="C147" s="78"/>
      <c r="M147" s="77"/>
      <c r="N147" s="77"/>
    </row>
  </sheetData>
  <autoFilter ref="A2:O133"/>
  <mergeCells count="15">
    <mergeCell ref="O1:O2"/>
    <mergeCell ref="M135:O137"/>
    <mergeCell ref="N1:N2"/>
    <mergeCell ref="K135:K136"/>
    <mergeCell ref="L135:L136"/>
    <mergeCell ref="K1:K2"/>
    <mergeCell ref="L1:M1"/>
    <mergeCell ref="A138:D138"/>
    <mergeCell ref="E137:I137"/>
    <mergeCell ref="J1:J2"/>
    <mergeCell ref="A135:D136"/>
    <mergeCell ref="J135:J136"/>
    <mergeCell ref="E136:I136"/>
    <mergeCell ref="A1:D1"/>
    <mergeCell ref="E1:I1"/>
  </mergeCells>
  <conditionalFormatting sqref="E134:G134">
    <cfRule type="cellIs" dxfId="58" priority="303" operator="equal">
      <formula>"NO"</formula>
    </cfRule>
    <cfRule type="cellIs" dxfId="57" priority="304" operator="equal">
      <formula>"SI"</formula>
    </cfRule>
  </conditionalFormatting>
  <conditionalFormatting sqref="E3:G19">
    <cfRule type="cellIs" dxfId="56" priority="45" operator="equal">
      <formula>"NO"</formula>
    </cfRule>
    <cfRule type="cellIs" dxfId="55" priority="46" operator="equal">
      <formula>"SI"</formula>
    </cfRule>
  </conditionalFormatting>
  <conditionalFormatting sqref="E20:G32">
    <cfRule type="cellIs" dxfId="54" priority="43" operator="equal">
      <formula>"NO"</formula>
    </cfRule>
    <cfRule type="cellIs" dxfId="53" priority="44" operator="equal">
      <formula>"SI"</formula>
    </cfRule>
  </conditionalFormatting>
  <conditionalFormatting sqref="E33:G43">
    <cfRule type="cellIs" dxfId="52" priority="41" operator="equal">
      <formula>"NO"</formula>
    </cfRule>
    <cfRule type="cellIs" dxfId="51" priority="42" operator="equal">
      <formula>"SI"</formula>
    </cfRule>
  </conditionalFormatting>
  <conditionalFormatting sqref="E46:G46">
    <cfRule type="cellIs" dxfId="50" priority="39" operator="equal">
      <formula>"NO"</formula>
    </cfRule>
    <cfRule type="cellIs" dxfId="49" priority="40" operator="equal">
      <formula>"SI"</formula>
    </cfRule>
  </conditionalFormatting>
  <conditionalFormatting sqref="E44:G45">
    <cfRule type="cellIs" dxfId="48" priority="37" operator="equal">
      <formula>"NO"</formula>
    </cfRule>
    <cfRule type="cellIs" dxfId="47" priority="38" operator="equal">
      <formula>"SI"</formula>
    </cfRule>
  </conditionalFormatting>
  <conditionalFormatting sqref="E47:G50">
    <cfRule type="cellIs" dxfId="46" priority="35" operator="equal">
      <formula>"NO"</formula>
    </cfRule>
    <cfRule type="cellIs" dxfId="45" priority="36" operator="equal">
      <formula>"SI"</formula>
    </cfRule>
  </conditionalFormatting>
  <conditionalFormatting sqref="E62:G63">
    <cfRule type="cellIs" dxfId="44" priority="33" operator="equal">
      <formula>"NO"</formula>
    </cfRule>
    <cfRule type="cellIs" dxfId="43" priority="34" operator="equal">
      <formula>"SI"</formula>
    </cfRule>
  </conditionalFormatting>
  <conditionalFormatting sqref="E55:G55">
    <cfRule type="cellIs" dxfId="42" priority="31" operator="equal">
      <formula>"NO"</formula>
    </cfRule>
    <cfRule type="cellIs" dxfId="41" priority="32" operator="equal">
      <formula>"SI"</formula>
    </cfRule>
  </conditionalFormatting>
  <conditionalFormatting sqref="E53:G54">
    <cfRule type="cellIs" dxfId="40" priority="29" operator="equal">
      <formula>"NO"</formula>
    </cfRule>
    <cfRule type="cellIs" dxfId="39" priority="30" operator="equal">
      <formula>"SI"</formula>
    </cfRule>
  </conditionalFormatting>
  <conditionalFormatting sqref="E56:G61">
    <cfRule type="cellIs" dxfId="38" priority="27" operator="equal">
      <formula>"NO"</formula>
    </cfRule>
    <cfRule type="cellIs" dxfId="37" priority="28" operator="equal">
      <formula>"SI"</formula>
    </cfRule>
  </conditionalFormatting>
  <conditionalFormatting sqref="E51:G52">
    <cfRule type="cellIs" dxfId="36" priority="25" operator="equal">
      <formula>"NO"</formula>
    </cfRule>
    <cfRule type="cellIs" dxfId="35" priority="26" operator="equal">
      <formula>"SI"</formula>
    </cfRule>
  </conditionalFormatting>
  <conditionalFormatting sqref="E64:G76">
    <cfRule type="cellIs" dxfId="34" priority="23" operator="equal">
      <formula>"NO"</formula>
    </cfRule>
    <cfRule type="cellIs" dxfId="33" priority="24" operator="equal">
      <formula>"SI"</formula>
    </cfRule>
  </conditionalFormatting>
  <conditionalFormatting sqref="E107:G116 E77:G89">
    <cfRule type="cellIs" dxfId="32" priority="21" operator="equal">
      <formula>"NO"</formula>
    </cfRule>
    <cfRule type="cellIs" dxfId="31" priority="22" operator="equal">
      <formula>"SI"</formula>
    </cfRule>
  </conditionalFormatting>
  <conditionalFormatting sqref="E117:G127">
    <cfRule type="cellIs" dxfId="30" priority="19" operator="equal">
      <formula>"NO"</formula>
    </cfRule>
    <cfRule type="cellIs" dxfId="29" priority="20" operator="equal">
      <formula>"SI"</formula>
    </cfRule>
  </conditionalFormatting>
  <conditionalFormatting sqref="E130:G130">
    <cfRule type="cellIs" dxfId="28" priority="17" operator="equal">
      <formula>"NO"</formula>
    </cfRule>
    <cfRule type="cellIs" dxfId="27" priority="18" operator="equal">
      <formula>"SI"</formula>
    </cfRule>
  </conditionalFormatting>
  <conditionalFormatting sqref="E128:G129">
    <cfRule type="cellIs" dxfId="26" priority="15" operator="equal">
      <formula>"NO"</formula>
    </cfRule>
    <cfRule type="cellIs" dxfId="25" priority="16" operator="equal">
      <formula>"SI"</formula>
    </cfRule>
  </conditionalFormatting>
  <conditionalFormatting sqref="E131:G133">
    <cfRule type="cellIs" dxfId="24" priority="13" operator="equal">
      <formula>"NO"</formula>
    </cfRule>
    <cfRule type="cellIs" dxfId="23" priority="14" operator="equal">
      <formula>"SI"</formula>
    </cfRule>
  </conditionalFormatting>
  <conditionalFormatting sqref="E90:G100">
    <cfRule type="cellIs" dxfId="22" priority="9" operator="equal">
      <formula>"NO"</formula>
    </cfRule>
    <cfRule type="cellIs" dxfId="21" priority="10" operator="equal">
      <formula>"SI"</formula>
    </cfRule>
  </conditionalFormatting>
  <conditionalFormatting sqref="E103:G103">
    <cfRule type="cellIs" dxfId="20" priority="7" operator="equal">
      <formula>"NO"</formula>
    </cfRule>
    <cfRule type="cellIs" dxfId="19" priority="8" operator="equal">
      <formula>"SI"</formula>
    </cfRule>
  </conditionalFormatting>
  <conditionalFormatting sqref="E101:G102">
    <cfRule type="cellIs" dxfId="18" priority="5" operator="equal">
      <formula>"NO"</formula>
    </cfRule>
    <cfRule type="cellIs" dxfId="17" priority="6" operator="equal">
      <formula>"SI"</formula>
    </cfRule>
  </conditionalFormatting>
  <conditionalFormatting sqref="E104:G106">
    <cfRule type="cellIs" dxfId="16" priority="3" operator="equal">
      <formula>"NO"</formula>
    </cfRule>
    <cfRule type="cellIs" dxfId="15" priority="4" operator="equal">
      <formula>"SI"</formula>
    </cfRule>
  </conditionalFormatting>
  <conditionalFormatting sqref="O3:O134">
    <cfRule type="cellIs" dxfId="14" priority="2" operator="equal">
      <formula>"NO"</formula>
    </cfRule>
  </conditionalFormatting>
  <conditionalFormatting sqref="N4:N133">
    <cfRule type="cellIs" dxfId="13" priority="1" operator="lessThan">
      <formula>0</formula>
    </cfRule>
  </conditionalFormatting>
  <pageMargins left="0.7" right="0.7" top="0.75" bottom="0.75" header="0.3" footer="0.3"/>
  <pageSetup paperSize="9" scale="5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showGridLines="0" zoomScale="70" zoomScaleNormal="70" workbookViewId="0">
      <pane xSplit="3" ySplit="2" topLeftCell="D3" activePane="bottomRight" state="frozen"/>
      <selection activeCell="D7" sqref="D7:D11"/>
      <selection pane="topRight" activeCell="D7" sqref="D7:D11"/>
      <selection pane="bottomLeft" activeCell="D7" sqref="D7:D11"/>
      <selection pane="bottomRight" activeCell="D7" sqref="D7:D11"/>
    </sheetView>
  </sheetViews>
  <sheetFormatPr baseColWidth="10" defaultColWidth="11.42578125" defaultRowHeight="14.25" x14ac:dyDescent="0.25"/>
  <cols>
    <col min="1" max="1" width="7.28515625" style="38" bestFit="1" customWidth="1"/>
    <col min="2" max="2" width="42.7109375" style="18" customWidth="1"/>
    <col min="3" max="3" width="17.28515625" style="38" bestFit="1" customWidth="1"/>
    <col min="4" max="4" width="13.5703125" style="38" bestFit="1" customWidth="1"/>
    <col min="5" max="7" width="14.140625" style="38" customWidth="1"/>
    <col min="8" max="8" width="14.85546875" style="38" customWidth="1"/>
    <col min="9" max="9" width="15.85546875" style="38" customWidth="1"/>
    <col min="10" max="10" width="17" style="38" customWidth="1"/>
    <col min="11" max="12" width="19.42578125" style="38" customWidth="1"/>
    <col min="13" max="13" width="26" style="18" bestFit="1" customWidth="1"/>
    <col min="14" max="14" width="21.28515625" style="38" customWidth="1"/>
    <col min="15" max="16384" width="11.42578125" style="38"/>
  </cols>
  <sheetData>
    <row r="1" spans="1:14" s="37" customFormat="1" ht="30.75" customHeight="1" thickBot="1" x14ac:dyDescent="0.3">
      <c r="A1" s="163"/>
      <c r="B1" s="164"/>
      <c r="C1" s="164"/>
      <c r="D1" s="164"/>
      <c r="E1" s="165" t="s">
        <v>456</v>
      </c>
      <c r="F1" s="166"/>
      <c r="G1" s="166"/>
      <c r="H1" s="167"/>
      <c r="I1" s="168"/>
      <c r="J1" s="181" t="s">
        <v>8</v>
      </c>
      <c r="K1" s="181" t="s">
        <v>453</v>
      </c>
      <c r="L1" s="157" t="s">
        <v>484</v>
      </c>
      <c r="M1" s="171"/>
    </row>
    <row r="2" spans="1:14" ht="45.75" customHeight="1" thickBot="1" x14ac:dyDescent="0.3">
      <c r="A2" s="1" t="s">
        <v>0</v>
      </c>
      <c r="B2" s="19" t="s">
        <v>5</v>
      </c>
      <c r="C2" s="2" t="s">
        <v>1</v>
      </c>
      <c r="D2" s="24" t="s">
        <v>2</v>
      </c>
      <c r="E2" s="92" t="s">
        <v>243</v>
      </c>
      <c r="F2" s="93" t="s">
        <v>244</v>
      </c>
      <c r="G2" s="93" t="s">
        <v>245</v>
      </c>
      <c r="H2" s="93" t="s">
        <v>3</v>
      </c>
      <c r="I2" s="94" t="s">
        <v>4</v>
      </c>
      <c r="J2" s="182"/>
      <c r="K2" s="182"/>
      <c r="L2" s="102" t="s">
        <v>450</v>
      </c>
      <c r="M2" s="103" t="s">
        <v>7</v>
      </c>
      <c r="N2" s="94" t="s">
        <v>483</v>
      </c>
    </row>
    <row r="3" spans="1:14" x14ac:dyDescent="0.25">
      <c r="A3" s="8">
        <v>1</v>
      </c>
      <c r="B3" s="13" t="s">
        <v>457</v>
      </c>
      <c r="C3" s="3" t="s">
        <v>251</v>
      </c>
      <c r="D3" s="4">
        <v>1</v>
      </c>
      <c r="E3" s="30" t="str">
        <f>IF(I3&lt;=J3,"SI","NO")</f>
        <v>SI</v>
      </c>
      <c r="F3" s="89" t="s">
        <v>246</v>
      </c>
      <c r="G3" s="89" t="s">
        <v>246</v>
      </c>
      <c r="H3" s="31">
        <v>38410</v>
      </c>
      <c r="I3" s="32">
        <f>H3*D3</f>
        <v>38410</v>
      </c>
      <c r="J3" s="20">
        <v>38420</v>
      </c>
      <c r="K3" s="118">
        <f>ROUND(I3-I3*$K$30,0)</f>
        <v>16315</v>
      </c>
      <c r="L3" s="115">
        <v>18207</v>
      </c>
      <c r="M3" s="104" t="str">
        <f>IF(L3="","",IF(L3=K3,"SI","NO"))</f>
        <v>NO</v>
      </c>
      <c r="N3" s="32">
        <f>K3-L3</f>
        <v>-1892</v>
      </c>
    </row>
    <row r="4" spans="1:14" x14ac:dyDescent="0.25">
      <c r="A4" s="9">
        <v>2</v>
      </c>
      <c r="B4" s="14" t="s">
        <v>458</v>
      </c>
      <c r="C4" s="5" t="s">
        <v>251</v>
      </c>
      <c r="D4" s="6">
        <v>1</v>
      </c>
      <c r="E4" s="30" t="str">
        <f t="shared" ref="E4:E24" si="0">IF(I4&lt;=J4,"SI","NO")</f>
        <v>SI</v>
      </c>
      <c r="F4" s="89" t="s">
        <v>246</v>
      </c>
      <c r="G4" s="89" t="s">
        <v>246</v>
      </c>
      <c r="H4" s="25">
        <v>47695</v>
      </c>
      <c r="I4" s="26">
        <f t="shared" ref="I4:I24" si="1">H4*D4</f>
        <v>47695</v>
      </c>
      <c r="J4" s="21">
        <v>47705</v>
      </c>
      <c r="K4" s="119">
        <f t="shared" ref="K4:K24" si="2">ROUND(I4-I4*$K$30,0)</f>
        <v>20258</v>
      </c>
      <c r="L4" s="116">
        <v>27965</v>
      </c>
      <c r="M4" s="105" t="str">
        <f t="shared" ref="M4:M24" si="3">IF(L4="","",IF(L4=K4,"SI","NO"))</f>
        <v>NO</v>
      </c>
      <c r="N4" s="26">
        <f t="shared" ref="N4:N24" si="4">K4-L4</f>
        <v>-7707</v>
      </c>
    </row>
    <row r="5" spans="1:14" x14ac:dyDescent="0.25">
      <c r="A5" s="9">
        <v>3</v>
      </c>
      <c r="B5" s="14" t="s">
        <v>459</v>
      </c>
      <c r="C5" s="5" t="s">
        <v>251</v>
      </c>
      <c r="D5" s="6">
        <v>1</v>
      </c>
      <c r="E5" s="30" t="str">
        <f t="shared" si="0"/>
        <v>SI</v>
      </c>
      <c r="F5" s="89" t="s">
        <v>246</v>
      </c>
      <c r="G5" s="89" t="s">
        <v>246</v>
      </c>
      <c r="H5" s="25">
        <v>59265</v>
      </c>
      <c r="I5" s="26">
        <f t="shared" si="1"/>
        <v>59265</v>
      </c>
      <c r="J5" s="21">
        <v>59275</v>
      </c>
      <c r="K5" s="119">
        <f t="shared" si="2"/>
        <v>25173</v>
      </c>
      <c r="L5" s="116">
        <v>27370</v>
      </c>
      <c r="M5" s="105" t="str">
        <f t="shared" si="3"/>
        <v>NO</v>
      </c>
      <c r="N5" s="26">
        <f t="shared" si="4"/>
        <v>-2197</v>
      </c>
    </row>
    <row r="6" spans="1:14" x14ac:dyDescent="0.25">
      <c r="A6" s="9">
        <v>4</v>
      </c>
      <c r="B6" s="14" t="s">
        <v>460</v>
      </c>
      <c r="C6" s="5" t="s">
        <v>251</v>
      </c>
      <c r="D6" s="6">
        <v>1</v>
      </c>
      <c r="E6" s="30" t="str">
        <f t="shared" si="0"/>
        <v>SI</v>
      </c>
      <c r="F6" s="89" t="s">
        <v>246</v>
      </c>
      <c r="G6" s="89" t="s">
        <v>246</v>
      </c>
      <c r="H6" s="25">
        <v>49048</v>
      </c>
      <c r="I6" s="26">
        <f t="shared" si="1"/>
        <v>49048</v>
      </c>
      <c r="J6" s="21">
        <v>49059</v>
      </c>
      <c r="K6" s="119">
        <f t="shared" si="2"/>
        <v>20833</v>
      </c>
      <c r="L6" s="116">
        <v>20230</v>
      </c>
      <c r="M6" s="105" t="str">
        <f t="shared" si="3"/>
        <v>NO</v>
      </c>
      <c r="N6" s="26">
        <f t="shared" si="4"/>
        <v>603</v>
      </c>
    </row>
    <row r="7" spans="1:14" x14ac:dyDescent="0.25">
      <c r="A7" s="9">
        <v>5</v>
      </c>
      <c r="B7" s="14" t="s">
        <v>461</v>
      </c>
      <c r="C7" s="5" t="s">
        <v>251</v>
      </c>
      <c r="D7" s="6">
        <v>1</v>
      </c>
      <c r="E7" s="30" t="str">
        <f t="shared" si="0"/>
        <v>SI</v>
      </c>
      <c r="F7" s="89" t="s">
        <v>246</v>
      </c>
      <c r="G7" s="89" t="s">
        <v>246</v>
      </c>
      <c r="H7" s="25">
        <v>69381</v>
      </c>
      <c r="I7" s="26">
        <f t="shared" si="1"/>
        <v>69381</v>
      </c>
      <c r="J7" s="21">
        <v>69392</v>
      </c>
      <c r="K7" s="119">
        <f t="shared" si="2"/>
        <v>29470</v>
      </c>
      <c r="L7" s="116">
        <v>25999</v>
      </c>
      <c r="M7" s="105" t="str">
        <f t="shared" si="3"/>
        <v>NO</v>
      </c>
      <c r="N7" s="26">
        <f t="shared" si="4"/>
        <v>3471</v>
      </c>
    </row>
    <row r="8" spans="1:14" x14ac:dyDescent="0.25">
      <c r="A8" s="9">
        <v>6</v>
      </c>
      <c r="B8" s="14" t="s">
        <v>462</v>
      </c>
      <c r="C8" s="5" t="s">
        <v>251</v>
      </c>
      <c r="D8" s="6">
        <v>1</v>
      </c>
      <c r="E8" s="30" t="str">
        <f t="shared" si="0"/>
        <v>SI</v>
      </c>
      <c r="F8" s="89" t="s">
        <v>246</v>
      </c>
      <c r="G8" s="89" t="s">
        <v>246</v>
      </c>
      <c r="H8" s="25">
        <v>35702</v>
      </c>
      <c r="I8" s="26">
        <f t="shared" si="1"/>
        <v>35702</v>
      </c>
      <c r="J8" s="21">
        <v>35713</v>
      </c>
      <c r="K8" s="119">
        <f t="shared" si="2"/>
        <v>15164</v>
      </c>
      <c r="L8" s="116">
        <v>17434</v>
      </c>
      <c r="M8" s="105" t="str">
        <f t="shared" si="3"/>
        <v>NO</v>
      </c>
      <c r="N8" s="26">
        <f t="shared" si="4"/>
        <v>-2270</v>
      </c>
    </row>
    <row r="9" spans="1:14" ht="25.5" x14ac:dyDescent="0.25">
      <c r="A9" s="9">
        <v>7</v>
      </c>
      <c r="B9" s="14" t="s">
        <v>463</v>
      </c>
      <c r="C9" s="5" t="s">
        <v>251</v>
      </c>
      <c r="D9" s="6">
        <v>1</v>
      </c>
      <c r="E9" s="30" t="str">
        <f t="shared" si="0"/>
        <v>SI</v>
      </c>
      <c r="F9" s="89" t="s">
        <v>246</v>
      </c>
      <c r="G9" s="89" t="s">
        <v>246</v>
      </c>
      <c r="H9" s="25">
        <v>1665</v>
      </c>
      <c r="I9" s="26">
        <f t="shared" si="1"/>
        <v>1665</v>
      </c>
      <c r="J9" s="21">
        <v>1675</v>
      </c>
      <c r="K9" s="119">
        <f t="shared" si="2"/>
        <v>707</v>
      </c>
      <c r="L9" s="116">
        <v>594</v>
      </c>
      <c r="M9" s="105" t="str">
        <f t="shared" si="3"/>
        <v>NO</v>
      </c>
      <c r="N9" s="26">
        <f t="shared" si="4"/>
        <v>113</v>
      </c>
    </row>
    <row r="10" spans="1:14" x14ac:dyDescent="0.25">
      <c r="A10" s="9">
        <v>8</v>
      </c>
      <c r="B10" s="14" t="s">
        <v>296</v>
      </c>
      <c r="C10" s="5" t="s">
        <v>464</v>
      </c>
      <c r="D10" s="6">
        <v>1</v>
      </c>
      <c r="E10" s="30" t="str">
        <f t="shared" si="0"/>
        <v>SI</v>
      </c>
      <c r="F10" s="89" t="s">
        <v>246</v>
      </c>
      <c r="G10" s="89" t="s">
        <v>246</v>
      </c>
      <c r="H10" s="25">
        <v>87419</v>
      </c>
      <c r="I10" s="26">
        <f t="shared" si="1"/>
        <v>87419</v>
      </c>
      <c r="J10" s="21">
        <v>87430</v>
      </c>
      <c r="K10" s="119">
        <f t="shared" si="2"/>
        <v>37131</v>
      </c>
      <c r="L10" s="116">
        <v>37127</v>
      </c>
      <c r="M10" s="105" t="str">
        <f t="shared" si="3"/>
        <v>NO</v>
      </c>
      <c r="N10" s="26">
        <f t="shared" si="4"/>
        <v>4</v>
      </c>
    </row>
    <row r="11" spans="1:14" x14ac:dyDescent="0.25">
      <c r="A11" s="9">
        <v>9</v>
      </c>
      <c r="B11" s="14" t="s">
        <v>465</v>
      </c>
      <c r="C11" s="5" t="s">
        <v>251</v>
      </c>
      <c r="D11" s="6">
        <v>1</v>
      </c>
      <c r="E11" s="30" t="str">
        <f t="shared" si="0"/>
        <v>SI</v>
      </c>
      <c r="F11" s="89" t="s">
        <v>246</v>
      </c>
      <c r="G11" s="89" t="s">
        <v>246</v>
      </c>
      <c r="H11" s="25">
        <v>274</v>
      </c>
      <c r="I11" s="26">
        <f t="shared" si="1"/>
        <v>274</v>
      </c>
      <c r="J11" s="21">
        <v>284</v>
      </c>
      <c r="K11" s="119">
        <f t="shared" si="2"/>
        <v>116</v>
      </c>
      <c r="L11" s="116">
        <v>98</v>
      </c>
      <c r="M11" s="105" t="str">
        <f t="shared" si="3"/>
        <v>NO</v>
      </c>
      <c r="N11" s="26">
        <f t="shared" si="4"/>
        <v>18</v>
      </c>
    </row>
    <row r="12" spans="1:14" x14ac:dyDescent="0.25">
      <c r="A12" s="9">
        <v>10</v>
      </c>
      <c r="B12" s="14" t="s">
        <v>466</v>
      </c>
      <c r="C12" s="5" t="s">
        <v>251</v>
      </c>
      <c r="D12" s="6">
        <v>1</v>
      </c>
      <c r="E12" s="30" t="str">
        <f t="shared" si="0"/>
        <v>SI</v>
      </c>
      <c r="F12" s="89" t="s">
        <v>246</v>
      </c>
      <c r="G12" s="89" t="s">
        <v>246</v>
      </c>
      <c r="H12" s="25">
        <v>36400</v>
      </c>
      <c r="I12" s="26">
        <f t="shared" si="1"/>
        <v>36400</v>
      </c>
      <c r="J12" s="21">
        <v>36411</v>
      </c>
      <c r="K12" s="119">
        <f t="shared" si="2"/>
        <v>15461</v>
      </c>
      <c r="L12" s="116">
        <v>15064</v>
      </c>
      <c r="M12" s="105" t="str">
        <f t="shared" si="3"/>
        <v>NO</v>
      </c>
      <c r="N12" s="26">
        <f t="shared" si="4"/>
        <v>397</v>
      </c>
    </row>
    <row r="13" spans="1:14" ht="114.75" x14ac:dyDescent="0.25">
      <c r="A13" s="9">
        <v>11</v>
      </c>
      <c r="B13" s="14" t="s">
        <v>467</v>
      </c>
      <c r="C13" s="5" t="s">
        <v>468</v>
      </c>
      <c r="D13" s="6">
        <v>1</v>
      </c>
      <c r="E13" s="30" t="str">
        <f t="shared" si="0"/>
        <v>SI</v>
      </c>
      <c r="F13" s="89" t="s">
        <v>246</v>
      </c>
      <c r="G13" s="89" t="s">
        <v>246</v>
      </c>
      <c r="H13" s="25">
        <v>93824</v>
      </c>
      <c r="I13" s="26">
        <f t="shared" si="1"/>
        <v>93824</v>
      </c>
      <c r="J13" s="21">
        <v>93834</v>
      </c>
      <c r="K13" s="119">
        <f t="shared" si="2"/>
        <v>39852</v>
      </c>
      <c r="L13" s="116">
        <v>51878</v>
      </c>
      <c r="M13" s="105" t="str">
        <f t="shared" si="3"/>
        <v>NO</v>
      </c>
      <c r="N13" s="26">
        <f t="shared" si="4"/>
        <v>-12026</v>
      </c>
    </row>
    <row r="14" spans="1:14" ht="140.25" x14ac:dyDescent="0.25">
      <c r="A14" s="9">
        <v>12</v>
      </c>
      <c r="B14" s="14" t="s">
        <v>469</v>
      </c>
      <c r="C14" s="5" t="s">
        <v>251</v>
      </c>
      <c r="D14" s="6">
        <v>1</v>
      </c>
      <c r="E14" s="30" t="str">
        <f t="shared" si="0"/>
        <v>SI</v>
      </c>
      <c r="F14" s="89" t="s">
        <v>246</v>
      </c>
      <c r="G14" s="89" t="s">
        <v>246</v>
      </c>
      <c r="H14" s="25">
        <v>160465</v>
      </c>
      <c r="I14" s="26">
        <f t="shared" si="1"/>
        <v>160465</v>
      </c>
      <c r="J14" s="21">
        <v>160475</v>
      </c>
      <c r="K14" s="119">
        <f t="shared" si="2"/>
        <v>68158</v>
      </c>
      <c r="L14" s="116">
        <v>81499</v>
      </c>
      <c r="M14" s="105" t="str">
        <f t="shared" si="3"/>
        <v>NO</v>
      </c>
      <c r="N14" s="26">
        <f t="shared" si="4"/>
        <v>-13341</v>
      </c>
    </row>
    <row r="15" spans="1:14" ht="76.5" x14ac:dyDescent="0.25">
      <c r="A15" s="9">
        <v>13</v>
      </c>
      <c r="B15" s="15" t="s">
        <v>470</v>
      </c>
      <c r="C15" s="5" t="s">
        <v>471</v>
      </c>
      <c r="D15" s="6">
        <v>1</v>
      </c>
      <c r="E15" s="30" t="str">
        <f t="shared" si="0"/>
        <v>SI</v>
      </c>
      <c r="F15" s="89" t="s">
        <v>246</v>
      </c>
      <c r="G15" s="89" t="s">
        <v>246</v>
      </c>
      <c r="H15" s="25">
        <v>108586</v>
      </c>
      <c r="I15" s="26">
        <f t="shared" si="1"/>
        <v>108586</v>
      </c>
      <c r="J15" s="21">
        <v>108596</v>
      </c>
      <c r="K15" s="119">
        <f t="shared" si="2"/>
        <v>46122</v>
      </c>
      <c r="L15" s="116">
        <v>45815</v>
      </c>
      <c r="M15" s="106" t="str">
        <f t="shared" si="3"/>
        <v>NO</v>
      </c>
      <c r="N15" s="26">
        <f t="shared" si="4"/>
        <v>307</v>
      </c>
    </row>
    <row r="16" spans="1:14" ht="114.75" x14ac:dyDescent="0.25">
      <c r="A16" s="9">
        <v>14</v>
      </c>
      <c r="B16" s="14" t="s">
        <v>472</v>
      </c>
      <c r="C16" s="5" t="s">
        <v>251</v>
      </c>
      <c r="D16" s="6">
        <v>1</v>
      </c>
      <c r="E16" s="30" t="str">
        <f t="shared" si="0"/>
        <v>SI</v>
      </c>
      <c r="F16" s="89" t="s">
        <v>246</v>
      </c>
      <c r="G16" s="89" t="s">
        <v>246</v>
      </c>
      <c r="H16" s="27">
        <v>436269</v>
      </c>
      <c r="I16" s="26">
        <f t="shared" si="1"/>
        <v>436269</v>
      </c>
      <c r="J16" s="21">
        <v>436279</v>
      </c>
      <c r="K16" s="119">
        <f t="shared" si="2"/>
        <v>185305</v>
      </c>
      <c r="L16" s="116">
        <v>177310</v>
      </c>
      <c r="M16" s="105" t="str">
        <f t="shared" si="3"/>
        <v>NO</v>
      </c>
      <c r="N16" s="26">
        <f t="shared" si="4"/>
        <v>7995</v>
      </c>
    </row>
    <row r="17" spans="1:14" ht="102" x14ac:dyDescent="0.25">
      <c r="A17" s="9">
        <v>15</v>
      </c>
      <c r="B17" s="14" t="s">
        <v>473</v>
      </c>
      <c r="C17" s="5" t="s">
        <v>251</v>
      </c>
      <c r="D17" s="6">
        <v>1</v>
      </c>
      <c r="E17" s="30" t="str">
        <f t="shared" si="0"/>
        <v>SI</v>
      </c>
      <c r="F17" s="89" t="s">
        <v>246</v>
      </c>
      <c r="G17" s="89" t="s">
        <v>246</v>
      </c>
      <c r="H17" s="25">
        <v>514513</v>
      </c>
      <c r="I17" s="26">
        <f t="shared" si="1"/>
        <v>514513</v>
      </c>
      <c r="J17" s="21">
        <v>514523</v>
      </c>
      <c r="K17" s="119">
        <f t="shared" si="2"/>
        <v>218539</v>
      </c>
      <c r="L17" s="116">
        <v>211820</v>
      </c>
      <c r="M17" s="105" t="str">
        <f t="shared" si="3"/>
        <v>NO</v>
      </c>
      <c r="N17" s="26">
        <f t="shared" si="4"/>
        <v>6719</v>
      </c>
    </row>
    <row r="18" spans="1:14" ht="63.75" x14ac:dyDescent="0.25">
      <c r="A18" s="9">
        <v>16</v>
      </c>
      <c r="B18" s="14" t="s">
        <v>474</v>
      </c>
      <c r="C18" s="5" t="s">
        <v>251</v>
      </c>
      <c r="D18" s="6">
        <v>1</v>
      </c>
      <c r="E18" s="30" t="str">
        <f t="shared" si="0"/>
        <v>SI</v>
      </c>
      <c r="F18" s="89" t="s">
        <v>246</v>
      </c>
      <c r="G18" s="89" t="s">
        <v>246</v>
      </c>
      <c r="H18" s="25">
        <v>770320</v>
      </c>
      <c r="I18" s="26">
        <f t="shared" si="1"/>
        <v>770320</v>
      </c>
      <c r="J18" s="21">
        <v>770330</v>
      </c>
      <c r="K18" s="119">
        <f t="shared" si="2"/>
        <v>327193</v>
      </c>
      <c r="L18" s="116">
        <v>315350</v>
      </c>
      <c r="M18" s="105" t="str">
        <f t="shared" si="3"/>
        <v>NO</v>
      </c>
      <c r="N18" s="26">
        <f t="shared" si="4"/>
        <v>11843</v>
      </c>
    </row>
    <row r="19" spans="1:14" ht="25.5" x14ac:dyDescent="0.25">
      <c r="A19" s="9">
        <v>17</v>
      </c>
      <c r="B19" s="14" t="s">
        <v>475</v>
      </c>
      <c r="C19" s="5" t="s">
        <v>251</v>
      </c>
      <c r="D19" s="6">
        <v>1</v>
      </c>
      <c r="E19" s="30" t="str">
        <f t="shared" si="0"/>
        <v>SI</v>
      </c>
      <c r="F19" s="89" t="s">
        <v>246</v>
      </c>
      <c r="G19" s="89" t="s">
        <v>246</v>
      </c>
      <c r="H19" s="25">
        <v>75107</v>
      </c>
      <c r="I19" s="26">
        <f t="shared" si="1"/>
        <v>75107</v>
      </c>
      <c r="J19" s="21">
        <v>75118</v>
      </c>
      <c r="K19" s="119">
        <f t="shared" si="2"/>
        <v>31902</v>
      </c>
      <c r="L19" s="116">
        <v>30940</v>
      </c>
      <c r="M19" s="105" t="str">
        <f t="shared" si="3"/>
        <v>NO</v>
      </c>
      <c r="N19" s="26">
        <f t="shared" si="4"/>
        <v>962</v>
      </c>
    </row>
    <row r="20" spans="1:14" ht="25.5" x14ac:dyDescent="0.25">
      <c r="A20" s="9">
        <v>18</v>
      </c>
      <c r="B20" s="14" t="s">
        <v>476</v>
      </c>
      <c r="C20" s="5" t="s">
        <v>251</v>
      </c>
      <c r="D20" s="6">
        <v>1</v>
      </c>
      <c r="E20" s="30" t="str">
        <f t="shared" si="0"/>
        <v>SI</v>
      </c>
      <c r="F20" s="89" t="s">
        <v>246</v>
      </c>
      <c r="G20" s="89" t="s">
        <v>246</v>
      </c>
      <c r="H20" s="25">
        <v>313126</v>
      </c>
      <c r="I20" s="26">
        <f t="shared" si="1"/>
        <v>313126</v>
      </c>
      <c r="J20" s="21">
        <v>313137</v>
      </c>
      <c r="K20" s="119">
        <f t="shared" si="2"/>
        <v>133000</v>
      </c>
      <c r="L20" s="116">
        <v>132985</v>
      </c>
      <c r="M20" s="105" t="str">
        <f t="shared" si="3"/>
        <v>NO</v>
      </c>
      <c r="N20" s="26">
        <f t="shared" si="4"/>
        <v>15</v>
      </c>
    </row>
    <row r="21" spans="1:14" ht="38.25" x14ac:dyDescent="0.25">
      <c r="A21" s="9">
        <v>19</v>
      </c>
      <c r="B21" s="14" t="s">
        <v>477</v>
      </c>
      <c r="C21" s="5" t="s">
        <v>251</v>
      </c>
      <c r="D21" s="6">
        <v>1</v>
      </c>
      <c r="E21" s="30" t="str">
        <f t="shared" si="0"/>
        <v>SI</v>
      </c>
      <c r="F21" s="89" t="s">
        <v>246</v>
      </c>
      <c r="G21" s="89" t="s">
        <v>246</v>
      </c>
      <c r="H21" s="25">
        <v>505910</v>
      </c>
      <c r="I21" s="26">
        <f t="shared" si="1"/>
        <v>505910</v>
      </c>
      <c r="J21" s="21">
        <v>505921</v>
      </c>
      <c r="K21" s="119">
        <f t="shared" si="2"/>
        <v>214885</v>
      </c>
      <c r="L21" s="116">
        <v>204680</v>
      </c>
      <c r="M21" s="105" t="str">
        <f t="shared" si="3"/>
        <v>NO</v>
      </c>
      <c r="N21" s="26">
        <f t="shared" si="4"/>
        <v>10205</v>
      </c>
    </row>
    <row r="22" spans="1:14" ht="51" x14ac:dyDescent="0.25">
      <c r="A22" s="9">
        <v>20</v>
      </c>
      <c r="B22" s="14" t="s">
        <v>478</v>
      </c>
      <c r="C22" s="5" t="s">
        <v>251</v>
      </c>
      <c r="D22" s="6">
        <v>1</v>
      </c>
      <c r="E22" s="30" t="str">
        <f t="shared" si="0"/>
        <v>SI</v>
      </c>
      <c r="F22" s="89" t="s">
        <v>246</v>
      </c>
      <c r="G22" s="89" t="s">
        <v>246</v>
      </c>
      <c r="H22" s="25">
        <v>49129</v>
      </c>
      <c r="I22" s="26">
        <f t="shared" si="1"/>
        <v>49129</v>
      </c>
      <c r="J22" s="21">
        <v>49140</v>
      </c>
      <c r="K22" s="119">
        <f t="shared" si="2"/>
        <v>20868</v>
      </c>
      <c r="L22" s="116">
        <v>22610</v>
      </c>
      <c r="M22" s="105" t="str">
        <f t="shared" si="3"/>
        <v>NO</v>
      </c>
      <c r="N22" s="26">
        <f t="shared" si="4"/>
        <v>-1742</v>
      </c>
    </row>
    <row r="23" spans="1:14" ht="63.75" x14ac:dyDescent="0.25">
      <c r="A23" s="9">
        <v>21</v>
      </c>
      <c r="B23" s="14" t="s">
        <v>479</v>
      </c>
      <c r="C23" s="5" t="s">
        <v>251</v>
      </c>
      <c r="D23" s="6">
        <v>1</v>
      </c>
      <c r="E23" s="30" t="str">
        <f t="shared" si="0"/>
        <v>SI</v>
      </c>
      <c r="F23" s="89" t="s">
        <v>246</v>
      </c>
      <c r="G23" s="89" t="s">
        <v>246</v>
      </c>
      <c r="H23" s="25">
        <v>13879</v>
      </c>
      <c r="I23" s="26">
        <f t="shared" si="1"/>
        <v>13879</v>
      </c>
      <c r="J23" s="21">
        <v>13890</v>
      </c>
      <c r="K23" s="119">
        <f t="shared" si="2"/>
        <v>5895</v>
      </c>
      <c r="L23" s="116">
        <v>8318</v>
      </c>
      <c r="M23" s="105" t="str">
        <f t="shared" si="3"/>
        <v>NO</v>
      </c>
      <c r="N23" s="26">
        <f t="shared" si="4"/>
        <v>-2423</v>
      </c>
    </row>
    <row r="24" spans="1:14" ht="76.5" x14ac:dyDescent="0.25">
      <c r="A24" s="9">
        <v>22</v>
      </c>
      <c r="B24" s="14" t="s">
        <v>480</v>
      </c>
      <c r="C24" s="5" t="s">
        <v>471</v>
      </c>
      <c r="D24" s="6">
        <v>1</v>
      </c>
      <c r="E24" s="30" t="str">
        <f t="shared" si="0"/>
        <v>SI</v>
      </c>
      <c r="F24" s="89" t="s">
        <v>246</v>
      </c>
      <c r="G24" s="89" t="s">
        <v>246</v>
      </c>
      <c r="H24" s="25">
        <v>39204</v>
      </c>
      <c r="I24" s="26">
        <f t="shared" si="1"/>
        <v>39204</v>
      </c>
      <c r="J24" s="21">
        <v>39214</v>
      </c>
      <c r="K24" s="119">
        <f t="shared" si="2"/>
        <v>16652</v>
      </c>
      <c r="L24" s="116">
        <v>15708</v>
      </c>
      <c r="M24" s="105" t="str">
        <f t="shared" si="3"/>
        <v>NO</v>
      </c>
      <c r="N24" s="26">
        <f t="shared" si="4"/>
        <v>944</v>
      </c>
    </row>
    <row r="25" spans="1:14" ht="15" thickBot="1" x14ac:dyDescent="0.3">
      <c r="A25" s="10"/>
      <c r="B25" s="75"/>
      <c r="C25" s="7"/>
      <c r="D25" s="11"/>
      <c r="E25" s="10"/>
      <c r="F25" s="91"/>
      <c r="G25" s="91"/>
      <c r="H25" s="28"/>
      <c r="I25" s="29"/>
      <c r="J25" s="22"/>
      <c r="K25" s="22"/>
      <c r="L25" s="22"/>
      <c r="M25" s="107"/>
    </row>
    <row r="26" spans="1:14" ht="30.75" thickBot="1" x14ac:dyDescent="0.3">
      <c r="A26" s="169"/>
      <c r="B26" s="169"/>
      <c r="C26" s="169"/>
      <c r="D26" s="169"/>
      <c r="E26" s="36"/>
      <c r="F26" s="36"/>
      <c r="G26" s="36"/>
      <c r="H26" s="23" t="s">
        <v>6</v>
      </c>
      <c r="I26" s="12">
        <f>SUM(I3:I25)</f>
        <v>3505591</v>
      </c>
      <c r="J26" s="183"/>
      <c r="K26" s="183">
        <f>SUM(K3:K25)</f>
        <v>1488999</v>
      </c>
      <c r="L26" s="194">
        <f>SUM(L3:L25)</f>
        <v>1489001</v>
      </c>
      <c r="M26" s="196" t="s">
        <v>455</v>
      </c>
      <c r="N26" s="183">
        <f>SUM(N3:N25)</f>
        <v>-2</v>
      </c>
    </row>
    <row r="27" spans="1:14" ht="27" customHeight="1" thickBot="1" x14ac:dyDescent="0.3">
      <c r="A27" s="162"/>
      <c r="B27" s="162"/>
      <c r="C27" s="162"/>
      <c r="D27" s="169"/>
      <c r="E27" s="178"/>
      <c r="F27" s="179"/>
      <c r="G27" s="179"/>
      <c r="H27" s="179"/>
      <c r="I27" s="180"/>
      <c r="J27" s="184"/>
      <c r="K27" s="184"/>
      <c r="L27" s="195"/>
      <c r="M27" s="197"/>
      <c r="N27" s="184"/>
    </row>
    <row r="28" spans="1:14" ht="27.75" customHeight="1" thickBot="1" x14ac:dyDescent="0.3">
      <c r="E28" s="178"/>
      <c r="F28" s="179"/>
      <c r="G28" s="179"/>
      <c r="H28" s="179"/>
      <c r="I28" s="180"/>
      <c r="L28" s="108"/>
      <c r="M28" s="38"/>
    </row>
    <row r="29" spans="1:14" ht="15" customHeight="1" x14ac:dyDescent="0.25">
      <c r="A29" s="162"/>
      <c r="B29" s="162"/>
      <c r="C29" s="162"/>
      <c r="D29" s="162"/>
      <c r="I29" s="66"/>
      <c r="M29" s="38"/>
    </row>
    <row r="30" spans="1:14" ht="15" x14ac:dyDescent="0.25">
      <c r="I30" s="76">
        <v>1489000</v>
      </c>
      <c r="K30" s="120">
        <f>1-(I30/I26)</f>
        <v>0.57524993645864564</v>
      </c>
      <c r="L30" s="67"/>
      <c r="M30" s="113"/>
    </row>
    <row r="31" spans="1:14" x14ac:dyDescent="0.25">
      <c r="K31" s="114"/>
    </row>
    <row r="32" spans="1:14" x14ac:dyDescent="0.25">
      <c r="K32" s="117"/>
    </row>
    <row r="33" spans="2:13" x14ac:dyDescent="0.25">
      <c r="B33" s="77"/>
      <c r="C33" s="78"/>
      <c r="M33" s="77"/>
    </row>
    <row r="34" spans="2:13" x14ac:dyDescent="0.25">
      <c r="B34" s="77"/>
      <c r="C34" s="78"/>
      <c r="M34" s="77"/>
    </row>
    <row r="35" spans="2:13" x14ac:dyDescent="0.25">
      <c r="B35" s="77"/>
      <c r="C35" s="78"/>
      <c r="M35" s="77"/>
    </row>
    <row r="36" spans="2:13" x14ac:dyDescent="0.25">
      <c r="B36" s="77"/>
      <c r="C36" s="78"/>
      <c r="M36" s="77"/>
    </row>
    <row r="37" spans="2:13" x14ac:dyDescent="0.25">
      <c r="B37" s="77"/>
      <c r="C37" s="78"/>
      <c r="M37" s="77"/>
    </row>
    <row r="38" spans="2:13" x14ac:dyDescent="0.25">
      <c r="B38" s="77"/>
      <c r="C38" s="78"/>
      <c r="M38" s="77"/>
    </row>
  </sheetData>
  <autoFilter ref="A2:M24"/>
  <mergeCells count="14">
    <mergeCell ref="A29:D29"/>
    <mergeCell ref="M26:M27"/>
    <mergeCell ref="A26:D27"/>
    <mergeCell ref="J26:J27"/>
    <mergeCell ref="K26:K27"/>
    <mergeCell ref="L26:L27"/>
    <mergeCell ref="E27:I27"/>
    <mergeCell ref="E28:I28"/>
    <mergeCell ref="N26:N27"/>
    <mergeCell ref="A1:D1"/>
    <mergeCell ref="E1:I1"/>
    <mergeCell ref="J1:J2"/>
    <mergeCell ref="K1:K2"/>
    <mergeCell ref="L1:M1"/>
  </mergeCells>
  <conditionalFormatting sqref="E25:G25">
    <cfRule type="cellIs" dxfId="12" priority="56" operator="equal">
      <formula>"NO"</formula>
    </cfRule>
    <cfRule type="cellIs" dxfId="11" priority="57" operator="equal">
      <formula>"SI"</formula>
    </cfRule>
  </conditionalFormatting>
  <conditionalFormatting sqref="L3:L15 L18:L24">
    <cfRule type="cellIs" dxfId="10" priority="11" operator="equal">
      <formula>"NO"</formula>
    </cfRule>
  </conditionalFormatting>
  <conditionalFormatting sqref="M3:M24">
    <cfRule type="cellIs" dxfId="9" priority="9" operator="equal">
      <formula>"SI"</formula>
    </cfRule>
    <cfRule type="cellIs" dxfId="8" priority="10" operator="equal">
      <formula>"NO"</formula>
    </cfRule>
  </conditionalFormatting>
  <conditionalFormatting sqref="L16">
    <cfRule type="cellIs" dxfId="7" priority="8" operator="equal">
      <formula>"NO"</formula>
    </cfRule>
  </conditionalFormatting>
  <conditionalFormatting sqref="L17">
    <cfRule type="cellIs" dxfId="6" priority="7" operator="equal">
      <formula>"NO"</formula>
    </cfRule>
  </conditionalFormatting>
  <conditionalFormatting sqref="E3:G24">
    <cfRule type="cellIs" dxfId="5" priority="1" operator="equal">
      <formula>"NO"</formula>
    </cfRule>
    <cfRule type="cellIs" dxfId="4" priority="2" operator="equal">
      <formula>"SI"</formula>
    </cfRule>
  </conditionalFormatting>
  <pageMargins left="0.7" right="0.7" top="0.75" bottom="0.75" header="0.3" footer="0.3"/>
  <pageSetup paperSize="9" scale="5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9"/>
  <sheetViews>
    <sheetView showGridLines="0" zoomScale="85" zoomScaleNormal="85" workbookViewId="0">
      <pane ySplit="2" topLeftCell="A93" activePane="bottomLeft" state="frozen"/>
      <selection pane="bottomLeft" activeCell="I1" sqref="I1:K1"/>
    </sheetView>
  </sheetViews>
  <sheetFormatPr baseColWidth="10" defaultColWidth="11.42578125" defaultRowHeight="14.25" x14ac:dyDescent="0.25"/>
  <cols>
    <col min="1" max="1" width="7.28515625" style="38" bestFit="1" customWidth="1"/>
    <col min="2" max="2" width="31.7109375" style="18" customWidth="1"/>
    <col min="3" max="3" width="17" style="38" bestFit="1" customWidth="1"/>
    <col min="4" max="4" width="34.85546875" style="18" customWidth="1"/>
    <col min="5" max="5" width="10.42578125" style="38" bestFit="1" customWidth="1"/>
    <col min="6" max="6" width="10" style="38" customWidth="1"/>
    <col min="7" max="8" width="15.85546875" style="38" customWidth="1"/>
    <col min="9" max="9" width="8.85546875" style="38" customWidth="1"/>
    <col min="10" max="11" width="15.85546875" style="38" customWidth="1"/>
    <col min="12" max="12" width="8.85546875" style="38" customWidth="1"/>
    <col min="13" max="14" width="15.85546875" style="38" customWidth="1"/>
    <col min="15" max="16384" width="11.42578125" style="38"/>
  </cols>
  <sheetData>
    <row r="1" spans="1:15" s="37" customFormat="1" ht="30.75" customHeight="1" thickBot="1" x14ac:dyDescent="0.3">
      <c r="A1" s="163"/>
      <c r="B1" s="164"/>
      <c r="C1" s="164"/>
      <c r="D1" s="164"/>
      <c r="E1" s="164"/>
      <c r="F1" s="202" t="s">
        <v>40</v>
      </c>
      <c r="G1" s="203"/>
      <c r="H1" s="204"/>
      <c r="I1" s="202" t="s">
        <v>41</v>
      </c>
      <c r="J1" s="203"/>
      <c r="K1" s="204"/>
      <c r="L1" s="202" t="s">
        <v>42</v>
      </c>
      <c r="M1" s="203"/>
      <c r="N1" s="204"/>
    </row>
    <row r="2" spans="1:15" ht="26.25" thickBot="1" x14ac:dyDescent="0.3">
      <c r="A2" s="1" t="s">
        <v>0</v>
      </c>
      <c r="B2" s="19" t="s">
        <v>5</v>
      </c>
      <c r="C2" s="2" t="s">
        <v>1</v>
      </c>
      <c r="D2" s="83" t="s">
        <v>43</v>
      </c>
      <c r="E2" s="24" t="s">
        <v>2</v>
      </c>
      <c r="F2" s="33" t="s">
        <v>7</v>
      </c>
      <c r="G2" s="34" t="s">
        <v>3</v>
      </c>
      <c r="H2" s="35" t="s">
        <v>4</v>
      </c>
      <c r="I2" s="33" t="s">
        <v>7</v>
      </c>
      <c r="J2" s="34" t="s">
        <v>3</v>
      </c>
      <c r="K2" s="35" t="s">
        <v>4</v>
      </c>
      <c r="L2" s="33" t="s">
        <v>7</v>
      </c>
      <c r="M2" s="34" t="s">
        <v>3</v>
      </c>
      <c r="N2" s="35" t="s">
        <v>4</v>
      </c>
    </row>
    <row r="3" spans="1:15" ht="89.25" x14ac:dyDescent="0.25">
      <c r="A3" s="8">
        <v>1</v>
      </c>
      <c r="B3" s="13" t="s">
        <v>44</v>
      </c>
      <c r="C3" s="3" t="s">
        <v>45</v>
      </c>
      <c r="D3" s="84" t="s">
        <v>46</v>
      </c>
      <c r="E3" s="4">
        <v>1</v>
      </c>
      <c r="F3" s="30" t="str">
        <f>IF(G3="","",(IFERROR(IF(H3&lt;=#REF!,"SI","NO"),"")))</f>
        <v/>
      </c>
      <c r="G3" s="79">
        <v>12495</v>
      </c>
      <c r="H3" s="32">
        <f t="shared" ref="H3:H66" si="0">G3*E3</f>
        <v>12495</v>
      </c>
      <c r="I3" s="30"/>
      <c r="J3" s="31">
        <f t="shared" ref="J3:J34" si="1">ROUND(G3*$J$97,0)</f>
        <v>11585</v>
      </c>
      <c r="K3" s="32">
        <f>+J3*E3</f>
        <v>11585</v>
      </c>
      <c r="L3" s="30" t="str">
        <f>+IF(O3=J3,"SI","NO")</f>
        <v>NO</v>
      </c>
      <c r="M3" s="31">
        <v>7048.7156354999997</v>
      </c>
      <c r="N3" s="32">
        <f>+M3*E3</f>
        <v>7048.7156354999997</v>
      </c>
      <c r="O3" s="81">
        <f>ROUND(M3,0)</f>
        <v>7049</v>
      </c>
    </row>
    <row r="4" spans="1:15" ht="127.5" x14ac:dyDescent="0.25">
      <c r="A4" s="9">
        <v>2</v>
      </c>
      <c r="B4" s="14" t="s">
        <v>47</v>
      </c>
      <c r="C4" s="5" t="s">
        <v>45</v>
      </c>
      <c r="D4" s="85" t="s">
        <v>48</v>
      </c>
      <c r="E4" s="6">
        <v>1</v>
      </c>
      <c r="F4" s="30"/>
      <c r="G4" s="27">
        <v>11424</v>
      </c>
      <c r="H4" s="32">
        <f t="shared" si="0"/>
        <v>11424</v>
      </c>
      <c r="I4" s="30"/>
      <c r="J4" s="82">
        <f t="shared" si="1"/>
        <v>10592</v>
      </c>
      <c r="K4" s="32">
        <f t="shared" ref="K4:K67" si="2">+J4*E4</f>
        <v>10592</v>
      </c>
      <c r="L4" s="30" t="str">
        <f t="shared" ref="L4:L67" si="3">+IF(O4=J4,"SI","NO")</f>
        <v>NO</v>
      </c>
      <c r="M4" s="31">
        <v>6444.5400095999994</v>
      </c>
      <c r="N4" s="32"/>
      <c r="O4" s="81">
        <f t="shared" ref="O4:O67" si="4">ROUND(M4,0)</f>
        <v>6445</v>
      </c>
    </row>
    <row r="5" spans="1:15" ht="63.75" x14ac:dyDescent="0.25">
      <c r="A5" s="9">
        <v>3</v>
      </c>
      <c r="B5" s="14" t="s">
        <v>49</v>
      </c>
      <c r="C5" s="5" t="s">
        <v>45</v>
      </c>
      <c r="D5" s="85" t="s">
        <v>50</v>
      </c>
      <c r="E5" s="6">
        <v>1</v>
      </c>
      <c r="F5" s="30"/>
      <c r="G5" s="27">
        <v>14399</v>
      </c>
      <c r="H5" s="32">
        <f t="shared" si="0"/>
        <v>14399</v>
      </c>
      <c r="I5" s="30"/>
      <c r="J5" s="31">
        <f t="shared" si="1"/>
        <v>13350</v>
      </c>
      <c r="K5" s="32">
        <f t="shared" si="2"/>
        <v>13350</v>
      </c>
      <c r="L5" s="30" t="str">
        <f t="shared" si="3"/>
        <v>NO</v>
      </c>
      <c r="M5" s="31">
        <v>8122.8056371000002</v>
      </c>
      <c r="N5" s="32"/>
      <c r="O5" s="81">
        <f t="shared" si="4"/>
        <v>8123</v>
      </c>
    </row>
    <row r="6" spans="1:15" ht="38.25" x14ac:dyDescent="0.25">
      <c r="A6" s="9">
        <v>4</v>
      </c>
      <c r="B6" s="14" t="s">
        <v>51</v>
      </c>
      <c r="C6" s="5" t="s">
        <v>52</v>
      </c>
      <c r="D6" s="85" t="s">
        <v>53</v>
      </c>
      <c r="E6" s="6">
        <v>1</v>
      </c>
      <c r="F6" s="30"/>
      <c r="G6" s="27">
        <v>48433</v>
      </c>
      <c r="H6" s="32">
        <f t="shared" si="0"/>
        <v>48433</v>
      </c>
      <c r="I6" s="30"/>
      <c r="J6" s="31">
        <f t="shared" si="1"/>
        <v>44905</v>
      </c>
      <c r="K6" s="32">
        <f t="shared" si="2"/>
        <v>44905</v>
      </c>
      <c r="L6" s="30" t="str">
        <f t="shared" si="3"/>
        <v>NO</v>
      </c>
      <c r="M6" s="31">
        <v>27322.164415699997</v>
      </c>
      <c r="N6" s="32"/>
      <c r="O6" s="81">
        <f t="shared" si="4"/>
        <v>27322</v>
      </c>
    </row>
    <row r="7" spans="1:15" ht="89.25" x14ac:dyDescent="0.25">
      <c r="A7" s="9">
        <v>5</v>
      </c>
      <c r="B7" s="14" t="s">
        <v>54</v>
      </c>
      <c r="C7" s="5" t="s">
        <v>45</v>
      </c>
      <c r="D7" s="85" t="s">
        <v>55</v>
      </c>
      <c r="E7" s="6">
        <v>1</v>
      </c>
      <c r="F7" s="30"/>
      <c r="G7" s="27">
        <v>41650</v>
      </c>
      <c r="H7" s="32">
        <f t="shared" si="0"/>
        <v>41650</v>
      </c>
      <c r="I7" s="30"/>
      <c r="J7" s="31">
        <f t="shared" si="1"/>
        <v>38616</v>
      </c>
      <c r="K7" s="32">
        <f t="shared" si="2"/>
        <v>38616</v>
      </c>
      <c r="L7" s="30" t="str">
        <f t="shared" si="3"/>
        <v>NO</v>
      </c>
      <c r="M7" s="31">
        <v>23495.718785000001</v>
      </c>
      <c r="N7" s="32"/>
      <c r="O7" s="81">
        <f t="shared" si="4"/>
        <v>23496</v>
      </c>
    </row>
    <row r="8" spans="1:15" ht="51" x14ac:dyDescent="0.25">
      <c r="A8" s="9">
        <v>6</v>
      </c>
      <c r="B8" s="14" t="s">
        <v>56</v>
      </c>
      <c r="C8" s="5" t="s">
        <v>45</v>
      </c>
      <c r="D8" s="85" t="s">
        <v>57</v>
      </c>
      <c r="E8" s="6">
        <v>1</v>
      </c>
      <c r="F8" s="30"/>
      <c r="G8" s="27">
        <v>2666</v>
      </c>
      <c r="H8" s="32">
        <f t="shared" si="0"/>
        <v>2666</v>
      </c>
      <c r="I8" s="30"/>
      <c r="J8" s="31">
        <f t="shared" si="1"/>
        <v>2472</v>
      </c>
      <c r="K8" s="32">
        <f t="shared" si="2"/>
        <v>2472</v>
      </c>
      <c r="L8" s="30" t="str">
        <f t="shared" si="3"/>
        <v>NO</v>
      </c>
      <c r="M8" s="31">
        <v>1503.7260022399998</v>
      </c>
      <c r="N8" s="32"/>
      <c r="O8" s="81">
        <f t="shared" si="4"/>
        <v>1504</v>
      </c>
    </row>
    <row r="9" spans="1:15" ht="76.5" x14ac:dyDescent="0.25">
      <c r="A9" s="9">
        <v>7</v>
      </c>
      <c r="B9" s="14" t="s">
        <v>58</v>
      </c>
      <c r="C9" s="5" t="s">
        <v>45</v>
      </c>
      <c r="D9" s="85" t="s">
        <v>59</v>
      </c>
      <c r="E9" s="6">
        <v>1</v>
      </c>
      <c r="F9" s="30"/>
      <c r="G9" s="27">
        <v>1892</v>
      </c>
      <c r="H9" s="32">
        <f t="shared" si="0"/>
        <v>1892</v>
      </c>
      <c r="I9" s="30"/>
      <c r="J9" s="31">
        <f t="shared" si="1"/>
        <v>1754</v>
      </c>
      <c r="K9" s="32">
        <f t="shared" si="2"/>
        <v>1754</v>
      </c>
      <c r="L9" s="30" t="str">
        <f t="shared" si="3"/>
        <v>NO</v>
      </c>
      <c r="M9" s="31">
        <v>1067.37693909</v>
      </c>
      <c r="N9" s="32"/>
      <c r="O9" s="81">
        <f t="shared" si="4"/>
        <v>1067</v>
      </c>
    </row>
    <row r="10" spans="1:15" ht="114.75" x14ac:dyDescent="0.25">
      <c r="A10" s="9">
        <v>8</v>
      </c>
      <c r="B10" s="14" t="s">
        <v>60</v>
      </c>
      <c r="C10" s="5" t="s">
        <v>45</v>
      </c>
      <c r="D10" s="85" t="s">
        <v>61</v>
      </c>
      <c r="E10" s="6">
        <v>1</v>
      </c>
      <c r="F10" s="30"/>
      <c r="G10" s="27">
        <v>3499</v>
      </c>
      <c r="H10" s="32">
        <f t="shared" si="0"/>
        <v>3499</v>
      </c>
      <c r="I10" s="30"/>
      <c r="J10" s="31">
        <f t="shared" si="1"/>
        <v>3244</v>
      </c>
      <c r="K10" s="32">
        <f t="shared" si="2"/>
        <v>3244</v>
      </c>
      <c r="L10" s="30" t="str">
        <f t="shared" si="3"/>
        <v>NO</v>
      </c>
      <c r="M10" s="31">
        <v>1973.64037794</v>
      </c>
      <c r="N10" s="32"/>
      <c r="O10" s="81">
        <f t="shared" si="4"/>
        <v>1974</v>
      </c>
    </row>
    <row r="11" spans="1:15" ht="102" x14ac:dyDescent="0.25">
      <c r="A11" s="9">
        <v>9</v>
      </c>
      <c r="B11" s="14" t="s">
        <v>62</v>
      </c>
      <c r="C11" s="5" t="s">
        <v>45</v>
      </c>
      <c r="D11" s="85" t="s">
        <v>63</v>
      </c>
      <c r="E11" s="6">
        <v>1</v>
      </c>
      <c r="F11" s="30"/>
      <c r="G11" s="27">
        <v>5212</v>
      </c>
      <c r="H11" s="32">
        <f t="shared" si="0"/>
        <v>5212</v>
      </c>
      <c r="I11" s="30"/>
      <c r="J11" s="31">
        <f t="shared" si="1"/>
        <v>4832</v>
      </c>
      <c r="K11" s="32">
        <f t="shared" si="2"/>
        <v>4832</v>
      </c>
      <c r="L11" s="30" t="str">
        <f t="shared" si="3"/>
        <v>NO</v>
      </c>
      <c r="M11" s="31">
        <v>2940.3213793799996</v>
      </c>
      <c r="N11" s="32"/>
      <c r="O11" s="81">
        <f t="shared" si="4"/>
        <v>2940</v>
      </c>
    </row>
    <row r="12" spans="1:15" ht="102" x14ac:dyDescent="0.25">
      <c r="A12" s="9">
        <v>10</v>
      </c>
      <c r="B12" s="14" t="s">
        <v>64</v>
      </c>
      <c r="C12" s="5" t="s">
        <v>45</v>
      </c>
      <c r="D12" s="85" t="s">
        <v>65</v>
      </c>
      <c r="E12" s="6">
        <v>1</v>
      </c>
      <c r="F12" s="30"/>
      <c r="G12" s="27">
        <v>4629</v>
      </c>
      <c r="H12" s="32">
        <f t="shared" si="0"/>
        <v>4629</v>
      </c>
      <c r="I12" s="30"/>
      <c r="J12" s="31">
        <f t="shared" si="1"/>
        <v>4292</v>
      </c>
      <c r="K12" s="32">
        <f t="shared" si="2"/>
        <v>4292</v>
      </c>
      <c r="L12" s="30" t="str">
        <f t="shared" si="3"/>
        <v>NO</v>
      </c>
      <c r="M12" s="31">
        <v>2611.3813163900004</v>
      </c>
      <c r="N12" s="32"/>
      <c r="O12" s="81">
        <f t="shared" si="4"/>
        <v>2611</v>
      </c>
    </row>
    <row r="13" spans="1:15" ht="63.75" x14ac:dyDescent="0.25">
      <c r="A13" s="9">
        <v>11</v>
      </c>
      <c r="B13" s="14" t="s">
        <v>66</v>
      </c>
      <c r="C13" s="5" t="s">
        <v>45</v>
      </c>
      <c r="D13" s="85" t="s">
        <v>67</v>
      </c>
      <c r="E13" s="6">
        <v>1</v>
      </c>
      <c r="F13" s="30"/>
      <c r="G13" s="27">
        <v>7735</v>
      </c>
      <c r="H13" s="32">
        <f t="shared" si="0"/>
        <v>7735</v>
      </c>
      <c r="I13" s="30"/>
      <c r="J13" s="31">
        <f t="shared" si="1"/>
        <v>7171</v>
      </c>
      <c r="K13" s="32">
        <f t="shared" si="2"/>
        <v>7171</v>
      </c>
      <c r="L13" s="30" t="str">
        <f t="shared" si="3"/>
        <v>NO</v>
      </c>
      <c r="M13" s="31">
        <v>4363.4906314999998</v>
      </c>
      <c r="N13" s="32"/>
      <c r="O13" s="81">
        <f t="shared" si="4"/>
        <v>4363</v>
      </c>
    </row>
    <row r="14" spans="1:15" ht="63.75" x14ac:dyDescent="0.25">
      <c r="A14" s="9">
        <v>12</v>
      </c>
      <c r="B14" s="14" t="s">
        <v>68</v>
      </c>
      <c r="C14" s="5" t="s">
        <v>45</v>
      </c>
      <c r="D14" s="85" t="s">
        <v>69</v>
      </c>
      <c r="E14" s="6">
        <v>1</v>
      </c>
      <c r="F14" s="30"/>
      <c r="G14" s="27">
        <v>1523</v>
      </c>
      <c r="H14" s="32">
        <f t="shared" si="0"/>
        <v>1523</v>
      </c>
      <c r="I14" s="30"/>
      <c r="J14" s="31">
        <f t="shared" si="1"/>
        <v>1412</v>
      </c>
      <c r="K14" s="32">
        <f t="shared" si="2"/>
        <v>1412</v>
      </c>
      <c r="L14" s="30" t="str">
        <f t="shared" si="3"/>
        <v>NO</v>
      </c>
      <c r="M14" s="31">
        <v>859.27200128000004</v>
      </c>
      <c r="N14" s="32"/>
      <c r="O14" s="81">
        <f t="shared" si="4"/>
        <v>859</v>
      </c>
    </row>
    <row r="15" spans="1:15" ht="344.25" x14ac:dyDescent="0.25">
      <c r="A15" s="9">
        <v>13</v>
      </c>
      <c r="B15" s="15" t="s">
        <v>70</v>
      </c>
      <c r="C15" s="5" t="s">
        <v>45</v>
      </c>
      <c r="D15" s="85" t="s">
        <v>71</v>
      </c>
      <c r="E15" s="6">
        <v>1</v>
      </c>
      <c r="F15" s="30"/>
      <c r="G15" s="27">
        <v>18969</v>
      </c>
      <c r="H15" s="32">
        <f t="shared" si="0"/>
        <v>18969</v>
      </c>
      <c r="I15" s="30"/>
      <c r="J15" s="31">
        <f t="shared" si="1"/>
        <v>17587</v>
      </c>
      <c r="K15" s="32">
        <f t="shared" si="2"/>
        <v>17587</v>
      </c>
      <c r="L15" s="30" t="str">
        <f t="shared" si="3"/>
        <v>NO</v>
      </c>
      <c r="M15" s="31">
        <v>10700.62164094</v>
      </c>
      <c r="N15" s="32"/>
      <c r="O15" s="81">
        <f t="shared" si="4"/>
        <v>10701</v>
      </c>
    </row>
    <row r="16" spans="1:15" ht="318.75" x14ac:dyDescent="0.25">
      <c r="A16" s="9">
        <v>14</v>
      </c>
      <c r="B16" s="14" t="s">
        <v>72</v>
      </c>
      <c r="C16" s="5" t="s">
        <v>45</v>
      </c>
      <c r="D16" s="85" t="s">
        <v>73</v>
      </c>
      <c r="E16" s="6">
        <v>1</v>
      </c>
      <c r="F16" s="30"/>
      <c r="G16" s="27">
        <v>89250</v>
      </c>
      <c r="H16" s="32">
        <f t="shared" si="0"/>
        <v>89250</v>
      </c>
      <c r="I16" s="30"/>
      <c r="J16" s="31">
        <f t="shared" si="1"/>
        <v>82748</v>
      </c>
      <c r="K16" s="32">
        <f t="shared" si="2"/>
        <v>82748</v>
      </c>
      <c r="L16" s="30" t="str">
        <f t="shared" si="3"/>
        <v>NO</v>
      </c>
      <c r="M16" s="31">
        <v>50347.968824999996</v>
      </c>
      <c r="N16" s="32"/>
      <c r="O16" s="81">
        <f t="shared" si="4"/>
        <v>50348</v>
      </c>
    </row>
    <row r="17" spans="1:15" ht="51" x14ac:dyDescent="0.25">
      <c r="A17" s="9">
        <v>15</v>
      </c>
      <c r="B17" s="14" t="s">
        <v>74</v>
      </c>
      <c r="C17" s="5" t="s">
        <v>45</v>
      </c>
      <c r="D17" s="85" t="s">
        <v>75</v>
      </c>
      <c r="E17" s="6">
        <v>1</v>
      </c>
      <c r="F17" s="30"/>
      <c r="G17" s="27">
        <v>107100</v>
      </c>
      <c r="H17" s="32">
        <f t="shared" si="0"/>
        <v>107100</v>
      </c>
      <c r="I17" s="30"/>
      <c r="J17" s="31">
        <f t="shared" si="1"/>
        <v>99297</v>
      </c>
      <c r="K17" s="32">
        <f t="shared" si="2"/>
        <v>99297</v>
      </c>
      <c r="L17" s="30" t="str">
        <f t="shared" si="3"/>
        <v>NO</v>
      </c>
      <c r="M17" s="31">
        <v>60417.562590000001</v>
      </c>
      <c r="N17" s="32"/>
      <c r="O17" s="81">
        <f t="shared" si="4"/>
        <v>60418</v>
      </c>
    </row>
    <row r="18" spans="1:15" ht="409.5" x14ac:dyDescent="0.25">
      <c r="A18" s="9">
        <v>16</v>
      </c>
      <c r="B18" s="14" t="s">
        <v>76</v>
      </c>
      <c r="C18" s="5" t="s">
        <v>45</v>
      </c>
      <c r="D18" s="85" t="s">
        <v>77</v>
      </c>
      <c r="E18" s="6">
        <v>1</v>
      </c>
      <c r="F18" s="30"/>
      <c r="G18" s="27">
        <v>6426</v>
      </c>
      <c r="H18" s="32">
        <f t="shared" si="0"/>
        <v>6426</v>
      </c>
      <c r="I18" s="30"/>
      <c r="J18" s="31">
        <f t="shared" si="1"/>
        <v>5958</v>
      </c>
      <c r="K18" s="32">
        <f t="shared" si="2"/>
        <v>5958</v>
      </c>
      <c r="L18" s="30" t="str">
        <f t="shared" si="3"/>
        <v>NO</v>
      </c>
      <c r="M18" s="31">
        <v>3625.0537554000002</v>
      </c>
      <c r="N18" s="32"/>
      <c r="O18" s="81">
        <f t="shared" si="4"/>
        <v>3625</v>
      </c>
    </row>
    <row r="19" spans="1:15" ht="408" x14ac:dyDescent="0.25">
      <c r="A19" s="9">
        <v>17</v>
      </c>
      <c r="B19" s="14" t="s">
        <v>78</v>
      </c>
      <c r="C19" s="5" t="s">
        <v>45</v>
      </c>
      <c r="D19" s="85" t="s">
        <v>79</v>
      </c>
      <c r="E19" s="6">
        <v>1</v>
      </c>
      <c r="F19" s="30"/>
      <c r="G19" s="27">
        <v>13566</v>
      </c>
      <c r="H19" s="32">
        <f t="shared" si="0"/>
        <v>13566</v>
      </c>
      <c r="I19" s="30"/>
      <c r="J19" s="31">
        <f t="shared" si="1"/>
        <v>12578</v>
      </c>
      <c r="K19" s="32">
        <f t="shared" si="2"/>
        <v>12578</v>
      </c>
      <c r="L19" s="30" t="str">
        <f t="shared" si="3"/>
        <v>NO</v>
      </c>
      <c r="M19" s="31">
        <v>7652.8912614000001</v>
      </c>
      <c r="N19" s="32"/>
      <c r="O19" s="81">
        <f t="shared" si="4"/>
        <v>7653</v>
      </c>
    </row>
    <row r="20" spans="1:15" ht="51" x14ac:dyDescent="0.25">
      <c r="A20" s="9">
        <v>18</v>
      </c>
      <c r="B20" s="14" t="s">
        <v>80</v>
      </c>
      <c r="C20" s="5" t="s">
        <v>81</v>
      </c>
      <c r="D20" s="85" t="s">
        <v>82</v>
      </c>
      <c r="E20" s="6">
        <v>1</v>
      </c>
      <c r="F20" s="30"/>
      <c r="G20" s="27">
        <v>33677</v>
      </c>
      <c r="H20" s="32">
        <f t="shared" si="0"/>
        <v>33677</v>
      </c>
      <c r="I20" s="30"/>
      <c r="J20" s="31">
        <f t="shared" si="1"/>
        <v>31224</v>
      </c>
      <c r="K20" s="32">
        <f t="shared" si="2"/>
        <v>31224</v>
      </c>
      <c r="L20" s="30" t="str">
        <f t="shared" si="3"/>
        <v>NO</v>
      </c>
      <c r="M20" s="31">
        <v>18997.966903299999</v>
      </c>
      <c r="N20" s="32"/>
      <c r="O20" s="81">
        <f t="shared" si="4"/>
        <v>18998</v>
      </c>
    </row>
    <row r="21" spans="1:15" ht="51" x14ac:dyDescent="0.25">
      <c r="A21" s="9">
        <v>19</v>
      </c>
      <c r="B21" s="14" t="s">
        <v>83</v>
      </c>
      <c r="C21" s="5" t="s">
        <v>45</v>
      </c>
      <c r="D21" s="85" t="s">
        <v>84</v>
      </c>
      <c r="E21" s="6">
        <v>1</v>
      </c>
      <c r="F21" s="30"/>
      <c r="G21" s="27">
        <v>66402</v>
      </c>
      <c r="H21" s="32">
        <f t="shared" si="0"/>
        <v>66402</v>
      </c>
      <c r="I21" s="30"/>
      <c r="J21" s="31">
        <f t="shared" si="1"/>
        <v>61564</v>
      </c>
      <c r="K21" s="32">
        <f t="shared" si="2"/>
        <v>61564</v>
      </c>
      <c r="L21" s="30" t="str">
        <f t="shared" si="3"/>
        <v>NO</v>
      </c>
      <c r="M21" s="31">
        <v>37458.888805800001</v>
      </c>
      <c r="N21" s="32"/>
      <c r="O21" s="81">
        <f t="shared" si="4"/>
        <v>37459</v>
      </c>
    </row>
    <row r="22" spans="1:15" ht="38.25" x14ac:dyDescent="0.25">
      <c r="A22" s="9">
        <v>20</v>
      </c>
      <c r="B22" s="14" t="s">
        <v>85</v>
      </c>
      <c r="C22" s="5" t="s">
        <v>86</v>
      </c>
      <c r="D22" s="85" t="s">
        <v>87</v>
      </c>
      <c r="E22" s="6">
        <v>1</v>
      </c>
      <c r="F22" s="30"/>
      <c r="G22" s="27">
        <v>59619</v>
      </c>
      <c r="H22" s="32">
        <f t="shared" si="0"/>
        <v>59619</v>
      </c>
      <c r="I22" s="30"/>
      <c r="J22" s="31">
        <f t="shared" si="1"/>
        <v>55276</v>
      </c>
      <c r="K22" s="32">
        <f t="shared" si="2"/>
        <v>55276</v>
      </c>
      <c r="L22" s="30" t="str">
        <f t="shared" si="3"/>
        <v>NO</v>
      </c>
      <c r="M22" s="31">
        <v>33632.443175100001</v>
      </c>
      <c r="N22" s="32"/>
      <c r="O22" s="81">
        <f t="shared" si="4"/>
        <v>33632</v>
      </c>
    </row>
    <row r="23" spans="1:15" ht="25.5" x14ac:dyDescent="0.25">
      <c r="A23" s="9">
        <v>21</v>
      </c>
      <c r="B23" s="14" t="s">
        <v>88</v>
      </c>
      <c r="C23" s="5" t="s">
        <v>89</v>
      </c>
      <c r="D23" s="85" t="s">
        <v>90</v>
      </c>
      <c r="E23" s="6">
        <v>1</v>
      </c>
      <c r="F23" s="30"/>
      <c r="G23" s="27">
        <v>21182</v>
      </c>
      <c r="H23" s="32">
        <f t="shared" si="0"/>
        <v>21182</v>
      </c>
      <c r="I23" s="30"/>
      <c r="J23" s="31">
        <f t="shared" si="1"/>
        <v>19639</v>
      </c>
      <c r="K23" s="32">
        <f t="shared" si="2"/>
        <v>19639</v>
      </c>
      <c r="L23" s="30" t="str">
        <f t="shared" si="3"/>
        <v>NO</v>
      </c>
      <c r="M23" s="31">
        <v>11949.2512678</v>
      </c>
      <c r="N23" s="32"/>
      <c r="O23" s="81">
        <f t="shared" si="4"/>
        <v>11949</v>
      </c>
    </row>
    <row r="24" spans="1:15" ht="38.25" x14ac:dyDescent="0.25">
      <c r="A24" s="9">
        <v>22</v>
      </c>
      <c r="B24" s="14" t="s">
        <v>91</v>
      </c>
      <c r="C24" s="5" t="s">
        <v>89</v>
      </c>
      <c r="D24" s="85" t="s">
        <v>92</v>
      </c>
      <c r="E24" s="6">
        <v>1</v>
      </c>
      <c r="F24" s="30"/>
      <c r="G24" s="27">
        <v>37604</v>
      </c>
      <c r="H24" s="32">
        <f t="shared" si="0"/>
        <v>37604</v>
      </c>
      <c r="I24" s="30"/>
      <c r="J24" s="31">
        <f t="shared" si="1"/>
        <v>34864</v>
      </c>
      <c r="K24" s="32">
        <f t="shared" si="2"/>
        <v>34864</v>
      </c>
      <c r="L24" s="30" t="str">
        <f t="shared" si="3"/>
        <v>NO</v>
      </c>
      <c r="M24" s="31">
        <v>21213.277531600001</v>
      </c>
      <c r="N24" s="32"/>
      <c r="O24" s="81">
        <f t="shared" si="4"/>
        <v>21213</v>
      </c>
    </row>
    <row r="25" spans="1:15" ht="89.25" x14ac:dyDescent="0.25">
      <c r="A25" s="9">
        <v>23</v>
      </c>
      <c r="B25" s="14" t="s">
        <v>93</v>
      </c>
      <c r="C25" s="5" t="s">
        <v>89</v>
      </c>
      <c r="D25" s="85" t="s">
        <v>94</v>
      </c>
      <c r="E25" s="6">
        <v>1</v>
      </c>
      <c r="F25" s="30"/>
      <c r="G25" s="27">
        <v>8330</v>
      </c>
      <c r="H25" s="32">
        <f t="shared" si="0"/>
        <v>8330</v>
      </c>
      <c r="I25" s="30"/>
      <c r="J25" s="31">
        <f t="shared" si="1"/>
        <v>7723</v>
      </c>
      <c r="K25" s="32">
        <f t="shared" si="2"/>
        <v>7723</v>
      </c>
      <c r="L25" s="30" t="str">
        <f t="shared" si="3"/>
        <v>NO</v>
      </c>
      <c r="M25" s="31">
        <v>4699.1437569999998</v>
      </c>
      <c r="N25" s="32"/>
      <c r="O25" s="81">
        <f t="shared" si="4"/>
        <v>4699</v>
      </c>
    </row>
    <row r="26" spans="1:15" ht="25.5" x14ac:dyDescent="0.25">
      <c r="A26" s="9">
        <v>24</v>
      </c>
      <c r="B26" s="14" t="s">
        <v>95</v>
      </c>
      <c r="C26" s="5" t="s">
        <v>89</v>
      </c>
      <c r="D26" s="85" t="s">
        <v>96</v>
      </c>
      <c r="E26" s="6">
        <v>1</v>
      </c>
      <c r="F26" s="30"/>
      <c r="G26" s="27">
        <v>4760</v>
      </c>
      <c r="H26" s="32">
        <f t="shared" si="0"/>
        <v>4760</v>
      </c>
      <c r="I26" s="30"/>
      <c r="J26" s="31">
        <f t="shared" si="1"/>
        <v>4413</v>
      </c>
      <c r="K26" s="32">
        <f t="shared" si="2"/>
        <v>4413</v>
      </c>
      <c r="L26" s="30" t="str">
        <f t="shared" si="3"/>
        <v>NO</v>
      </c>
      <c r="M26" s="31">
        <v>2685.2250039999999</v>
      </c>
      <c r="N26" s="32"/>
      <c r="O26" s="81">
        <f t="shared" si="4"/>
        <v>2685</v>
      </c>
    </row>
    <row r="27" spans="1:15" ht="25.5" x14ac:dyDescent="0.25">
      <c r="A27" s="9">
        <v>25</v>
      </c>
      <c r="B27" s="14" t="s">
        <v>97</v>
      </c>
      <c r="C27" s="5" t="s">
        <v>98</v>
      </c>
      <c r="D27" s="85" t="s">
        <v>99</v>
      </c>
      <c r="E27" s="6">
        <v>1</v>
      </c>
      <c r="F27" s="30"/>
      <c r="G27" s="27">
        <v>10234</v>
      </c>
      <c r="H27" s="32">
        <f t="shared" si="0"/>
        <v>10234</v>
      </c>
      <c r="I27" s="30"/>
      <c r="J27" s="31">
        <f t="shared" si="1"/>
        <v>9488</v>
      </c>
      <c r="K27" s="32">
        <f t="shared" si="2"/>
        <v>9488</v>
      </c>
      <c r="L27" s="30" t="str">
        <f t="shared" si="3"/>
        <v>NO</v>
      </c>
      <c r="M27" s="31">
        <v>5773.2337586000003</v>
      </c>
      <c r="N27" s="32"/>
      <c r="O27" s="81">
        <f t="shared" si="4"/>
        <v>5773</v>
      </c>
    </row>
    <row r="28" spans="1:15" ht="38.25" x14ac:dyDescent="0.25">
      <c r="A28" s="9">
        <v>26</v>
      </c>
      <c r="B28" s="15" t="s">
        <v>100</v>
      </c>
      <c r="C28" s="5" t="s">
        <v>101</v>
      </c>
      <c r="D28" s="85" t="s">
        <v>102</v>
      </c>
      <c r="E28" s="6">
        <v>1</v>
      </c>
      <c r="F28" s="30"/>
      <c r="G28" s="27">
        <v>7735</v>
      </c>
      <c r="H28" s="32">
        <f t="shared" si="0"/>
        <v>7735</v>
      </c>
      <c r="I28" s="30"/>
      <c r="J28" s="31">
        <f t="shared" si="1"/>
        <v>7171</v>
      </c>
      <c r="K28" s="32">
        <f t="shared" si="2"/>
        <v>7171</v>
      </c>
      <c r="L28" s="30" t="str">
        <f t="shared" si="3"/>
        <v>NO</v>
      </c>
      <c r="M28" s="31">
        <v>4363.4906314999998</v>
      </c>
      <c r="N28" s="32"/>
      <c r="O28" s="81">
        <f t="shared" si="4"/>
        <v>4363</v>
      </c>
    </row>
    <row r="29" spans="1:15" ht="76.5" x14ac:dyDescent="0.25">
      <c r="A29" s="9">
        <v>27</v>
      </c>
      <c r="B29" s="14" t="s">
        <v>103</v>
      </c>
      <c r="C29" s="5" t="s">
        <v>45</v>
      </c>
      <c r="D29" s="85" t="s">
        <v>104</v>
      </c>
      <c r="E29" s="6">
        <v>1</v>
      </c>
      <c r="F29" s="30"/>
      <c r="G29" s="27">
        <v>76160</v>
      </c>
      <c r="H29" s="32">
        <f t="shared" si="0"/>
        <v>76160</v>
      </c>
      <c r="I29" s="30"/>
      <c r="J29" s="31">
        <f t="shared" si="1"/>
        <v>70612</v>
      </c>
      <c r="K29" s="32">
        <f t="shared" si="2"/>
        <v>70612</v>
      </c>
      <c r="L29" s="30" t="str">
        <f t="shared" si="3"/>
        <v>NO</v>
      </c>
      <c r="M29" s="31">
        <v>42963.600063999998</v>
      </c>
      <c r="N29" s="32"/>
      <c r="O29" s="81">
        <f t="shared" si="4"/>
        <v>42964</v>
      </c>
    </row>
    <row r="30" spans="1:15" ht="409.5" x14ac:dyDescent="0.25">
      <c r="A30" s="9">
        <v>28</v>
      </c>
      <c r="B30" s="14" t="s">
        <v>105</v>
      </c>
      <c r="C30" s="5" t="s">
        <v>45</v>
      </c>
      <c r="D30" s="85" t="s">
        <v>106</v>
      </c>
      <c r="E30" s="6">
        <v>1</v>
      </c>
      <c r="F30" s="30"/>
      <c r="G30" s="27">
        <v>214200</v>
      </c>
      <c r="H30" s="32">
        <f t="shared" si="0"/>
        <v>214200</v>
      </c>
      <c r="I30" s="30"/>
      <c r="J30" s="31">
        <f t="shared" si="1"/>
        <v>198595</v>
      </c>
      <c r="K30" s="32">
        <f t="shared" si="2"/>
        <v>198595</v>
      </c>
      <c r="L30" s="30" t="str">
        <f t="shared" si="3"/>
        <v>NO</v>
      </c>
      <c r="M30" s="31">
        <v>120835.12518</v>
      </c>
      <c r="N30" s="32"/>
      <c r="O30" s="81">
        <f t="shared" si="4"/>
        <v>120835</v>
      </c>
    </row>
    <row r="31" spans="1:15" ht="51" x14ac:dyDescent="0.25">
      <c r="A31" s="9">
        <v>29</v>
      </c>
      <c r="B31" s="14" t="s">
        <v>107</v>
      </c>
      <c r="C31" s="5" t="s">
        <v>108</v>
      </c>
      <c r="D31" s="85" t="s">
        <v>109</v>
      </c>
      <c r="E31" s="6">
        <v>1</v>
      </c>
      <c r="F31" s="30"/>
      <c r="G31" s="27">
        <v>119000</v>
      </c>
      <c r="H31" s="32">
        <f t="shared" si="0"/>
        <v>119000</v>
      </c>
      <c r="I31" s="30"/>
      <c r="J31" s="31">
        <f t="shared" si="1"/>
        <v>110331</v>
      </c>
      <c r="K31" s="32">
        <f t="shared" si="2"/>
        <v>110331</v>
      </c>
      <c r="L31" s="30" t="str">
        <f t="shared" si="3"/>
        <v>NO</v>
      </c>
      <c r="M31" s="31">
        <v>67130.625100000005</v>
      </c>
      <c r="N31" s="32"/>
      <c r="O31" s="81">
        <f t="shared" si="4"/>
        <v>67131</v>
      </c>
    </row>
    <row r="32" spans="1:15" ht="140.25" x14ac:dyDescent="0.25">
      <c r="A32" s="9">
        <v>30</v>
      </c>
      <c r="B32" s="14" t="s">
        <v>110</v>
      </c>
      <c r="C32" s="5" t="s">
        <v>45</v>
      </c>
      <c r="D32" s="85" t="s">
        <v>111</v>
      </c>
      <c r="E32" s="6">
        <v>1</v>
      </c>
      <c r="F32" s="30"/>
      <c r="G32" s="27">
        <v>95200</v>
      </c>
      <c r="H32" s="32">
        <f t="shared" si="0"/>
        <v>95200</v>
      </c>
      <c r="I32" s="30"/>
      <c r="J32" s="31">
        <f t="shared" si="1"/>
        <v>88264</v>
      </c>
      <c r="K32" s="32">
        <f t="shared" si="2"/>
        <v>88264</v>
      </c>
      <c r="L32" s="30" t="str">
        <f t="shared" si="3"/>
        <v>NO</v>
      </c>
      <c r="M32" s="31">
        <v>53704.500080000005</v>
      </c>
      <c r="N32" s="32"/>
      <c r="O32" s="81">
        <f t="shared" si="4"/>
        <v>53705</v>
      </c>
    </row>
    <row r="33" spans="1:15" ht="76.5" x14ac:dyDescent="0.25">
      <c r="A33" s="9">
        <v>31</v>
      </c>
      <c r="B33" s="14" t="s">
        <v>112</v>
      </c>
      <c r="C33" s="5" t="s">
        <v>45</v>
      </c>
      <c r="D33" s="85" t="s">
        <v>113</v>
      </c>
      <c r="E33" s="6">
        <v>1</v>
      </c>
      <c r="F33" s="30"/>
      <c r="G33" s="27">
        <v>119000</v>
      </c>
      <c r="H33" s="32">
        <f t="shared" si="0"/>
        <v>119000</v>
      </c>
      <c r="I33" s="30"/>
      <c r="J33" s="31">
        <f t="shared" si="1"/>
        <v>110331</v>
      </c>
      <c r="K33" s="32">
        <f t="shared" si="2"/>
        <v>110331</v>
      </c>
      <c r="L33" s="30" t="str">
        <f t="shared" si="3"/>
        <v>NO</v>
      </c>
      <c r="M33" s="31">
        <v>67130.625100000005</v>
      </c>
      <c r="N33" s="32"/>
      <c r="O33" s="81">
        <f t="shared" si="4"/>
        <v>67131</v>
      </c>
    </row>
    <row r="34" spans="1:15" ht="127.5" x14ac:dyDescent="0.25">
      <c r="A34" s="9">
        <v>32</v>
      </c>
      <c r="B34" s="14" t="s">
        <v>114</v>
      </c>
      <c r="C34" s="5" t="s">
        <v>115</v>
      </c>
      <c r="D34" s="85" t="s">
        <v>116</v>
      </c>
      <c r="E34" s="6">
        <v>1</v>
      </c>
      <c r="F34" s="30"/>
      <c r="G34" s="27">
        <v>40460</v>
      </c>
      <c r="H34" s="32">
        <f t="shared" si="0"/>
        <v>40460</v>
      </c>
      <c r="I34" s="30"/>
      <c r="J34" s="31">
        <f t="shared" si="1"/>
        <v>37512</v>
      </c>
      <c r="K34" s="32">
        <f t="shared" si="2"/>
        <v>37512</v>
      </c>
      <c r="L34" s="30" t="str">
        <f t="shared" si="3"/>
        <v>NO</v>
      </c>
      <c r="M34" s="31">
        <v>22824.412533999999</v>
      </c>
      <c r="N34" s="32"/>
      <c r="O34" s="81">
        <f t="shared" si="4"/>
        <v>22824</v>
      </c>
    </row>
    <row r="35" spans="1:15" ht="102" x14ac:dyDescent="0.25">
      <c r="A35" s="9">
        <v>33</v>
      </c>
      <c r="B35" s="14" t="s">
        <v>117</v>
      </c>
      <c r="C35" s="5" t="s">
        <v>115</v>
      </c>
      <c r="D35" s="85" t="s">
        <v>118</v>
      </c>
      <c r="E35" s="6">
        <v>1</v>
      </c>
      <c r="F35" s="30"/>
      <c r="G35" s="27">
        <v>29750</v>
      </c>
      <c r="H35" s="32">
        <f t="shared" si="0"/>
        <v>29750</v>
      </c>
      <c r="I35" s="30"/>
      <c r="J35" s="31">
        <f t="shared" ref="J35:J66" si="5">ROUND(G35*$J$97,0)</f>
        <v>27583</v>
      </c>
      <c r="K35" s="32">
        <f t="shared" si="2"/>
        <v>27583</v>
      </c>
      <c r="L35" s="30" t="str">
        <f t="shared" si="3"/>
        <v>NO</v>
      </c>
      <c r="M35" s="31">
        <v>16782.656275000001</v>
      </c>
      <c r="N35" s="32"/>
      <c r="O35" s="81">
        <f t="shared" si="4"/>
        <v>16783</v>
      </c>
    </row>
    <row r="36" spans="1:15" ht="191.25" x14ac:dyDescent="0.25">
      <c r="A36" s="9">
        <v>34</v>
      </c>
      <c r="B36" s="14" t="s">
        <v>119</v>
      </c>
      <c r="C36" s="5" t="s">
        <v>115</v>
      </c>
      <c r="D36" s="85" t="s">
        <v>120</v>
      </c>
      <c r="E36" s="6">
        <v>1</v>
      </c>
      <c r="F36" s="30"/>
      <c r="G36" s="27">
        <v>107100</v>
      </c>
      <c r="H36" s="32">
        <f t="shared" si="0"/>
        <v>107100</v>
      </c>
      <c r="I36" s="30"/>
      <c r="J36" s="31">
        <f t="shared" si="5"/>
        <v>99297</v>
      </c>
      <c r="K36" s="32">
        <f t="shared" si="2"/>
        <v>99297</v>
      </c>
      <c r="L36" s="30" t="str">
        <f t="shared" si="3"/>
        <v>NO</v>
      </c>
      <c r="M36" s="31">
        <v>60417.562590000001</v>
      </c>
      <c r="N36" s="32"/>
      <c r="O36" s="81">
        <f t="shared" si="4"/>
        <v>60418</v>
      </c>
    </row>
    <row r="37" spans="1:15" ht="114.75" x14ac:dyDescent="0.25">
      <c r="A37" s="9">
        <v>35</v>
      </c>
      <c r="B37" s="14" t="s">
        <v>121</v>
      </c>
      <c r="C37" s="5" t="s">
        <v>122</v>
      </c>
      <c r="D37" s="85" t="s">
        <v>123</v>
      </c>
      <c r="E37" s="6">
        <v>1</v>
      </c>
      <c r="F37" s="30"/>
      <c r="G37" s="27">
        <v>191590</v>
      </c>
      <c r="H37" s="32">
        <f t="shared" si="0"/>
        <v>191590</v>
      </c>
      <c r="I37" s="30"/>
      <c r="J37" s="31">
        <f t="shared" si="5"/>
        <v>177632</v>
      </c>
      <c r="K37" s="32">
        <f t="shared" si="2"/>
        <v>177632</v>
      </c>
      <c r="L37" s="30" t="str">
        <f t="shared" si="3"/>
        <v>NO</v>
      </c>
      <c r="M37" s="31">
        <v>108080.306411</v>
      </c>
      <c r="N37" s="32"/>
      <c r="O37" s="81">
        <f t="shared" si="4"/>
        <v>108080</v>
      </c>
    </row>
    <row r="38" spans="1:15" ht="38.25" x14ac:dyDescent="0.25">
      <c r="A38" s="9">
        <v>36</v>
      </c>
      <c r="B38" s="14" t="s">
        <v>124</v>
      </c>
      <c r="C38" s="5" t="s">
        <v>125</v>
      </c>
      <c r="D38" s="85" t="s">
        <v>126</v>
      </c>
      <c r="E38" s="6">
        <v>1</v>
      </c>
      <c r="F38" s="30"/>
      <c r="G38" s="27">
        <v>116620</v>
      </c>
      <c r="H38" s="32">
        <f t="shared" si="0"/>
        <v>116620</v>
      </c>
      <c r="I38" s="30"/>
      <c r="J38" s="31">
        <f t="shared" si="5"/>
        <v>108124</v>
      </c>
      <c r="K38" s="32">
        <f t="shared" si="2"/>
        <v>108124</v>
      </c>
      <c r="L38" s="30" t="str">
        <f t="shared" si="3"/>
        <v>NO</v>
      </c>
      <c r="M38" s="31">
        <v>65788.012598000001</v>
      </c>
      <c r="N38" s="32"/>
      <c r="O38" s="81">
        <f t="shared" si="4"/>
        <v>65788</v>
      </c>
    </row>
    <row r="39" spans="1:15" ht="38.25" x14ac:dyDescent="0.25">
      <c r="A39" s="9">
        <v>37</v>
      </c>
      <c r="B39" s="14" t="s">
        <v>127</v>
      </c>
      <c r="C39" s="5" t="s">
        <v>45</v>
      </c>
      <c r="D39" s="85" t="s">
        <v>128</v>
      </c>
      <c r="E39" s="6">
        <v>1</v>
      </c>
      <c r="F39" s="30"/>
      <c r="G39" s="27">
        <v>14280</v>
      </c>
      <c r="H39" s="32">
        <f t="shared" si="0"/>
        <v>14280</v>
      </c>
      <c r="I39" s="30"/>
      <c r="J39" s="31">
        <f t="shared" si="5"/>
        <v>13240</v>
      </c>
      <c r="K39" s="32">
        <f t="shared" si="2"/>
        <v>13240</v>
      </c>
      <c r="L39" s="30" t="str">
        <f t="shared" si="3"/>
        <v>NO</v>
      </c>
      <c r="M39" s="31">
        <v>8055.6750119999997</v>
      </c>
      <c r="N39" s="32"/>
      <c r="O39" s="81">
        <f t="shared" si="4"/>
        <v>8056</v>
      </c>
    </row>
    <row r="40" spans="1:15" ht="89.25" x14ac:dyDescent="0.25">
      <c r="A40" s="9">
        <v>38</v>
      </c>
      <c r="B40" s="14" t="s">
        <v>129</v>
      </c>
      <c r="C40" s="5" t="s">
        <v>45</v>
      </c>
      <c r="D40" s="85" t="s">
        <v>130</v>
      </c>
      <c r="E40" s="6">
        <v>1</v>
      </c>
      <c r="F40" s="30"/>
      <c r="G40" s="27">
        <v>11662</v>
      </c>
      <c r="H40" s="32">
        <f t="shared" si="0"/>
        <v>11662</v>
      </c>
      <c r="I40" s="30"/>
      <c r="J40" s="31">
        <f t="shared" si="5"/>
        <v>10812</v>
      </c>
      <c r="K40" s="32">
        <f t="shared" si="2"/>
        <v>10812</v>
      </c>
      <c r="L40" s="30" t="str">
        <f t="shared" si="3"/>
        <v>NO</v>
      </c>
      <c r="M40" s="31">
        <v>6578.8012597999996</v>
      </c>
      <c r="N40" s="32"/>
      <c r="O40" s="81">
        <f t="shared" si="4"/>
        <v>6579</v>
      </c>
    </row>
    <row r="41" spans="1:15" ht="89.25" x14ac:dyDescent="0.25">
      <c r="A41" s="9">
        <v>39</v>
      </c>
      <c r="B41" s="15" t="s">
        <v>131</v>
      </c>
      <c r="C41" s="5" t="s">
        <v>45</v>
      </c>
      <c r="D41" s="85" t="s">
        <v>132</v>
      </c>
      <c r="E41" s="6">
        <v>1</v>
      </c>
      <c r="F41" s="30"/>
      <c r="G41" s="27">
        <v>161840</v>
      </c>
      <c r="H41" s="32">
        <f t="shared" si="0"/>
        <v>161840</v>
      </c>
      <c r="I41" s="30"/>
      <c r="J41" s="31">
        <f t="shared" si="5"/>
        <v>150050</v>
      </c>
      <c r="K41" s="32">
        <f t="shared" si="2"/>
        <v>150050</v>
      </c>
      <c r="L41" s="30" t="str">
        <f t="shared" si="3"/>
        <v>NO</v>
      </c>
      <c r="M41" s="31">
        <v>91297.650135999997</v>
      </c>
      <c r="N41" s="32"/>
      <c r="O41" s="81">
        <f t="shared" si="4"/>
        <v>91298</v>
      </c>
    </row>
    <row r="42" spans="1:15" ht="165.75" x14ac:dyDescent="0.25">
      <c r="A42" s="9">
        <v>40</v>
      </c>
      <c r="B42" s="14" t="s">
        <v>133</v>
      </c>
      <c r="C42" s="5" t="s">
        <v>134</v>
      </c>
      <c r="D42" s="85" t="s">
        <v>135</v>
      </c>
      <c r="E42" s="6">
        <v>1</v>
      </c>
      <c r="F42" s="30"/>
      <c r="G42" s="27">
        <v>5950</v>
      </c>
      <c r="H42" s="32">
        <f t="shared" si="0"/>
        <v>5950</v>
      </c>
      <c r="I42" s="30"/>
      <c r="J42" s="31">
        <f t="shared" si="5"/>
        <v>5517</v>
      </c>
      <c r="K42" s="32">
        <f t="shared" si="2"/>
        <v>5517</v>
      </c>
      <c r="L42" s="30" t="str">
        <f t="shared" si="3"/>
        <v>NO</v>
      </c>
      <c r="M42" s="31">
        <v>3356.5312550000003</v>
      </c>
      <c r="N42" s="32"/>
      <c r="O42" s="81">
        <f t="shared" si="4"/>
        <v>3357</v>
      </c>
    </row>
    <row r="43" spans="1:15" ht="102" x14ac:dyDescent="0.25">
      <c r="A43" s="9">
        <v>41</v>
      </c>
      <c r="B43" s="14" t="s">
        <v>136</v>
      </c>
      <c r="C43" s="5" t="s">
        <v>45</v>
      </c>
      <c r="D43" s="85" t="s">
        <v>137</v>
      </c>
      <c r="E43" s="6">
        <v>1</v>
      </c>
      <c r="F43" s="30"/>
      <c r="G43" s="27">
        <v>16660</v>
      </c>
      <c r="H43" s="32">
        <f t="shared" si="0"/>
        <v>16660</v>
      </c>
      <c r="I43" s="30"/>
      <c r="J43" s="31">
        <f t="shared" si="5"/>
        <v>15446</v>
      </c>
      <c r="K43" s="32">
        <f t="shared" si="2"/>
        <v>15446</v>
      </c>
      <c r="L43" s="30" t="str">
        <f t="shared" si="3"/>
        <v>NO</v>
      </c>
      <c r="M43" s="31">
        <v>9398.2875139999996</v>
      </c>
      <c r="N43" s="32"/>
      <c r="O43" s="81">
        <f t="shared" si="4"/>
        <v>9398</v>
      </c>
    </row>
    <row r="44" spans="1:15" ht="114.75" x14ac:dyDescent="0.25">
      <c r="A44" s="9">
        <v>42</v>
      </c>
      <c r="B44" s="14" t="s">
        <v>138</v>
      </c>
      <c r="C44" s="5" t="s">
        <v>45</v>
      </c>
      <c r="D44" s="85" t="s">
        <v>139</v>
      </c>
      <c r="E44" s="6">
        <v>1</v>
      </c>
      <c r="F44" s="30"/>
      <c r="G44" s="27">
        <v>2083</v>
      </c>
      <c r="H44" s="32">
        <f t="shared" si="0"/>
        <v>2083</v>
      </c>
      <c r="I44" s="30"/>
      <c r="J44" s="31">
        <f t="shared" si="5"/>
        <v>1931</v>
      </c>
      <c r="K44" s="32">
        <f t="shared" si="2"/>
        <v>1931</v>
      </c>
      <c r="L44" s="30" t="str">
        <f t="shared" si="3"/>
        <v>NO</v>
      </c>
      <c r="M44" s="31">
        <v>1174.78593925</v>
      </c>
      <c r="N44" s="32"/>
      <c r="O44" s="81">
        <f t="shared" si="4"/>
        <v>1175</v>
      </c>
    </row>
    <row r="45" spans="1:15" ht="153" x14ac:dyDescent="0.25">
      <c r="A45" s="9">
        <v>43</v>
      </c>
      <c r="B45" s="14" t="s">
        <v>140</v>
      </c>
      <c r="C45" s="5" t="s">
        <v>45</v>
      </c>
      <c r="D45" s="85" t="s">
        <v>141</v>
      </c>
      <c r="E45" s="6">
        <v>1</v>
      </c>
      <c r="F45" s="30"/>
      <c r="G45" s="27">
        <v>572</v>
      </c>
      <c r="H45" s="32">
        <f t="shared" si="0"/>
        <v>572</v>
      </c>
      <c r="I45" s="30"/>
      <c r="J45" s="31">
        <f t="shared" si="5"/>
        <v>530</v>
      </c>
      <c r="K45" s="32">
        <f t="shared" si="2"/>
        <v>530</v>
      </c>
      <c r="L45" s="30" t="str">
        <f t="shared" si="3"/>
        <v>NO</v>
      </c>
      <c r="M45" s="31">
        <v>322.22700048000002</v>
      </c>
      <c r="N45" s="32"/>
      <c r="O45" s="81">
        <f t="shared" si="4"/>
        <v>322</v>
      </c>
    </row>
    <row r="46" spans="1:15" ht="76.5" x14ac:dyDescent="0.25">
      <c r="A46" s="9">
        <v>44</v>
      </c>
      <c r="B46" s="14" t="s">
        <v>142</v>
      </c>
      <c r="C46" s="5" t="s">
        <v>45</v>
      </c>
      <c r="D46" s="85" t="s">
        <v>143</v>
      </c>
      <c r="E46" s="6">
        <v>1</v>
      </c>
      <c r="F46" s="30"/>
      <c r="G46" s="27">
        <v>547</v>
      </c>
      <c r="H46" s="32">
        <f t="shared" si="0"/>
        <v>547</v>
      </c>
      <c r="I46" s="30"/>
      <c r="J46" s="31">
        <f t="shared" si="5"/>
        <v>507</v>
      </c>
      <c r="K46" s="32">
        <f t="shared" si="2"/>
        <v>507</v>
      </c>
      <c r="L46" s="30" t="str">
        <f t="shared" si="3"/>
        <v>NO</v>
      </c>
      <c r="M46" s="31">
        <v>308.80087545999999</v>
      </c>
      <c r="N46" s="32"/>
      <c r="O46" s="81">
        <f t="shared" si="4"/>
        <v>309</v>
      </c>
    </row>
    <row r="47" spans="1:15" ht="102" x14ac:dyDescent="0.25">
      <c r="A47" s="9">
        <v>45</v>
      </c>
      <c r="B47" s="14" t="s">
        <v>144</v>
      </c>
      <c r="C47" s="5" t="s">
        <v>45</v>
      </c>
      <c r="D47" s="85" t="s">
        <v>145</v>
      </c>
      <c r="E47" s="6">
        <v>1</v>
      </c>
      <c r="F47" s="30"/>
      <c r="G47" s="27">
        <v>190</v>
      </c>
      <c r="H47" s="32">
        <f t="shared" si="0"/>
        <v>190</v>
      </c>
      <c r="I47" s="30"/>
      <c r="J47" s="31">
        <f t="shared" si="5"/>
        <v>176</v>
      </c>
      <c r="K47" s="32">
        <f t="shared" si="2"/>
        <v>176</v>
      </c>
      <c r="L47" s="30" t="str">
        <f t="shared" si="3"/>
        <v>NO</v>
      </c>
      <c r="M47" s="31">
        <v>107.40900016000001</v>
      </c>
      <c r="N47" s="32"/>
      <c r="O47" s="81">
        <f t="shared" si="4"/>
        <v>107</v>
      </c>
    </row>
    <row r="48" spans="1:15" ht="102" x14ac:dyDescent="0.25">
      <c r="A48" s="9">
        <v>46</v>
      </c>
      <c r="B48" s="14" t="s">
        <v>146</v>
      </c>
      <c r="C48" s="5" t="s">
        <v>45</v>
      </c>
      <c r="D48" s="85" t="s">
        <v>147</v>
      </c>
      <c r="E48" s="6">
        <v>1</v>
      </c>
      <c r="F48" s="30"/>
      <c r="G48" s="27">
        <v>1785</v>
      </c>
      <c r="H48" s="32">
        <f t="shared" si="0"/>
        <v>1785</v>
      </c>
      <c r="I48" s="30"/>
      <c r="J48" s="31">
        <f t="shared" si="5"/>
        <v>1655</v>
      </c>
      <c r="K48" s="32">
        <f t="shared" si="2"/>
        <v>1655</v>
      </c>
      <c r="L48" s="30" t="str">
        <f t="shared" si="3"/>
        <v>NO</v>
      </c>
      <c r="M48" s="31">
        <v>1006.9593765</v>
      </c>
      <c r="N48" s="32"/>
      <c r="O48" s="81">
        <f t="shared" si="4"/>
        <v>1007</v>
      </c>
    </row>
    <row r="49" spans="1:15" ht="114.75" x14ac:dyDescent="0.25">
      <c r="A49" s="9">
        <v>47</v>
      </c>
      <c r="B49" s="14" t="s">
        <v>148</v>
      </c>
      <c r="C49" s="5" t="s">
        <v>45</v>
      </c>
      <c r="D49" s="85" t="s">
        <v>149</v>
      </c>
      <c r="E49" s="6">
        <v>1</v>
      </c>
      <c r="F49" s="30"/>
      <c r="G49" s="27">
        <v>809</v>
      </c>
      <c r="H49" s="32">
        <f t="shared" si="0"/>
        <v>809</v>
      </c>
      <c r="I49" s="30"/>
      <c r="J49" s="31">
        <f t="shared" si="5"/>
        <v>750</v>
      </c>
      <c r="K49" s="32">
        <f t="shared" si="2"/>
        <v>750</v>
      </c>
      <c r="L49" s="30" t="str">
        <f t="shared" si="3"/>
        <v>NO</v>
      </c>
      <c r="M49" s="31">
        <v>456.48825067999996</v>
      </c>
      <c r="N49" s="32"/>
      <c r="O49" s="81">
        <f t="shared" si="4"/>
        <v>456</v>
      </c>
    </row>
    <row r="50" spans="1:15" ht="114.75" x14ac:dyDescent="0.25">
      <c r="A50" s="9">
        <v>48</v>
      </c>
      <c r="B50" s="14" t="s">
        <v>150</v>
      </c>
      <c r="C50" s="5" t="s">
        <v>45</v>
      </c>
      <c r="D50" s="85" t="s">
        <v>151</v>
      </c>
      <c r="E50" s="6">
        <v>1</v>
      </c>
      <c r="F50" s="30"/>
      <c r="G50" s="27">
        <v>1499</v>
      </c>
      <c r="H50" s="32">
        <f t="shared" si="0"/>
        <v>1499</v>
      </c>
      <c r="I50" s="30"/>
      <c r="J50" s="31">
        <f t="shared" si="5"/>
        <v>1390</v>
      </c>
      <c r="K50" s="32">
        <f t="shared" si="2"/>
        <v>1390</v>
      </c>
      <c r="L50" s="30" t="str">
        <f t="shared" si="3"/>
        <v>NO</v>
      </c>
      <c r="M50" s="31">
        <v>845.84587625999995</v>
      </c>
      <c r="N50" s="32"/>
      <c r="O50" s="81">
        <f t="shared" si="4"/>
        <v>846</v>
      </c>
    </row>
    <row r="51" spans="1:15" ht="178.5" x14ac:dyDescent="0.25">
      <c r="A51" s="9">
        <v>49</v>
      </c>
      <c r="B51" s="14" t="s">
        <v>152</v>
      </c>
      <c r="C51" s="5" t="s">
        <v>45</v>
      </c>
      <c r="D51" s="85" t="s">
        <v>153</v>
      </c>
      <c r="E51" s="6">
        <v>1</v>
      </c>
      <c r="F51" s="30"/>
      <c r="G51" s="27">
        <v>643</v>
      </c>
      <c r="H51" s="32">
        <f t="shared" si="0"/>
        <v>643</v>
      </c>
      <c r="I51" s="30"/>
      <c r="J51" s="31">
        <f t="shared" si="5"/>
        <v>596</v>
      </c>
      <c r="K51" s="32">
        <f t="shared" si="2"/>
        <v>596</v>
      </c>
      <c r="L51" s="30" t="str">
        <f t="shared" si="3"/>
        <v>NO</v>
      </c>
      <c r="M51" s="31">
        <v>362.50537553999993</v>
      </c>
      <c r="N51" s="32"/>
      <c r="O51" s="81">
        <f t="shared" si="4"/>
        <v>363</v>
      </c>
    </row>
    <row r="52" spans="1:15" ht="178.5" x14ac:dyDescent="0.25">
      <c r="A52" s="9">
        <v>50</v>
      </c>
      <c r="B52" s="14" t="s">
        <v>154</v>
      </c>
      <c r="C52" s="5" t="s">
        <v>45</v>
      </c>
      <c r="D52" s="85" t="s">
        <v>155</v>
      </c>
      <c r="E52" s="6">
        <v>1</v>
      </c>
      <c r="F52" s="30"/>
      <c r="G52" s="27">
        <v>301070</v>
      </c>
      <c r="H52" s="32">
        <f t="shared" si="0"/>
        <v>301070</v>
      </c>
      <c r="I52" s="30"/>
      <c r="J52" s="31">
        <f t="shared" si="5"/>
        <v>279136</v>
      </c>
      <c r="K52" s="32">
        <f t="shared" si="2"/>
        <v>279136</v>
      </c>
      <c r="L52" s="30" t="str">
        <f t="shared" si="3"/>
        <v>NO</v>
      </c>
      <c r="M52" s="31">
        <v>169840.48150299999</v>
      </c>
      <c r="N52" s="32"/>
      <c r="O52" s="81">
        <f t="shared" si="4"/>
        <v>169840</v>
      </c>
    </row>
    <row r="53" spans="1:15" ht="178.5" x14ac:dyDescent="0.25">
      <c r="A53" s="9">
        <v>51</v>
      </c>
      <c r="B53" s="14" t="s">
        <v>156</v>
      </c>
      <c r="C53" s="5" t="s">
        <v>45</v>
      </c>
      <c r="D53" s="85" t="s">
        <v>157</v>
      </c>
      <c r="E53" s="6">
        <v>1</v>
      </c>
      <c r="F53" s="30"/>
      <c r="G53" s="27">
        <v>45220</v>
      </c>
      <c r="H53" s="32">
        <f t="shared" si="0"/>
        <v>45220</v>
      </c>
      <c r="I53" s="30"/>
      <c r="J53" s="31">
        <f t="shared" si="5"/>
        <v>41926</v>
      </c>
      <c r="K53" s="32">
        <f t="shared" si="2"/>
        <v>41926</v>
      </c>
      <c r="L53" s="30" t="str">
        <f t="shared" si="3"/>
        <v>NO</v>
      </c>
      <c r="M53" s="31">
        <v>25509.637537999999</v>
      </c>
      <c r="N53" s="32"/>
      <c r="O53" s="81">
        <f t="shared" si="4"/>
        <v>25510</v>
      </c>
    </row>
    <row r="54" spans="1:15" ht="76.5" x14ac:dyDescent="0.25">
      <c r="A54" s="9">
        <v>52</v>
      </c>
      <c r="B54" s="14" t="s">
        <v>158</v>
      </c>
      <c r="C54" s="5" t="s">
        <v>45</v>
      </c>
      <c r="D54" s="85" t="s">
        <v>159</v>
      </c>
      <c r="E54" s="6">
        <v>1</v>
      </c>
      <c r="F54" s="30"/>
      <c r="G54" s="27">
        <v>45220</v>
      </c>
      <c r="H54" s="32">
        <f t="shared" si="0"/>
        <v>45220</v>
      </c>
      <c r="I54" s="30"/>
      <c r="J54" s="31">
        <f t="shared" si="5"/>
        <v>41926</v>
      </c>
      <c r="K54" s="32">
        <f t="shared" si="2"/>
        <v>41926</v>
      </c>
      <c r="L54" s="30" t="str">
        <f t="shared" si="3"/>
        <v>NO</v>
      </c>
      <c r="M54" s="31">
        <v>25509.637537999999</v>
      </c>
      <c r="N54" s="32"/>
      <c r="O54" s="81">
        <f t="shared" si="4"/>
        <v>25510</v>
      </c>
    </row>
    <row r="55" spans="1:15" ht="76.5" x14ac:dyDescent="0.25">
      <c r="A55" s="9">
        <v>53</v>
      </c>
      <c r="B55" s="14" t="s">
        <v>160</v>
      </c>
      <c r="C55" s="5" t="s">
        <v>45</v>
      </c>
      <c r="D55" s="85" t="s">
        <v>161</v>
      </c>
      <c r="E55" s="6">
        <v>1</v>
      </c>
      <c r="F55" s="30"/>
      <c r="G55" s="27">
        <v>45220</v>
      </c>
      <c r="H55" s="32">
        <f t="shared" si="0"/>
        <v>45220</v>
      </c>
      <c r="I55" s="30"/>
      <c r="J55" s="31">
        <f t="shared" si="5"/>
        <v>41926</v>
      </c>
      <c r="K55" s="32">
        <f t="shared" si="2"/>
        <v>41926</v>
      </c>
      <c r="L55" s="30" t="str">
        <f t="shared" si="3"/>
        <v>NO</v>
      </c>
      <c r="M55" s="31">
        <v>25509.637537999999</v>
      </c>
      <c r="N55" s="32"/>
      <c r="O55" s="81">
        <f t="shared" si="4"/>
        <v>25510</v>
      </c>
    </row>
    <row r="56" spans="1:15" ht="38.25" x14ac:dyDescent="0.25">
      <c r="A56" s="9">
        <v>54</v>
      </c>
      <c r="B56" s="14" t="s">
        <v>162</v>
      </c>
      <c r="C56" s="5" t="s">
        <v>45</v>
      </c>
      <c r="D56" s="85" t="s">
        <v>163</v>
      </c>
      <c r="E56" s="6">
        <v>1</v>
      </c>
      <c r="F56" s="30"/>
      <c r="G56" s="27">
        <v>165410</v>
      </c>
      <c r="H56" s="32">
        <f t="shared" si="0"/>
        <v>165410</v>
      </c>
      <c r="I56" s="30"/>
      <c r="J56" s="31">
        <f t="shared" si="5"/>
        <v>153359</v>
      </c>
      <c r="K56" s="32">
        <f t="shared" si="2"/>
        <v>153359</v>
      </c>
      <c r="L56" s="30" t="str">
        <f t="shared" si="3"/>
        <v>NO</v>
      </c>
      <c r="M56" s="31">
        <v>93311.568888999987</v>
      </c>
      <c r="N56" s="32"/>
      <c r="O56" s="81">
        <f t="shared" si="4"/>
        <v>93312</v>
      </c>
    </row>
    <row r="57" spans="1:15" ht="63.75" x14ac:dyDescent="0.25">
      <c r="A57" s="9">
        <v>55</v>
      </c>
      <c r="B57" s="14" t="s">
        <v>164</v>
      </c>
      <c r="C57" s="5" t="s">
        <v>165</v>
      </c>
      <c r="D57" s="85" t="s">
        <v>166</v>
      </c>
      <c r="E57" s="6">
        <v>1</v>
      </c>
      <c r="F57" s="30"/>
      <c r="G57" s="27">
        <v>22610</v>
      </c>
      <c r="H57" s="32">
        <f t="shared" si="0"/>
        <v>22610</v>
      </c>
      <c r="I57" s="30"/>
      <c r="J57" s="31">
        <f t="shared" si="5"/>
        <v>20963</v>
      </c>
      <c r="K57" s="32">
        <f t="shared" si="2"/>
        <v>20963</v>
      </c>
      <c r="L57" s="30" t="str">
        <f t="shared" si="3"/>
        <v>NO</v>
      </c>
      <c r="M57" s="31">
        <v>12754.818769</v>
      </c>
      <c r="N57" s="32"/>
      <c r="O57" s="81">
        <f t="shared" si="4"/>
        <v>12755</v>
      </c>
    </row>
    <row r="58" spans="1:15" ht="76.5" x14ac:dyDescent="0.25">
      <c r="A58" s="9">
        <v>56</v>
      </c>
      <c r="B58" s="14" t="s">
        <v>167</v>
      </c>
      <c r="C58" s="5" t="s">
        <v>165</v>
      </c>
      <c r="D58" s="85" t="s">
        <v>168</v>
      </c>
      <c r="E58" s="6">
        <v>1</v>
      </c>
      <c r="F58" s="30"/>
      <c r="G58" s="27">
        <v>71400</v>
      </c>
      <c r="H58" s="32">
        <f t="shared" si="0"/>
        <v>71400</v>
      </c>
      <c r="I58" s="30"/>
      <c r="J58" s="31">
        <f t="shared" si="5"/>
        <v>66198</v>
      </c>
      <c r="K58" s="32">
        <f t="shared" si="2"/>
        <v>66198</v>
      </c>
      <c r="L58" s="30" t="str">
        <f t="shared" si="3"/>
        <v>NO</v>
      </c>
      <c r="M58" s="31">
        <v>40278.375059999991</v>
      </c>
      <c r="N58" s="32"/>
      <c r="O58" s="81">
        <f t="shared" si="4"/>
        <v>40278</v>
      </c>
    </row>
    <row r="59" spans="1:15" ht="38.25" x14ac:dyDescent="0.25">
      <c r="A59" s="9">
        <v>57</v>
      </c>
      <c r="B59" s="14" t="s">
        <v>169</v>
      </c>
      <c r="C59" s="5" t="s">
        <v>165</v>
      </c>
      <c r="D59" s="85" t="s">
        <v>170</v>
      </c>
      <c r="E59" s="6">
        <v>1</v>
      </c>
      <c r="F59" s="30"/>
      <c r="G59" s="27">
        <v>26180</v>
      </c>
      <c r="H59" s="32">
        <f t="shared" si="0"/>
        <v>26180</v>
      </c>
      <c r="I59" s="30"/>
      <c r="J59" s="31">
        <f t="shared" si="5"/>
        <v>24273</v>
      </c>
      <c r="K59" s="32">
        <f t="shared" si="2"/>
        <v>24273</v>
      </c>
      <c r="L59" s="30" t="str">
        <f t="shared" si="3"/>
        <v>NO</v>
      </c>
      <c r="M59" s="31">
        <v>14768.737521999999</v>
      </c>
      <c r="N59" s="32"/>
      <c r="O59" s="81">
        <f t="shared" si="4"/>
        <v>14769</v>
      </c>
    </row>
    <row r="60" spans="1:15" ht="51" x14ac:dyDescent="0.25">
      <c r="A60" s="9">
        <v>58</v>
      </c>
      <c r="B60" s="14" t="s">
        <v>171</v>
      </c>
      <c r="C60" s="5" t="s">
        <v>165</v>
      </c>
      <c r="D60" s="85" t="s">
        <v>172</v>
      </c>
      <c r="E60" s="6">
        <v>1</v>
      </c>
      <c r="F60" s="30"/>
      <c r="G60" s="27">
        <v>27370</v>
      </c>
      <c r="H60" s="32">
        <f t="shared" si="0"/>
        <v>27370</v>
      </c>
      <c r="I60" s="30"/>
      <c r="J60" s="31">
        <f t="shared" si="5"/>
        <v>25376</v>
      </c>
      <c r="K60" s="32">
        <f t="shared" si="2"/>
        <v>25376</v>
      </c>
      <c r="L60" s="30" t="str">
        <f t="shared" si="3"/>
        <v>NO</v>
      </c>
      <c r="M60" s="31">
        <v>15440.043772999999</v>
      </c>
      <c r="N60" s="32"/>
      <c r="O60" s="81">
        <f t="shared" si="4"/>
        <v>15440</v>
      </c>
    </row>
    <row r="61" spans="1:15" ht="51" x14ac:dyDescent="0.25">
      <c r="A61" s="9">
        <v>59</v>
      </c>
      <c r="B61" s="14" t="s">
        <v>173</v>
      </c>
      <c r="C61" s="5" t="s">
        <v>45</v>
      </c>
      <c r="D61" s="85" t="s">
        <v>174</v>
      </c>
      <c r="E61" s="6">
        <v>1</v>
      </c>
      <c r="F61" s="30"/>
      <c r="G61" s="27">
        <v>5117</v>
      </c>
      <c r="H61" s="32">
        <f t="shared" si="0"/>
        <v>5117</v>
      </c>
      <c r="I61" s="30"/>
      <c r="J61" s="31">
        <f t="shared" si="5"/>
        <v>4744</v>
      </c>
      <c r="K61" s="32">
        <f t="shared" si="2"/>
        <v>4744</v>
      </c>
      <c r="L61" s="30" t="str">
        <f t="shared" si="3"/>
        <v>NO</v>
      </c>
      <c r="M61" s="31">
        <v>2886.6168793000002</v>
      </c>
      <c r="N61" s="32"/>
      <c r="O61" s="81">
        <f t="shared" si="4"/>
        <v>2887</v>
      </c>
    </row>
    <row r="62" spans="1:15" ht="76.5" x14ac:dyDescent="0.25">
      <c r="A62" s="9">
        <v>60</v>
      </c>
      <c r="B62" s="14" t="s">
        <v>175</v>
      </c>
      <c r="C62" s="5" t="s">
        <v>45</v>
      </c>
      <c r="D62" s="85" t="s">
        <v>176</v>
      </c>
      <c r="E62" s="6">
        <v>1</v>
      </c>
      <c r="F62" s="30"/>
      <c r="G62" s="27">
        <v>4046</v>
      </c>
      <c r="H62" s="32">
        <f t="shared" si="0"/>
        <v>4046</v>
      </c>
      <c r="I62" s="30"/>
      <c r="J62" s="31">
        <f t="shared" si="5"/>
        <v>3751</v>
      </c>
      <c r="K62" s="32">
        <f t="shared" si="2"/>
        <v>3751</v>
      </c>
      <c r="L62" s="30" t="str">
        <f t="shared" si="3"/>
        <v>NO</v>
      </c>
      <c r="M62" s="31">
        <v>2282.4412533999998</v>
      </c>
      <c r="N62" s="32"/>
      <c r="O62" s="81">
        <f t="shared" si="4"/>
        <v>2282</v>
      </c>
    </row>
    <row r="63" spans="1:15" ht="89.25" x14ac:dyDescent="0.25">
      <c r="A63" s="9">
        <v>61</v>
      </c>
      <c r="B63" s="14" t="s">
        <v>177</v>
      </c>
      <c r="C63" s="5" t="s">
        <v>45</v>
      </c>
      <c r="D63" s="85" t="s">
        <v>178</v>
      </c>
      <c r="E63" s="6">
        <v>1</v>
      </c>
      <c r="F63" s="30"/>
      <c r="G63" s="27">
        <v>72590</v>
      </c>
      <c r="H63" s="32">
        <f t="shared" si="0"/>
        <v>72590</v>
      </c>
      <c r="I63" s="30"/>
      <c r="J63" s="31">
        <f t="shared" si="5"/>
        <v>67302</v>
      </c>
      <c r="K63" s="32">
        <f t="shared" si="2"/>
        <v>67302</v>
      </c>
      <c r="L63" s="30" t="str">
        <f t="shared" si="3"/>
        <v>NO</v>
      </c>
      <c r="M63" s="31">
        <v>40949.681311</v>
      </c>
      <c r="N63" s="32"/>
      <c r="O63" s="81">
        <f t="shared" si="4"/>
        <v>40950</v>
      </c>
    </row>
    <row r="64" spans="1:15" ht="38.25" x14ac:dyDescent="0.25">
      <c r="A64" s="9">
        <v>62</v>
      </c>
      <c r="B64" s="14" t="s">
        <v>179</v>
      </c>
      <c r="C64" s="5" t="s">
        <v>45</v>
      </c>
      <c r="D64" s="85" t="s">
        <v>180</v>
      </c>
      <c r="E64" s="6">
        <v>1</v>
      </c>
      <c r="F64" s="30"/>
      <c r="G64" s="27">
        <v>44030</v>
      </c>
      <c r="H64" s="32">
        <f t="shared" si="0"/>
        <v>44030</v>
      </c>
      <c r="I64" s="30"/>
      <c r="J64" s="31">
        <f t="shared" si="5"/>
        <v>40822</v>
      </c>
      <c r="K64" s="32">
        <f t="shared" si="2"/>
        <v>40822</v>
      </c>
      <c r="L64" s="30" t="str">
        <f t="shared" si="3"/>
        <v>NO</v>
      </c>
      <c r="M64" s="31">
        <v>24838.331286999997</v>
      </c>
      <c r="N64" s="32"/>
      <c r="O64" s="81">
        <f t="shared" si="4"/>
        <v>24838</v>
      </c>
    </row>
    <row r="65" spans="1:15" ht="89.25" x14ac:dyDescent="0.25">
      <c r="A65" s="9">
        <v>63</v>
      </c>
      <c r="B65" s="14" t="s">
        <v>181</v>
      </c>
      <c r="C65" s="5" t="s">
        <v>45</v>
      </c>
      <c r="D65" s="85" t="s">
        <v>182</v>
      </c>
      <c r="E65" s="6">
        <v>1</v>
      </c>
      <c r="F65" s="30"/>
      <c r="G65" s="27">
        <v>22610</v>
      </c>
      <c r="H65" s="32">
        <f t="shared" si="0"/>
        <v>22610</v>
      </c>
      <c r="I65" s="30"/>
      <c r="J65" s="31">
        <f t="shared" si="5"/>
        <v>20963</v>
      </c>
      <c r="K65" s="32">
        <f t="shared" si="2"/>
        <v>20963</v>
      </c>
      <c r="L65" s="30" t="str">
        <f t="shared" si="3"/>
        <v>NO</v>
      </c>
      <c r="M65" s="31">
        <v>12754.818769</v>
      </c>
      <c r="N65" s="32"/>
      <c r="O65" s="81">
        <f t="shared" si="4"/>
        <v>12755</v>
      </c>
    </row>
    <row r="66" spans="1:15" ht="89.25" x14ac:dyDescent="0.25">
      <c r="A66" s="9">
        <v>64</v>
      </c>
      <c r="B66" s="14" t="s">
        <v>183</v>
      </c>
      <c r="C66" s="5" t="s">
        <v>45</v>
      </c>
      <c r="D66" s="85" t="s">
        <v>184</v>
      </c>
      <c r="E66" s="6">
        <v>1</v>
      </c>
      <c r="F66" s="30"/>
      <c r="G66" s="27">
        <v>73780</v>
      </c>
      <c r="H66" s="32">
        <f t="shared" si="0"/>
        <v>73780</v>
      </c>
      <c r="I66" s="30"/>
      <c r="J66" s="31">
        <f t="shared" si="5"/>
        <v>68405</v>
      </c>
      <c r="K66" s="32">
        <f t="shared" si="2"/>
        <v>68405</v>
      </c>
      <c r="L66" s="30" t="str">
        <f t="shared" si="3"/>
        <v>NO</v>
      </c>
      <c r="M66" s="31">
        <v>41620.987562000002</v>
      </c>
      <c r="N66" s="32"/>
      <c r="O66" s="81">
        <f t="shared" si="4"/>
        <v>41621</v>
      </c>
    </row>
    <row r="67" spans="1:15" ht="114.75" x14ac:dyDescent="0.25">
      <c r="A67" s="9">
        <v>65</v>
      </c>
      <c r="B67" s="14" t="s">
        <v>185</v>
      </c>
      <c r="C67" s="5" t="s">
        <v>45</v>
      </c>
      <c r="D67" s="85" t="s">
        <v>186</v>
      </c>
      <c r="E67" s="6">
        <v>1</v>
      </c>
      <c r="F67" s="30"/>
      <c r="G67" s="27">
        <v>476</v>
      </c>
      <c r="H67" s="32">
        <f t="shared" ref="H67:H94" si="6">G67*E67</f>
        <v>476</v>
      </c>
      <c r="I67" s="30"/>
      <c r="J67" s="31">
        <f t="shared" ref="J67:J94" si="7">ROUND(G67*$J$97,0)</f>
        <v>441</v>
      </c>
      <c r="K67" s="32">
        <f t="shared" si="2"/>
        <v>441</v>
      </c>
      <c r="L67" s="30" t="str">
        <f t="shared" si="3"/>
        <v>NO</v>
      </c>
      <c r="M67" s="31">
        <v>268.52250040000001</v>
      </c>
      <c r="N67" s="32"/>
      <c r="O67" s="81">
        <f t="shared" si="4"/>
        <v>269</v>
      </c>
    </row>
    <row r="68" spans="1:15" ht="114.75" x14ac:dyDescent="0.25">
      <c r="A68" s="9">
        <v>66</v>
      </c>
      <c r="B68" s="14" t="s">
        <v>187</v>
      </c>
      <c r="C68" s="5" t="s">
        <v>45</v>
      </c>
      <c r="D68" s="85" t="s">
        <v>188</v>
      </c>
      <c r="E68" s="6">
        <v>1</v>
      </c>
      <c r="F68" s="30"/>
      <c r="G68" s="27">
        <v>333</v>
      </c>
      <c r="H68" s="32">
        <f t="shared" si="6"/>
        <v>333</v>
      </c>
      <c r="I68" s="30"/>
      <c r="J68" s="31">
        <f t="shared" si="7"/>
        <v>309</v>
      </c>
      <c r="K68" s="32">
        <f t="shared" ref="K68:K94" si="8">+J68*E68</f>
        <v>309</v>
      </c>
      <c r="L68" s="30" t="str">
        <f t="shared" ref="L68:L94" si="9">+IF(O68=J68,"SI","NO")</f>
        <v>NO</v>
      </c>
      <c r="M68" s="31">
        <v>187.96575027999998</v>
      </c>
      <c r="N68" s="32"/>
      <c r="O68" s="81">
        <f t="shared" ref="O68:O94" si="10">ROUND(M68,0)</f>
        <v>188</v>
      </c>
    </row>
    <row r="69" spans="1:15" ht="153" x14ac:dyDescent="0.25">
      <c r="A69" s="9">
        <v>67</v>
      </c>
      <c r="B69" s="14" t="s">
        <v>189</v>
      </c>
      <c r="C69" s="5" t="s">
        <v>45</v>
      </c>
      <c r="D69" s="85" t="s">
        <v>190</v>
      </c>
      <c r="E69" s="6">
        <v>1</v>
      </c>
      <c r="F69" s="30"/>
      <c r="G69" s="27">
        <v>750</v>
      </c>
      <c r="H69" s="32">
        <f t="shared" si="6"/>
        <v>750</v>
      </c>
      <c r="I69" s="30"/>
      <c r="J69" s="31">
        <f t="shared" si="7"/>
        <v>695</v>
      </c>
      <c r="K69" s="32">
        <f t="shared" si="8"/>
        <v>695</v>
      </c>
      <c r="L69" s="30" t="str">
        <f t="shared" si="9"/>
        <v>NO</v>
      </c>
      <c r="M69" s="31">
        <v>422.92293812999998</v>
      </c>
      <c r="N69" s="32"/>
      <c r="O69" s="81">
        <f t="shared" si="10"/>
        <v>423</v>
      </c>
    </row>
    <row r="70" spans="1:15" ht="102" x14ac:dyDescent="0.25">
      <c r="A70" s="9">
        <v>68</v>
      </c>
      <c r="B70" s="14" t="s">
        <v>191</v>
      </c>
      <c r="C70" s="5" t="s">
        <v>45</v>
      </c>
      <c r="D70" s="85" t="s">
        <v>192</v>
      </c>
      <c r="E70" s="6">
        <v>1</v>
      </c>
      <c r="F70" s="30"/>
      <c r="G70" s="27">
        <v>2856</v>
      </c>
      <c r="H70" s="32">
        <f t="shared" si="6"/>
        <v>2856</v>
      </c>
      <c r="I70" s="30"/>
      <c r="J70" s="31">
        <f t="shared" si="7"/>
        <v>2648</v>
      </c>
      <c r="K70" s="32">
        <f t="shared" si="8"/>
        <v>2648</v>
      </c>
      <c r="L70" s="30" t="str">
        <f t="shared" si="9"/>
        <v>NO</v>
      </c>
      <c r="M70" s="31">
        <v>1611.1350023999998</v>
      </c>
      <c r="N70" s="32"/>
      <c r="O70" s="81">
        <f t="shared" si="10"/>
        <v>1611</v>
      </c>
    </row>
    <row r="71" spans="1:15" ht="63.75" x14ac:dyDescent="0.25">
      <c r="A71" s="9">
        <v>69</v>
      </c>
      <c r="B71" s="14" t="s">
        <v>193</v>
      </c>
      <c r="C71" s="5" t="s">
        <v>45</v>
      </c>
      <c r="D71" s="85" t="s">
        <v>194</v>
      </c>
      <c r="E71" s="6">
        <v>1</v>
      </c>
      <c r="F71" s="30"/>
      <c r="G71" s="27">
        <v>4046</v>
      </c>
      <c r="H71" s="32">
        <f t="shared" si="6"/>
        <v>4046</v>
      </c>
      <c r="I71" s="30"/>
      <c r="J71" s="31">
        <f t="shared" si="7"/>
        <v>3751</v>
      </c>
      <c r="K71" s="32">
        <f t="shared" si="8"/>
        <v>3751</v>
      </c>
      <c r="L71" s="30" t="str">
        <f t="shared" si="9"/>
        <v>NO</v>
      </c>
      <c r="M71" s="31">
        <v>2282.4412533999998</v>
      </c>
      <c r="N71" s="32"/>
      <c r="O71" s="81">
        <f t="shared" si="10"/>
        <v>2282</v>
      </c>
    </row>
    <row r="72" spans="1:15" ht="102" x14ac:dyDescent="0.25">
      <c r="A72" s="9">
        <v>70</v>
      </c>
      <c r="B72" s="14" t="s">
        <v>195</v>
      </c>
      <c r="C72" s="5" t="s">
        <v>45</v>
      </c>
      <c r="D72" s="85" t="s">
        <v>196</v>
      </c>
      <c r="E72" s="6">
        <v>1</v>
      </c>
      <c r="F72" s="30"/>
      <c r="G72" s="27">
        <v>5236</v>
      </c>
      <c r="H72" s="32">
        <f t="shared" si="6"/>
        <v>5236</v>
      </c>
      <c r="I72" s="30"/>
      <c r="J72" s="31">
        <f t="shared" si="7"/>
        <v>4855</v>
      </c>
      <c r="K72" s="32">
        <f t="shared" si="8"/>
        <v>4855</v>
      </c>
      <c r="L72" s="30" t="str">
        <f t="shared" si="9"/>
        <v>NO</v>
      </c>
      <c r="M72" s="31">
        <v>2953.7475044000003</v>
      </c>
      <c r="N72" s="32"/>
      <c r="O72" s="81">
        <f t="shared" si="10"/>
        <v>2954</v>
      </c>
    </row>
    <row r="73" spans="1:15" ht="63.75" x14ac:dyDescent="0.25">
      <c r="A73" s="9">
        <v>71</v>
      </c>
      <c r="B73" s="14" t="s">
        <v>197</v>
      </c>
      <c r="C73" s="5" t="s">
        <v>45</v>
      </c>
      <c r="D73" s="85" t="s">
        <v>198</v>
      </c>
      <c r="E73" s="6">
        <v>1</v>
      </c>
      <c r="F73" s="30"/>
      <c r="G73" s="27">
        <v>53550</v>
      </c>
      <c r="H73" s="32">
        <f t="shared" si="6"/>
        <v>53550</v>
      </c>
      <c r="I73" s="30"/>
      <c r="J73" s="31">
        <f t="shared" si="7"/>
        <v>49649</v>
      </c>
      <c r="K73" s="32">
        <f t="shared" si="8"/>
        <v>49649</v>
      </c>
      <c r="L73" s="30" t="str">
        <f t="shared" si="9"/>
        <v>NO</v>
      </c>
      <c r="M73" s="31">
        <v>30208.781295000001</v>
      </c>
      <c r="N73" s="32"/>
      <c r="O73" s="81">
        <f t="shared" si="10"/>
        <v>30209</v>
      </c>
    </row>
    <row r="74" spans="1:15" ht="76.5" x14ac:dyDescent="0.25">
      <c r="A74" s="9">
        <v>72</v>
      </c>
      <c r="B74" s="14" t="s">
        <v>199</v>
      </c>
      <c r="C74" s="5" t="s">
        <v>81</v>
      </c>
      <c r="D74" s="85" t="s">
        <v>200</v>
      </c>
      <c r="E74" s="6">
        <v>1</v>
      </c>
      <c r="F74" s="30"/>
      <c r="G74" s="27">
        <v>15470</v>
      </c>
      <c r="H74" s="32">
        <f t="shared" si="6"/>
        <v>15470</v>
      </c>
      <c r="I74" s="30"/>
      <c r="J74" s="31">
        <f t="shared" si="7"/>
        <v>14343</v>
      </c>
      <c r="K74" s="32">
        <f t="shared" si="8"/>
        <v>14343</v>
      </c>
      <c r="L74" s="30" t="str">
        <f t="shared" si="9"/>
        <v>NO</v>
      </c>
      <c r="M74" s="31">
        <v>8726.9812629999997</v>
      </c>
      <c r="N74" s="32"/>
      <c r="O74" s="81">
        <f t="shared" si="10"/>
        <v>8727</v>
      </c>
    </row>
    <row r="75" spans="1:15" ht="89.25" x14ac:dyDescent="0.25">
      <c r="A75" s="9">
        <v>73</v>
      </c>
      <c r="B75" s="14" t="s">
        <v>201</v>
      </c>
      <c r="C75" s="5" t="s">
        <v>81</v>
      </c>
      <c r="D75" s="85" t="s">
        <v>202</v>
      </c>
      <c r="E75" s="6">
        <v>1</v>
      </c>
      <c r="F75" s="30"/>
      <c r="G75" s="27">
        <v>19040</v>
      </c>
      <c r="H75" s="32">
        <f t="shared" si="6"/>
        <v>19040</v>
      </c>
      <c r="I75" s="30"/>
      <c r="J75" s="31">
        <f t="shared" si="7"/>
        <v>17653</v>
      </c>
      <c r="K75" s="32">
        <f t="shared" si="8"/>
        <v>17653</v>
      </c>
      <c r="L75" s="30" t="str">
        <f t="shared" si="9"/>
        <v>NO</v>
      </c>
      <c r="M75" s="31">
        <v>10740.900016</v>
      </c>
      <c r="N75" s="32"/>
      <c r="O75" s="81">
        <f t="shared" si="10"/>
        <v>10741</v>
      </c>
    </row>
    <row r="76" spans="1:15" ht="76.5" x14ac:dyDescent="0.25">
      <c r="A76" s="9">
        <v>74</v>
      </c>
      <c r="B76" s="14" t="s">
        <v>203</v>
      </c>
      <c r="C76" s="5" t="s">
        <v>81</v>
      </c>
      <c r="D76" s="85" t="s">
        <v>204</v>
      </c>
      <c r="E76" s="6">
        <v>1</v>
      </c>
      <c r="F76" s="30"/>
      <c r="G76" s="27">
        <v>417</v>
      </c>
      <c r="H76" s="32">
        <f t="shared" si="6"/>
        <v>417</v>
      </c>
      <c r="I76" s="30"/>
      <c r="J76" s="31">
        <f t="shared" si="7"/>
        <v>387</v>
      </c>
      <c r="K76" s="32">
        <f t="shared" si="8"/>
        <v>387</v>
      </c>
      <c r="L76" s="30" t="str">
        <f t="shared" si="9"/>
        <v>NO</v>
      </c>
      <c r="M76" s="31">
        <v>234.95718785</v>
      </c>
      <c r="N76" s="32"/>
      <c r="O76" s="81">
        <f t="shared" si="10"/>
        <v>235</v>
      </c>
    </row>
    <row r="77" spans="1:15" ht="102" x14ac:dyDescent="0.25">
      <c r="A77" s="9">
        <v>75</v>
      </c>
      <c r="B77" s="14" t="s">
        <v>205</v>
      </c>
      <c r="C77" s="5" t="s">
        <v>45</v>
      </c>
      <c r="D77" s="85" t="s">
        <v>206</v>
      </c>
      <c r="E77" s="6">
        <v>1</v>
      </c>
      <c r="F77" s="30"/>
      <c r="G77" s="27">
        <v>21420</v>
      </c>
      <c r="H77" s="32">
        <f t="shared" si="6"/>
        <v>21420</v>
      </c>
      <c r="I77" s="30"/>
      <c r="J77" s="31">
        <f t="shared" si="7"/>
        <v>19859</v>
      </c>
      <c r="K77" s="32">
        <f t="shared" si="8"/>
        <v>19859</v>
      </c>
      <c r="L77" s="30" t="str">
        <f t="shared" si="9"/>
        <v>NO</v>
      </c>
      <c r="M77" s="31">
        <v>12083.512518</v>
      </c>
      <c r="N77" s="32"/>
      <c r="O77" s="81">
        <f t="shared" si="10"/>
        <v>12084</v>
      </c>
    </row>
    <row r="78" spans="1:15" ht="76.5" x14ac:dyDescent="0.25">
      <c r="A78" s="9">
        <v>76</v>
      </c>
      <c r="B78" s="14" t="s">
        <v>207</v>
      </c>
      <c r="C78" s="5" t="s">
        <v>45</v>
      </c>
      <c r="D78" s="85" t="s">
        <v>208</v>
      </c>
      <c r="E78" s="6">
        <v>1</v>
      </c>
      <c r="F78" s="30"/>
      <c r="G78" s="27">
        <v>5831</v>
      </c>
      <c r="H78" s="32">
        <f t="shared" si="6"/>
        <v>5831</v>
      </c>
      <c r="I78" s="30"/>
      <c r="J78" s="31">
        <f t="shared" si="7"/>
        <v>5406</v>
      </c>
      <c r="K78" s="32">
        <f t="shared" si="8"/>
        <v>5406</v>
      </c>
      <c r="L78" s="30" t="str">
        <f t="shared" si="9"/>
        <v>NO</v>
      </c>
      <c r="M78" s="31">
        <v>3289.4006298999998</v>
      </c>
      <c r="N78" s="32"/>
      <c r="O78" s="81">
        <f t="shared" si="10"/>
        <v>3289</v>
      </c>
    </row>
    <row r="79" spans="1:15" ht="63.75" x14ac:dyDescent="0.25">
      <c r="A79" s="9">
        <v>77</v>
      </c>
      <c r="B79" s="14" t="s">
        <v>209</v>
      </c>
      <c r="C79" s="5" t="s">
        <v>45</v>
      </c>
      <c r="D79" s="85" t="s">
        <v>210</v>
      </c>
      <c r="E79" s="6">
        <v>1</v>
      </c>
      <c r="F79" s="30"/>
      <c r="G79" s="27">
        <v>9282</v>
      </c>
      <c r="H79" s="32">
        <f t="shared" si="6"/>
        <v>9282</v>
      </c>
      <c r="I79" s="30"/>
      <c r="J79" s="31">
        <f t="shared" si="7"/>
        <v>8606</v>
      </c>
      <c r="K79" s="32">
        <f t="shared" si="8"/>
        <v>8606</v>
      </c>
      <c r="L79" s="30" t="str">
        <f t="shared" si="9"/>
        <v>NO</v>
      </c>
      <c r="M79" s="31">
        <v>5236.1887578000005</v>
      </c>
      <c r="N79" s="32"/>
      <c r="O79" s="81">
        <f t="shared" si="10"/>
        <v>5236</v>
      </c>
    </row>
    <row r="80" spans="1:15" ht="191.25" x14ac:dyDescent="0.25">
      <c r="A80" s="9">
        <v>78</v>
      </c>
      <c r="B80" s="14" t="s">
        <v>211</v>
      </c>
      <c r="C80" s="5" t="s">
        <v>45</v>
      </c>
      <c r="D80" s="85" t="s">
        <v>212</v>
      </c>
      <c r="E80" s="6">
        <v>1</v>
      </c>
      <c r="F80" s="30"/>
      <c r="G80" s="27">
        <v>10591</v>
      </c>
      <c r="H80" s="32">
        <f t="shared" si="6"/>
        <v>10591</v>
      </c>
      <c r="I80" s="30"/>
      <c r="J80" s="31">
        <f t="shared" si="7"/>
        <v>9819</v>
      </c>
      <c r="K80" s="32">
        <f t="shared" si="8"/>
        <v>9819</v>
      </c>
      <c r="L80" s="30" t="str">
        <f t="shared" si="9"/>
        <v>NO</v>
      </c>
      <c r="M80" s="31">
        <v>5974.6256339000001</v>
      </c>
      <c r="N80" s="32"/>
      <c r="O80" s="81">
        <f t="shared" si="10"/>
        <v>5975</v>
      </c>
    </row>
    <row r="81" spans="1:15" ht="114.75" x14ac:dyDescent="0.25">
      <c r="A81" s="9">
        <v>79</v>
      </c>
      <c r="B81" s="14" t="s">
        <v>213</v>
      </c>
      <c r="C81" s="5" t="s">
        <v>45</v>
      </c>
      <c r="D81" s="85" t="s">
        <v>214</v>
      </c>
      <c r="E81" s="6">
        <v>1</v>
      </c>
      <c r="F81" s="30"/>
      <c r="G81" s="27">
        <v>6188</v>
      </c>
      <c r="H81" s="32">
        <f t="shared" si="6"/>
        <v>6188</v>
      </c>
      <c r="I81" s="30"/>
      <c r="J81" s="31">
        <f t="shared" si="7"/>
        <v>5737</v>
      </c>
      <c r="K81" s="32">
        <f t="shared" si="8"/>
        <v>5737</v>
      </c>
      <c r="L81" s="30" t="str">
        <f t="shared" si="9"/>
        <v>NO</v>
      </c>
      <c r="M81" s="31">
        <v>3490.7925052000001</v>
      </c>
      <c r="N81" s="32"/>
      <c r="O81" s="81">
        <f t="shared" si="10"/>
        <v>3491</v>
      </c>
    </row>
    <row r="82" spans="1:15" x14ac:dyDescent="0.25">
      <c r="A82" s="9">
        <v>80</v>
      </c>
      <c r="B82" s="14" t="s">
        <v>215</v>
      </c>
      <c r="C82" s="5" t="s">
        <v>45</v>
      </c>
      <c r="D82" s="85" t="s">
        <v>216</v>
      </c>
      <c r="E82" s="6">
        <v>1</v>
      </c>
      <c r="F82" s="30"/>
      <c r="G82" s="27">
        <v>11067</v>
      </c>
      <c r="H82" s="32">
        <f t="shared" si="6"/>
        <v>11067</v>
      </c>
      <c r="I82" s="30"/>
      <c r="J82" s="31">
        <f t="shared" si="7"/>
        <v>10261</v>
      </c>
      <c r="K82" s="32">
        <f t="shared" si="8"/>
        <v>10261</v>
      </c>
      <c r="L82" s="30" t="str">
        <f t="shared" si="9"/>
        <v>NO</v>
      </c>
      <c r="M82" s="31">
        <v>6243.1481342999996</v>
      </c>
      <c r="N82" s="32"/>
      <c r="O82" s="81">
        <f t="shared" si="10"/>
        <v>6243</v>
      </c>
    </row>
    <row r="83" spans="1:15" ht="38.25" x14ac:dyDescent="0.25">
      <c r="A83" s="9">
        <v>81</v>
      </c>
      <c r="B83" s="14" t="s">
        <v>217</v>
      </c>
      <c r="C83" s="5" t="s">
        <v>45</v>
      </c>
      <c r="D83" s="85" t="s">
        <v>126</v>
      </c>
      <c r="E83" s="6">
        <v>1</v>
      </c>
      <c r="F83" s="30"/>
      <c r="G83" s="27">
        <v>3689</v>
      </c>
      <c r="H83" s="32">
        <f t="shared" si="6"/>
        <v>3689</v>
      </c>
      <c r="I83" s="30"/>
      <c r="J83" s="31">
        <f t="shared" si="7"/>
        <v>3420</v>
      </c>
      <c r="K83" s="32">
        <f t="shared" si="8"/>
        <v>3420</v>
      </c>
      <c r="L83" s="30" t="str">
        <f t="shared" si="9"/>
        <v>NO</v>
      </c>
      <c r="M83" s="31">
        <v>2081.0493781</v>
      </c>
      <c r="N83" s="32"/>
      <c r="O83" s="81">
        <f t="shared" si="10"/>
        <v>2081</v>
      </c>
    </row>
    <row r="84" spans="1:15" ht="76.5" x14ac:dyDescent="0.25">
      <c r="A84" s="9">
        <v>82</v>
      </c>
      <c r="B84" s="14" t="s">
        <v>218</v>
      </c>
      <c r="C84" s="5" t="s">
        <v>45</v>
      </c>
      <c r="D84" s="85" t="s">
        <v>219</v>
      </c>
      <c r="E84" s="6">
        <v>1</v>
      </c>
      <c r="F84" s="30"/>
      <c r="G84" s="27">
        <v>9163</v>
      </c>
      <c r="H84" s="32">
        <f t="shared" si="6"/>
        <v>9163</v>
      </c>
      <c r="I84" s="30"/>
      <c r="J84" s="31">
        <f t="shared" si="7"/>
        <v>8495</v>
      </c>
      <c r="K84" s="32">
        <f t="shared" si="8"/>
        <v>8495</v>
      </c>
      <c r="L84" s="30" t="str">
        <f t="shared" si="9"/>
        <v>NO</v>
      </c>
      <c r="M84" s="31">
        <v>5169.0581327</v>
      </c>
      <c r="N84" s="32"/>
      <c r="O84" s="81">
        <f t="shared" si="10"/>
        <v>5169</v>
      </c>
    </row>
    <row r="85" spans="1:15" ht="51" x14ac:dyDescent="0.25">
      <c r="A85" s="9">
        <v>83</v>
      </c>
      <c r="B85" s="15" t="s">
        <v>220</v>
      </c>
      <c r="C85" s="5" t="s">
        <v>45</v>
      </c>
      <c r="D85" s="85" t="s">
        <v>221</v>
      </c>
      <c r="E85" s="6">
        <v>1</v>
      </c>
      <c r="F85" s="30"/>
      <c r="G85" s="27">
        <v>4760</v>
      </c>
      <c r="H85" s="32">
        <f t="shared" si="6"/>
        <v>4760</v>
      </c>
      <c r="I85" s="30"/>
      <c r="J85" s="31">
        <f t="shared" si="7"/>
        <v>4413</v>
      </c>
      <c r="K85" s="32">
        <f t="shared" si="8"/>
        <v>4413</v>
      </c>
      <c r="L85" s="30" t="str">
        <f t="shared" si="9"/>
        <v>NO</v>
      </c>
      <c r="M85" s="31">
        <v>2685.2250039999999</v>
      </c>
      <c r="N85" s="32"/>
      <c r="O85" s="81">
        <f t="shared" si="10"/>
        <v>2685</v>
      </c>
    </row>
    <row r="86" spans="1:15" ht="76.5" x14ac:dyDescent="0.25">
      <c r="A86" s="9">
        <v>84</v>
      </c>
      <c r="B86" s="14" t="s">
        <v>222</v>
      </c>
      <c r="C86" s="5" t="s">
        <v>45</v>
      </c>
      <c r="D86" s="85" t="s">
        <v>223</v>
      </c>
      <c r="E86" s="6">
        <v>1</v>
      </c>
      <c r="F86" s="30"/>
      <c r="G86" s="27">
        <v>65</v>
      </c>
      <c r="H86" s="32">
        <f t="shared" si="6"/>
        <v>65</v>
      </c>
      <c r="I86" s="30"/>
      <c r="J86" s="31">
        <f t="shared" si="7"/>
        <v>60</v>
      </c>
      <c r="K86" s="32">
        <f t="shared" si="8"/>
        <v>60</v>
      </c>
      <c r="L86" s="30" t="str">
        <f t="shared" si="9"/>
        <v>NO</v>
      </c>
      <c r="M86" s="31">
        <v>36.921843805000002</v>
      </c>
      <c r="N86" s="32"/>
      <c r="O86" s="81">
        <f t="shared" si="10"/>
        <v>37</v>
      </c>
    </row>
    <row r="87" spans="1:15" ht="102" x14ac:dyDescent="0.25">
      <c r="A87" s="9">
        <v>85</v>
      </c>
      <c r="B87" s="14" t="s">
        <v>224</v>
      </c>
      <c r="C87" s="5" t="s">
        <v>45</v>
      </c>
      <c r="D87" s="85" t="s">
        <v>225</v>
      </c>
      <c r="E87" s="6">
        <v>1</v>
      </c>
      <c r="F87" s="30"/>
      <c r="G87" s="27">
        <v>83</v>
      </c>
      <c r="H87" s="32">
        <f t="shared" si="6"/>
        <v>83</v>
      </c>
      <c r="I87" s="30"/>
      <c r="J87" s="31">
        <f t="shared" si="7"/>
        <v>77</v>
      </c>
      <c r="K87" s="32">
        <f t="shared" si="8"/>
        <v>77</v>
      </c>
      <c r="L87" s="30" t="str">
        <f t="shared" si="9"/>
        <v>NO</v>
      </c>
      <c r="M87" s="31">
        <v>46.991437569999995</v>
      </c>
      <c r="N87" s="32"/>
      <c r="O87" s="81">
        <f t="shared" si="10"/>
        <v>47</v>
      </c>
    </row>
    <row r="88" spans="1:15" ht="89.25" x14ac:dyDescent="0.25">
      <c r="A88" s="9">
        <v>86</v>
      </c>
      <c r="B88" s="14" t="s">
        <v>226</v>
      </c>
      <c r="C88" s="5" t="s">
        <v>45</v>
      </c>
      <c r="D88" s="85" t="s">
        <v>227</v>
      </c>
      <c r="E88" s="6">
        <v>1</v>
      </c>
      <c r="F88" s="30"/>
      <c r="G88" s="27">
        <v>12495</v>
      </c>
      <c r="H88" s="32">
        <f t="shared" si="6"/>
        <v>12495</v>
      </c>
      <c r="I88" s="30"/>
      <c r="J88" s="31">
        <f t="shared" si="7"/>
        <v>11585</v>
      </c>
      <c r="K88" s="32">
        <f t="shared" si="8"/>
        <v>11585</v>
      </c>
      <c r="L88" s="30" t="str">
        <f t="shared" si="9"/>
        <v>NO</v>
      </c>
      <c r="M88" s="31">
        <v>7048.7156354999997</v>
      </c>
      <c r="N88" s="32"/>
      <c r="O88" s="81">
        <f t="shared" si="10"/>
        <v>7049</v>
      </c>
    </row>
    <row r="89" spans="1:15" ht="102" x14ac:dyDescent="0.25">
      <c r="A89" s="9">
        <v>87</v>
      </c>
      <c r="B89" s="14" t="s">
        <v>228</v>
      </c>
      <c r="C89" s="5" t="s">
        <v>229</v>
      </c>
      <c r="D89" s="85" t="s">
        <v>230</v>
      </c>
      <c r="E89" s="6">
        <v>1</v>
      </c>
      <c r="F89" s="30"/>
      <c r="G89" s="27">
        <v>226100</v>
      </c>
      <c r="H89" s="32">
        <f t="shared" si="6"/>
        <v>226100</v>
      </c>
      <c r="I89" s="30"/>
      <c r="J89" s="31">
        <f t="shared" si="7"/>
        <v>209628</v>
      </c>
      <c r="K89" s="32">
        <f t="shared" si="8"/>
        <v>209628</v>
      </c>
      <c r="L89" s="30" t="str">
        <f t="shared" si="9"/>
        <v>NO</v>
      </c>
      <c r="M89" s="31">
        <v>127548.18768999999</v>
      </c>
      <c r="N89" s="32"/>
      <c r="O89" s="81">
        <f t="shared" si="10"/>
        <v>127548</v>
      </c>
    </row>
    <row r="90" spans="1:15" ht="89.25" x14ac:dyDescent="0.25">
      <c r="A90" s="9">
        <v>88</v>
      </c>
      <c r="B90" s="14" t="s">
        <v>231</v>
      </c>
      <c r="C90" s="5" t="s">
        <v>45</v>
      </c>
      <c r="D90" s="85" t="s">
        <v>232</v>
      </c>
      <c r="E90" s="6">
        <v>1</v>
      </c>
      <c r="F90" s="30"/>
      <c r="G90" s="27">
        <v>7735</v>
      </c>
      <c r="H90" s="32">
        <f t="shared" si="6"/>
        <v>7735</v>
      </c>
      <c r="I90" s="30"/>
      <c r="J90" s="31">
        <f t="shared" si="7"/>
        <v>7171</v>
      </c>
      <c r="K90" s="32">
        <f t="shared" si="8"/>
        <v>7171</v>
      </c>
      <c r="L90" s="30" t="str">
        <f t="shared" si="9"/>
        <v>NO</v>
      </c>
      <c r="M90" s="31">
        <v>4363.4906314999998</v>
      </c>
      <c r="N90" s="32"/>
      <c r="O90" s="81">
        <f t="shared" si="10"/>
        <v>4363</v>
      </c>
    </row>
    <row r="91" spans="1:15" ht="76.5" x14ac:dyDescent="0.25">
      <c r="A91" s="9">
        <v>89</v>
      </c>
      <c r="B91" s="14" t="s">
        <v>233</v>
      </c>
      <c r="C91" s="5" t="s">
        <v>101</v>
      </c>
      <c r="D91" s="85" t="s">
        <v>234</v>
      </c>
      <c r="E91" s="6">
        <v>1</v>
      </c>
      <c r="F91" s="30"/>
      <c r="G91" s="27">
        <v>10710</v>
      </c>
      <c r="H91" s="32">
        <f t="shared" si="6"/>
        <v>10710</v>
      </c>
      <c r="I91" s="30"/>
      <c r="J91" s="31">
        <f t="shared" si="7"/>
        <v>9930</v>
      </c>
      <c r="K91" s="32">
        <f t="shared" si="8"/>
        <v>9930</v>
      </c>
      <c r="L91" s="30" t="str">
        <f t="shared" si="9"/>
        <v>NO</v>
      </c>
      <c r="M91" s="31">
        <v>6041.7562589999998</v>
      </c>
      <c r="N91" s="32"/>
      <c r="O91" s="81">
        <f t="shared" si="10"/>
        <v>6042</v>
      </c>
    </row>
    <row r="92" spans="1:15" ht="63.75" x14ac:dyDescent="0.25">
      <c r="A92" s="9">
        <v>90</v>
      </c>
      <c r="B92" s="16" t="s">
        <v>235</v>
      </c>
      <c r="C92" s="5" t="s">
        <v>236</v>
      </c>
      <c r="D92" s="85" t="s">
        <v>237</v>
      </c>
      <c r="E92" s="6">
        <v>1</v>
      </c>
      <c r="F92" s="30"/>
      <c r="G92" s="27">
        <v>7140</v>
      </c>
      <c r="H92" s="32">
        <f t="shared" si="6"/>
        <v>7140</v>
      </c>
      <c r="I92" s="30"/>
      <c r="J92" s="31">
        <f t="shared" si="7"/>
        <v>6620</v>
      </c>
      <c r="K92" s="32">
        <f t="shared" si="8"/>
        <v>6620</v>
      </c>
      <c r="L92" s="30" t="str">
        <f t="shared" si="9"/>
        <v>NO</v>
      </c>
      <c r="M92" s="31">
        <v>4027.8375059999998</v>
      </c>
      <c r="N92" s="32"/>
      <c r="O92" s="81">
        <f t="shared" si="10"/>
        <v>4028</v>
      </c>
    </row>
    <row r="93" spans="1:15" ht="38.25" x14ac:dyDescent="0.25">
      <c r="A93" s="9">
        <v>91</v>
      </c>
      <c r="B93" s="17" t="s">
        <v>238</v>
      </c>
      <c r="C93" s="5" t="s">
        <v>45</v>
      </c>
      <c r="D93" s="85" t="s">
        <v>239</v>
      </c>
      <c r="E93" s="6">
        <v>1</v>
      </c>
      <c r="F93" s="30"/>
      <c r="G93" s="27">
        <v>9520</v>
      </c>
      <c r="H93" s="32">
        <f t="shared" si="6"/>
        <v>9520</v>
      </c>
      <c r="I93" s="30"/>
      <c r="J93" s="31">
        <f t="shared" si="7"/>
        <v>8826</v>
      </c>
      <c r="K93" s="32">
        <f t="shared" si="8"/>
        <v>8826</v>
      </c>
      <c r="L93" s="30" t="str">
        <f t="shared" si="9"/>
        <v>NO</v>
      </c>
      <c r="M93" s="31">
        <v>5370.4500079999998</v>
      </c>
      <c r="N93" s="32"/>
      <c r="O93" s="81">
        <f t="shared" si="10"/>
        <v>5370</v>
      </c>
    </row>
    <row r="94" spans="1:15" ht="77.25" thickBot="1" x14ac:dyDescent="0.3">
      <c r="A94" s="9">
        <v>92</v>
      </c>
      <c r="B94" s="17" t="s">
        <v>240</v>
      </c>
      <c r="C94" s="5" t="s">
        <v>241</v>
      </c>
      <c r="D94" s="85" t="s">
        <v>242</v>
      </c>
      <c r="E94" s="6">
        <v>1</v>
      </c>
      <c r="F94" s="30"/>
      <c r="G94" s="27">
        <v>53550</v>
      </c>
      <c r="H94" s="32">
        <f t="shared" si="6"/>
        <v>53550</v>
      </c>
      <c r="I94" s="30"/>
      <c r="J94" s="31">
        <f t="shared" si="7"/>
        <v>49649</v>
      </c>
      <c r="K94" s="32">
        <f t="shared" si="8"/>
        <v>49649</v>
      </c>
      <c r="L94" s="30" t="str">
        <f t="shared" si="9"/>
        <v>NO</v>
      </c>
      <c r="M94" s="31">
        <v>30208.781295000001</v>
      </c>
      <c r="N94" s="32"/>
      <c r="O94" s="81">
        <f t="shared" si="10"/>
        <v>30209</v>
      </c>
    </row>
    <row r="95" spans="1:15" ht="30.75" thickBot="1" x14ac:dyDescent="0.3">
      <c r="A95" s="205"/>
      <c r="B95" s="205"/>
      <c r="C95" s="205"/>
      <c r="D95" s="205"/>
      <c r="E95" s="205"/>
      <c r="F95" s="36"/>
      <c r="G95" s="23" t="s">
        <v>6</v>
      </c>
      <c r="H95" s="12">
        <f>SUM(H3:H94)</f>
        <v>3451447</v>
      </c>
      <c r="I95" s="36"/>
      <c r="J95" s="23" t="s">
        <v>6</v>
      </c>
      <c r="K95" s="12">
        <f>SUM(K3:K94)</f>
        <v>3199999</v>
      </c>
      <c r="L95" s="36"/>
      <c r="M95" s="23" t="s">
        <v>6</v>
      </c>
      <c r="N95" s="12">
        <f>SUM(N3:N94)</f>
        <v>7048.7156354999997</v>
      </c>
      <c r="O95" s="81"/>
    </row>
    <row r="96" spans="1:15" ht="15.75" thickBot="1" x14ac:dyDescent="0.3">
      <c r="A96" s="169"/>
      <c r="B96" s="169"/>
      <c r="C96" s="169"/>
      <c r="D96" s="169"/>
      <c r="E96" s="169"/>
      <c r="F96" s="178" t="s">
        <v>38</v>
      </c>
      <c r="G96" s="179"/>
      <c r="H96" s="179"/>
      <c r="I96" s="199">
        <f>+C99/H95</f>
        <v>0</v>
      </c>
      <c r="J96" s="200"/>
      <c r="K96" s="201"/>
      <c r="L96" s="199"/>
      <c r="M96" s="200"/>
      <c r="N96" s="201"/>
      <c r="O96" s="81"/>
    </row>
    <row r="97" spans="2:15" x14ac:dyDescent="0.25">
      <c r="B97" s="162"/>
      <c r="C97" s="162"/>
      <c r="D97" s="86"/>
      <c r="H97" s="67"/>
      <c r="I97" s="38" t="s">
        <v>19</v>
      </c>
      <c r="J97" s="66">
        <f>+K97/H95</f>
        <v>0.92714736746645687</v>
      </c>
      <c r="K97" s="80">
        <v>3200000</v>
      </c>
      <c r="N97" s="67"/>
      <c r="O97" s="81"/>
    </row>
    <row r="98" spans="2:15" ht="15" x14ac:dyDescent="0.25">
      <c r="B98" s="198" t="s">
        <v>39</v>
      </c>
      <c r="C98" s="198"/>
      <c r="D98" s="87"/>
      <c r="O98" s="81"/>
    </row>
    <row r="99" spans="2:15" x14ac:dyDescent="0.25">
      <c r="B99" s="43" t="s">
        <v>9</v>
      </c>
      <c r="C99" s="42">
        <f>+SUBASTA!X11</f>
        <v>0</v>
      </c>
      <c r="D99" s="88"/>
      <c r="E99" s="40"/>
      <c r="O99" s="81"/>
    </row>
  </sheetData>
  <mergeCells count="10">
    <mergeCell ref="F1:H1"/>
    <mergeCell ref="I1:K1"/>
    <mergeCell ref="L1:N1"/>
    <mergeCell ref="A95:E96"/>
    <mergeCell ref="A1:E1"/>
    <mergeCell ref="B97:C97"/>
    <mergeCell ref="B98:C98"/>
    <mergeCell ref="F96:H96"/>
    <mergeCell ref="I96:K96"/>
    <mergeCell ref="L96:N96"/>
  </mergeCells>
  <conditionalFormatting sqref="I3:I94">
    <cfRule type="cellIs" dxfId="3" priority="3" operator="equal">
      <formula>"NO"</formula>
    </cfRule>
    <cfRule type="cellIs" dxfId="2" priority="4" operator="equal">
      <formula>"SI"</formula>
    </cfRule>
  </conditionalFormatting>
  <conditionalFormatting sqref="L3:L94">
    <cfRule type="cellIs" dxfId="1" priority="1" operator="equal">
      <formula>"NO"</formula>
    </cfRule>
    <cfRule type="cellIs" dxfId="0" priority="2" operator="equal">
      <formula>"SI"</formula>
    </cfRule>
  </conditionalFormatting>
  <pageMargins left="0.7" right="0.7" top="0.75" bottom="0.75" header="0.3" footer="0.3"/>
  <pageSetup paperSize="9" scale="5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EVALUACIÓN INICIAL</vt:lpstr>
      <vt:lpstr>SUBASTA</vt:lpstr>
      <vt:lpstr>EVALUACIÓN DINICO</vt:lpstr>
      <vt:lpstr>OFERTA GANADORA</vt:lpstr>
      <vt:lpstr>OFERTA SELECCIONADA</vt:lpstr>
      <vt:lpstr>'EVALUACIÓN DINICO'!Área_de_impresión</vt:lpstr>
      <vt:lpstr>'EVALUACIÓN INICIAL'!Área_de_impresión</vt:lpstr>
      <vt:lpstr>'OFERTA GANADORA'!Área_de_impresión</vt:lpstr>
      <vt:lpstr>'OFERTA SELECCIONADA'!Área_de_impresión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Alberto Miranda Esquivel</dc:creator>
  <cp:lastModifiedBy>Jasortiz</cp:lastModifiedBy>
  <cp:lastPrinted>2020-06-11T23:40:05Z</cp:lastPrinted>
  <dcterms:created xsi:type="dcterms:W3CDTF">2017-03-02T19:53:22Z</dcterms:created>
  <dcterms:modified xsi:type="dcterms:W3CDTF">2022-05-23T22:01:57Z</dcterms:modified>
</cp:coreProperties>
</file>