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028"/>
  <workbookPr/>
  <mc:AlternateContent xmlns:mc="http://schemas.openxmlformats.org/markup-compatibility/2006">
    <mc:Choice Requires="x15">
      <x15ac:absPath xmlns:x15ac="http://schemas.microsoft.com/office/spreadsheetml/2010/11/ac" url="C:\Users\anaramirezp\Desktop\VENTILADORES\"/>
    </mc:Choice>
  </mc:AlternateContent>
  <xr:revisionPtr revIDLastSave="0" documentId="13_ncr:1_{1C163BFD-CFDA-4BBE-9E57-5105A48D99BB}" xr6:coauthVersionLast="47" xr6:coauthVersionMax="47" xr10:uidLastSave="{00000000-0000-0000-0000-000000000000}"/>
  <bookViews>
    <workbookView xWindow="-120" yWindow="-120" windowWidth="29040" windowHeight="15840" xr2:uid="{00000000-000D-0000-FFFF-FFFF00000000}"/>
  </bookViews>
  <sheets>
    <sheet name="ESTUDIO DEL MERCADO" sheetId="1" r:id="rId1"/>
  </sheets>
  <definedNames>
    <definedName name="_xlnm.Print_Area" localSheetId="0">'ESTUDIO DEL MERCADO'!#REF!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D53" i="1" l="1"/>
  <c r="G53" i="1" s="1"/>
  <c r="D51" i="1"/>
  <c r="I51" i="1" s="1"/>
  <c r="G43" i="1"/>
  <c r="G41" i="1"/>
  <c r="G33" i="1"/>
  <c r="G31" i="1"/>
  <c r="G23" i="1"/>
  <c r="G21" i="1"/>
  <c r="I43" i="1"/>
  <c r="H43" i="1"/>
  <c r="I41" i="1"/>
  <c r="H41" i="1"/>
  <c r="I33" i="1"/>
  <c r="H33" i="1"/>
  <c r="I31" i="1"/>
  <c r="H31" i="1"/>
  <c r="H23" i="1"/>
  <c r="H21" i="1"/>
  <c r="I23" i="1"/>
  <c r="I21" i="1"/>
  <c r="H51" i="1" l="1"/>
  <c r="G51" i="1"/>
  <c r="H53" i="1"/>
  <c r="I53" i="1"/>
  <c r="I54" i="1" s="1"/>
  <c r="I34" i="1"/>
  <c r="I24" i="1"/>
  <c r="I25" i="1" s="1"/>
  <c r="A38" i="1" l="1"/>
  <c r="I44" i="1"/>
  <c r="I45" i="1" s="1"/>
  <c r="I46" i="1" l="1"/>
  <c r="F9" i="1" s="1"/>
  <c r="A28" i="1"/>
  <c r="I35" i="1" l="1"/>
  <c r="I36" i="1" s="1"/>
  <c r="D9" i="1" s="1"/>
  <c r="A18" i="1"/>
  <c r="I55" i="1" l="1"/>
  <c r="I56" i="1" s="1"/>
  <c r="I26" i="1" l="1"/>
  <c r="B9" i="1" l="1"/>
  <c r="B10" i="1" s="1"/>
</calcChain>
</file>

<file path=xl/sharedStrings.xml><?xml version="1.0" encoding="utf-8"?>
<sst xmlns="http://schemas.openxmlformats.org/spreadsheetml/2006/main" count="90" uniqueCount="38">
  <si>
    <t>IDENTIFICACIÓN DE LA NECESIDAD Y DEFINICIÓN DEL PRESUPUESTO</t>
  </si>
  <si>
    <t>FBS 090</t>
  </si>
  <si>
    <t>CONTACTO</t>
  </si>
  <si>
    <t>TELEFONO</t>
  </si>
  <si>
    <t>Nombre</t>
  </si>
  <si>
    <t>Valor</t>
  </si>
  <si>
    <t xml:space="preserve">Precio promedio </t>
  </si>
  <si>
    <t>OBSERVACIONES A TENER EN CUENTA</t>
  </si>
  <si>
    <t>Este documento  hace parte de los estudios previos y  como tal debe anexarse a la documentación del proceso de contratación que se solicita</t>
  </si>
  <si>
    <t>ITEM</t>
  </si>
  <si>
    <t>CANT.</t>
  </si>
  <si>
    <t>VALOR UNITARIO SIN IVA</t>
  </si>
  <si>
    <t>VALOR  TOTAL ANTES DEL IVA</t>
  </si>
  <si>
    <t>VALOR TOTAL ANTES DEL IVA</t>
  </si>
  <si>
    <t>VALOR TOTAL IVA INCLUIDO</t>
  </si>
  <si>
    <t>DESCRIPCIÓN</t>
  </si>
  <si>
    <t xml:space="preserve">NUMERO DE MANTENIENTOS </t>
  </si>
  <si>
    <t>VALOR DEL IVA 19%</t>
  </si>
  <si>
    <t>DELIO PATRICIO TORO</t>
  </si>
  <si>
    <t>OPCIÓN 2: Technic Service</t>
  </si>
  <si>
    <t>Luz Giraldo</t>
  </si>
  <si>
    <t xml:space="preserve">OPCIÓN 1 DTP Reparaciones Electronicas </t>
  </si>
  <si>
    <t>PROMEDIO</t>
  </si>
  <si>
    <t>OPCIÓN 3: Orange</t>
  </si>
  <si>
    <t>Stiven Cardona</t>
  </si>
  <si>
    <t xml:space="preserve">MANTENIMIENTO PREVENTIVO     </t>
  </si>
  <si>
    <t>Mantenimiento preventivo de ventiladores de cualquier tipo. Incluye limpieza, lubricación. Incluye repuestos menores tales como resistencia térmica, sistema giratorio, suiche de velocidades, perilla de suiche, cables siliconados, y cuerdas y el transporte del equipo al taller de ser necesario.</t>
  </si>
  <si>
    <t xml:space="preserve">MANTENIMIENTO CORRECTIVO   </t>
  </si>
  <si>
    <t>Mantenimiento correctivo de ventiladores de cualquier tipo. Incluye limpieza, lubricación, repuestos mayores tales como motor drive, cuello, aspas, canastas, aro de canastas, Bobina, inducido, transporte del equipo al taller de ser necesario.</t>
  </si>
  <si>
    <t>% DEL IVA</t>
  </si>
  <si>
    <t>VALOR DEL IVA</t>
  </si>
  <si>
    <t>VALOR UNITARIO IVA INCLUIDO</t>
  </si>
  <si>
    <r>
      <t xml:space="preserve">OBJETO A CONTRATAR: </t>
    </r>
    <r>
      <rPr>
        <sz val="11"/>
        <rFont val="Arial Narrow"/>
        <family val="2"/>
      </rPr>
      <t>Prestación de servicios de mantenimiento preventivo y correctivo de Ventiladores del ITM, incluyendo la totalidad de los repuestos de acuerdo con las especificaciones técnicas</t>
    </r>
  </si>
  <si>
    <r>
      <t xml:space="preserve">Las </t>
    </r>
    <r>
      <rPr>
        <u/>
        <sz val="11"/>
        <rFont val="Arial Narrow"/>
        <family val="2"/>
      </rPr>
      <t>especificaciones técnicas</t>
    </r>
    <r>
      <rPr>
        <sz val="11"/>
        <rFont val="Arial Narrow"/>
        <family val="2"/>
      </rPr>
      <t xml:space="preserve"> deben ser completas e incluir todos los ítemes  del alcance del objeto.</t>
    </r>
  </si>
  <si>
    <r>
      <t>El</t>
    </r>
    <r>
      <rPr>
        <b/>
        <sz val="11"/>
        <rFont val="Arial Narrow"/>
        <family val="2"/>
      </rPr>
      <t xml:space="preserve"> contacto</t>
    </r>
    <r>
      <rPr>
        <sz val="11"/>
        <rFont val="Arial Narrow"/>
        <family val="2"/>
      </rPr>
      <t xml:space="preserve"> es  el nombre de la persona a la cual se le solicita vía telefónica la cotización para  efectos de determinar un presupuesto oficial acorde con los precios de mercado</t>
    </r>
  </si>
  <si>
    <r>
      <t xml:space="preserve">El </t>
    </r>
    <r>
      <rPr>
        <b/>
        <sz val="11"/>
        <rFont val="Arial Narrow"/>
        <family val="2"/>
      </rPr>
      <t>teléfono</t>
    </r>
    <r>
      <rPr>
        <sz val="11"/>
        <rFont val="Arial Narrow"/>
        <family val="2"/>
      </rPr>
      <t xml:space="preserve"> (s) es el correspondiente al contacto (empresa)</t>
    </r>
  </si>
  <si>
    <r>
      <t>Valor total de la cotización</t>
    </r>
    <r>
      <rPr>
        <sz val="11"/>
        <rFont val="Arial Narrow"/>
        <family val="2"/>
      </rPr>
      <t xml:space="preserve">  es el precio al cual el contacto estaría dispuesto a ofrecer el bien o servicio requerido</t>
    </r>
  </si>
  <si>
    <r>
      <t>Precio promedio</t>
    </r>
    <r>
      <rPr>
        <sz val="11"/>
        <rFont val="Arial Narrow"/>
        <family val="2"/>
      </rPr>
      <t xml:space="preserve"> es la sumatoria de las cotizaciones,  dividido el número de cotizantes (contactos) y es el valor por el cual debe expedirse la partida presupuestal para iniciar el proceso  de contratación. Si no se logran las 2 cotizaciones, justifique el por que? y efectúe el promedio con las que se allegaron. esta circunstancia debe justificarse en el cuadro de análisis económico  del valor estimado del contrato, cuando elabore los estudios previos.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</si>
</sst>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00_);_(* \(#,##0.00\);_(* &quot;-&quot;??_);_(@_)"/>
    <numFmt numFmtId="165" formatCode="00"/>
    <numFmt numFmtId="166" formatCode="yyyy\-mm\-dd;@"/>
    <numFmt numFmtId="167" formatCode="[$$-240A]\ #,##0"/>
    <numFmt numFmtId="168" formatCode="_(* #,##0_);_(* \(#,##0\);_(* &quot;-&quot;??_);_(@_)"/>
  </numFmts>
  <fonts count="10" x14ac:knownFonts="1">
    <font>
      <sz val="11"/>
      <color theme="1"/>
      <name val="Calibri"/>
      <family val="2"/>
      <scheme val="minor"/>
    </font>
    <font>
      <sz val="11"/>
      <color theme="1"/>
      <name val="Calibri"/>
      <family val="2"/>
      <scheme val="minor"/>
    </font>
    <font>
      <sz val="11"/>
      <color rgb="FF000000"/>
      <name val="Arial Narrow"/>
      <family val="2"/>
    </font>
    <font>
      <b/>
      <sz val="11"/>
      <color rgb="FF000000"/>
      <name val="Arial Narrow"/>
      <family val="2"/>
    </font>
    <font>
      <sz val="11"/>
      <name val="Arial Narrow"/>
      <family val="2"/>
    </font>
    <font>
      <b/>
      <sz val="11"/>
      <color rgb="FFFFFFFF"/>
      <name val="Arial Narrow"/>
      <family val="2"/>
    </font>
    <font>
      <sz val="11"/>
      <color theme="1"/>
      <name val="Arial Narrow"/>
      <family val="2"/>
    </font>
    <font>
      <b/>
      <sz val="11"/>
      <name val="Arial Narrow"/>
      <family val="2"/>
    </font>
    <font>
      <b/>
      <sz val="11"/>
      <color theme="1"/>
      <name val="Arial Narrow"/>
      <family val="2"/>
    </font>
    <font>
      <u/>
      <sz val="11"/>
      <name val="Arial Narrow"/>
      <family val="2"/>
    </font>
  </fonts>
  <fills count="7">
    <fill>
      <patternFill patternType="none"/>
    </fill>
    <fill>
      <patternFill patternType="gray125"/>
    </fill>
    <fill>
      <patternFill patternType="solid">
        <fgColor rgb="FF4F81BD"/>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theme="9" tint="0.79998168889431442"/>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164" fontId="1" fillId="0" borderId="0" applyFont="0" applyFill="0" applyBorder="0" applyAlignment="0" applyProtection="0"/>
  </cellStyleXfs>
  <cellXfs count="59">
    <xf numFmtId="0" fontId="0" fillId="0" borderId="0" xfId="0"/>
    <xf numFmtId="0" fontId="2" fillId="0" borderId="1" xfId="0" applyFont="1" applyBorder="1" applyAlignment="1">
      <alignment horizontal="center" vertical="center" wrapText="1"/>
    </xf>
    <xf numFmtId="0" fontId="3" fillId="0" borderId="1" xfId="0" applyFont="1" applyBorder="1" applyAlignment="1">
      <alignment horizontal="justify" vertical="top" wrapText="1"/>
    </xf>
    <xf numFmtId="168" fontId="2" fillId="0" borderId="1" xfId="1" applyNumberFormat="1" applyFont="1" applyBorder="1" applyAlignment="1">
      <alignment horizontal="center" vertical="center" wrapText="1"/>
    </xf>
    <xf numFmtId="0" fontId="2" fillId="0" borderId="1" xfId="0" applyFont="1" applyBorder="1" applyAlignment="1">
      <alignment horizontal="justify" vertical="top" wrapText="1"/>
    </xf>
    <xf numFmtId="9" fontId="2" fillId="0" borderId="1" xfId="0" applyNumberFormat="1" applyFont="1" applyBorder="1" applyAlignment="1">
      <alignment horizontal="center" vertical="center" wrapText="1"/>
    </xf>
    <xf numFmtId="0" fontId="5" fillId="2" borderId="3" xfId="0" applyFont="1" applyFill="1" applyBorder="1" applyAlignment="1">
      <alignment horizontal="center" vertical="center" wrapText="1"/>
    </xf>
    <xf numFmtId="0" fontId="4" fillId="0" borderId="1" xfId="0" applyFont="1" applyBorder="1" applyAlignment="1">
      <alignment horizontal="center"/>
    </xf>
    <xf numFmtId="0" fontId="6" fillId="0" borderId="0" xfId="0" applyFont="1"/>
    <xf numFmtId="0" fontId="5" fillId="2" borderId="0" xfId="0" applyFont="1" applyFill="1" applyBorder="1" applyAlignment="1">
      <alignment horizontal="center" vertical="center" wrapText="1"/>
    </xf>
    <xf numFmtId="165" fontId="4" fillId="0" borderId="1" xfId="0" applyNumberFormat="1" applyFont="1" applyBorder="1" applyAlignment="1">
      <alignment horizontal="center"/>
    </xf>
    <xf numFmtId="0" fontId="5" fillId="2" borderId="6" xfId="0" applyFont="1" applyFill="1" applyBorder="1" applyAlignment="1">
      <alignment horizontal="center" vertical="center" wrapText="1"/>
    </xf>
    <xf numFmtId="166" fontId="4" fillId="0" borderId="1" xfId="0" applyNumberFormat="1" applyFont="1" applyBorder="1" applyAlignment="1">
      <alignment horizontal="center"/>
    </xf>
    <xf numFmtId="0" fontId="4" fillId="0" borderId="0" xfId="0" applyFont="1"/>
    <xf numFmtId="0" fontId="7" fillId="0" borderId="0" xfId="0" applyFont="1" applyBorder="1" applyAlignment="1">
      <alignment horizontal="center" vertical="center" wrapText="1"/>
    </xf>
    <xf numFmtId="0" fontId="7" fillId="0" borderId="0" xfId="0" applyFont="1" applyBorder="1" applyAlignment="1">
      <alignment vertical="center" wrapText="1"/>
    </xf>
    <xf numFmtId="0" fontId="4"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4" fillId="0" borderId="1" xfId="0" applyFont="1" applyBorder="1" applyAlignment="1">
      <alignment horizontal="center" vertical="center" wrapText="1"/>
    </xf>
    <xf numFmtId="167" fontId="8" fillId="3" borderId="1" xfId="0" applyNumberFormat="1" applyFont="1" applyFill="1" applyBorder="1" applyAlignment="1">
      <alignment horizontal="center" vertical="center" wrapText="1"/>
    </xf>
    <xf numFmtId="167" fontId="8" fillId="3" borderId="10" xfId="0" applyNumberFormat="1" applyFont="1" applyFill="1" applyBorder="1" applyAlignment="1">
      <alignment horizontal="center" vertical="center" wrapText="1"/>
    </xf>
    <xf numFmtId="0" fontId="4" fillId="0" borderId="9" xfId="0" applyFont="1" applyBorder="1" applyAlignment="1">
      <alignment horizontal="center" vertical="center" wrapText="1"/>
    </xf>
    <xf numFmtId="3" fontId="7" fillId="0" borderId="0" xfId="0" applyNumberFormat="1" applyFont="1" applyBorder="1" applyAlignment="1">
      <alignment horizontal="center" vertical="center"/>
    </xf>
    <xf numFmtId="3" fontId="7" fillId="0" borderId="0" xfId="0" applyNumberFormat="1" applyFont="1" applyBorder="1" applyAlignment="1"/>
    <xf numFmtId="0" fontId="7" fillId="0" borderId="0" xfId="0" applyFont="1" applyFill="1" applyBorder="1" applyAlignment="1">
      <alignment horizontal="center" vertical="center"/>
    </xf>
    <xf numFmtId="0" fontId="4" fillId="0" borderId="0" xfId="0" applyFont="1" applyBorder="1" applyAlignment="1">
      <alignment vertical="center" wrapText="1"/>
    </xf>
    <xf numFmtId="0" fontId="4" fillId="0" borderId="0" xfId="0" applyFont="1" applyBorder="1" applyAlignment="1">
      <alignment horizontal="left" vertical="center" wrapText="1"/>
    </xf>
    <xf numFmtId="0" fontId="5" fillId="2" borderId="1" xfId="0" applyFont="1" applyFill="1" applyBorder="1" applyAlignment="1">
      <alignment horizontal="center" vertical="center" wrapText="1"/>
    </xf>
    <xf numFmtId="168" fontId="6" fillId="0" borderId="0" xfId="0" applyNumberFormat="1" applyFont="1"/>
    <xf numFmtId="0" fontId="8" fillId="4" borderId="1" xfId="0" applyFont="1" applyFill="1" applyBorder="1" applyAlignment="1">
      <alignment horizontal="right" vertical="center" wrapText="1"/>
    </xf>
    <xf numFmtId="0" fontId="8" fillId="4" borderId="1" xfId="0" applyFont="1" applyFill="1" applyBorder="1" applyAlignment="1">
      <alignment horizontal="right" vertical="center" wrapText="1"/>
    </xf>
    <xf numFmtId="0" fontId="7" fillId="6" borderId="1" xfId="0" applyFont="1" applyFill="1" applyBorder="1" applyAlignment="1">
      <alignment horizontal="center" vertical="center" wrapText="1"/>
    </xf>
    <xf numFmtId="0" fontId="7" fillId="5" borderId="1" xfId="0" applyFont="1" applyFill="1" applyBorder="1" applyAlignment="1">
      <alignment horizontal="center" vertical="center" wrapText="1"/>
    </xf>
    <xf numFmtId="3" fontId="7" fillId="0" borderId="1" xfId="0" applyNumberFormat="1" applyFont="1" applyBorder="1" applyAlignment="1">
      <alignment horizontal="center" vertical="center"/>
    </xf>
    <xf numFmtId="0" fontId="7" fillId="0" borderId="9" xfId="0" applyFont="1" applyFill="1" applyBorder="1" applyAlignment="1">
      <alignment horizontal="center" vertical="center" wrapText="1"/>
    </xf>
    <xf numFmtId="0" fontId="7" fillId="0" borderId="10" xfId="0" applyFont="1" applyFill="1" applyBorder="1" applyAlignment="1">
      <alignment horizontal="center" vertical="center"/>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4" fillId="0" borderId="1" xfId="0" applyFont="1" applyBorder="1" applyAlignment="1">
      <alignment horizontal="center"/>
    </xf>
    <xf numFmtId="0" fontId="7" fillId="0" borderId="1"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167" fontId="8" fillId="3" borderId="9" xfId="0" applyNumberFormat="1" applyFont="1" applyFill="1" applyBorder="1" applyAlignment="1">
      <alignment horizontal="center" vertical="center" wrapText="1"/>
    </xf>
    <xf numFmtId="167" fontId="8" fillId="3" borderId="11" xfId="0" applyNumberFormat="1" applyFont="1" applyFill="1" applyBorder="1" applyAlignment="1">
      <alignment horizontal="center" vertical="center" wrapText="1"/>
    </xf>
    <xf numFmtId="0" fontId="7" fillId="0" borderId="12" xfId="0" applyFont="1" applyBorder="1" applyAlignment="1">
      <alignment vertical="center" wrapText="1"/>
    </xf>
    <xf numFmtId="0" fontId="4" fillId="0" borderId="12" xfId="0" applyFont="1" applyBorder="1" applyAlignment="1">
      <alignment vertical="center" wrapText="1"/>
    </xf>
    <xf numFmtId="0" fontId="7" fillId="0" borderId="1" xfId="0" applyFont="1" applyBorder="1" applyAlignment="1">
      <alignment vertical="center" wrapText="1"/>
    </xf>
    <xf numFmtId="0" fontId="4" fillId="0" borderId="1" xfId="0" applyFont="1" applyBorder="1" applyAlignment="1">
      <alignment vertical="center" wrapText="1"/>
    </xf>
    <xf numFmtId="0" fontId="5" fillId="2" borderId="9" xfId="0" applyFont="1" applyFill="1" applyBorder="1" applyAlignment="1">
      <alignment horizontal="center" vertical="center" wrapText="1"/>
    </xf>
    <xf numFmtId="0" fontId="5" fillId="2" borderId="10" xfId="0" applyFont="1" applyFill="1" applyBorder="1" applyAlignment="1">
      <alignment horizontal="center" vertical="center" wrapText="1"/>
    </xf>
    <xf numFmtId="0" fontId="4" fillId="0" borderId="9" xfId="0" applyFont="1" applyBorder="1" applyAlignment="1">
      <alignment vertical="center" wrapText="1"/>
    </xf>
    <xf numFmtId="0" fontId="4" fillId="0" borderId="10" xfId="0" applyFont="1" applyBorder="1" applyAlignment="1">
      <alignment vertical="center" wrapText="1"/>
    </xf>
    <xf numFmtId="0" fontId="4" fillId="0" borderId="9" xfId="0" applyFont="1" applyBorder="1" applyAlignment="1">
      <alignment horizontal="left" vertical="center" wrapText="1"/>
    </xf>
    <xf numFmtId="0" fontId="4" fillId="0" borderId="10" xfId="0" applyFont="1" applyBorder="1" applyAlignment="1">
      <alignment horizontal="left" vertical="center"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62"/>
  <sheetViews>
    <sheetView tabSelected="1" topLeftCell="A49" zoomScale="110" zoomScaleNormal="110" workbookViewId="0">
      <selection activeCell="I56" sqref="I56"/>
    </sheetView>
  </sheetViews>
  <sheetFormatPr baseColWidth="10" defaultColWidth="11.42578125" defaultRowHeight="16.5" x14ac:dyDescent="0.3"/>
  <cols>
    <col min="1" max="1" width="9.5703125" style="8" customWidth="1"/>
    <col min="2" max="2" width="42.28515625" style="8" customWidth="1"/>
    <col min="3" max="3" width="12.42578125" style="8" customWidth="1"/>
    <col min="4" max="4" width="11.7109375" style="8" customWidth="1"/>
    <col min="5" max="5" width="15.28515625" style="8" customWidth="1"/>
    <col min="6" max="6" width="16.28515625" style="8" customWidth="1"/>
    <col min="7" max="7" width="16.7109375" style="8" customWidth="1"/>
    <col min="8" max="8" width="20.85546875" style="8" customWidth="1"/>
    <col min="9" max="9" width="12.7109375" style="8" customWidth="1"/>
    <col min="10" max="16384" width="11.42578125" style="8"/>
  </cols>
  <sheetData>
    <row r="1" spans="1:9" ht="23.25" customHeight="1" x14ac:dyDescent="0.3">
      <c r="A1" s="43"/>
      <c r="B1" s="37" t="s">
        <v>0</v>
      </c>
      <c r="C1" s="38"/>
      <c r="D1" s="38"/>
      <c r="E1" s="38"/>
      <c r="F1" s="6"/>
      <c r="G1" s="6"/>
      <c r="H1" s="6"/>
      <c r="I1" s="7" t="s">
        <v>1</v>
      </c>
    </row>
    <row r="2" spans="1:9" ht="23.25" customHeight="1" x14ac:dyDescent="0.3">
      <c r="A2" s="43"/>
      <c r="B2" s="39"/>
      <c r="C2" s="40"/>
      <c r="D2" s="40"/>
      <c r="E2" s="40"/>
      <c r="F2" s="9"/>
      <c r="G2" s="9"/>
      <c r="H2" s="9"/>
      <c r="I2" s="10">
        <v>2</v>
      </c>
    </row>
    <row r="3" spans="1:9" ht="18" customHeight="1" x14ac:dyDescent="0.3">
      <c r="A3" s="43"/>
      <c r="B3" s="41"/>
      <c r="C3" s="42"/>
      <c r="D3" s="42"/>
      <c r="E3" s="42"/>
      <c r="F3" s="11"/>
      <c r="G3" s="11"/>
      <c r="H3" s="11"/>
      <c r="I3" s="12">
        <v>41094</v>
      </c>
    </row>
    <row r="4" spans="1:9" ht="18" customHeight="1" x14ac:dyDescent="0.3">
      <c r="A4" s="13"/>
      <c r="B4" s="13"/>
      <c r="C4" s="13"/>
      <c r="D4" s="13"/>
      <c r="E4" s="13"/>
      <c r="F4" s="13"/>
      <c r="G4" s="13"/>
      <c r="H4" s="13"/>
      <c r="I4" s="13"/>
    </row>
    <row r="5" spans="1:9" ht="45.75" customHeight="1" x14ac:dyDescent="0.3">
      <c r="A5" s="44" t="s">
        <v>32</v>
      </c>
      <c r="B5" s="44"/>
      <c r="C5" s="44"/>
      <c r="D5" s="44"/>
      <c r="E5" s="44"/>
      <c r="F5" s="14"/>
      <c r="G5" s="14"/>
      <c r="H5" s="14"/>
      <c r="I5" s="15"/>
    </row>
    <row r="6" spans="1:9" ht="45.75" customHeight="1" x14ac:dyDescent="0.3">
      <c r="A6" s="16"/>
      <c r="B6" s="44" t="s">
        <v>21</v>
      </c>
      <c r="C6" s="44"/>
      <c r="D6" s="44" t="s">
        <v>19</v>
      </c>
      <c r="E6" s="44"/>
      <c r="F6" s="44" t="s">
        <v>23</v>
      </c>
      <c r="G6" s="44"/>
      <c r="H6" s="17"/>
    </row>
    <row r="7" spans="1:9" ht="45.75" customHeight="1" x14ac:dyDescent="0.3">
      <c r="A7" s="16"/>
      <c r="B7" s="18" t="s">
        <v>2</v>
      </c>
      <c r="C7" s="18" t="s">
        <v>3</v>
      </c>
      <c r="D7" s="18" t="s">
        <v>2</v>
      </c>
      <c r="E7" s="18" t="s">
        <v>3</v>
      </c>
      <c r="F7" s="18" t="s">
        <v>2</v>
      </c>
      <c r="G7" s="18" t="s">
        <v>3</v>
      </c>
      <c r="H7" s="18"/>
    </row>
    <row r="8" spans="1:9" ht="45.75" customHeight="1" x14ac:dyDescent="0.3">
      <c r="A8" s="16" t="s">
        <v>4</v>
      </c>
      <c r="B8" s="19" t="s">
        <v>18</v>
      </c>
      <c r="C8" s="45">
        <v>2125715</v>
      </c>
      <c r="D8" s="19" t="s">
        <v>20</v>
      </c>
      <c r="E8" s="19">
        <v>5581477</v>
      </c>
      <c r="F8" s="19" t="s">
        <v>24</v>
      </c>
      <c r="G8" s="19">
        <v>3197078859</v>
      </c>
      <c r="H8" s="19"/>
    </row>
    <row r="9" spans="1:9" ht="45.75" customHeight="1" x14ac:dyDescent="0.3">
      <c r="A9" s="19" t="s">
        <v>5</v>
      </c>
      <c r="B9" s="20">
        <f>+I26</f>
        <v>30559200</v>
      </c>
      <c r="C9" s="46"/>
      <c r="D9" s="47">
        <f>+I36</f>
        <v>31005450</v>
      </c>
      <c r="E9" s="48"/>
      <c r="F9" s="47">
        <f>+I46</f>
        <v>45874500</v>
      </c>
      <c r="G9" s="48"/>
      <c r="H9" s="21"/>
    </row>
    <row r="10" spans="1:9" ht="45.75" customHeight="1" x14ac:dyDescent="0.3">
      <c r="A10" s="22" t="s">
        <v>6</v>
      </c>
      <c r="B10" s="34">
        <f>+B9</f>
        <v>30559200</v>
      </c>
      <c r="C10" s="34"/>
      <c r="D10" s="34"/>
      <c r="E10" s="34"/>
      <c r="F10" s="23"/>
      <c r="G10" s="23"/>
      <c r="H10" s="23"/>
      <c r="I10" s="24"/>
    </row>
    <row r="11" spans="1:9" ht="37.5" customHeight="1" x14ac:dyDescent="0.3">
      <c r="A11" s="35" t="s">
        <v>7</v>
      </c>
      <c r="B11" s="36"/>
      <c r="C11" s="36"/>
      <c r="D11" s="36"/>
      <c r="E11" s="36"/>
      <c r="F11" s="25"/>
      <c r="G11" s="25"/>
      <c r="H11" s="25"/>
      <c r="I11" s="13"/>
    </row>
    <row r="12" spans="1:9" ht="35.25" customHeight="1" x14ac:dyDescent="0.3">
      <c r="A12" s="52" t="s">
        <v>33</v>
      </c>
      <c r="B12" s="52"/>
      <c r="C12" s="52"/>
      <c r="D12" s="52"/>
      <c r="E12" s="52"/>
      <c r="F12" s="26"/>
      <c r="G12" s="26"/>
      <c r="H12" s="26"/>
      <c r="I12" s="13"/>
    </row>
    <row r="13" spans="1:9" ht="45.75" customHeight="1" x14ac:dyDescent="0.3">
      <c r="A13" s="55" t="s">
        <v>34</v>
      </c>
      <c r="B13" s="56"/>
      <c r="C13" s="56"/>
      <c r="D13" s="56"/>
      <c r="E13" s="56"/>
      <c r="F13" s="26"/>
      <c r="G13" s="26"/>
      <c r="H13" s="26"/>
      <c r="I13" s="13"/>
    </row>
    <row r="14" spans="1:9" ht="15" customHeight="1" x14ac:dyDescent="0.3">
      <c r="A14" s="57" t="s">
        <v>35</v>
      </c>
      <c r="B14" s="58"/>
      <c r="C14" s="58"/>
      <c r="D14" s="58"/>
      <c r="E14" s="58"/>
      <c r="F14" s="27"/>
      <c r="G14" s="27"/>
      <c r="H14" s="27"/>
      <c r="I14" s="13"/>
    </row>
    <row r="15" spans="1:9" ht="45.75" customHeight="1" x14ac:dyDescent="0.3">
      <c r="A15" s="49" t="s">
        <v>36</v>
      </c>
      <c r="B15" s="50"/>
      <c r="C15" s="50"/>
      <c r="D15" s="50"/>
      <c r="E15" s="50"/>
      <c r="F15" s="26"/>
      <c r="G15" s="26"/>
      <c r="H15" s="26"/>
      <c r="I15" s="13"/>
    </row>
    <row r="16" spans="1:9" ht="90.75" customHeight="1" x14ac:dyDescent="0.3">
      <c r="A16" s="51" t="s">
        <v>37</v>
      </c>
      <c r="B16" s="52"/>
      <c r="C16" s="52"/>
      <c r="D16" s="52"/>
      <c r="E16" s="52"/>
      <c r="F16" s="26"/>
      <c r="G16" s="26"/>
      <c r="H16" s="26"/>
      <c r="I16" s="13"/>
    </row>
    <row r="17" spans="1:10" ht="34.5" customHeight="1" x14ac:dyDescent="0.3">
      <c r="A17" s="53" t="s">
        <v>8</v>
      </c>
      <c r="B17" s="54"/>
      <c r="C17" s="54"/>
      <c r="D17" s="54"/>
      <c r="E17" s="54"/>
      <c r="F17" s="9"/>
      <c r="G17" s="9"/>
      <c r="H17" s="9"/>
      <c r="I17" s="13"/>
    </row>
    <row r="18" spans="1:10" ht="17.25" customHeight="1" x14ac:dyDescent="0.3">
      <c r="A18" s="32" t="str">
        <f>+B6</f>
        <v xml:space="preserve">OPCIÓN 1 DTP Reparaciones Electronicas </v>
      </c>
      <c r="B18" s="32"/>
      <c r="C18" s="32"/>
      <c r="D18" s="32"/>
      <c r="E18" s="32"/>
      <c r="F18" s="32"/>
      <c r="G18" s="32"/>
      <c r="H18" s="32"/>
      <c r="I18" s="32"/>
    </row>
    <row r="19" spans="1:10" ht="60" customHeight="1" x14ac:dyDescent="0.3">
      <c r="A19" s="28" t="s">
        <v>9</v>
      </c>
      <c r="B19" s="28" t="s">
        <v>15</v>
      </c>
      <c r="C19" s="28" t="s">
        <v>10</v>
      </c>
      <c r="D19" s="28" t="s">
        <v>11</v>
      </c>
      <c r="E19" s="28" t="s">
        <v>16</v>
      </c>
      <c r="F19" s="28" t="s">
        <v>29</v>
      </c>
      <c r="G19" s="28" t="s">
        <v>30</v>
      </c>
      <c r="H19" s="28" t="s">
        <v>31</v>
      </c>
      <c r="I19" s="28" t="s">
        <v>12</v>
      </c>
    </row>
    <row r="20" spans="1:10" x14ac:dyDescent="0.3">
      <c r="A20" s="1"/>
      <c r="B20" s="2" t="s">
        <v>25</v>
      </c>
      <c r="C20" s="1"/>
      <c r="D20" s="3"/>
      <c r="E20" s="1"/>
      <c r="F20" s="1"/>
      <c r="G20" s="1"/>
      <c r="H20" s="1"/>
      <c r="I20" s="3"/>
    </row>
    <row r="21" spans="1:10" ht="91.15" customHeight="1" x14ac:dyDescent="0.3">
      <c r="A21" s="1">
        <v>1</v>
      </c>
      <c r="B21" s="4" t="s">
        <v>26</v>
      </c>
      <c r="C21" s="1">
        <v>620</v>
      </c>
      <c r="D21" s="3">
        <v>13000</v>
      </c>
      <c r="E21" s="1">
        <v>3</v>
      </c>
      <c r="F21" s="5">
        <v>0.19</v>
      </c>
      <c r="G21" s="3">
        <f>+E21*D21*C21*(F21)</f>
        <v>4594200</v>
      </c>
      <c r="H21" s="3">
        <f>+D21*(1+F21)</f>
        <v>15470</v>
      </c>
      <c r="I21" s="3">
        <f>+E21*D21*C21</f>
        <v>24180000</v>
      </c>
      <c r="J21" s="29"/>
    </row>
    <row r="22" spans="1:10" x14ac:dyDescent="0.3">
      <c r="A22" s="1"/>
      <c r="B22" s="2" t="s">
        <v>27</v>
      </c>
      <c r="C22" s="1"/>
      <c r="D22" s="3"/>
      <c r="E22" s="1"/>
      <c r="F22" s="1"/>
      <c r="G22" s="3"/>
      <c r="H22" s="3"/>
      <c r="I22" s="3"/>
    </row>
    <row r="23" spans="1:10" ht="81" customHeight="1" x14ac:dyDescent="0.3">
      <c r="A23" s="1">
        <v>2</v>
      </c>
      <c r="B23" s="4" t="s">
        <v>28</v>
      </c>
      <c r="C23" s="1">
        <v>30</v>
      </c>
      <c r="D23" s="3">
        <v>50000</v>
      </c>
      <c r="E23" s="1"/>
      <c r="F23" s="5">
        <v>0.19</v>
      </c>
      <c r="G23" s="3">
        <f>+D23*C23*(F23)</f>
        <v>285000</v>
      </c>
      <c r="H23" s="3">
        <f t="shared" ref="H23" si="0">+D23*(1+F23)</f>
        <v>59500</v>
      </c>
      <c r="I23" s="3">
        <f>+D23*C23</f>
        <v>1500000</v>
      </c>
    </row>
    <row r="24" spans="1:10" x14ac:dyDescent="0.3">
      <c r="A24" s="31" t="s">
        <v>13</v>
      </c>
      <c r="B24" s="31"/>
      <c r="C24" s="31"/>
      <c r="D24" s="31"/>
      <c r="E24" s="31"/>
      <c r="F24" s="30"/>
      <c r="G24" s="30"/>
      <c r="H24" s="30"/>
      <c r="I24" s="20">
        <f>SUM(I20:I23)</f>
        <v>25680000</v>
      </c>
    </row>
    <row r="25" spans="1:10" x14ac:dyDescent="0.3">
      <c r="A25" s="31" t="s">
        <v>17</v>
      </c>
      <c r="B25" s="31"/>
      <c r="C25" s="31"/>
      <c r="D25" s="31"/>
      <c r="E25" s="31"/>
      <c r="F25" s="30"/>
      <c r="G25" s="30"/>
      <c r="H25" s="30"/>
      <c r="I25" s="20">
        <f>+I24*0.19</f>
        <v>4879200</v>
      </c>
    </row>
    <row r="26" spans="1:10" x14ac:dyDescent="0.3">
      <c r="A26" s="31" t="s">
        <v>14</v>
      </c>
      <c r="B26" s="31"/>
      <c r="C26" s="31"/>
      <c r="D26" s="31"/>
      <c r="E26" s="31"/>
      <c r="F26" s="30"/>
      <c r="G26" s="30"/>
      <c r="H26" s="30"/>
      <c r="I26" s="20">
        <f>I24+I25</f>
        <v>30559200</v>
      </c>
    </row>
    <row r="27" spans="1:10" ht="38.25" customHeight="1" x14ac:dyDescent="0.3">
      <c r="A27" s="13"/>
      <c r="B27" s="13"/>
      <c r="C27" s="13"/>
      <c r="D27" s="13"/>
      <c r="E27" s="13"/>
      <c r="F27" s="13"/>
      <c r="G27" s="13"/>
      <c r="H27" s="13"/>
      <c r="I27" s="13"/>
    </row>
    <row r="28" spans="1:10" ht="13.15" customHeight="1" x14ac:dyDescent="0.3">
      <c r="A28" s="32" t="str">
        <f>+D6</f>
        <v>OPCIÓN 2: Technic Service</v>
      </c>
      <c r="B28" s="32"/>
      <c r="C28" s="32"/>
      <c r="D28" s="32"/>
      <c r="E28" s="32"/>
      <c r="F28" s="32"/>
      <c r="G28" s="32"/>
      <c r="H28" s="32"/>
      <c r="I28" s="32"/>
    </row>
    <row r="29" spans="1:10" ht="66" x14ac:dyDescent="0.3">
      <c r="A29" s="28" t="s">
        <v>9</v>
      </c>
      <c r="B29" s="28" t="s">
        <v>15</v>
      </c>
      <c r="C29" s="28" t="s">
        <v>10</v>
      </c>
      <c r="D29" s="28" t="s">
        <v>11</v>
      </c>
      <c r="E29" s="28" t="s">
        <v>16</v>
      </c>
      <c r="F29" s="28" t="s">
        <v>29</v>
      </c>
      <c r="G29" s="28" t="s">
        <v>30</v>
      </c>
      <c r="H29" s="28" t="s">
        <v>31</v>
      </c>
      <c r="I29" s="28" t="s">
        <v>12</v>
      </c>
    </row>
    <row r="30" spans="1:10" x14ac:dyDescent="0.3">
      <c r="A30" s="1"/>
      <c r="B30" s="2" t="s">
        <v>25</v>
      </c>
      <c r="C30" s="1"/>
      <c r="D30" s="3"/>
      <c r="E30" s="1"/>
      <c r="F30" s="1"/>
      <c r="G30" s="1"/>
      <c r="H30" s="1"/>
      <c r="I30" s="3"/>
    </row>
    <row r="31" spans="1:10" ht="99" x14ac:dyDescent="0.3">
      <c r="A31" s="1">
        <v>1</v>
      </c>
      <c r="B31" s="4" t="s">
        <v>26</v>
      </c>
      <c r="C31" s="1">
        <v>490</v>
      </c>
      <c r="D31" s="3">
        <v>16500</v>
      </c>
      <c r="E31" s="1">
        <v>3</v>
      </c>
      <c r="F31" s="5">
        <v>0.19</v>
      </c>
      <c r="G31" s="3">
        <f>+E31*D31*C31*(F31)</f>
        <v>4608450</v>
      </c>
      <c r="H31" s="3">
        <f>+D31*(1+F31)</f>
        <v>19635</v>
      </c>
      <c r="I31" s="3">
        <f>+E31*D31*C31</f>
        <v>24255000</v>
      </c>
    </row>
    <row r="32" spans="1:10" x14ac:dyDescent="0.3">
      <c r="A32" s="1"/>
      <c r="B32" s="2" t="s">
        <v>27</v>
      </c>
      <c r="C32" s="1"/>
      <c r="D32" s="3"/>
      <c r="E32" s="1"/>
      <c r="F32" s="1"/>
      <c r="G32" s="3"/>
      <c r="H32" s="3"/>
      <c r="I32" s="3"/>
    </row>
    <row r="33" spans="1:9" ht="99" x14ac:dyDescent="0.3">
      <c r="A33" s="1">
        <v>2</v>
      </c>
      <c r="B33" s="4" t="s">
        <v>28</v>
      </c>
      <c r="C33" s="1">
        <v>30</v>
      </c>
      <c r="D33" s="3">
        <v>60000</v>
      </c>
      <c r="E33" s="1"/>
      <c r="F33" s="5">
        <v>0.19</v>
      </c>
      <c r="G33" s="3">
        <f>+D33*C33*(F33)</f>
        <v>342000</v>
      </c>
      <c r="H33" s="3">
        <f t="shared" ref="H33" si="1">+D33*(1+F33)</f>
        <v>71400</v>
      </c>
      <c r="I33" s="3">
        <f>+D33*C33</f>
        <v>1800000</v>
      </c>
    </row>
    <row r="34" spans="1:9" x14ac:dyDescent="0.3">
      <c r="A34" s="31" t="s">
        <v>13</v>
      </c>
      <c r="B34" s="31"/>
      <c r="C34" s="31"/>
      <c r="D34" s="31"/>
      <c r="E34" s="31"/>
      <c r="F34" s="30"/>
      <c r="G34" s="30"/>
      <c r="H34" s="30"/>
      <c r="I34" s="20">
        <f>SUM(I30:I33)</f>
        <v>26055000</v>
      </c>
    </row>
    <row r="35" spans="1:9" x14ac:dyDescent="0.3">
      <c r="A35" s="31" t="s">
        <v>17</v>
      </c>
      <c r="B35" s="31"/>
      <c r="C35" s="31"/>
      <c r="D35" s="31"/>
      <c r="E35" s="31"/>
      <c r="F35" s="30"/>
      <c r="G35" s="30"/>
      <c r="H35" s="30"/>
      <c r="I35" s="20">
        <f>+I34*0.19</f>
        <v>4950450</v>
      </c>
    </row>
    <row r="36" spans="1:9" x14ac:dyDescent="0.3">
      <c r="A36" s="31" t="s">
        <v>14</v>
      </c>
      <c r="B36" s="31"/>
      <c r="C36" s="31"/>
      <c r="D36" s="31"/>
      <c r="E36" s="31"/>
      <c r="F36" s="30"/>
      <c r="G36" s="30"/>
      <c r="H36" s="30"/>
      <c r="I36" s="20">
        <f>I34+I35</f>
        <v>31005450</v>
      </c>
    </row>
    <row r="37" spans="1:9" ht="37.15" customHeight="1" x14ac:dyDescent="0.3"/>
    <row r="38" spans="1:9" ht="13.15" customHeight="1" x14ac:dyDescent="0.3">
      <c r="A38" s="32" t="str">
        <f>+F6</f>
        <v>OPCIÓN 3: Orange</v>
      </c>
      <c r="B38" s="32"/>
      <c r="C38" s="32"/>
      <c r="D38" s="32"/>
      <c r="E38" s="32"/>
      <c r="F38" s="32"/>
      <c r="G38" s="32"/>
      <c r="H38" s="32"/>
      <c r="I38" s="32"/>
    </row>
    <row r="39" spans="1:9" ht="66" x14ac:dyDescent="0.3">
      <c r="A39" s="28" t="s">
        <v>9</v>
      </c>
      <c r="B39" s="28" t="s">
        <v>15</v>
      </c>
      <c r="C39" s="28" t="s">
        <v>10</v>
      </c>
      <c r="D39" s="28" t="s">
        <v>11</v>
      </c>
      <c r="E39" s="28" t="s">
        <v>16</v>
      </c>
      <c r="F39" s="28" t="s">
        <v>29</v>
      </c>
      <c r="G39" s="28" t="s">
        <v>30</v>
      </c>
      <c r="H39" s="28" t="s">
        <v>31</v>
      </c>
      <c r="I39" s="28" t="s">
        <v>12</v>
      </c>
    </row>
    <row r="40" spans="1:9" x14ac:dyDescent="0.3">
      <c r="A40" s="1"/>
      <c r="B40" s="2" t="s">
        <v>25</v>
      </c>
      <c r="C40" s="1"/>
      <c r="D40" s="3"/>
      <c r="E40" s="1"/>
      <c r="F40" s="1"/>
      <c r="G40" s="1"/>
      <c r="H40" s="1"/>
      <c r="I40" s="3"/>
    </row>
    <row r="41" spans="1:9" ht="99" x14ac:dyDescent="0.3">
      <c r="A41" s="1">
        <v>1</v>
      </c>
      <c r="B41" s="4" t="s">
        <v>26</v>
      </c>
      <c r="C41" s="1">
        <v>490</v>
      </c>
      <c r="D41" s="3">
        <v>25000</v>
      </c>
      <c r="E41" s="1">
        <v>3</v>
      </c>
      <c r="F41" s="5">
        <v>0.19</v>
      </c>
      <c r="G41" s="3">
        <f>+E41*D41*C41*(F41)</f>
        <v>6982500</v>
      </c>
      <c r="H41" s="3">
        <f>+D41*(1+F41)</f>
        <v>29750</v>
      </c>
      <c r="I41" s="3">
        <f>+E41*D41*C41</f>
        <v>36750000</v>
      </c>
    </row>
    <row r="42" spans="1:9" x14ac:dyDescent="0.3">
      <c r="A42" s="1"/>
      <c r="B42" s="2" t="s">
        <v>27</v>
      </c>
      <c r="C42" s="1"/>
      <c r="D42" s="3"/>
      <c r="E42" s="1"/>
      <c r="F42" s="1"/>
      <c r="G42" s="3"/>
      <c r="H42" s="3"/>
      <c r="I42" s="3"/>
    </row>
    <row r="43" spans="1:9" ht="99" x14ac:dyDescent="0.3">
      <c r="A43" s="1">
        <v>2</v>
      </c>
      <c r="B43" s="4" t="s">
        <v>28</v>
      </c>
      <c r="C43" s="1">
        <v>30</v>
      </c>
      <c r="D43" s="3">
        <v>60000</v>
      </c>
      <c r="E43" s="1"/>
      <c r="F43" s="5">
        <v>0.19</v>
      </c>
      <c r="G43" s="3">
        <f>+D43*C43*(F43)</f>
        <v>342000</v>
      </c>
      <c r="H43" s="3">
        <f t="shared" ref="H43" si="2">+D43*(1+F43)</f>
        <v>71400</v>
      </c>
      <c r="I43" s="3">
        <f>+D43*C43</f>
        <v>1800000</v>
      </c>
    </row>
    <row r="44" spans="1:9" x14ac:dyDescent="0.3">
      <c r="A44" s="31" t="s">
        <v>13</v>
      </c>
      <c r="B44" s="31"/>
      <c r="C44" s="31"/>
      <c r="D44" s="31"/>
      <c r="E44" s="31"/>
      <c r="F44" s="30"/>
      <c r="G44" s="30"/>
      <c r="H44" s="30"/>
      <c r="I44" s="20">
        <f>SUM(I40:I43)</f>
        <v>38550000</v>
      </c>
    </row>
    <row r="45" spans="1:9" x14ac:dyDescent="0.3">
      <c r="A45" s="31" t="s">
        <v>17</v>
      </c>
      <c r="B45" s="31"/>
      <c r="C45" s="31"/>
      <c r="D45" s="31"/>
      <c r="E45" s="31"/>
      <c r="F45" s="30"/>
      <c r="G45" s="30"/>
      <c r="H45" s="30"/>
      <c r="I45" s="20">
        <f>+I44*0.19</f>
        <v>7324500</v>
      </c>
    </row>
    <row r="46" spans="1:9" x14ac:dyDescent="0.3">
      <c r="A46" s="31" t="s">
        <v>14</v>
      </c>
      <c r="B46" s="31"/>
      <c r="C46" s="31"/>
      <c r="D46" s="31"/>
      <c r="E46" s="31"/>
      <c r="F46" s="30"/>
      <c r="G46" s="30"/>
      <c r="H46" s="30"/>
      <c r="I46" s="20">
        <f>I44+I45</f>
        <v>45874500</v>
      </c>
    </row>
    <row r="47" spans="1:9" ht="33" customHeight="1" x14ac:dyDescent="0.3"/>
    <row r="48" spans="1:9" x14ac:dyDescent="0.3">
      <c r="A48" s="33" t="s">
        <v>22</v>
      </c>
      <c r="B48" s="33"/>
      <c r="C48" s="33"/>
      <c r="D48" s="33"/>
      <c r="E48" s="33"/>
      <c r="F48" s="33"/>
      <c r="G48" s="33"/>
      <c r="H48" s="33"/>
      <c r="I48" s="33"/>
    </row>
    <row r="49" spans="1:9" ht="66" x14ac:dyDescent="0.3">
      <c r="A49" s="28" t="s">
        <v>9</v>
      </c>
      <c r="B49" s="28" t="s">
        <v>15</v>
      </c>
      <c r="C49" s="28" t="s">
        <v>10</v>
      </c>
      <c r="D49" s="28" t="s">
        <v>11</v>
      </c>
      <c r="E49" s="28" t="s">
        <v>16</v>
      </c>
      <c r="F49" s="28" t="s">
        <v>29</v>
      </c>
      <c r="G49" s="28" t="s">
        <v>30</v>
      </c>
      <c r="H49" s="28" t="s">
        <v>31</v>
      </c>
      <c r="I49" s="28" t="s">
        <v>12</v>
      </c>
    </row>
    <row r="50" spans="1:9" x14ac:dyDescent="0.3">
      <c r="A50" s="1"/>
      <c r="B50" s="2" t="s">
        <v>25</v>
      </c>
      <c r="C50" s="1"/>
      <c r="D50" s="3"/>
      <c r="E50" s="1"/>
      <c r="F50" s="1"/>
      <c r="G50" s="1"/>
      <c r="H50" s="1"/>
      <c r="I50" s="3"/>
    </row>
    <row r="51" spans="1:9" ht="99" x14ac:dyDescent="0.3">
      <c r="A51" s="1">
        <v>1</v>
      </c>
      <c r="B51" s="4" t="s">
        <v>26</v>
      </c>
      <c r="C51" s="1">
        <v>490</v>
      </c>
      <c r="D51" s="3">
        <f>+(D21+D31+D41)/3</f>
        <v>18166.666666666668</v>
      </c>
      <c r="E51" s="1">
        <v>3</v>
      </c>
      <c r="F51" s="5">
        <v>0.19</v>
      </c>
      <c r="G51" s="3">
        <f>+E51*D51*C51*(F51)</f>
        <v>5073950</v>
      </c>
      <c r="H51" s="3">
        <f>+D51*(1+F51)</f>
        <v>21618.333333333332</v>
      </c>
      <c r="I51" s="3">
        <f>+E51*D51*C51</f>
        <v>26705000</v>
      </c>
    </row>
    <row r="52" spans="1:9" x14ac:dyDescent="0.3">
      <c r="A52" s="1"/>
      <c r="B52" s="2" t="s">
        <v>27</v>
      </c>
      <c r="C52" s="1"/>
      <c r="D52" s="3"/>
      <c r="E52" s="1"/>
      <c r="F52" s="1"/>
      <c r="G52" s="3"/>
      <c r="H52" s="3"/>
      <c r="I52" s="3"/>
    </row>
    <row r="53" spans="1:9" ht="99" x14ac:dyDescent="0.3">
      <c r="A53" s="1">
        <v>2</v>
      </c>
      <c r="B53" s="4" t="s">
        <v>28</v>
      </c>
      <c r="C53" s="1">
        <v>30</v>
      </c>
      <c r="D53" s="3">
        <f t="shared" ref="D53" si="3">+(D23+D33+D43)/3</f>
        <v>56666.666666666664</v>
      </c>
      <c r="E53" s="1"/>
      <c r="F53" s="5">
        <v>0.19</v>
      </c>
      <c r="G53" s="3">
        <f>+D53*C53*(F53)</f>
        <v>323000</v>
      </c>
      <c r="H53" s="3">
        <f t="shared" ref="H53" si="4">+D53*(1+F53)</f>
        <v>67433.333333333328</v>
      </c>
      <c r="I53" s="3">
        <f>+D53*C53</f>
        <v>1700000</v>
      </c>
    </row>
    <row r="54" spans="1:9" x14ac:dyDescent="0.3">
      <c r="A54" s="31" t="s">
        <v>13</v>
      </c>
      <c r="B54" s="31"/>
      <c r="C54" s="31"/>
      <c r="D54" s="31"/>
      <c r="E54" s="31"/>
      <c r="F54" s="30"/>
      <c r="G54" s="30"/>
      <c r="H54" s="30"/>
      <c r="I54" s="20">
        <f>SUM(I50:I53)</f>
        <v>28405000</v>
      </c>
    </row>
    <row r="55" spans="1:9" x14ac:dyDescent="0.3">
      <c r="A55" s="31" t="s">
        <v>17</v>
      </c>
      <c r="B55" s="31"/>
      <c r="C55" s="31"/>
      <c r="D55" s="31"/>
      <c r="E55" s="31"/>
      <c r="F55" s="30"/>
      <c r="G55" s="30"/>
      <c r="H55" s="30"/>
      <c r="I55" s="20">
        <f>+I54*0.19</f>
        <v>5396950</v>
      </c>
    </row>
    <row r="56" spans="1:9" x14ac:dyDescent="0.3">
      <c r="A56" s="31" t="s">
        <v>14</v>
      </c>
      <c r="B56" s="31"/>
      <c r="C56" s="31"/>
      <c r="D56" s="31"/>
      <c r="E56" s="31"/>
      <c r="F56" s="30"/>
      <c r="G56" s="30"/>
      <c r="H56" s="30"/>
      <c r="I56" s="20">
        <f>I54+I55</f>
        <v>33801950</v>
      </c>
    </row>
    <row r="60" spans="1:9" ht="15" customHeight="1" x14ac:dyDescent="0.3"/>
    <row r="61" spans="1:9" ht="15" customHeight="1" x14ac:dyDescent="0.3"/>
    <row r="62" spans="1:9" ht="15" customHeight="1" x14ac:dyDescent="0.3"/>
  </sheetData>
  <mergeCells count="33">
    <mergeCell ref="F6:G6"/>
    <mergeCell ref="F9:G9"/>
    <mergeCell ref="A38:I38"/>
    <mergeCell ref="A44:E44"/>
    <mergeCell ref="A45:E45"/>
    <mergeCell ref="A15:E15"/>
    <mergeCell ref="A26:E26"/>
    <mergeCell ref="A16:E16"/>
    <mergeCell ref="A17:E17"/>
    <mergeCell ref="A18:I18"/>
    <mergeCell ref="A24:E24"/>
    <mergeCell ref="A25:E25"/>
    <mergeCell ref="A12:E12"/>
    <mergeCell ref="A13:E13"/>
    <mergeCell ref="A14:E14"/>
    <mergeCell ref="D9:E9"/>
    <mergeCell ref="B10:E10"/>
    <mergeCell ref="A11:E11"/>
    <mergeCell ref="B1:E3"/>
    <mergeCell ref="A54:E54"/>
    <mergeCell ref="A55:E55"/>
    <mergeCell ref="A1:A3"/>
    <mergeCell ref="A5:E5"/>
    <mergeCell ref="B6:C6"/>
    <mergeCell ref="D6:E6"/>
    <mergeCell ref="C8:C9"/>
    <mergeCell ref="A56:E56"/>
    <mergeCell ref="A28:I28"/>
    <mergeCell ref="A34:E34"/>
    <mergeCell ref="A35:E35"/>
    <mergeCell ref="A36:E36"/>
    <mergeCell ref="A48:I48"/>
    <mergeCell ref="A46:E46"/>
  </mergeCells>
  <pageMargins left="0.70866141732283472" right="0.70866141732283472" top="0.74803149606299213" bottom="0.74803149606299213" header="0.31496062992125984" footer="0.31496062992125984"/>
  <pageSetup scale="64"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ESTUDIO DEL MERCADO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Magnolia Restrepo Sanchez</dc:creator>
  <cp:lastModifiedBy>Ana Lucía Ramírez Patiño</cp:lastModifiedBy>
  <cp:lastPrinted>2015-01-27T20:20:27Z</cp:lastPrinted>
  <dcterms:created xsi:type="dcterms:W3CDTF">2015-01-27T15:47:13Z</dcterms:created>
  <dcterms:modified xsi:type="dcterms:W3CDTF">2022-04-26T12:56:13Z</dcterms:modified>
</cp:coreProperties>
</file>