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6"/>
  <workbookPr/>
  <mc:AlternateContent xmlns:mc="http://schemas.openxmlformats.org/markup-compatibility/2006">
    <mc:Choice Requires="x15">
      <x15ac:absPath xmlns:x15ac="http://schemas.microsoft.com/office/spreadsheetml/2010/11/ac" url="D:\Usuarios\tatik\OneDrive\Documentos\CONTRATACIÓN EDUCACIÓN MAYO 2022\MINIMA CUANTÍA\INTERVENTORÍA\"/>
    </mc:Choice>
  </mc:AlternateContent>
  <xr:revisionPtr revIDLastSave="0" documentId="13_ncr:1_{2D5F3A9C-097D-43F2-948C-AF05902FC666}" xr6:coauthVersionLast="36" xr6:coauthVersionMax="36" xr10:uidLastSave="{00000000-0000-0000-0000-000000000000}"/>
  <bookViews>
    <workbookView xWindow="0" yWindow="0" windowWidth="20490" windowHeight="6945" tabRatio="696" activeTab="1" xr2:uid="{00000000-000D-0000-FFFF-FFFF00000000}"/>
  </bookViews>
  <sheets>
    <sheet name="FACTOR MULTIPLICADOR" sheetId="15" r:id="rId1"/>
    <sheet name="PRESUPUESTO" sheetId="16" r:id="rId2"/>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9" i="15" l="1"/>
  <c r="H28" i="16" l="1"/>
  <c r="H27" i="16"/>
  <c r="H26" i="16"/>
  <c r="H29" i="16" l="1"/>
  <c r="F21" i="15" l="1"/>
  <c r="F12" i="15"/>
  <c r="F7" i="15"/>
  <c r="F27" i="15" l="1"/>
  <c r="F37" i="15"/>
  <c r="F26" i="15"/>
  <c r="F40" i="15" l="1"/>
  <c r="E16" i="16" l="1"/>
  <c r="F16" i="16" s="1"/>
  <c r="H16" i="16" s="1"/>
  <c r="E14" i="16"/>
  <c r="F14" i="16" s="1"/>
  <c r="H14" i="16" s="1"/>
  <c r="E22" i="16"/>
  <c r="F22" i="16" s="1"/>
  <c r="H22" i="16" s="1"/>
  <c r="H23" i="16" s="1"/>
  <c r="E13" i="16"/>
  <c r="F13" i="16" s="1"/>
  <c r="H13" i="16" s="1"/>
  <c r="E10" i="16"/>
  <c r="F10" i="16" s="1"/>
  <c r="H10" i="16" s="1"/>
  <c r="E17" i="16"/>
  <c r="F17" i="16" s="1"/>
  <c r="H17" i="16" s="1"/>
  <c r="E11" i="16"/>
  <c r="F11" i="16" s="1"/>
  <c r="H11" i="16" s="1"/>
  <c r="E15" i="16"/>
  <c r="F15" i="16" s="1"/>
  <c r="H15" i="16" s="1"/>
  <c r="E12" i="16"/>
  <c r="F12" i="16" s="1"/>
  <c r="H12" i="16" s="1"/>
  <c r="H18" i="16" l="1"/>
  <c r="H31" i="16" s="1"/>
  <c r="H32" i="16" l="1"/>
  <c r="H33" i="16" s="1"/>
</calcChain>
</file>

<file path=xl/sharedStrings.xml><?xml version="1.0" encoding="utf-8"?>
<sst xmlns="http://schemas.openxmlformats.org/spreadsheetml/2006/main" count="119" uniqueCount="88">
  <si>
    <t>TOTAL</t>
  </si>
  <si>
    <t>Residente de Interventoría (I)</t>
  </si>
  <si>
    <t>Especialista estructural</t>
  </si>
  <si>
    <t>Especialista en Geotecnia</t>
  </si>
  <si>
    <t>Trabajador social</t>
  </si>
  <si>
    <t>Abogado</t>
  </si>
  <si>
    <t>CONCEPTO</t>
  </si>
  <si>
    <t>A</t>
  </si>
  <si>
    <t>B</t>
  </si>
  <si>
    <t>D</t>
  </si>
  <si>
    <t>E</t>
  </si>
  <si>
    <t>F</t>
  </si>
  <si>
    <t>PERSONAL PROFESIONAL</t>
  </si>
  <si>
    <t>C</t>
  </si>
  <si>
    <t>Personal Profesional</t>
  </si>
  <si>
    <t>CANTIDAD</t>
  </si>
  <si>
    <t>SUELDO MES BASICO</t>
  </si>
  <si>
    <t>% DEDICACION</t>
  </si>
  <si>
    <t>F.M.%</t>
  </si>
  <si>
    <t>No. DE MESES</t>
  </si>
  <si>
    <t>TOTAL PARCIAL (ExF)</t>
  </si>
  <si>
    <t>SUB-TOTAL COSTO PERSONAL PROFESIONAL (1)</t>
  </si>
  <si>
    <t>PERSONAL TECNICO</t>
  </si>
  <si>
    <t>SUB-TOTAL COSTO PERSONAL TECNICO (2)</t>
  </si>
  <si>
    <t>OTROS COSTOS DIRECTOS</t>
  </si>
  <si>
    <t>Otros Costos Directos</t>
  </si>
  <si>
    <t>UND</t>
  </si>
  <si>
    <t>VR. UNITARIO</t>
  </si>
  <si>
    <t>Transporte de Personal</t>
  </si>
  <si>
    <t>MES</t>
  </si>
  <si>
    <t>Edicion de informes, papeleria, reproduccion de documentos , incluye fotografias</t>
  </si>
  <si>
    <t>Comunicaciones</t>
  </si>
  <si>
    <t>SUB-TOTAL OTROS COSTOS (3)</t>
  </si>
  <si>
    <t>RESUMEN GENERAL</t>
  </si>
  <si>
    <t>COSTO TOTAL (1+2+3)</t>
  </si>
  <si>
    <t>VALOR TOTAL OFERTA</t>
  </si>
  <si>
    <t>IVA</t>
  </si>
  <si>
    <t>Inspector de  Interventoria</t>
  </si>
  <si>
    <t xml:space="preserve">CONSULTORIA INTERVENTORIA  </t>
  </si>
  <si>
    <t>CALCULO FACTOR MULTIPLICADOR</t>
  </si>
  <si>
    <t>ITEM</t>
  </si>
  <si>
    <t>DESCRIPCION</t>
  </si>
  <si>
    <t>%</t>
  </si>
  <si>
    <t>Salario Basico (Nomina Total Mensual</t>
  </si>
  <si>
    <t>Prestaciones Sociales</t>
  </si>
  <si>
    <t>Prima Anual</t>
  </si>
  <si>
    <t>Cesantia Anual</t>
  </si>
  <si>
    <t>Retroactividad Cesantias</t>
  </si>
  <si>
    <t>Intereses a las Cesantias</t>
  </si>
  <si>
    <t xml:space="preserve">C </t>
  </si>
  <si>
    <t>Sistema de Seguridad Social Integral</t>
  </si>
  <si>
    <t>Pension</t>
  </si>
  <si>
    <t>Salud</t>
  </si>
  <si>
    <t>Riesgos profesionales</t>
  </si>
  <si>
    <t>Subsidio Familiar</t>
  </si>
  <si>
    <t>SENA</t>
  </si>
  <si>
    <t>ICBF</t>
  </si>
  <si>
    <t>Seguros de Ley</t>
  </si>
  <si>
    <t>Indemnizacion de Ley</t>
  </si>
  <si>
    <t>Otros</t>
  </si>
  <si>
    <t>Incapacidad no cubierta seguridad social y medicina prepagada</t>
  </si>
  <si>
    <t>Dotacion</t>
  </si>
  <si>
    <t>Auxilios Varios</t>
  </si>
  <si>
    <t>Prestaciones extralegales</t>
  </si>
  <si>
    <t>Subtotal B+C</t>
  </si>
  <si>
    <t>Subtotal A+B+C+D</t>
  </si>
  <si>
    <t>Costos Indirectos</t>
  </si>
  <si>
    <t>E1</t>
  </si>
  <si>
    <t>Gastos Generales</t>
  </si>
  <si>
    <t>Gastos directos no reembolsables</t>
  </si>
  <si>
    <t>E2</t>
  </si>
  <si>
    <t>Impuestos, timbres, perfeccionamiento</t>
  </si>
  <si>
    <t>Retencion en la fuente</t>
  </si>
  <si>
    <t>Estampillas</t>
  </si>
  <si>
    <t>Polizas</t>
  </si>
  <si>
    <t>Subtotal (E1+E2)</t>
  </si>
  <si>
    <t>Honorarios (Incluye Gastos Contingentes)</t>
  </si>
  <si>
    <t>FACTOR MULTIPLICADOR (A+B+C+D+E+F)</t>
  </si>
  <si>
    <t xml:space="preserve">PRESUPUESTO ESTIMADO                                        </t>
  </si>
  <si>
    <t>Director y/o coordinador de Interventoría a los diseños y  a la obras</t>
  </si>
  <si>
    <t>Especialista Electricista y de cableado estructurado</t>
  </si>
  <si>
    <t>Asesor en seguridad industrial y salud ocupacional</t>
  </si>
  <si>
    <t xml:space="preserve"> </t>
  </si>
  <si>
    <t>Gastos legales y de administración</t>
  </si>
  <si>
    <t>VALOR MES     ( AxBxCxD)</t>
  </si>
  <si>
    <t>VALOR DE LA PROPUESTA ES: SESENTA   MILLONES  DE  PESOS ($60.000.000) M/CTE.</t>
  </si>
  <si>
    <t>CONCURSO DE MERITOS  ABIERTO SEM.CM.4143.010.32.0812-2022</t>
  </si>
  <si>
    <r>
      <t xml:space="preserve">OBJETO: </t>
    </r>
    <r>
      <rPr>
        <sz val="12"/>
        <color theme="1"/>
        <rFont val="Arial"/>
        <family val="2"/>
      </rPr>
      <t xml:space="preserve">“Realizar la interventoría de las obras en las Instituciones Educativas José Antonio Galán
Sede Rafael Zamorano, Francisco de Paula Santander Sede Julio Arboleda, Inem Jorge
Isaac Sede Principal, Santo Tomas Casd Sede Principal, La Merced Sede Principal,
Boyacá Sede Unidad la Dependencia, Pance Sede San Francisco. Ficha BP-26002565”.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</si>
</sst>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_);_(&quot;$&quot;\ * \(#,##0\);_(&quot;$&quot;\ * &quot;-&quot;??_);_(@_)"/>
    <numFmt numFmtId="165" formatCode="_(&quot;$&quot;\ * #,##0.00_);_(&quot;$&quot;\ * \(#,##0.00\);_(&quot;$&quot;\ * &quot;-&quot;??_);_(@_)"/>
    <numFmt numFmtId="166" formatCode="_(&quot;$&quot;\ * #,##0.00000_);_(&quot;$&quot;\ * \(#,##0.00000\);_(&quot;$&quot;\ * &quot;-&quot;??_);_(@_)"/>
    <numFmt numFmtId="167" formatCode="_(&quot;$&quot;\ * #,##0.000000_);_(&quot;$&quot;\ * \(#,##0.000000\);_(&quot;$&quot;\ * &quot;-&quot;??_);_(@_)"/>
    <numFmt numFmtId="168" formatCode="0.000%"/>
  </numFmts>
  <fonts count="11" x14ac:knownFonts="1">
    <font>
      <sz val="11"/>
      <color theme="1"/>
      <name val="Calibri"/>
      <family val="2"/>
      <scheme val="minor"/>
    </font>
    <font>
      <sz val="11"/>
      <color theme="1"/>
      <name val="Calibri"/>
      <family val="2"/>
      <scheme val="minor"/>
    </font>
    <font>
      <b/>
      <sz val="12"/>
      <color theme="1"/>
      <name val="Arial"/>
      <family val="2"/>
    </font>
    <font>
      <sz val="10"/>
      <name val="Arial"/>
      <family val="2"/>
    </font>
    <font>
      <sz val="11"/>
      <color theme="1"/>
      <name val="Arial"/>
      <family val="2"/>
    </font>
    <font>
      <b/>
      <sz val="11"/>
      <color theme="1"/>
      <name val="Arial"/>
      <family val="2"/>
    </font>
    <font>
      <b/>
      <sz val="11"/>
      <color theme="1"/>
      <name val="Calibri"/>
      <family val="2"/>
      <scheme val="minor"/>
    </font>
    <font>
      <b/>
      <sz val="12"/>
      <color theme="1"/>
      <name val="Calibri"/>
      <family val="2"/>
      <scheme val="minor"/>
    </font>
    <font>
      <sz val="14"/>
      <color theme="1"/>
      <name val="Calibri"/>
      <family val="2"/>
      <scheme val="minor"/>
    </font>
    <font>
      <b/>
      <sz val="14"/>
      <color theme="1"/>
      <name val="Calibri"/>
      <family val="2"/>
      <scheme val="minor"/>
    </font>
    <font>
      <sz val="12"/>
      <color theme="1"/>
      <name val="Arial"/>
      <family val="2"/>
    </font>
  </fonts>
  <fills count="6">
    <fill>
      <patternFill patternType="none"/>
    </fill>
    <fill>
      <patternFill patternType="gray125"/>
    </fill>
    <fill>
      <patternFill patternType="solid">
        <fgColor theme="5" tint="0.79998168889431442"/>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969696"/>
        <bgColor indexed="64"/>
      </patternFill>
    </fill>
  </fills>
  <borders count="3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double">
        <color auto="1"/>
      </bottom>
      <diagonal/>
    </border>
    <border>
      <left/>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double">
        <color auto="1"/>
      </bottom>
      <diagonal/>
    </border>
    <border>
      <left/>
      <right style="thin">
        <color indexed="64"/>
      </right>
      <top/>
      <bottom style="double">
        <color auto="1"/>
      </bottom>
      <diagonal/>
    </border>
    <border>
      <left style="thin">
        <color indexed="64"/>
      </left>
      <right style="thin">
        <color indexed="64"/>
      </right>
      <top style="thin">
        <color indexed="64"/>
      </top>
      <bottom/>
      <diagonal/>
    </border>
  </borders>
  <cellStyleXfs count="5">
    <xf numFmtId="0" fontId="0" fillId="0" borderId="0"/>
    <xf numFmtId="165" fontId="1" fillId="0" borderId="0" applyFont="0" applyFill="0" applyBorder="0" applyAlignment="0" applyProtection="0"/>
    <xf numFmtId="9" fontId="1" fillId="0" borderId="0" applyFont="0" applyFill="0" applyBorder="0" applyAlignment="0" applyProtection="0"/>
    <xf numFmtId="0" fontId="3" fillId="0" borderId="0"/>
    <xf numFmtId="165" fontId="1" fillId="0" borderId="0" applyFont="0" applyFill="0" applyBorder="0" applyAlignment="0" applyProtection="0"/>
  </cellStyleXfs>
  <cellXfs count="133">
    <xf numFmtId="0" fontId="0" fillId="0" borderId="0" xfId="0"/>
    <xf numFmtId="0" fontId="5" fillId="0" borderId="0" xfId="0" applyFont="1" applyAlignment="1">
      <alignment vertical="center"/>
    </xf>
    <xf numFmtId="0" fontId="4" fillId="0" borderId="0" xfId="0" applyFont="1" applyAlignment="1">
      <alignment vertical="center"/>
    </xf>
    <xf numFmtId="0" fontId="5" fillId="0" borderId="9" xfId="0" applyFont="1" applyBorder="1" applyAlignment="1">
      <alignment horizontal="center" vertical="center"/>
    </xf>
    <xf numFmtId="0" fontId="4" fillId="0" borderId="2" xfId="0" applyFont="1" applyFill="1" applyBorder="1" applyAlignment="1">
      <alignment horizontal="center" vertical="center"/>
    </xf>
    <xf numFmtId="164" fontId="4" fillId="0" borderId="2" xfId="1" applyNumberFormat="1" applyFont="1" applyFill="1" applyBorder="1" applyAlignment="1">
      <alignment vertical="center"/>
    </xf>
    <xf numFmtId="9" fontId="4" fillId="0" borderId="2" xfId="0" applyNumberFormat="1" applyFont="1" applyFill="1" applyBorder="1" applyAlignment="1">
      <alignment horizontal="center" vertical="center"/>
    </xf>
    <xf numFmtId="164" fontId="4" fillId="0" borderId="2" xfId="0" applyNumberFormat="1" applyFont="1" applyFill="1" applyBorder="1" applyAlignment="1">
      <alignment vertical="center"/>
    </xf>
    <xf numFmtId="0" fontId="5" fillId="0" borderId="5" xfId="0" applyFont="1" applyBorder="1" applyAlignment="1">
      <alignment horizontal="center" vertical="center"/>
    </xf>
    <xf numFmtId="164" fontId="4" fillId="0" borderId="2" xfId="0" applyNumberFormat="1" applyFont="1" applyBorder="1" applyAlignment="1">
      <alignment vertical="center"/>
    </xf>
    <xf numFmtId="0" fontId="4" fillId="0" borderId="4" xfId="0" applyFont="1" applyBorder="1" applyAlignment="1">
      <alignment vertical="center"/>
    </xf>
    <xf numFmtId="9" fontId="5" fillId="0" borderId="7" xfId="2" applyFont="1" applyBorder="1" applyAlignment="1">
      <alignment vertical="center"/>
    </xf>
    <xf numFmtId="165" fontId="4" fillId="0" borderId="0" xfId="1" applyFont="1" applyAlignment="1">
      <alignment vertical="center"/>
    </xf>
    <xf numFmtId="166" fontId="4" fillId="0" borderId="0" xfId="0" applyNumberFormat="1" applyFont="1" applyAlignment="1">
      <alignment vertical="center"/>
    </xf>
    <xf numFmtId="167" fontId="4" fillId="0" borderId="0" xfId="0" applyNumberFormat="1" applyFont="1" applyAlignment="1">
      <alignment vertical="center"/>
    </xf>
    <xf numFmtId="0" fontId="2" fillId="0" borderId="0" xfId="0" applyFont="1" applyAlignment="1">
      <alignment vertical="center"/>
    </xf>
    <xf numFmtId="0" fontId="5" fillId="0" borderId="2" xfId="0" applyFont="1" applyBorder="1" applyAlignment="1">
      <alignment horizontal="center" vertical="center" wrapText="1"/>
    </xf>
    <xf numFmtId="0" fontId="5" fillId="0" borderId="2"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Border="1" applyAlignment="1">
      <alignment vertical="center"/>
    </xf>
    <xf numFmtId="0" fontId="5" fillId="0" borderId="0" xfId="0" applyFont="1" applyBorder="1" applyAlignment="1">
      <alignment horizontal="center" vertical="center"/>
    </xf>
    <xf numFmtId="0" fontId="4" fillId="0" borderId="0" xfId="0" applyFont="1" applyBorder="1" applyAlignment="1"/>
    <xf numFmtId="0" fontId="5" fillId="5" borderId="8" xfId="0" applyFont="1" applyFill="1" applyBorder="1" applyAlignment="1">
      <alignment horizontal="center"/>
    </xf>
    <xf numFmtId="0" fontId="5" fillId="5" borderId="22" xfId="0" applyFont="1" applyFill="1" applyBorder="1" applyAlignment="1">
      <alignment horizontal="center"/>
    </xf>
    <xf numFmtId="0" fontId="5" fillId="5" borderId="23" xfId="0" applyFont="1" applyFill="1" applyBorder="1" applyAlignment="1">
      <alignment horizontal="center"/>
    </xf>
    <xf numFmtId="0" fontId="5" fillId="5" borderId="10" xfId="0" applyFont="1" applyFill="1" applyBorder="1" applyAlignment="1">
      <alignment horizontal="center"/>
    </xf>
    <xf numFmtId="0" fontId="4" fillId="0" borderId="13" xfId="0" applyFont="1" applyFill="1" applyBorder="1" applyAlignment="1">
      <alignment horizontal="center" vertical="center"/>
    </xf>
    <xf numFmtId="9" fontId="4" fillId="0" borderId="12" xfId="2" applyFont="1" applyFill="1" applyBorder="1" applyAlignment="1"/>
    <xf numFmtId="0" fontId="4" fillId="0" borderId="2" xfId="0" applyFont="1" applyFill="1" applyBorder="1" applyAlignment="1">
      <alignment vertical="center"/>
    </xf>
    <xf numFmtId="10" fontId="4" fillId="0" borderId="12" xfId="0" applyNumberFormat="1" applyFont="1" applyFill="1" applyBorder="1" applyAlignment="1"/>
    <xf numFmtId="0" fontId="4" fillId="0" borderId="2" xfId="0" applyFont="1" applyBorder="1" applyAlignment="1">
      <alignment horizontal="left"/>
    </xf>
    <xf numFmtId="0" fontId="4" fillId="0" borderId="12" xfId="0" applyFont="1" applyFill="1" applyBorder="1" applyAlignment="1"/>
    <xf numFmtId="0" fontId="4" fillId="0" borderId="3" xfId="0" applyFont="1" applyFill="1" applyBorder="1" applyAlignment="1">
      <alignment wrapText="1"/>
    </xf>
    <xf numFmtId="0" fontId="4" fillId="0" borderId="7" xfId="0" applyFont="1" applyFill="1" applyBorder="1" applyAlignment="1">
      <alignment wrapText="1"/>
    </xf>
    <xf numFmtId="0" fontId="4" fillId="0" borderId="3" xfId="0" applyFont="1" applyFill="1" applyBorder="1" applyAlignment="1"/>
    <xf numFmtId="0" fontId="4" fillId="0" borderId="24" xfId="0" applyFont="1" applyBorder="1"/>
    <xf numFmtId="0" fontId="4" fillId="0" borderId="25" xfId="0" applyFont="1" applyBorder="1"/>
    <xf numFmtId="0" fontId="4" fillId="0" borderId="3" xfId="0" applyFont="1" applyFill="1" applyBorder="1" applyAlignment="1">
      <alignment horizontal="left"/>
    </xf>
    <xf numFmtId="0" fontId="4" fillId="0" borderId="7" xfId="0" applyFont="1" applyFill="1" applyBorder="1" applyAlignment="1">
      <alignment horizontal="left"/>
    </xf>
    <xf numFmtId="0" fontId="4" fillId="0" borderId="4" xfId="0" applyFont="1" applyFill="1" applyBorder="1" applyAlignment="1"/>
    <xf numFmtId="0" fontId="4" fillId="0" borderId="7" xfId="0" applyFont="1" applyFill="1" applyBorder="1" applyAlignment="1"/>
    <xf numFmtId="0" fontId="5" fillId="5" borderId="15" xfId="0" applyFont="1" applyFill="1" applyBorder="1" applyAlignment="1">
      <alignment horizontal="center"/>
    </xf>
    <xf numFmtId="0" fontId="5" fillId="5" borderId="6" xfId="0" applyFont="1" applyFill="1" applyBorder="1" applyAlignment="1">
      <alignment horizontal="center"/>
    </xf>
    <xf numFmtId="0" fontId="5" fillId="5" borderId="14" xfId="0" applyFont="1" applyFill="1" applyBorder="1" applyAlignment="1">
      <alignment horizontal="center"/>
    </xf>
    <xf numFmtId="0" fontId="5" fillId="5" borderId="16" xfId="0" applyFont="1" applyFill="1" applyBorder="1" applyAlignment="1">
      <alignment horizontal="center"/>
    </xf>
    <xf numFmtId="10" fontId="4" fillId="0" borderId="12" xfId="2" applyNumberFormat="1" applyFont="1" applyFill="1" applyBorder="1" applyAlignment="1"/>
    <xf numFmtId="0" fontId="4" fillId="0" borderId="4" xfId="0" applyFont="1" applyFill="1" applyBorder="1" applyAlignment="1">
      <alignment wrapText="1"/>
    </xf>
    <xf numFmtId="0" fontId="4" fillId="0" borderId="3" xfId="0" applyFont="1" applyFill="1" applyBorder="1" applyAlignment="1">
      <alignment horizontal="left" vertical="center" wrapText="1"/>
    </xf>
    <xf numFmtId="0" fontId="4" fillId="0" borderId="7" xfId="0" applyFont="1" applyFill="1" applyBorder="1" applyAlignment="1">
      <alignment horizontal="left" vertical="center" wrapText="1"/>
    </xf>
    <xf numFmtId="10" fontId="4" fillId="0" borderId="3" xfId="2" applyNumberFormat="1" applyFont="1" applyFill="1" applyBorder="1" applyAlignment="1"/>
    <xf numFmtId="0" fontId="5" fillId="5" borderId="13" xfId="0" applyFont="1" applyFill="1" applyBorder="1" applyAlignment="1">
      <alignment horizontal="center"/>
    </xf>
    <xf numFmtId="0" fontId="5" fillId="5" borderId="3" xfId="0" applyFont="1" applyFill="1" applyBorder="1" applyAlignment="1">
      <alignment horizontal="center"/>
    </xf>
    <xf numFmtId="0" fontId="5" fillId="5" borderId="7" xfId="0" applyFont="1" applyFill="1" applyBorder="1" applyAlignment="1">
      <alignment horizontal="center"/>
    </xf>
    <xf numFmtId="0" fontId="5" fillId="5" borderId="12" xfId="0" applyFont="1" applyFill="1" applyBorder="1" applyAlignment="1">
      <alignment horizontal="center"/>
    </xf>
    <xf numFmtId="10" fontId="4" fillId="0" borderId="12" xfId="2" applyNumberFormat="1" applyFont="1" applyFill="1" applyBorder="1" applyAlignment="1">
      <alignment horizontal="right" vertical="center"/>
    </xf>
    <xf numFmtId="9" fontId="4" fillId="0" borderId="11" xfId="0" applyNumberFormat="1" applyFont="1" applyFill="1" applyBorder="1" applyAlignment="1"/>
    <xf numFmtId="0" fontId="4" fillId="0" borderId="0" xfId="0" applyFont="1"/>
    <xf numFmtId="0" fontId="5" fillId="0" borderId="0" xfId="0" applyFont="1"/>
    <xf numFmtId="0" fontId="5" fillId="5" borderId="22" xfId="0" applyFont="1" applyFill="1" applyBorder="1" applyAlignment="1"/>
    <xf numFmtId="10" fontId="4" fillId="0" borderId="3" xfId="0" applyNumberFormat="1" applyFont="1" applyBorder="1" applyAlignment="1">
      <alignment wrapText="1"/>
    </xf>
    <xf numFmtId="10" fontId="4" fillId="0" borderId="3" xfId="2" applyNumberFormat="1" applyFont="1" applyBorder="1" applyAlignment="1">
      <alignment wrapText="1"/>
    </xf>
    <xf numFmtId="10" fontId="4" fillId="0" borderId="3" xfId="0" applyNumberFormat="1" applyFont="1" applyFill="1" applyBorder="1" applyAlignment="1"/>
    <xf numFmtId="0" fontId="5" fillId="5" borderId="3" xfId="0" applyFont="1" applyFill="1" applyBorder="1" applyAlignment="1"/>
    <xf numFmtId="168" fontId="4" fillId="0" borderId="3" xfId="2" applyNumberFormat="1" applyFont="1" applyFill="1" applyBorder="1" applyAlignment="1"/>
    <xf numFmtId="0" fontId="4" fillId="0" borderId="26" xfId="0" applyFont="1" applyFill="1" applyBorder="1" applyAlignment="1"/>
    <xf numFmtId="10" fontId="4" fillId="0" borderId="2" xfId="2" applyNumberFormat="1" applyFont="1" applyBorder="1" applyAlignment="1">
      <alignment wrapText="1"/>
    </xf>
    <xf numFmtId="9" fontId="4" fillId="0" borderId="2" xfId="2" applyFont="1" applyFill="1" applyBorder="1" applyAlignment="1">
      <alignment horizontal="center" vertical="center"/>
    </xf>
    <xf numFmtId="0" fontId="0" fillId="0" borderId="27" xfId="0" applyBorder="1"/>
    <xf numFmtId="0" fontId="8" fillId="0" borderId="23" xfId="0" applyFont="1" applyBorder="1" applyAlignment="1">
      <alignment vertical="center"/>
    </xf>
    <xf numFmtId="0" fontId="5" fillId="0" borderId="4" xfId="0" applyFont="1" applyBorder="1" applyAlignment="1">
      <alignment horizontal="right" vertical="center"/>
    </xf>
    <xf numFmtId="0" fontId="4" fillId="0" borderId="2" xfId="0" applyFont="1" applyBorder="1" applyAlignment="1">
      <alignment wrapText="1"/>
    </xf>
    <xf numFmtId="0" fontId="4" fillId="0" borderId="2" xfId="0" applyFont="1" applyFill="1" applyBorder="1" applyAlignment="1">
      <alignment vertical="center" wrapText="1"/>
    </xf>
    <xf numFmtId="0" fontId="4" fillId="0" borderId="2" xfId="0" applyFont="1" applyBorder="1" applyAlignment="1">
      <alignment vertical="center" wrapText="1"/>
    </xf>
    <xf numFmtId="0" fontId="4" fillId="0" borderId="2" xfId="0" applyFont="1" applyBorder="1" applyAlignment="1">
      <alignment horizontal="justify" vertical="center" wrapText="1"/>
    </xf>
    <xf numFmtId="3" fontId="10" fillId="0" borderId="0" xfId="0" applyNumberFormat="1" applyFont="1"/>
    <xf numFmtId="0" fontId="4" fillId="0" borderId="5" xfId="0" applyFont="1" applyBorder="1" applyAlignment="1">
      <alignment vertical="center"/>
    </xf>
    <xf numFmtId="0" fontId="4" fillId="0" borderId="2" xfId="0" applyFont="1" applyBorder="1" applyAlignment="1">
      <alignment vertical="center"/>
    </xf>
    <xf numFmtId="164" fontId="4" fillId="0" borderId="2" xfId="1" applyNumberFormat="1" applyFont="1" applyBorder="1" applyAlignment="1">
      <alignment vertical="center"/>
    </xf>
    <xf numFmtId="0" fontId="4" fillId="0" borderId="3" xfId="0" applyFont="1" applyBorder="1" applyAlignment="1">
      <alignment vertical="center"/>
    </xf>
    <xf numFmtId="0" fontId="5" fillId="0" borderId="31" xfId="0" applyFont="1" applyBorder="1" applyAlignment="1">
      <alignment vertical="center"/>
    </xf>
    <xf numFmtId="0" fontId="5" fillId="0" borderId="21" xfId="0" applyFont="1" applyBorder="1" applyAlignment="1">
      <alignment vertical="center"/>
    </xf>
    <xf numFmtId="164" fontId="5" fillId="0" borderId="34" xfId="0" applyNumberFormat="1" applyFont="1" applyBorder="1" applyAlignment="1">
      <alignment vertical="center"/>
    </xf>
    <xf numFmtId="0" fontId="4" fillId="0" borderId="31" xfId="0" applyFont="1" applyBorder="1" applyAlignment="1">
      <alignment vertical="center"/>
    </xf>
    <xf numFmtId="0" fontId="4" fillId="0" borderId="21" xfId="0" applyFont="1" applyBorder="1" applyAlignment="1">
      <alignment vertical="center"/>
    </xf>
    <xf numFmtId="0" fontId="4" fillId="0" borderId="3" xfId="0" applyFont="1" applyFill="1" applyBorder="1" applyAlignment="1">
      <alignment horizontal="left" vertical="center" wrapText="1"/>
    </xf>
    <xf numFmtId="0" fontId="4" fillId="0" borderId="7" xfId="0" applyFont="1" applyFill="1" applyBorder="1" applyAlignment="1">
      <alignment horizontal="left" vertical="center" wrapText="1"/>
    </xf>
    <xf numFmtId="0" fontId="5" fillId="0" borderId="0" xfId="0" applyFont="1" applyBorder="1" applyAlignment="1">
      <alignment horizontal="center" vertical="center"/>
    </xf>
    <xf numFmtId="0" fontId="5" fillId="0" borderId="17"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4" fillId="0" borderId="3" xfId="0" applyFont="1" applyBorder="1" applyAlignment="1">
      <alignment horizontal="left"/>
    </xf>
    <xf numFmtId="0" fontId="4" fillId="0" borderId="7" xfId="0" applyFont="1" applyBorder="1" applyAlignment="1">
      <alignment horizontal="left"/>
    </xf>
    <xf numFmtId="0" fontId="4" fillId="0" borderId="3"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3" xfId="0" applyFont="1" applyFill="1" applyBorder="1" applyAlignment="1">
      <alignment horizontal="left" wrapText="1"/>
    </xf>
    <xf numFmtId="0" fontId="4" fillId="0" borderId="7" xfId="0" applyFont="1" applyFill="1" applyBorder="1" applyAlignment="1">
      <alignment horizontal="left" wrapText="1"/>
    </xf>
    <xf numFmtId="0" fontId="6" fillId="0" borderId="3" xfId="0" applyFont="1" applyBorder="1" applyAlignment="1">
      <alignment horizontal="left" vertical="center" wrapText="1"/>
    </xf>
    <xf numFmtId="0" fontId="0" fillId="0" borderId="4" xfId="0" applyBorder="1" applyAlignment="1">
      <alignment horizontal="left" vertical="center" wrapText="1"/>
    </xf>
    <xf numFmtId="0" fontId="0" fillId="0" borderId="7" xfId="0" applyBorder="1" applyAlignment="1">
      <alignment horizontal="left" vertical="center" wrapText="1"/>
    </xf>
    <xf numFmtId="0" fontId="5" fillId="0" borderId="21" xfId="0" applyFont="1" applyFill="1" applyBorder="1" applyAlignment="1">
      <alignment horizontal="right" vertical="center"/>
    </xf>
    <xf numFmtId="0" fontId="5" fillId="0" borderId="30" xfId="0" applyFont="1" applyFill="1" applyBorder="1" applyAlignment="1">
      <alignment horizontal="righ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7" xfId="0" applyFont="1" applyBorder="1" applyAlignment="1">
      <alignment horizontal="left" vertical="center"/>
    </xf>
    <xf numFmtId="164" fontId="4" fillId="0" borderId="3" xfId="1" applyNumberFormat="1" applyFont="1" applyBorder="1" applyAlignment="1">
      <alignment horizontal="center" vertical="center"/>
    </xf>
    <xf numFmtId="164" fontId="4" fillId="0" borderId="7" xfId="1" applyNumberFormat="1" applyFont="1" applyBorder="1" applyAlignment="1">
      <alignment horizontal="center" vertical="center"/>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7" xfId="0" applyFont="1" applyBorder="1" applyAlignment="1">
      <alignment horizontal="left" vertical="center" wrapText="1"/>
    </xf>
    <xf numFmtId="0" fontId="5" fillId="0" borderId="21" xfId="0" applyFont="1" applyBorder="1" applyAlignment="1">
      <alignment horizontal="right" vertical="center"/>
    </xf>
    <xf numFmtId="0" fontId="5" fillId="0" borderId="30" xfId="0" applyFont="1" applyBorder="1" applyAlignment="1">
      <alignment horizontal="right"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0" borderId="4" xfId="0" applyFont="1" applyBorder="1" applyAlignment="1">
      <alignment horizontal="right" vertical="center"/>
    </xf>
    <xf numFmtId="0" fontId="5" fillId="0" borderId="7" xfId="0" applyFont="1" applyBorder="1" applyAlignment="1">
      <alignment horizontal="right" vertical="center"/>
    </xf>
    <xf numFmtId="0" fontId="9" fillId="0" borderId="22"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1" xfId="0" applyFont="1" applyBorder="1" applyAlignment="1">
      <alignment horizontal="center" vertical="center" wrapText="1"/>
    </xf>
    <xf numFmtId="0" fontId="6" fillId="0" borderId="2" xfId="0" applyFont="1" applyBorder="1" applyAlignment="1">
      <alignment horizontal="center"/>
    </xf>
    <xf numFmtId="0" fontId="2" fillId="0" borderId="2" xfId="0" applyFont="1" applyFill="1" applyBorder="1" applyAlignment="1">
      <alignment horizontal="center" wrapText="1"/>
    </xf>
    <xf numFmtId="0" fontId="7" fillId="4" borderId="32" xfId="0" applyFont="1" applyFill="1" applyBorder="1" applyAlignment="1">
      <alignment horizontal="center"/>
    </xf>
    <xf numFmtId="0" fontId="7" fillId="4" borderId="20" xfId="0" applyFont="1" applyFill="1" applyBorder="1" applyAlignment="1">
      <alignment horizontal="center"/>
    </xf>
    <xf numFmtId="0" fontId="7" fillId="4" borderId="33" xfId="0" applyFont="1" applyFill="1" applyBorder="1" applyAlignment="1">
      <alignment horizont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0" borderId="6" xfId="0" applyFont="1" applyBorder="1" applyAlignment="1">
      <alignment horizontal="center" vertical="center"/>
    </xf>
    <xf numFmtId="0" fontId="5" fillId="0" borderId="1" xfId="0" applyFont="1" applyBorder="1" applyAlignment="1">
      <alignment horizontal="center" vertical="center"/>
    </xf>
    <xf numFmtId="0" fontId="5" fillId="0" borderId="14" xfId="0" applyFont="1" applyBorder="1" applyAlignment="1">
      <alignment horizontal="center" vertical="center"/>
    </xf>
  </cellXfs>
  <cellStyles count="5">
    <cellStyle name="Currency" xfId="1" builtinId="4"/>
    <cellStyle name="Moneda 2" xfId="4" xr:uid="{00000000-0005-0000-0000-000001000000}"/>
    <cellStyle name="Normal" xfId="0" builtinId="0"/>
    <cellStyle name="Normal 2" xfId="3" xr:uid="{00000000-0005-0000-0000-00000300000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790575</xdr:colOff>
      <xdr:row>0</xdr:row>
      <xdr:rowOff>0</xdr:rowOff>
    </xdr:from>
    <xdr:to>
      <xdr:col>0</xdr:col>
      <xdr:colOff>1676400</xdr:colOff>
      <xdr:row>0</xdr:row>
      <xdr:rowOff>714375</xdr:rowOff>
    </xdr:to>
    <xdr:pic>
      <xdr:nvPicPr>
        <xdr:cNvPr id="3" name="2 Imagen">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srcRect/>
        <a:stretch>
          <a:fillRect/>
        </a:stretch>
      </xdr:blipFill>
      <xdr:spPr bwMode="auto">
        <a:xfrm>
          <a:off x="790575" y="0"/>
          <a:ext cx="885825" cy="714375"/>
        </a:xfrm>
        <a:prstGeom prst="rect">
          <a:avLst/>
        </a:prstGeom>
        <a:solidFill>
          <a:srgbClr val="FFFFFF"/>
        </a:solid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47"/>
  <sheetViews>
    <sheetView topLeftCell="A22" zoomScale="85" zoomScaleNormal="85" workbookViewId="0">
      <selection activeCell="I44" sqref="I44"/>
    </sheetView>
  </sheetViews>
  <sheetFormatPr defaultColWidth="11.42578125" defaultRowHeight="15" x14ac:dyDescent="0.25"/>
  <cols>
    <col min="2" max="2" width="6.140625" style="56" customWidth="1"/>
    <col min="3" max="4" width="20.28515625" style="56" customWidth="1"/>
    <col min="5" max="6" width="11.42578125" style="56"/>
  </cols>
  <sheetData>
    <row r="1" spans="2:6" x14ac:dyDescent="0.25">
      <c r="B1" s="19"/>
      <c r="C1" s="19"/>
      <c r="D1" s="19"/>
      <c r="E1" s="19"/>
      <c r="F1" s="19"/>
    </row>
    <row r="2" spans="2:6" x14ac:dyDescent="0.25">
      <c r="B2" s="86" t="s">
        <v>39</v>
      </c>
      <c r="C2" s="86"/>
      <c r="D2" s="86"/>
      <c r="E2" s="86"/>
      <c r="F2" s="86"/>
    </row>
    <row r="3" spans="2:6" x14ac:dyDescent="0.25">
      <c r="B3" s="20"/>
      <c r="C3" s="20"/>
      <c r="D3" s="20"/>
      <c r="E3" s="20"/>
      <c r="F3" s="20"/>
    </row>
    <row r="4" spans="2:6" ht="15.75" thickBot="1" x14ac:dyDescent="0.3">
      <c r="B4" s="21"/>
      <c r="C4" s="21"/>
      <c r="D4" s="21"/>
      <c r="E4" s="21"/>
      <c r="F4" s="21"/>
    </row>
    <row r="5" spans="2:6" x14ac:dyDescent="0.25">
      <c r="B5" s="22" t="s">
        <v>40</v>
      </c>
      <c r="C5" s="23" t="s">
        <v>41</v>
      </c>
      <c r="D5" s="24"/>
      <c r="E5" s="58"/>
      <c r="F5" s="25" t="s">
        <v>42</v>
      </c>
    </row>
    <row r="6" spans="2:6" ht="23.25" customHeight="1" x14ac:dyDescent="0.25">
      <c r="B6" s="26" t="s">
        <v>7</v>
      </c>
      <c r="C6" s="84" t="s">
        <v>43</v>
      </c>
      <c r="D6" s="85"/>
      <c r="E6" s="34"/>
      <c r="F6" s="27">
        <v>1</v>
      </c>
    </row>
    <row r="7" spans="2:6" x14ac:dyDescent="0.25">
      <c r="B7" s="26" t="s">
        <v>8</v>
      </c>
      <c r="C7" s="28" t="s">
        <v>44</v>
      </c>
      <c r="D7" s="28"/>
      <c r="E7" s="34"/>
      <c r="F7" s="29">
        <f>SUM(E8:E11)</f>
        <v>0.17660000000000001</v>
      </c>
    </row>
    <row r="8" spans="2:6" x14ac:dyDescent="0.25">
      <c r="B8" s="26"/>
      <c r="C8" s="90" t="s">
        <v>45</v>
      </c>
      <c r="D8" s="91"/>
      <c r="E8" s="59">
        <v>8.3299999999999999E-2</v>
      </c>
      <c r="F8" s="31"/>
    </row>
    <row r="9" spans="2:6" x14ac:dyDescent="0.25">
      <c r="B9" s="26"/>
      <c r="C9" s="90" t="s">
        <v>46</v>
      </c>
      <c r="D9" s="91"/>
      <c r="E9" s="59">
        <v>8.3299999999999999E-2</v>
      </c>
      <c r="F9" s="31"/>
    </row>
    <row r="10" spans="2:6" x14ac:dyDescent="0.25">
      <c r="B10" s="26"/>
      <c r="C10" s="30" t="s">
        <v>47</v>
      </c>
      <c r="D10" s="30"/>
      <c r="E10" s="60">
        <v>0</v>
      </c>
      <c r="F10" s="31"/>
    </row>
    <row r="11" spans="2:6" x14ac:dyDescent="0.25">
      <c r="B11" s="26"/>
      <c r="C11" s="30" t="s">
        <v>48</v>
      </c>
      <c r="D11" s="30"/>
      <c r="E11" s="60">
        <v>0.01</v>
      </c>
      <c r="F11" s="31"/>
    </row>
    <row r="12" spans="2:6" ht="15" customHeight="1" x14ac:dyDescent="0.25">
      <c r="B12" s="26" t="s">
        <v>49</v>
      </c>
      <c r="C12" s="84" t="s">
        <v>50</v>
      </c>
      <c r="D12" s="85"/>
      <c r="E12" s="61"/>
      <c r="F12" s="29">
        <f>SUM(E13:E20)</f>
        <v>0.38459999999999994</v>
      </c>
    </row>
    <row r="13" spans="2:6" x14ac:dyDescent="0.25">
      <c r="B13" s="26"/>
      <c r="C13" s="39" t="s">
        <v>51</v>
      </c>
      <c r="D13" s="40"/>
      <c r="E13" s="60">
        <v>0.12</v>
      </c>
      <c r="F13" s="31"/>
    </row>
    <row r="14" spans="2:6" x14ac:dyDescent="0.25">
      <c r="B14" s="26"/>
      <c r="C14" s="32" t="s">
        <v>52</v>
      </c>
      <c r="D14" s="33"/>
      <c r="E14" s="60">
        <v>0.09</v>
      </c>
      <c r="F14" s="31"/>
    </row>
    <row r="15" spans="2:6" x14ac:dyDescent="0.25">
      <c r="B15" s="26"/>
      <c r="C15" s="34" t="s">
        <v>53</v>
      </c>
      <c r="D15" s="40"/>
      <c r="E15" s="60">
        <v>6.9599999999999995E-2</v>
      </c>
      <c r="F15" s="31"/>
    </row>
    <row r="16" spans="2:6" x14ac:dyDescent="0.25">
      <c r="B16" s="26"/>
      <c r="C16" s="34" t="s">
        <v>54</v>
      </c>
      <c r="D16" s="40"/>
      <c r="E16" s="60">
        <v>0.04</v>
      </c>
      <c r="F16" s="31"/>
    </row>
    <row r="17" spans="2:6" x14ac:dyDescent="0.25">
      <c r="B17" s="26"/>
      <c r="C17" s="34" t="s">
        <v>55</v>
      </c>
      <c r="D17" s="40"/>
      <c r="E17" s="60">
        <v>0.02</v>
      </c>
      <c r="F17" s="31"/>
    </row>
    <row r="18" spans="2:6" x14ac:dyDescent="0.25">
      <c r="B18" s="26"/>
      <c r="C18" s="34" t="s">
        <v>56</v>
      </c>
      <c r="D18" s="40"/>
      <c r="E18" s="60">
        <v>0.03</v>
      </c>
      <c r="F18" s="31"/>
    </row>
    <row r="19" spans="2:6" x14ac:dyDescent="0.25">
      <c r="B19" s="35"/>
      <c r="C19" s="34" t="s">
        <v>57</v>
      </c>
      <c r="D19" s="40"/>
      <c r="E19" s="65">
        <v>5.0000000000000001E-3</v>
      </c>
      <c r="F19" s="36"/>
    </row>
    <row r="20" spans="2:6" x14ac:dyDescent="0.25">
      <c r="B20" s="26"/>
      <c r="C20" s="34" t="s">
        <v>58</v>
      </c>
      <c r="D20" s="40"/>
      <c r="E20" s="60">
        <v>0.01</v>
      </c>
      <c r="F20" s="31"/>
    </row>
    <row r="21" spans="2:6" x14ac:dyDescent="0.25">
      <c r="B21" s="26" t="s">
        <v>9</v>
      </c>
      <c r="C21" s="39" t="s">
        <v>59</v>
      </c>
      <c r="D21" s="40"/>
      <c r="E21" s="60"/>
      <c r="F21" s="29">
        <f>SUM(E22:E25)</f>
        <v>6.7500000000000004E-2</v>
      </c>
    </row>
    <row r="22" spans="2:6" ht="15" customHeight="1" x14ac:dyDescent="0.25">
      <c r="B22" s="26"/>
      <c r="C22" s="32" t="s">
        <v>60</v>
      </c>
      <c r="D22" s="33"/>
      <c r="E22" s="60">
        <v>0.02</v>
      </c>
      <c r="F22" s="31"/>
    </row>
    <row r="23" spans="2:6" x14ac:dyDescent="0.25">
      <c r="B23" s="26"/>
      <c r="C23" s="37" t="s">
        <v>61</v>
      </c>
      <c r="D23" s="38"/>
      <c r="E23" s="60">
        <v>7.4999999999999997E-3</v>
      </c>
      <c r="F23" s="31"/>
    </row>
    <row r="24" spans="2:6" x14ac:dyDescent="0.25">
      <c r="B24" s="26"/>
      <c r="C24" s="39" t="s">
        <v>62</v>
      </c>
      <c r="D24" s="40"/>
      <c r="E24" s="60">
        <v>0.02</v>
      </c>
      <c r="F24" s="31"/>
    </row>
    <row r="25" spans="2:6" x14ac:dyDescent="0.25">
      <c r="B25" s="26"/>
      <c r="C25" s="39" t="s">
        <v>63</v>
      </c>
      <c r="D25" s="40"/>
      <c r="E25" s="60">
        <v>0.02</v>
      </c>
      <c r="F25" s="31"/>
    </row>
    <row r="26" spans="2:6" x14ac:dyDescent="0.25">
      <c r="B26" s="26"/>
      <c r="C26" s="39" t="s">
        <v>64</v>
      </c>
      <c r="D26" s="40"/>
      <c r="E26" s="34"/>
      <c r="F26" s="29">
        <f>+F7+F12</f>
        <v>0.56119999999999992</v>
      </c>
    </row>
    <row r="27" spans="2:6" x14ac:dyDescent="0.25">
      <c r="B27" s="26"/>
      <c r="C27" s="39" t="s">
        <v>65</v>
      </c>
      <c r="D27" s="40"/>
      <c r="E27" s="34"/>
      <c r="F27" s="29">
        <f>+F21+F12+F7+F6</f>
        <v>1.6286999999999998</v>
      </c>
    </row>
    <row r="28" spans="2:6" x14ac:dyDescent="0.25">
      <c r="B28" s="41" t="s">
        <v>40</v>
      </c>
      <c r="C28" s="42" t="s">
        <v>41</v>
      </c>
      <c r="D28" s="43"/>
      <c r="E28" s="62"/>
      <c r="F28" s="44" t="s">
        <v>42</v>
      </c>
    </row>
    <row r="29" spans="2:6" x14ac:dyDescent="0.25">
      <c r="B29" s="26" t="s">
        <v>10</v>
      </c>
      <c r="C29" s="39" t="s">
        <v>66</v>
      </c>
      <c r="D29" s="40"/>
      <c r="E29" s="34"/>
      <c r="F29" s="45">
        <f>+E30+E31+E32+E34+E35+E36</f>
        <v>0.47041100000000158</v>
      </c>
    </row>
    <row r="30" spans="2:6" x14ac:dyDescent="0.25">
      <c r="B30" s="26" t="s">
        <v>67</v>
      </c>
      <c r="C30" s="39" t="s">
        <v>68</v>
      </c>
      <c r="D30" s="40"/>
      <c r="E30" s="49">
        <v>0.1</v>
      </c>
      <c r="F30" s="31"/>
    </row>
    <row r="31" spans="2:6" ht="19.5" customHeight="1" x14ac:dyDescent="0.25">
      <c r="B31" s="26"/>
      <c r="C31" s="94" t="s">
        <v>83</v>
      </c>
      <c r="D31" s="95"/>
      <c r="E31" s="49">
        <v>0.08</v>
      </c>
      <c r="F31" s="31"/>
    </row>
    <row r="32" spans="2:6" ht="15" customHeight="1" x14ac:dyDescent="0.25">
      <c r="B32" s="26"/>
      <c r="C32" s="46" t="s">
        <v>69</v>
      </c>
      <c r="D32" s="33"/>
      <c r="E32" s="49">
        <v>4.0411000000001515E-2</v>
      </c>
      <c r="F32" s="31"/>
    </row>
    <row r="33" spans="2:6" ht="15" customHeight="1" x14ac:dyDescent="0.25">
      <c r="B33" s="26" t="s">
        <v>70</v>
      </c>
      <c r="C33" s="84" t="s">
        <v>71</v>
      </c>
      <c r="D33" s="85"/>
      <c r="E33" s="63"/>
      <c r="F33" s="31"/>
    </row>
    <row r="34" spans="2:6" ht="15" customHeight="1" x14ac:dyDescent="0.25">
      <c r="B34" s="26"/>
      <c r="C34" s="84" t="s">
        <v>72</v>
      </c>
      <c r="D34" s="85"/>
      <c r="E34" s="49">
        <v>0.1</v>
      </c>
      <c r="F34" s="31"/>
    </row>
    <row r="35" spans="2:6" x14ac:dyDescent="0.25">
      <c r="B35" s="26"/>
      <c r="C35" s="47" t="s">
        <v>73</v>
      </c>
      <c r="D35" s="48"/>
      <c r="E35" s="49">
        <v>0.12</v>
      </c>
      <c r="F35" s="31"/>
    </row>
    <row r="36" spans="2:6" x14ac:dyDescent="0.25">
      <c r="B36" s="26"/>
      <c r="C36" s="47" t="s">
        <v>74</v>
      </c>
      <c r="D36" s="48"/>
      <c r="E36" s="49">
        <v>0.03</v>
      </c>
      <c r="F36" s="31"/>
    </row>
    <row r="37" spans="2:6" x14ac:dyDescent="0.25">
      <c r="B37" s="26"/>
      <c r="C37" s="39" t="s">
        <v>75</v>
      </c>
      <c r="D37" s="40"/>
      <c r="E37" s="34"/>
      <c r="F37" s="45">
        <f>F29</f>
        <v>0.47041100000000158</v>
      </c>
    </row>
    <row r="38" spans="2:6" x14ac:dyDescent="0.25">
      <c r="B38" s="50" t="s">
        <v>40</v>
      </c>
      <c r="C38" s="51" t="s">
        <v>41</v>
      </c>
      <c r="D38" s="52"/>
      <c r="E38" s="62"/>
      <c r="F38" s="53" t="s">
        <v>42</v>
      </c>
    </row>
    <row r="39" spans="2:6" ht="15" customHeight="1" x14ac:dyDescent="0.25">
      <c r="B39" s="26" t="s">
        <v>11</v>
      </c>
      <c r="C39" s="92" t="s">
        <v>76</v>
      </c>
      <c r="D39" s="93"/>
      <c r="E39" s="34"/>
      <c r="F39" s="54">
        <v>0.1</v>
      </c>
    </row>
    <row r="40" spans="2:6" ht="15.75" customHeight="1" thickBot="1" x14ac:dyDescent="0.3">
      <c r="B40" s="87" t="s">
        <v>77</v>
      </c>
      <c r="C40" s="88"/>
      <c r="D40" s="89"/>
      <c r="E40" s="64"/>
      <c r="F40" s="55">
        <f>+F39+F37+F27</f>
        <v>2.1991110000000011</v>
      </c>
    </row>
    <row r="41" spans="2:6" x14ac:dyDescent="0.25">
      <c r="F41" s="56">
        <v>2.2000000000000002</v>
      </c>
    </row>
    <row r="46" spans="2:6" x14ac:dyDescent="0.25">
      <c r="B46" s="57"/>
    </row>
    <row r="47" spans="2:6" x14ac:dyDescent="0.25">
      <c r="B47" s="57"/>
    </row>
  </sheetData>
  <mergeCells count="10">
    <mergeCell ref="C6:D6"/>
    <mergeCell ref="B2:F2"/>
    <mergeCell ref="B40:D40"/>
    <mergeCell ref="C8:D8"/>
    <mergeCell ref="C9:D9"/>
    <mergeCell ref="C12:D12"/>
    <mergeCell ref="C33:D33"/>
    <mergeCell ref="C34:D34"/>
    <mergeCell ref="C39:D39"/>
    <mergeCell ref="C31:D31"/>
  </mergeCells>
  <pageMargins left="1.03" right="0.70866141732283472" top="0.51" bottom="0.37" header="0.31496062992125984" footer="0.31496062992125984"/>
  <pageSetup scale="12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43"/>
  <sheetViews>
    <sheetView tabSelected="1" zoomScaleNormal="100" workbookViewId="0">
      <selection activeCell="A6" sqref="A6:H6"/>
    </sheetView>
  </sheetViews>
  <sheetFormatPr defaultColWidth="19" defaultRowHeight="14.25" x14ac:dyDescent="0.25"/>
  <cols>
    <col min="1" max="1" width="27" style="2" customWidth="1"/>
    <col min="2" max="2" width="11.7109375" style="2" customWidth="1"/>
    <col min="3" max="3" width="16.42578125" style="2" customWidth="1"/>
    <col min="4" max="4" width="17.140625" style="2" customWidth="1"/>
    <col min="5" max="5" width="10.7109375" style="2" customWidth="1"/>
    <col min="6" max="6" width="15.5703125" style="2" customWidth="1"/>
    <col min="7" max="7" width="11.28515625" style="2" customWidth="1"/>
    <col min="8" max="16384" width="19" style="2"/>
  </cols>
  <sheetData>
    <row r="1" spans="1:10" customFormat="1" ht="60.75" customHeight="1" x14ac:dyDescent="0.25">
      <c r="A1" s="67"/>
      <c r="B1" s="68"/>
      <c r="C1" s="116" t="s">
        <v>78</v>
      </c>
      <c r="D1" s="117"/>
      <c r="E1" s="117"/>
      <c r="F1" s="117"/>
      <c r="G1" s="117"/>
      <c r="H1" s="118"/>
    </row>
    <row r="2" spans="1:10" customFormat="1" ht="9" customHeight="1" x14ac:dyDescent="0.25">
      <c r="A2" s="119" t="s">
        <v>86</v>
      </c>
      <c r="B2" s="119"/>
      <c r="C2" s="119"/>
      <c r="D2" s="119"/>
      <c r="E2" s="119"/>
      <c r="F2" s="119"/>
      <c r="G2" s="119"/>
      <c r="H2" s="119"/>
    </row>
    <row r="3" spans="1:10" customFormat="1" ht="15" customHeight="1" x14ac:dyDescent="0.25">
      <c r="A3" s="120"/>
      <c r="B3" s="120"/>
      <c r="C3" s="120"/>
      <c r="D3" s="120"/>
      <c r="E3" s="120"/>
      <c r="F3" s="120"/>
      <c r="G3" s="120"/>
      <c r="H3" s="120"/>
    </row>
    <row r="4" spans="1:10" customFormat="1" ht="10.5" customHeight="1" x14ac:dyDescent="0.25">
      <c r="A4" s="121"/>
      <c r="B4" s="121"/>
      <c r="C4" s="121"/>
      <c r="D4" s="121"/>
      <c r="E4" s="121"/>
      <c r="F4" s="121"/>
      <c r="G4" s="121"/>
      <c r="H4" s="121"/>
    </row>
    <row r="5" spans="1:10" customFormat="1" ht="20.25" customHeight="1" x14ac:dyDescent="0.25">
      <c r="A5" s="122" t="s">
        <v>38</v>
      </c>
      <c r="B5" s="122"/>
      <c r="C5" s="122"/>
      <c r="D5" s="122"/>
      <c r="E5" s="122"/>
      <c r="F5" s="122"/>
      <c r="G5" s="122"/>
      <c r="H5" s="122"/>
    </row>
    <row r="6" spans="1:10" customFormat="1" ht="82.5" customHeight="1" x14ac:dyDescent="0.25">
      <c r="A6" s="123" t="s">
        <v>87</v>
      </c>
      <c r="B6" s="123"/>
      <c r="C6" s="123"/>
      <c r="D6" s="123"/>
      <c r="E6" s="123"/>
      <c r="F6" s="123"/>
      <c r="G6" s="123"/>
      <c r="H6" s="123"/>
      <c r="J6" t="s">
        <v>82</v>
      </c>
    </row>
    <row r="7" spans="1:10" customFormat="1" ht="21" customHeight="1" thickBot="1" x14ac:dyDescent="0.3">
      <c r="A7" s="124" t="s">
        <v>12</v>
      </c>
      <c r="B7" s="125"/>
      <c r="C7" s="125"/>
      <c r="D7" s="125"/>
      <c r="E7" s="125"/>
      <c r="F7" s="125"/>
      <c r="G7" s="125"/>
      <c r="H7" s="126"/>
    </row>
    <row r="8" spans="1:10" ht="15.75" customHeight="1" thickTop="1" x14ac:dyDescent="0.25">
      <c r="A8" s="3" t="s">
        <v>6</v>
      </c>
      <c r="B8" s="3" t="s">
        <v>7</v>
      </c>
      <c r="C8" s="3" t="s">
        <v>8</v>
      </c>
      <c r="D8" s="3" t="s">
        <v>13</v>
      </c>
      <c r="E8" s="3" t="s">
        <v>9</v>
      </c>
      <c r="F8" s="3" t="s">
        <v>10</v>
      </c>
      <c r="G8" s="3" t="s">
        <v>11</v>
      </c>
      <c r="H8" s="3"/>
    </row>
    <row r="9" spans="1:10" ht="30" x14ac:dyDescent="0.25">
      <c r="A9" s="17" t="s">
        <v>14</v>
      </c>
      <c r="B9" s="17" t="s">
        <v>15</v>
      </c>
      <c r="C9" s="16" t="s">
        <v>16</v>
      </c>
      <c r="D9" s="17" t="s">
        <v>17</v>
      </c>
      <c r="E9" s="17" t="s">
        <v>18</v>
      </c>
      <c r="F9" s="16" t="s">
        <v>84</v>
      </c>
      <c r="G9" s="16" t="s">
        <v>19</v>
      </c>
      <c r="H9" s="16" t="s">
        <v>20</v>
      </c>
    </row>
    <row r="10" spans="1:10" ht="42.75" x14ac:dyDescent="0.2">
      <c r="A10" s="70" t="s">
        <v>79</v>
      </c>
      <c r="B10" s="4">
        <v>1</v>
      </c>
      <c r="C10" s="5">
        <v>8000000</v>
      </c>
      <c r="D10" s="66">
        <v>0.1</v>
      </c>
      <c r="E10" s="6">
        <f>'FACTOR MULTIPLICADOR'!$F$40</f>
        <v>2.1991110000000011</v>
      </c>
      <c r="F10" s="7">
        <f>B10*C10*D10*E10</f>
        <v>1759288.800000001</v>
      </c>
      <c r="G10" s="4">
        <v>5.5</v>
      </c>
      <c r="H10" s="7">
        <f>F10*G10</f>
        <v>9676088.400000006</v>
      </c>
    </row>
    <row r="11" spans="1:10" ht="42.75" customHeight="1" x14ac:dyDescent="0.25">
      <c r="A11" s="71" t="s">
        <v>1</v>
      </c>
      <c r="B11" s="4">
        <v>1</v>
      </c>
      <c r="C11" s="5">
        <v>4100000</v>
      </c>
      <c r="D11" s="66">
        <v>0.5</v>
      </c>
      <c r="E11" s="6">
        <f>'FACTOR MULTIPLICADOR'!$F$40</f>
        <v>2.1991110000000011</v>
      </c>
      <c r="F11" s="7">
        <f t="shared" ref="F11:F17" si="0">B11*C11*D11*E11</f>
        <v>4508177.5500000026</v>
      </c>
      <c r="G11" s="4">
        <v>5.5</v>
      </c>
      <c r="H11" s="7">
        <f t="shared" ref="H11:H17" si="1">F11*G11</f>
        <v>24794976.525000013</v>
      </c>
    </row>
    <row r="12" spans="1:10" ht="30" customHeight="1" x14ac:dyDescent="0.25">
      <c r="A12" s="72" t="s">
        <v>2</v>
      </c>
      <c r="B12" s="4">
        <v>1</v>
      </c>
      <c r="C12" s="5">
        <v>6000000</v>
      </c>
      <c r="D12" s="66">
        <v>0.01</v>
      </c>
      <c r="E12" s="6">
        <f>'FACTOR MULTIPLICADOR'!$F$40</f>
        <v>2.1991110000000011</v>
      </c>
      <c r="F12" s="7">
        <f>B12*C12*D12*E12</f>
        <v>131946.66000000006</v>
      </c>
      <c r="G12" s="4">
        <v>5.5</v>
      </c>
      <c r="H12" s="7">
        <f t="shared" si="1"/>
        <v>725706.63000000035</v>
      </c>
    </row>
    <row r="13" spans="1:10" ht="30" customHeight="1" x14ac:dyDescent="0.25">
      <c r="A13" s="73" t="s">
        <v>3</v>
      </c>
      <c r="B13" s="4">
        <v>1</v>
      </c>
      <c r="C13" s="5">
        <v>6000000</v>
      </c>
      <c r="D13" s="66">
        <v>0.01</v>
      </c>
      <c r="E13" s="6">
        <f>'FACTOR MULTIPLICADOR'!$F$40</f>
        <v>2.1991110000000011</v>
      </c>
      <c r="F13" s="7">
        <f>B13*C13*D13*E13</f>
        <v>131946.66000000006</v>
      </c>
      <c r="G13" s="4">
        <v>5.5</v>
      </c>
      <c r="H13" s="7">
        <f t="shared" si="1"/>
        <v>725706.63000000035</v>
      </c>
    </row>
    <row r="14" spans="1:10" ht="34.5" customHeight="1" x14ac:dyDescent="0.25">
      <c r="A14" s="73" t="s">
        <v>80</v>
      </c>
      <c r="B14" s="4">
        <v>1</v>
      </c>
      <c r="C14" s="5">
        <v>6000000</v>
      </c>
      <c r="D14" s="66">
        <v>0.03</v>
      </c>
      <c r="E14" s="6">
        <f>'FACTOR MULTIPLICADOR'!$F$40</f>
        <v>2.1991110000000011</v>
      </c>
      <c r="F14" s="7">
        <f>B14*C14*D14*E14</f>
        <v>395839.98000000021</v>
      </c>
      <c r="G14" s="4">
        <v>5.5</v>
      </c>
      <c r="H14" s="7">
        <f t="shared" si="1"/>
        <v>2177119.8900000011</v>
      </c>
    </row>
    <row r="15" spans="1:10" ht="34.5" customHeight="1" x14ac:dyDescent="0.25">
      <c r="A15" s="73" t="s">
        <v>4</v>
      </c>
      <c r="B15" s="4">
        <v>1</v>
      </c>
      <c r="C15" s="5">
        <v>3000000</v>
      </c>
      <c r="D15" s="66">
        <v>0.01</v>
      </c>
      <c r="E15" s="6">
        <f>'FACTOR MULTIPLICADOR'!$F$40</f>
        <v>2.1991110000000011</v>
      </c>
      <c r="F15" s="7">
        <f t="shared" si="0"/>
        <v>65973.330000000031</v>
      </c>
      <c r="G15" s="4">
        <v>5.5</v>
      </c>
      <c r="H15" s="7">
        <f t="shared" si="1"/>
        <v>362853.31500000018</v>
      </c>
    </row>
    <row r="16" spans="1:10" ht="53.25" customHeight="1" x14ac:dyDescent="0.25">
      <c r="A16" s="72" t="s">
        <v>81</v>
      </c>
      <c r="B16" s="4">
        <v>1</v>
      </c>
      <c r="C16" s="5">
        <v>3000000</v>
      </c>
      <c r="D16" s="66">
        <v>0.01</v>
      </c>
      <c r="E16" s="6">
        <f>'FACTOR MULTIPLICADOR'!$F$40</f>
        <v>2.1991110000000011</v>
      </c>
      <c r="F16" s="7">
        <f t="shared" si="0"/>
        <v>65973.330000000031</v>
      </c>
      <c r="G16" s="4">
        <v>5.5</v>
      </c>
      <c r="H16" s="7">
        <f t="shared" si="1"/>
        <v>362853.31500000018</v>
      </c>
    </row>
    <row r="17" spans="1:8" ht="25.5" customHeight="1" x14ac:dyDescent="0.25">
      <c r="A17" s="71" t="s">
        <v>5</v>
      </c>
      <c r="B17" s="4">
        <v>1</v>
      </c>
      <c r="C17" s="5">
        <v>3000000</v>
      </c>
      <c r="D17" s="66">
        <v>0.01</v>
      </c>
      <c r="E17" s="6">
        <f>'FACTOR MULTIPLICADOR'!$F$40</f>
        <v>2.1991110000000011</v>
      </c>
      <c r="F17" s="7">
        <f t="shared" si="0"/>
        <v>65973.330000000031</v>
      </c>
      <c r="G17" s="4">
        <v>5.5</v>
      </c>
      <c r="H17" s="7">
        <f t="shared" si="1"/>
        <v>362853.31500000018</v>
      </c>
    </row>
    <row r="18" spans="1:8" s="1" customFormat="1" ht="15" x14ac:dyDescent="0.25">
      <c r="A18" s="79"/>
      <c r="B18" s="80"/>
      <c r="C18" s="80"/>
      <c r="D18" s="109" t="s">
        <v>21</v>
      </c>
      <c r="E18" s="109"/>
      <c r="F18" s="109"/>
      <c r="G18" s="110"/>
      <c r="H18" s="81">
        <f>SUM(H10:H17)</f>
        <v>39188158.020000018</v>
      </c>
    </row>
    <row r="19" spans="1:8" ht="15" x14ac:dyDescent="0.25">
      <c r="A19" s="127" t="s">
        <v>22</v>
      </c>
      <c r="B19" s="128"/>
      <c r="C19" s="128"/>
      <c r="D19" s="128"/>
      <c r="E19" s="128"/>
      <c r="F19" s="128"/>
      <c r="G19" s="128"/>
      <c r="H19" s="129"/>
    </row>
    <row r="20" spans="1:8" ht="15" x14ac:dyDescent="0.25">
      <c r="A20" s="8" t="s">
        <v>6</v>
      </c>
      <c r="B20" s="8" t="s">
        <v>7</v>
      </c>
      <c r="C20" s="8" t="s">
        <v>8</v>
      </c>
      <c r="D20" s="8" t="s">
        <v>13</v>
      </c>
      <c r="E20" s="8" t="s">
        <v>9</v>
      </c>
      <c r="F20" s="8" t="s">
        <v>10</v>
      </c>
      <c r="G20" s="8" t="s">
        <v>11</v>
      </c>
      <c r="H20" s="75"/>
    </row>
    <row r="21" spans="1:8" ht="30" x14ac:dyDescent="0.25">
      <c r="A21" s="17" t="s">
        <v>14</v>
      </c>
      <c r="B21" s="17" t="s">
        <v>15</v>
      </c>
      <c r="C21" s="16" t="s">
        <v>16</v>
      </c>
      <c r="D21" s="17" t="s">
        <v>17</v>
      </c>
      <c r="E21" s="17" t="s">
        <v>18</v>
      </c>
      <c r="F21" s="16" t="s">
        <v>84</v>
      </c>
      <c r="G21" s="16" t="s">
        <v>19</v>
      </c>
      <c r="H21" s="16" t="s">
        <v>20</v>
      </c>
    </row>
    <row r="22" spans="1:8" x14ac:dyDescent="0.25">
      <c r="A22" s="76" t="s">
        <v>37</v>
      </c>
      <c r="B22" s="4">
        <v>1</v>
      </c>
      <c r="C22" s="5">
        <v>1100000</v>
      </c>
      <c r="D22" s="6">
        <v>0.5</v>
      </c>
      <c r="E22" s="6">
        <f>'FACTOR MULTIPLICADOR'!$F$40</f>
        <v>2.1991110000000011</v>
      </c>
      <c r="F22" s="9">
        <f>B22*C22*D22*E22</f>
        <v>1209511.0500000007</v>
      </c>
      <c r="G22" s="4">
        <v>5.5</v>
      </c>
      <c r="H22" s="9">
        <f>F22*G22</f>
        <v>6652310.7750000041</v>
      </c>
    </row>
    <row r="23" spans="1:8" s="1" customFormat="1" ht="15" x14ac:dyDescent="0.25">
      <c r="A23" s="79"/>
      <c r="B23" s="80"/>
      <c r="C23" s="80"/>
      <c r="D23" s="109" t="s">
        <v>23</v>
      </c>
      <c r="E23" s="109"/>
      <c r="F23" s="109"/>
      <c r="G23" s="110"/>
      <c r="H23" s="81">
        <f>SUM(H22)</f>
        <v>6652310.7750000041</v>
      </c>
    </row>
    <row r="24" spans="1:8" ht="15" x14ac:dyDescent="0.25">
      <c r="A24" s="111" t="s">
        <v>24</v>
      </c>
      <c r="B24" s="112"/>
      <c r="C24" s="112"/>
      <c r="D24" s="112"/>
      <c r="E24" s="112"/>
      <c r="F24" s="112"/>
      <c r="G24" s="112"/>
      <c r="H24" s="113"/>
    </row>
    <row r="25" spans="1:8" s="1" customFormat="1" ht="33" customHeight="1" x14ac:dyDescent="0.25">
      <c r="A25" s="130" t="s">
        <v>25</v>
      </c>
      <c r="B25" s="131"/>
      <c r="C25" s="132"/>
      <c r="D25" s="8" t="s">
        <v>26</v>
      </c>
      <c r="E25" s="8" t="s">
        <v>15</v>
      </c>
      <c r="F25" s="130" t="s">
        <v>27</v>
      </c>
      <c r="G25" s="132"/>
      <c r="H25" s="8" t="s">
        <v>0</v>
      </c>
    </row>
    <row r="26" spans="1:8" ht="15" customHeight="1" x14ac:dyDescent="0.25">
      <c r="A26" s="101" t="s">
        <v>28</v>
      </c>
      <c r="B26" s="102"/>
      <c r="C26" s="103"/>
      <c r="D26" s="18" t="s">
        <v>29</v>
      </c>
      <c r="E26" s="4">
        <v>5.5</v>
      </c>
      <c r="F26" s="104">
        <v>250000</v>
      </c>
      <c r="G26" s="105"/>
      <c r="H26" s="77">
        <f>E26*F26</f>
        <v>1375000</v>
      </c>
    </row>
    <row r="27" spans="1:8" ht="31.5" customHeight="1" x14ac:dyDescent="0.25">
      <c r="A27" s="106" t="s">
        <v>30</v>
      </c>
      <c r="B27" s="107"/>
      <c r="C27" s="108"/>
      <c r="D27" s="18" t="s">
        <v>29</v>
      </c>
      <c r="E27" s="4">
        <v>5.5</v>
      </c>
      <c r="F27" s="104">
        <v>482672.65542540554</v>
      </c>
      <c r="G27" s="105"/>
      <c r="H27" s="77">
        <f>E27*F27</f>
        <v>2654699.6048397305</v>
      </c>
    </row>
    <row r="28" spans="1:8" ht="15" customHeight="1" x14ac:dyDescent="0.25">
      <c r="A28" s="101" t="s">
        <v>31</v>
      </c>
      <c r="B28" s="102"/>
      <c r="C28" s="103"/>
      <c r="D28" s="18" t="s">
        <v>29</v>
      </c>
      <c r="E28" s="4">
        <v>5.5</v>
      </c>
      <c r="F28" s="104">
        <v>100000</v>
      </c>
      <c r="G28" s="105"/>
      <c r="H28" s="77">
        <f>E28*F28</f>
        <v>550000</v>
      </c>
    </row>
    <row r="29" spans="1:8" ht="15" x14ac:dyDescent="0.25">
      <c r="A29" s="82"/>
      <c r="B29" s="83"/>
      <c r="C29" s="83"/>
      <c r="D29" s="109" t="s">
        <v>32</v>
      </c>
      <c r="E29" s="109"/>
      <c r="F29" s="109"/>
      <c r="G29" s="110"/>
      <c r="H29" s="81">
        <f>SUM(H26:H28)</f>
        <v>4579699.604839731</v>
      </c>
    </row>
    <row r="30" spans="1:8" ht="21" customHeight="1" x14ac:dyDescent="0.25">
      <c r="A30" s="111" t="s">
        <v>33</v>
      </c>
      <c r="B30" s="112"/>
      <c r="C30" s="112"/>
      <c r="D30" s="112"/>
      <c r="E30" s="112"/>
      <c r="F30" s="112"/>
      <c r="G30" s="112"/>
      <c r="H30" s="113"/>
    </row>
    <row r="31" spans="1:8" ht="15" x14ac:dyDescent="0.25">
      <c r="A31" s="78"/>
      <c r="B31" s="10"/>
      <c r="C31" s="10"/>
      <c r="D31" s="10"/>
      <c r="E31" s="10"/>
      <c r="F31" s="114" t="s">
        <v>34</v>
      </c>
      <c r="G31" s="115"/>
      <c r="H31" s="9">
        <f>ROUND((SUM(H18+H23+H29)),0)</f>
        <v>50420168</v>
      </c>
    </row>
    <row r="32" spans="1:8" ht="15" x14ac:dyDescent="0.25">
      <c r="A32" s="78"/>
      <c r="B32" s="10"/>
      <c r="C32" s="10"/>
      <c r="D32" s="10"/>
      <c r="E32" s="10"/>
      <c r="F32" s="69" t="s">
        <v>36</v>
      </c>
      <c r="G32" s="11">
        <v>0.19</v>
      </c>
      <c r="H32" s="9">
        <f>ROUND((H31*G32),0)</f>
        <v>9579832</v>
      </c>
    </row>
    <row r="33" spans="1:10" s="1" customFormat="1" ht="15" x14ac:dyDescent="0.25">
      <c r="A33" s="79"/>
      <c r="B33" s="80"/>
      <c r="C33" s="80"/>
      <c r="D33" s="80"/>
      <c r="E33" s="80"/>
      <c r="F33" s="99" t="s">
        <v>35</v>
      </c>
      <c r="G33" s="100"/>
      <c r="H33" s="81">
        <f>ROUND((SUM(H31:H32)),0)</f>
        <v>60000000</v>
      </c>
      <c r="J33" s="1" t="s">
        <v>82</v>
      </c>
    </row>
    <row r="34" spans="1:10" ht="30" customHeight="1" x14ac:dyDescent="0.25">
      <c r="A34" s="96" t="s">
        <v>85</v>
      </c>
      <c r="B34" s="97"/>
      <c r="C34" s="97"/>
      <c r="D34" s="97"/>
      <c r="E34" s="97"/>
      <c r="F34" s="97"/>
      <c r="G34" s="97"/>
      <c r="H34" s="98"/>
    </row>
    <row r="35" spans="1:10" ht="15" x14ac:dyDescent="0.2">
      <c r="D35" s="12"/>
      <c r="F35" s="13"/>
      <c r="G35" s="14"/>
      <c r="H35" s="74" t="s">
        <v>82</v>
      </c>
    </row>
    <row r="36" spans="1:10" ht="15.75" x14ac:dyDescent="0.25">
      <c r="A36" s="15"/>
      <c r="F36" s="15"/>
      <c r="H36" s="15"/>
    </row>
    <row r="37" spans="1:10" ht="15.75" x14ac:dyDescent="0.25">
      <c r="A37" s="15"/>
      <c r="F37" s="15"/>
      <c r="H37" s="15"/>
    </row>
    <row r="43" spans="1:10" ht="15" customHeight="1" x14ac:dyDescent="0.25"/>
  </sheetData>
  <mergeCells count="22">
    <mergeCell ref="A26:C26"/>
    <mergeCell ref="F26:G26"/>
    <mergeCell ref="C1:H1"/>
    <mergeCell ref="A2:H4"/>
    <mergeCell ref="A5:H5"/>
    <mergeCell ref="A6:H6"/>
    <mergeCell ref="A7:H7"/>
    <mergeCell ref="D18:G18"/>
    <mergeCell ref="A19:H19"/>
    <mergeCell ref="D23:G23"/>
    <mergeCell ref="A24:H24"/>
    <mergeCell ref="A25:C25"/>
    <mergeCell ref="F25:G25"/>
    <mergeCell ref="A34:H34"/>
    <mergeCell ref="F33:G33"/>
    <mergeCell ref="A28:C28"/>
    <mergeCell ref="F28:G28"/>
    <mergeCell ref="A27:C27"/>
    <mergeCell ref="F27:G27"/>
    <mergeCell ref="D29:G29"/>
    <mergeCell ref="A30:H30"/>
    <mergeCell ref="F31:G31"/>
  </mergeCells>
  <pageMargins left="0.70866141732283472" right="0.70866141732283472" top="0.74803149606299213" bottom="0.74803149606299213" header="0.31496062992125984" footer="0.31496062992125984"/>
  <pageSetup scale="7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FACTOR MULTIPLICADOR</vt:lpstr>
      <vt:lpstr>PRESUPUESTO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tatiana gonzalez sanchez</cp:lastModifiedBy>
  <cp:lastPrinted>2022-04-06T22:09:00Z</cp:lastPrinted>
  <dcterms:created xsi:type="dcterms:W3CDTF">2017-02-22T20:06:29Z</dcterms:created>
  <dcterms:modified xsi:type="dcterms:W3CDTF">2022-05-31T23:36:40Z</dcterms:modified>
</cp:coreProperties>
</file>