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drawings/drawing113.xml" ContentType="application/vnd.openxmlformats-officedocument.drawing+xml"/>
  <Override PartName="/xl/drawings/drawing114.xml" ContentType="application/vnd.openxmlformats-officedocument.drawing+xml"/>
  <Override PartName="/xl/drawings/drawing115.xml" ContentType="application/vnd.openxmlformats-officedocument.drawing+xml"/>
  <Override PartName="/xl/drawings/drawing116.xml" ContentType="application/vnd.openxmlformats-officedocument.drawing+xml"/>
  <Override PartName="/xl/drawings/drawing117.xml" ContentType="application/vnd.openxmlformats-officedocument.drawing+xml"/>
  <Override PartName="/xl/drawings/drawing118.xml" ContentType="application/vnd.openxmlformats-officedocument.drawing+xml"/>
  <Override PartName="/xl/drawings/drawing119.xml" ContentType="application/vnd.openxmlformats-officedocument.drawing+xml"/>
  <Override PartName="/xl/drawings/drawing120.xml" ContentType="application/vnd.openxmlformats-officedocument.drawing+xml"/>
  <Override PartName="/xl/drawings/drawing121.xml" ContentType="application/vnd.openxmlformats-officedocument.drawing+xml"/>
  <Override PartName="/xl/drawings/drawing122.xml" ContentType="application/vnd.openxmlformats-officedocument.drawing+xml"/>
  <Override PartName="/xl/drawings/drawing123.xml" ContentType="application/vnd.openxmlformats-officedocument.drawing+xml"/>
  <Override PartName="/xl/drawings/drawing124.xml" ContentType="application/vnd.openxmlformats-officedocument.drawing+xml"/>
  <Override PartName="/xl/drawings/drawing12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7"/>
  <workbookPr/>
  <mc:AlternateContent xmlns:mc="http://schemas.openxmlformats.org/markup-compatibility/2006">
    <mc:Choice Requires="x15">
      <x15ac:absPath xmlns:x15ac="http://schemas.microsoft.com/office/spreadsheetml/2010/11/ac" url="C:\Users\Infraestructura\Desktop\"/>
    </mc:Choice>
  </mc:AlternateContent>
  <xr:revisionPtr revIDLastSave="0" documentId="11_148D78236C71ACE0CFC788956099C5C2B61BA092" xr6:coauthVersionLast="47" xr6:coauthVersionMax="47" xr10:uidLastSave="{00000000-0000-0000-0000-000000000000}"/>
  <bookViews>
    <workbookView xWindow="0" yWindow="0" windowWidth="24000" windowHeight="8835" tabRatio="899" firstSheet="5" activeTab="5" xr2:uid="{00000000-000D-0000-FFFF-FFFF00000000}"/>
  </bookViews>
  <sheets>
    <sheet name="MC 3,1" sheetId="53" r:id="rId1"/>
    <sheet name="MC 3,2" sheetId="54" r:id="rId2"/>
    <sheet name="3,5" sheetId="158" r:id="rId3"/>
    <sheet name="MC 3,5" sheetId="56" r:id="rId4"/>
    <sheet name="MC 3,6" sheetId="57" r:id="rId5"/>
    <sheet name="MC 3,7" sheetId="163" r:id="rId6"/>
    <sheet name="4,1" sheetId="159" r:id="rId7"/>
    <sheet name="MC 4,1" sheetId="58" r:id="rId8"/>
    <sheet name="4,2" sheetId="160" r:id="rId9"/>
    <sheet name="MC 4,2" sheetId="59" r:id="rId10"/>
    <sheet name="MC 5,1" sheetId="60" r:id="rId11"/>
    <sheet name="MC 5,2" sheetId="61" r:id="rId12"/>
    <sheet name="MC 5,3" sheetId="62" r:id="rId13"/>
    <sheet name="MC 5,4" sheetId="63" r:id="rId14"/>
    <sheet name="MC 6,1" sheetId="64" r:id="rId15"/>
    <sheet name="MC 6,2" sheetId="65" r:id="rId16"/>
    <sheet name="MC 6,3" sheetId="66" r:id="rId17"/>
    <sheet name="MC 7,1" sheetId="67" r:id="rId18"/>
    <sheet name="MC 7,2" sheetId="68" r:id="rId19"/>
    <sheet name="MC 7,3" sheetId="69" r:id="rId20"/>
    <sheet name="MC 7,4" sheetId="70" r:id="rId21"/>
    <sheet name="MC 7,5" sheetId="71" r:id="rId22"/>
    <sheet name="MC 7,6" sheetId="72" r:id="rId23"/>
    <sheet name="MC 7,7" sheetId="73" r:id="rId24"/>
    <sheet name="MC 7,8" sheetId="74" r:id="rId25"/>
    <sheet name="MC 7,9" sheetId="55" r:id="rId26"/>
    <sheet name="MC 7,10" sheetId="75" r:id="rId27"/>
    <sheet name="MC 7,11" sheetId="76" r:id="rId28"/>
    <sheet name="MC 7,12" sheetId="77" r:id="rId29"/>
    <sheet name="MC 7,13" sheetId="78" r:id="rId30"/>
    <sheet name="M.C-7.14" sheetId="37" r:id="rId31"/>
    <sheet name="M.C-7.15" sheetId="38" r:id="rId32"/>
    <sheet name="M.C-7.16" sheetId="39" r:id="rId33"/>
    <sheet name="M.C-7.17" sheetId="40" r:id="rId34"/>
    <sheet name="M.C-7.18" sheetId="41" r:id="rId35"/>
    <sheet name="M.C-7.21" sheetId="42" r:id="rId36"/>
    <sheet name="M.C-7.22" sheetId="43" r:id="rId37"/>
    <sheet name="M.C-7.23" sheetId="44" r:id="rId38"/>
    <sheet name="M.C-8.1" sheetId="45" r:id="rId39"/>
    <sheet name="M.C-8.2" sheetId="46" r:id="rId40"/>
    <sheet name="M.C-8.3" sheetId="47" r:id="rId41"/>
    <sheet name="M.C-8.4" sheetId="48" r:id="rId42"/>
    <sheet name="M.C-8.5" sheetId="49" r:id="rId43"/>
    <sheet name="M.C-8.6" sheetId="50" r:id="rId44"/>
    <sheet name="M.C-8.7" sheetId="51" r:id="rId45"/>
    <sheet name="M.C-8.8" sheetId="52" r:id="rId46"/>
    <sheet name="MC 9,1" sheetId="79" r:id="rId47"/>
    <sheet name="MC 9,2" sheetId="80" r:id="rId48"/>
    <sheet name="MC 9,3" sheetId="81" r:id="rId49"/>
    <sheet name="MC 9,4" sheetId="82" r:id="rId50"/>
    <sheet name="MC 9,5" sheetId="83" r:id="rId51"/>
    <sheet name="MC 9,6" sheetId="84" r:id="rId52"/>
    <sheet name="MC 11,1" sheetId="85" r:id="rId53"/>
    <sheet name="MC 11,2" sheetId="86" r:id="rId54"/>
    <sheet name="MC 11,8" sheetId="87" r:id="rId55"/>
    <sheet name="12,1" sheetId="161" r:id="rId56"/>
    <sheet name="MC 12,1" sheetId="88" r:id="rId57"/>
    <sheet name="MC 12,2 (2)" sheetId="162" r:id="rId58"/>
    <sheet name="MC 12,2" sheetId="89" r:id="rId59"/>
    <sheet name="MC 12,3" sheetId="90" r:id="rId60"/>
    <sheet name="MC 12,4" sheetId="91" r:id="rId61"/>
    <sheet name="MC 3,3" sheetId="92" r:id="rId62"/>
    <sheet name="MC 13,1" sheetId="93" r:id="rId63"/>
    <sheet name="MC 13,4" sheetId="94" r:id="rId64"/>
    <sheet name="MC 13,5" sheetId="95" r:id="rId65"/>
    <sheet name="MC 13,6" sheetId="96" r:id="rId66"/>
    <sheet name="MC 14,1" sheetId="97" r:id="rId67"/>
    <sheet name="MC 14,2" sheetId="98" r:id="rId68"/>
    <sheet name="MC 14,3" sheetId="99" r:id="rId69"/>
    <sheet name="MC 14,4" sheetId="100" r:id="rId70"/>
    <sheet name="MC 14,5" sheetId="101" r:id="rId71"/>
    <sheet name="MC 14,6" sheetId="102" r:id="rId72"/>
    <sheet name="MC 14,7" sheetId="103" r:id="rId73"/>
    <sheet name="MC 14,8" sheetId="104" r:id="rId74"/>
    <sheet name="MC 14,9" sheetId="106" r:id="rId75"/>
    <sheet name="MC 14,10" sheetId="107" r:id="rId76"/>
    <sheet name="MC 14,11" sheetId="108" r:id="rId77"/>
    <sheet name="MC 14,12" sheetId="109" r:id="rId78"/>
    <sheet name="MC 14,13" sheetId="110" r:id="rId79"/>
    <sheet name="MC 14,14" sheetId="111" r:id="rId80"/>
    <sheet name="MC 14,15" sheetId="112" r:id="rId81"/>
    <sheet name="MC 14,16" sheetId="113" r:id="rId82"/>
    <sheet name="MC 14,17" sheetId="114" r:id="rId83"/>
    <sheet name="MC 14,18" sheetId="115" r:id="rId84"/>
    <sheet name="MC 14,19" sheetId="116" r:id="rId85"/>
    <sheet name="MC 14,20" sheetId="117" r:id="rId86"/>
    <sheet name="MC 14,21" sheetId="118" r:id="rId87"/>
    <sheet name="MC 14,22" sheetId="119" r:id="rId88"/>
    <sheet name="MC 14,23" sheetId="120" r:id="rId89"/>
    <sheet name="MC 14,24" sheetId="121" r:id="rId90"/>
    <sheet name="MC 14,25" sheetId="122" r:id="rId91"/>
    <sheet name="MC 14,26" sheetId="123" r:id="rId92"/>
    <sheet name="MC 14,27" sheetId="124" r:id="rId93"/>
    <sheet name="MC 14,28" sheetId="125" r:id="rId94"/>
    <sheet name="MC 14,29" sheetId="126" r:id="rId95"/>
    <sheet name="MC 14,30" sheetId="127" r:id="rId96"/>
    <sheet name="MC 14,31" sheetId="128" r:id="rId97"/>
    <sheet name="MC 14,32" sheetId="129" r:id="rId98"/>
    <sheet name="MC 14,33" sheetId="105" r:id="rId99"/>
    <sheet name="MC 14,34" sheetId="130" r:id="rId100"/>
    <sheet name="MC 14,35" sheetId="131" r:id="rId101"/>
    <sheet name="MC 14,36" sheetId="132" r:id="rId102"/>
    <sheet name="MC 14,37" sheetId="133" r:id="rId103"/>
    <sheet name="MC 14,38" sheetId="134" r:id="rId104"/>
    <sheet name="MC 14,39" sheetId="135" r:id="rId105"/>
    <sheet name="MC 14,40" sheetId="136" r:id="rId106"/>
    <sheet name="MC 14,41" sheetId="137" r:id="rId107"/>
    <sheet name="MC 14,42" sheetId="138" r:id="rId108"/>
    <sheet name="MC 14,43" sheetId="139" r:id="rId109"/>
    <sheet name="MC 14,44" sheetId="140" r:id="rId110"/>
    <sheet name="MC 14,45" sheetId="141" r:id="rId111"/>
    <sheet name="MC 14,46" sheetId="142" r:id="rId112"/>
    <sheet name="MC 14,47" sheetId="143" r:id="rId113"/>
    <sheet name="MC 14,48" sheetId="144" r:id="rId114"/>
    <sheet name="MC 14,49" sheetId="145" r:id="rId115"/>
    <sheet name="MC 14,50" sheetId="146" r:id="rId116"/>
    <sheet name="MC 14,51" sheetId="147" r:id="rId117"/>
    <sheet name="MC14,52" sheetId="148" r:id="rId118"/>
    <sheet name="MC 14,53" sheetId="149" r:id="rId119"/>
    <sheet name="PRESUPUESTO PLAZA 07042022" sheetId="1" state="hidden" r:id="rId120"/>
    <sheet name="MC 15,1" sheetId="150" r:id="rId121"/>
    <sheet name="MC 15,2" sheetId="151" r:id="rId122"/>
    <sheet name="MC 15,3" sheetId="152" r:id="rId123"/>
    <sheet name="MC 15,4" sheetId="153" r:id="rId124"/>
    <sheet name="MC 15,5" sheetId="154" r:id="rId125"/>
    <sheet name="MC 15,6" sheetId="155" r:id="rId126"/>
    <sheet name="MC 15,7" sheetId="156" r:id="rId127"/>
    <sheet name="MC 15,8" sheetId="157" r:id="rId128"/>
    <sheet name="PRESUPUESTO PLAZA ET V29032022" sheetId="2" state="hidden" r:id="rId129"/>
  </sheets>
  <externalReferences>
    <externalReference r:id="rId130"/>
    <externalReference r:id="rId131"/>
    <externalReference r:id="rId132"/>
    <externalReference r:id="rId133"/>
    <externalReference r:id="rId134"/>
  </externalReferences>
  <definedNames>
    <definedName name="\a" localSheetId="57">#REF!</definedName>
    <definedName name="\a" localSheetId="5">#REF!</definedName>
    <definedName name="\a">#REF!</definedName>
    <definedName name="\b" localSheetId="57">#REF!</definedName>
    <definedName name="\b" localSheetId="5">#REF!</definedName>
    <definedName name="\b">#REF!</definedName>
    <definedName name="\c" localSheetId="57">#REF!</definedName>
    <definedName name="\c" localSheetId="5">#REF!</definedName>
    <definedName name="\c">#REF!</definedName>
    <definedName name="\l" localSheetId="57">#REF!</definedName>
    <definedName name="\l" localSheetId="5">#REF!</definedName>
    <definedName name="\l">#REF!</definedName>
    <definedName name="_Fill" localSheetId="57" hidden="1">#REF!</definedName>
    <definedName name="_Fill" localSheetId="5" hidden="1">#REF!</definedName>
    <definedName name="_Fill" hidden="1">#REF!</definedName>
    <definedName name="_Order1" hidden="1">255</definedName>
    <definedName name="_Sort" localSheetId="57" hidden="1">#REF!</definedName>
    <definedName name="_Sort" localSheetId="5" hidden="1">#REF!</definedName>
    <definedName name="_Sort" hidden="1">#REF!</definedName>
    <definedName name="a" localSheetId="57">#REF!</definedName>
    <definedName name="a" localSheetId="5">#REF!</definedName>
    <definedName name="a">#REF!</definedName>
    <definedName name="A_impresión_IM" localSheetId="57">#REF!</definedName>
    <definedName name="A_impresión_IM" localSheetId="5">#REF!</definedName>
    <definedName name="A_impresión_IM">#REF!</definedName>
    <definedName name="AccessDatabase" hidden="1">"C:\C-314\VOLUMENES\volfin4.mdb"</definedName>
    <definedName name="aiu_mat">[1]PRESUPUESTO!$AD$891</definedName>
    <definedName name="campamentos">[1]PRESUPUESTO!$AD$883</definedName>
    <definedName name="CUAESTRUCT" localSheetId="57">#REF!</definedName>
    <definedName name="CUAESTRUCT" localSheetId="5">#REF!</definedName>
    <definedName name="CUAESTRUCT">#REF!</definedName>
    <definedName name="CUAPRUEBAS" localSheetId="57">#REF!</definedName>
    <definedName name="CUAPRUEBAS" localSheetId="5">#REF!</definedName>
    <definedName name="CUAPRUEBAS">#REF!</definedName>
    <definedName name="equipos">[1]PRESUPUESTO!$AD$876</definedName>
    <definedName name="FM" localSheetId="57">#REF!</definedName>
    <definedName name="FM" localSheetId="5">#REF!</definedName>
    <definedName name="FM">#REF!</definedName>
    <definedName name="FMA" localSheetId="57">#REF!</definedName>
    <definedName name="FMA" localSheetId="5">#REF!</definedName>
    <definedName name="FMA">#REF!</definedName>
    <definedName name="FMB" localSheetId="57">#REF!</definedName>
    <definedName name="FMB" localSheetId="5">#REF!</definedName>
    <definedName name="FMB">#REF!</definedName>
    <definedName name="FMC" localSheetId="57">#REF!</definedName>
    <definedName name="FMC" localSheetId="5">#REF!</definedName>
    <definedName name="FMC">#REF!</definedName>
    <definedName name="FMD" localSheetId="57">#REF!</definedName>
    <definedName name="FMD" localSheetId="5">#REF!</definedName>
    <definedName name="FMD">#REF!</definedName>
    <definedName name="FME" localSheetId="57">#REF!</definedName>
    <definedName name="FME" localSheetId="5">#REF!</definedName>
    <definedName name="FME">#REF!</definedName>
    <definedName name="fmr" localSheetId="57">#REF!</definedName>
    <definedName name="fmr" localSheetId="5">#REF!</definedName>
    <definedName name="fmr">#REF!</definedName>
    <definedName name="g" localSheetId="57">#REF!</definedName>
    <definedName name="g" localSheetId="5">#REF!</definedName>
    <definedName name="g">#REF!</definedName>
    <definedName name="gastos_contrato">[1]PRESUPUESTO!$AD$885</definedName>
    <definedName name="herramientas">[1]PRESUPUESTO!$AD$878</definedName>
    <definedName name="INDI1" localSheetId="57">#REF!</definedName>
    <definedName name="INDI1" localSheetId="5">#REF!</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57">#REF!</definedName>
    <definedName name="MOD" localSheetId="5">#REF!</definedName>
    <definedName name="MOD">#REF!</definedName>
    <definedName name="obser">[2]BD_SITP_08!$AP:$AV</definedName>
    <definedName name="s" localSheetId="57">#REF!</definedName>
    <definedName name="s" localSheetId="5">#REF!</definedName>
    <definedName name="s">#REF!</definedName>
    <definedName name="SEM_02">#N/A</definedName>
    <definedName name="servicios">[1]PRESUPUESTO!$AD$884</definedName>
    <definedName name="SMLMV" localSheetId="57">#REF!</definedName>
    <definedName name="SMLMV" localSheetId="5">#REF!</definedName>
    <definedName name="SMLMV">#REF!</definedName>
    <definedName name="subcontratos">[1]PRESUPUESTO!$AD$877</definedName>
    <definedName name="total_hh">[1]PRESUPUESTO!$AC$327</definedName>
    <definedName name="valor_final" localSheetId="57">#REF!</definedName>
    <definedName name="valor_final" localSheetId="5">#REF!</definedName>
    <definedName name="valor_final">#REF!</definedName>
    <definedName name="wef" localSheetId="57">#REF!</definedName>
    <definedName name="wef" localSheetId="5">#REF!</definedName>
    <definedName name="wef">#REF!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6" i="163" l="1"/>
  <c r="I35" i="163" s="1"/>
  <c r="I37" i="163" s="1"/>
  <c r="I34" i="162"/>
  <c r="I36" i="162" s="1"/>
  <c r="I15" i="162"/>
  <c r="J38" i="161" l="1"/>
  <c r="F38" i="161"/>
  <c r="J37" i="161"/>
  <c r="F37" i="161"/>
  <c r="J35" i="161"/>
  <c r="F35" i="161"/>
  <c r="J34" i="161"/>
  <c r="F34" i="161"/>
  <c r="J32" i="161"/>
  <c r="F32" i="161"/>
  <c r="J31" i="161"/>
  <c r="F31" i="161"/>
  <c r="J30" i="161"/>
  <c r="F30" i="161"/>
  <c r="J29" i="161"/>
  <c r="F29" i="161"/>
  <c r="J28" i="161"/>
  <c r="F28" i="161"/>
  <c r="J27" i="161"/>
  <c r="F27" i="161"/>
  <c r="J25" i="161"/>
  <c r="F25" i="161"/>
  <c r="J24" i="161"/>
  <c r="F24" i="161"/>
  <c r="J23" i="161"/>
  <c r="F23" i="161"/>
  <c r="J22" i="161"/>
  <c r="F22" i="161"/>
  <c r="J21" i="161"/>
  <c r="F21" i="161"/>
  <c r="J20" i="161"/>
  <c r="F20" i="161"/>
  <c r="J19" i="161"/>
  <c r="F19" i="161"/>
  <c r="J18" i="161"/>
  <c r="F18" i="161"/>
  <c r="J17" i="161"/>
  <c r="F17" i="161"/>
  <c r="J16" i="161"/>
  <c r="J14" i="161"/>
  <c r="J41" i="161" s="1"/>
  <c r="J43" i="161" s="1"/>
  <c r="D10" i="161"/>
  <c r="E9" i="161"/>
  <c r="D124" i="160"/>
  <c r="H112" i="160"/>
  <c r="J112" i="160" s="1"/>
  <c r="G112" i="160"/>
  <c r="J111" i="160"/>
  <c r="H111" i="160"/>
  <c r="J110" i="160"/>
  <c r="I108" i="160"/>
  <c r="J108" i="160" s="1"/>
  <c r="H107" i="160"/>
  <c r="J107" i="160" s="1"/>
  <c r="H106" i="160"/>
  <c r="J106" i="160" s="1"/>
  <c r="I104" i="160"/>
  <c r="J104" i="160" s="1"/>
  <c r="H104" i="160"/>
  <c r="J103" i="160"/>
  <c r="I103" i="160"/>
  <c r="H103" i="160"/>
  <c r="I102" i="160"/>
  <c r="J102" i="160" s="1"/>
  <c r="H102" i="160"/>
  <c r="I100" i="160"/>
  <c r="J100" i="160" s="1"/>
  <c r="H100" i="160"/>
  <c r="I99" i="160"/>
  <c r="J99" i="160" s="1"/>
  <c r="H99" i="160"/>
  <c r="J98" i="160"/>
  <c r="I98" i="160"/>
  <c r="H98" i="160"/>
  <c r="F98" i="160"/>
  <c r="J97" i="160"/>
  <c r="I97" i="160"/>
  <c r="H97" i="160"/>
  <c r="F97" i="160"/>
  <c r="J96" i="160"/>
  <c r="I96" i="160"/>
  <c r="H96" i="160"/>
  <c r="F96" i="160"/>
  <c r="J95" i="160"/>
  <c r="I95" i="160"/>
  <c r="H95" i="160"/>
  <c r="F95" i="160"/>
  <c r="J94" i="160"/>
  <c r="I94" i="160"/>
  <c r="H94" i="160"/>
  <c r="F94" i="160"/>
  <c r="J93" i="160"/>
  <c r="I93" i="160"/>
  <c r="H93" i="160"/>
  <c r="F93" i="160"/>
  <c r="J92" i="160"/>
  <c r="I92" i="160"/>
  <c r="H92" i="160"/>
  <c r="F92" i="160"/>
  <c r="J91" i="160"/>
  <c r="I91" i="160"/>
  <c r="H91" i="160"/>
  <c r="F91" i="160"/>
  <c r="J90" i="160"/>
  <c r="I90" i="160"/>
  <c r="H90" i="160"/>
  <c r="F90" i="160"/>
  <c r="J89" i="160"/>
  <c r="I89" i="160"/>
  <c r="H89" i="160"/>
  <c r="F89" i="160"/>
  <c r="J88" i="160"/>
  <c r="I88" i="160"/>
  <c r="H88" i="160"/>
  <c r="F88" i="160"/>
  <c r="J87" i="160"/>
  <c r="I87" i="160"/>
  <c r="H87" i="160"/>
  <c r="F87" i="160"/>
  <c r="J86" i="160"/>
  <c r="I86" i="160"/>
  <c r="H86" i="160"/>
  <c r="F86" i="160"/>
  <c r="J85" i="160"/>
  <c r="I85" i="160"/>
  <c r="H85" i="160"/>
  <c r="F85" i="160"/>
  <c r="J84" i="160"/>
  <c r="I84" i="160"/>
  <c r="H84" i="160"/>
  <c r="F84" i="160"/>
  <c r="J83" i="160"/>
  <c r="I83" i="160"/>
  <c r="H83" i="160"/>
  <c r="F83" i="160"/>
  <c r="J82" i="160"/>
  <c r="I82" i="160"/>
  <c r="H82" i="160"/>
  <c r="F82" i="160"/>
  <c r="J81" i="160"/>
  <c r="I81" i="160"/>
  <c r="H81" i="160"/>
  <c r="F81" i="160"/>
  <c r="J80" i="160"/>
  <c r="I80" i="160"/>
  <c r="H80" i="160"/>
  <c r="F80" i="160"/>
  <c r="J79" i="160"/>
  <c r="I79" i="160"/>
  <c r="H79" i="160"/>
  <c r="F79" i="160"/>
  <c r="J78" i="160"/>
  <c r="I78" i="160"/>
  <c r="H78" i="160"/>
  <c r="F78" i="160"/>
  <c r="J77" i="160"/>
  <c r="I77" i="160"/>
  <c r="H77" i="160"/>
  <c r="J75" i="160"/>
  <c r="J74" i="160"/>
  <c r="J73" i="160"/>
  <c r="J72" i="160"/>
  <c r="I70" i="160"/>
  <c r="J70" i="160" s="1"/>
  <c r="I69" i="160"/>
  <c r="J69" i="160" s="1"/>
  <c r="I68" i="160"/>
  <c r="J68" i="160" s="1"/>
  <c r="H68" i="160"/>
  <c r="H67" i="160"/>
  <c r="J67" i="160" s="1"/>
  <c r="J65" i="160"/>
  <c r="I65" i="160"/>
  <c r="I64" i="160"/>
  <c r="J64" i="160" s="1"/>
  <c r="J63" i="160"/>
  <c r="I63" i="160"/>
  <c r="I62" i="160"/>
  <c r="J62" i="160" s="1"/>
  <c r="H62" i="160"/>
  <c r="H61" i="160"/>
  <c r="J61" i="160" s="1"/>
  <c r="I59" i="160"/>
  <c r="J59" i="160" s="1"/>
  <c r="I58" i="160"/>
  <c r="J58" i="160" s="1"/>
  <c r="I57" i="160"/>
  <c r="J57" i="160" s="1"/>
  <c r="I56" i="160"/>
  <c r="J56" i="160" s="1"/>
  <c r="I55" i="160"/>
  <c r="J55" i="160" s="1"/>
  <c r="H55" i="160"/>
  <c r="H54" i="160"/>
  <c r="J54" i="160" s="1"/>
  <c r="J52" i="160"/>
  <c r="I52" i="160"/>
  <c r="I51" i="160"/>
  <c r="J51" i="160" s="1"/>
  <c r="J50" i="160"/>
  <c r="I50" i="160"/>
  <c r="I49" i="160"/>
  <c r="J49" i="160" s="1"/>
  <c r="H49" i="160"/>
  <c r="H48" i="160"/>
  <c r="J48" i="160" s="1"/>
  <c r="I46" i="160"/>
  <c r="J46" i="160" s="1"/>
  <c r="I45" i="160"/>
  <c r="J45" i="160" s="1"/>
  <c r="J44" i="160"/>
  <c r="J42" i="160"/>
  <c r="I42" i="160"/>
  <c r="I41" i="160"/>
  <c r="J41" i="160" s="1"/>
  <c r="J40" i="160"/>
  <c r="I40" i="160"/>
  <c r="I39" i="160"/>
  <c r="J39" i="160" s="1"/>
  <c r="J38" i="160"/>
  <c r="I38" i="160"/>
  <c r="H38" i="160"/>
  <c r="H37" i="160"/>
  <c r="J37" i="160" s="1"/>
  <c r="I35" i="160"/>
  <c r="J35" i="160" s="1"/>
  <c r="I34" i="160"/>
  <c r="J34" i="160" s="1"/>
  <c r="I33" i="160"/>
  <c r="J33" i="160" s="1"/>
  <c r="I32" i="160"/>
  <c r="J32" i="160" s="1"/>
  <c r="I31" i="160"/>
  <c r="J31" i="160" s="1"/>
  <c r="I30" i="160"/>
  <c r="J30" i="160" s="1"/>
  <c r="I29" i="160"/>
  <c r="J29" i="160" s="1"/>
  <c r="I28" i="160"/>
  <c r="J28" i="160" s="1"/>
  <c r="I27" i="160"/>
  <c r="J27" i="160" s="1"/>
  <c r="H27" i="160"/>
  <c r="J26" i="160"/>
  <c r="H26" i="160"/>
  <c r="I24" i="160"/>
  <c r="J24" i="160" s="1"/>
  <c r="J23" i="160"/>
  <c r="I23" i="160"/>
  <c r="I22" i="160"/>
  <c r="J22" i="160" s="1"/>
  <c r="J21" i="160"/>
  <c r="I19" i="160"/>
  <c r="J19" i="160" s="1"/>
  <c r="I18" i="160"/>
  <c r="J18" i="160" s="1"/>
  <c r="I17" i="160"/>
  <c r="J17" i="160" s="1"/>
  <c r="I16" i="160"/>
  <c r="J16" i="160" s="1"/>
  <c r="H16" i="160"/>
  <c r="H15" i="160"/>
  <c r="J15" i="160" s="1"/>
  <c r="D10" i="160"/>
  <c r="E9" i="160"/>
  <c r="C8" i="160"/>
  <c r="J159" i="159"/>
  <c r="J158" i="159"/>
  <c r="J157" i="159"/>
  <c r="J156" i="159"/>
  <c r="J155" i="159"/>
  <c r="J154" i="159"/>
  <c r="J153" i="159"/>
  <c r="J152" i="159"/>
  <c r="J151" i="159"/>
  <c r="J150" i="159"/>
  <c r="J149" i="159"/>
  <c r="J148" i="159"/>
  <c r="J21" i="159"/>
  <c r="J20" i="159"/>
  <c r="J19" i="159"/>
  <c r="G18" i="159"/>
  <c r="J18" i="159" s="1"/>
  <c r="J17" i="159"/>
  <c r="J16" i="159"/>
  <c r="J15" i="159"/>
  <c r="J14" i="159"/>
  <c r="G14" i="159"/>
  <c r="J13" i="159"/>
  <c r="D10" i="159"/>
  <c r="E9" i="159"/>
  <c r="J156" i="158"/>
  <c r="J155" i="158"/>
  <c r="J154" i="158"/>
  <c r="G153" i="158"/>
  <c r="J153" i="158" s="1"/>
  <c r="J152" i="158"/>
  <c r="J151" i="158"/>
  <c r="J150" i="158"/>
  <c r="G149" i="158"/>
  <c r="J149" i="158" s="1"/>
  <c r="J148" i="158"/>
  <c r="J13" i="158"/>
  <c r="D10" i="158"/>
  <c r="E9" i="158"/>
  <c r="J117" i="160" l="1"/>
  <c r="J119" i="160" s="1"/>
  <c r="J164" i="159"/>
  <c r="J166" i="159" s="1"/>
  <c r="J164" i="158"/>
  <c r="J166" i="158" s="1"/>
  <c r="D10" i="157"/>
  <c r="I15" i="157"/>
  <c r="I34" i="157" s="1"/>
  <c r="I36" i="157" s="1"/>
  <c r="D10" i="156"/>
  <c r="I15" i="156"/>
  <c r="I34" i="156" s="1"/>
  <c r="I36" i="156" s="1"/>
  <c r="D10" i="155"/>
  <c r="I15" i="155"/>
  <c r="I34" i="155" s="1"/>
  <c r="I36" i="155" s="1"/>
  <c r="D10" i="154"/>
  <c r="I15" i="154"/>
  <c r="I34" i="154" s="1"/>
  <c r="I36" i="154" s="1"/>
  <c r="D10" i="153"/>
  <c r="I15" i="153"/>
  <c r="I34" i="153" s="1"/>
  <c r="I36" i="153" s="1"/>
  <c r="D10" i="152"/>
  <c r="I15" i="152"/>
  <c r="I34" i="152" s="1"/>
  <c r="I36" i="152" s="1"/>
  <c r="D10" i="151"/>
  <c r="I15" i="151"/>
  <c r="I34" i="151" s="1"/>
  <c r="I36" i="151" s="1"/>
  <c r="D10" i="150"/>
  <c r="I15" i="150"/>
  <c r="I34" i="150" s="1"/>
  <c r="I36" i="150" s="1"/>
  <c r="D10" i="149"/>
  <c r="I15" i="149"/>
  <c r="I34" i="149" s="1"/>
  <c r="I36" i="149" s="1"/>
  <c r="D10" i="148"/>
  <c r="I15" i="148"/>
  <c r="I34" i="148" s="1"/>
  <c r="I36" i="148" s="1"/>
  <c r="D10" i="147"/>
  <c r="I15" i="147"/>
  <c r="I34" i="147" s="1"/>
  <c r="I36" i="147" s="1"/>
  <c r="D10" i="146"/>
  <c r="I15" i="146"/>
  <c r="I34" i="146" s="1"/>
  <c r="I36" i="146" s="1"/>
  <c r="I15" i="145"/>
  <c r="I34" i="145" s="1"/>
  <c r="I36" i="145" s="1"/>
  <c r="D10" i="145"/>
  <c r="D10" i="144"/>
  <c r="I15" i="144"/>
  <c r="I34" i="144" s="1"/>
  <c r="I36" i="144" s="1"/>
  <c r="D10" i="143"/>
  <c r="I15" i="143"/>
  <c r="I34" i="143" s="1"/>
  <c r="I36" i="143" s="1"/>
  <c r="D10" i="142"/>
  <c r="I15" i="142"/>
  <c r="I34" i="142" s="1"/>
  <c r="I36" i="142" s="1"/>
  <c r="D10" i="141"/>
  <c r="I15" i="141"/>
  <c r="I34" i="141" s="1"/>
  <c r="I36" i="141" s="1"/>
  <c r="D10" i="140"/>
  <c r="I15" i="140"/>
  <c r="I34" i="140" s="1"/>
  <c r="I36" i="140" s="1"/>
  <c r="D10" i="139"/>
  <c r="I15" i="139"/>
  <c r="I34" i="139" s="1"/>
  <c r="I36" i="139" s="1"/>
  <c r="D10" i="138"/>
  <c r="I15" i="138"/>
  <c r="I34" i="138" s="1"/>
  <c r="I36" i="138" s="1"/>
  <c r="D10" i="137"/>
  <c r="I15" i="137"/>
  <c r="I34" i="137" s="1"/>
  <c r="I36" i="137" s="1"/>
  <c r="D10" i="136"/>
  <c r="I15" i="136"/>
  <c r="I34" i="136" s="1"/>
  <c r="I36" i="136" s="1"/>
  <c r="D10" i="135"/>
  <c r="I15" i="135"/>
  <c r="I34" i="135" s="1"/>
  <c r="I36" i="135" s="1"/>
  <c r="D10" i="134"/>
  <c r="I15" i="134"/>
  <c r="I34" i="134" s="1"/>
  <c r="I36" i="134" s="1"/>
  <c r="D10" i="133"/>
  <c r="I15" i="133"/>
  <c r="I34" i="133" s="1"/>
  <c r="I36" i="133" s="1"/>
  <c r="D10" i="132"/>
  <c r="I15" i="132"/>
  <c r="I34" i="132" s="1"/>
  <c r="I36" i="132" s="1"/>
  <c r="I15" i="131"/>
  <c r="I34" i="131" s="1"/>
  <c r="I36" i="131" s="1"/>
  <c r="D10" i="131"/>
  <c r="D10" i="130"/>
  <c r="I15" i="130"/>
  <c r="I34" i="130" s="1"/>
  <c r="I36" i="130" s="1"/>
  <c r="D10" i="105"/>
  <c r="I15" i="105"/>
  <c r="I34" i="105" s="1"/>
  <c r="I36" i="105" s="1"/>
  <c r="D10" i="129"/>
  <c r="I15" i="129"/>
  <c r="I34" i="129" s="1"/>
  <c r="I36" i="129" s="1"/>
  <c r="D10" i="128"/>
  <c r="I15" i="128"/>
  <c r="I34" i="128" s="1"/>
  <c r="I36" i="128" s="1"/>
  <c r="D10" i="127"/>
  <c r="I15" i="127"/>
  <c r="I34" i="127" s="1"/>
  <c r="I36" i="127" s="1"/>
  <c r="I15" i="126"/>
  <c r="I34" i="126" s="1"/>
  <c r="I36" i="126" s="1"/>
  <c r="D10" i="126"/>
  <c r="D10" i="125"/>
  <c r="I15" i="125"/>
  <c r="I34" i="125" s="1"/>
  <c r="I36" i="125" s="1"/>
  <c r="D10" i="124"/>
  <c r="I15" i="124"/>
  <c r="I34" i="124" s="1"/>
  <c r="I36" i="124" s="1"/>
  <c r="D10" i="123"/>
  <c r="I15" i="123"/>
  <c r="I34" i="123" s="1"/>
  <c r="I36" i="123" s="1"/>
  <c r="D10" i="122"/>
  <c r="I15" i="122"/>
  <c r="I34" i="122" s="1"/>
  <c r="I36" i="122" s="1"/>
  <c r="D10" i="121"/>
  <c r="I15" i="121"/>
  <c r="I34" i="121" s="1"/>
  <c r="I36" i="121" s="1"/>
  <c r="D10" i="120"/>
  <c r="I15" i="120"/>
  <c r="I34" i="120" s="1"/>
  <c r="I36" i="120" s="1"/>
  <c r="D10" i="119"/>
  <c r="I15" i="119"/>
  <c r="I34" i="119" s="1"/>
  <c r="I36" i="119" s="1"/>
  <c r="D10" i="118"/>
  <c r="I15" i="118"/>
  <c r="I34" i="118" s="1"/>
  <c r="I36" i="118" s="1"/>
  <c r="D10" i="117"/>
  <c r="I15" i="117"/>
  <c r="I34" i="117" s="1"/>
  <c r="I36" i="117" s="1"/>
  <c r="D10" i="116"/>
  <c r="I15" i="116"/>
  <c r="I34" i="116" s="1"/>
  <c r="I36" i="116" s="1"/>
  <c r="D10" i="115"/>
  <c r="I15" i="115"/>
  <c r="I34" i="115" s="1"/>
  <c r="I36" i="115" s="1"/>
  <c r="D10" i="114"/>
  <c r="I15" i="114"/>
  <c r="I34" i="114" s="1"/>
  <c r="I36" i="114" s="1"/>
  <c r="D10" i="113"/>
  <c r="I15" i="113"/>
  <c r="I34" i="113" s="1"/>
  <c r="I36" i="113" s="1"/>
  <c r="D10" i="112"/>
  <c r="I15" i="112"/>
  <c r="I34" i="112" s="1"/>
  <c r="I36" i="112" s="1"/>
  <c r="D10" i="111"/>
  <c r="I15" i="111"/>
  <c r="I34" i="111" s="1"/>
  <c r="I36" i="111" s="1"/>
  <c r="D10" i="110"/>
  <c r="I15" i="110"/>
  <c r="I34" i="110" s="1"/>
  <c r="I36" i="110" s="1"/>
  <c r="D10" i="109"/>
  <c r="I15" i="109"/>
  <c r="I34" i="109" s="1"/>
  <c r="I36" i="109" s="1"/>
  <c r="D10" i="108"/>
  <c r="I15" i="108"/>
  <c r="I34" i="108" s="1"/>
  <c r="I36" i="108" s="1"/>
  <c r="D10" i="107"/>
  <c r="I15" i="107"/>
  <c r="I34" i="107" s="1"/>
  <c r="I36" i="107" s="1"/>
  <c r="D10" i="106"/>
  <c r="I15" i="106"/>
  <c r="I34" i="106" s="1"/>
  <c r="I36" i="106" s="1"/>
  <c r="D10" i="104"/>
  <c r="I15" i="104"/>
  <c r="I34" i="104" s="1"/>
  <c r="I36" i="104" s="1"/>
  <c r="D10" i="103"/>
  <c r="I15" i="103"/>
  <c r="I34" i="103" s="1"/>
  <c r="I36" i="103" s="1"/>
  <c r="D10" i="102"/>
  <c r="I15" i="102"/>
  <c r="I34" i="102" s="1"/>
  <c r="I36" i="102" s="1"/>
  <c r="D10" i="101"/>
  <c r="I15" i="101"/>
  <c r="I34" i="101" s="1"/>
  <c r="I36" i="101" s="1"/>
  <c r="D10" i="100"/>
  <c r="I15" i="100"/>
  <c r="I34" i="100" s="1"/>
  <c r="I36" i="100" s="1"/>
  <c r="I34" i="99"/>
  <c r="I36" i="99" s="1"/>
  <c r="I15" i="99"/>
  <c r="D10" i="99"/>
  <c r="D10" i="98"/>
  <c r="I15" i="98"/>
  <c r="I34" i="98" s="1"/>
  <c r="I36" i="98" s="1"/>
  <c r="D10" i="97"/>
  <c r="I15" i="97"/>
  <c r="I34" i="97" s="1"/>
  <c r="I36" i="97" s="1"/>
  <c r="I15" i="96"/>
  <c r="I34" i="96" s="1"/>
  <c r="I36" i="96" s="1"/>
  <c r="D10" i="96"/>
  <c r="D10" i="95"/>
  <c r="I15" i="95"/>
  <c r="I34" i="95" s="1"/>
  <c r="I36" i="95" s="1"/>
  <c r="D10" i="94"/>
  <c r="D10" i="92"/>
  <c r="I15" i="94"/>
  <c r="I34" i="94" s="1"/>
  <c r="I36" i="94" s="1"/>
  <c r="D10" i="93"/>
  <c r="I15" i="93"/>
  <c r="I34" i="93" s="1"/>
  <c r="I36" i="93" s="1"/>
  <c r="I34" i="92"/>
  <c r="I36" i="92" s="1"/>
  <c r="I15" i="92"/>
  <c r="D10" i="91"/>
  <c r="I15" i="91"/>
  <c r="I34" i="91" s="1"/>
  <c r="I36" i="91" s="1"/>
  <c r="D10" i="90"/>
  <c r="I15" i="90"/>
  <c r="I34" i="90" s="1"/>
  <c r="I36" i="90" s="1"/>
  <c r="D10" i="89"/>
  <c r="I34" i="89"/>
  <c r="I36" i="89" s="1"/>
  <c r="I15" i="89"/>
  <c r="D10" i="88"/>
  <c r="I15" i="88"/>
  <c r="I34" i="88" s="1"/>
  <c r="I36" i="88" s="1"/>
  <c r="D10" i="87"/>
  <c r="I15" i="87"/>
  <c r="I34" i="87" s="1"/>
  <c r="I36" i="87" s="1"/>
  <c r="D10" i="86"/>
  <c r="I15" i="86"/>
  <c r="I34" i="86" s="1"/>
  <c r="I36" i="86" s="1"/>
  <c r="D10" i="85"/>
  <c r="I15" i="85"/>
  <c r="I34" i="85" s="1"/>
  <c r="I36" i="85" s="1"/>
  <c r="D10" i="84"/>
  <c r="I15" i="84"/>
  <c r="I34" i="84" s="1"/>
  <c r="I36" i="84" s="1"/>
  <c r="D10" i="83"/>
  <c r="I15" i="83"/>
  <c r="I34" i="83" s="1"/>
  <c r="I36" i="83" s="1"/>
  <c r="D10" i="82"/>
  <c r="D10" i="80"/>
  <c r="I15" i="80"/>
  <c r="I34" i="80"/>
  <c r="I36" i="80"/>
  <c r="I34" i="82"/>
  <c r="I36" i="82" s="1"/>
  <c r="I15" i="82"/>
  <c r="D10" i="81"/>
  <c r="I15" i="81"/>
  <c r="I34" i="81" s="1"/>
  <c r="I36" i="81" s="1"/>
  <c r="D10" i="79"/>
  <c r="I15" i="79"/>
  <c r="I34" i="79" s="1"/>
  <c r="I36" i="79" s="1"/>
  <c r="D11" i="78"/>
  <c r="I35" i="78"/>
  <c r="I37" i="78" s="1"/>
  <c r="I15" i="78"/>
  <c r="D11" i="77"/>
  <c r="I15" i="77"/>
  <c r="I35" i="77" s="1"/>
  <c r="I37" i="77" s="1"/>
  <c r="D11" i="76"/>
  <c r="I15" i="76"/>
  <c r="I35" i="76" s="1"/>
  <c r="I37" i="76" s="1"/>
  <c r="D11" i="75"/>
  <c r="I35" i="75"/>
  <c r="I37" i="75" s="1"/>
  <c r="I15" i="75"/>
  <c r="D11" i="55"/>
  <c r="I35" i="55"/>
  <c r="I37" i="55" s="1"/>
  <c r="I15" i="55"/>
  <c r="D11" i="74"/>
  <c r="I15" i="74"/>
  <c r="I35" i="74" s="1"/>
  <c r="I37" i="74" s="1"/>
  <c r="D11" i="73"/>
  <c r="I35" i="73"/>
  <c r="I37" i="73" s="1"/>
  <c r="I15" i="73"/>
  <c r="D11" i="72"/>
  <c r="I15" i="72"/>
  <c r="I35" i="72" s="1"/>
  <c r="I37" i="72" s="1"/>
  <c r="D11" i="71"/>
  <c r="I15" i="71"/>
  <c r="I35" i="71" s="1"/>
  <c r="I37" i="71" s="1"/>
  <c r="D11" i="70"/>
  <c r="I15" i="70"/>
  <c r="I35" i="70" s="1"/>
  <c r="I37" i="70" s="1"/>
  <c r="D11" i="69"/>
  <c r="I15" i="69"/>
  <c r="I35" i="69" s="1"/>
  <c r="I37" i="69" s="1"/>
  <c r="D11" i="68"/>
  <c r="I15" i="68"/>
  <c r="I35" i="68" s="1"/>
  <c r="I37" i="68" s="1"/>
  <c r="D11" i="67"/>
  <c r="I35" i="67"/>
  <c r="I37" i="67" s="1"/>
  <c r="I15" i="67"/>
  <c r="D11" i="66"/>
  <c r="I35" i="66"/>
  <c r="I37" i="66" s="1"/>
  <c r="I15" i="66"/>
  <c r="D11" i="65"/>
  <c r="I15" i="65"/>
  <c r="I35" i="65" s="1"/>
  <c r="I37" i="65" s="1"/>
  <c r="D11" i="64"/>
  <c r="I15" i="64"/>
  <c r="I35" i="64" s="1"/>
  <c r="I37" i="64" s="1"/>
  <c r="D11" i="63"/>
  <c r="I15" i="63"/>
  <c r="I35" i="63" s="1"/>
  <c r="I37" i="63" s="1"/>
  <c r="D11" i="62"/>
  <c r="I35" i="62"/>
  <c r="I37" i="62" s="1"/>
  <c r="I15" i="62"/>
  <c r="D11" i="61"/>
  <c r="I15" i="61"/>
  <c r="I35" i="61" s="1"/>
  <c r="I37" i="61" s="1"/>
  <c r="D11" i="60"/>
  <c r="I15" i="60"/>
  <c r="I35" i="60" s="1"/>
  <c r="I37" i="60" s="1"/>
  <c r="D11" i="59"/>
  <c r="I15" i="59"/>
  <c r="I35" i="59" s="1"/>
  <c r="I37" i="59" s="1"/>
  <c r="D11" i="58"/>
  <c r="I16" i="58"/>
  <c r="I35" i="58" s="1"/>
  <c r="I37" i="58" s="1"/>
  <c r="D11" i="57"/>
  <c r="I16" i="57"/>
  <c r="I35" i="57" s="1"/>
  <c r="I37" i="57" s="1"/>
  <c r="D11" i="56"/>
  <c r="I16" i="56"/>
  <c r="I35" i="56" s="1"/>
  <c r="I37" i="56" s="1"/>
  <c r="D11" i="54"/>
  <c r="I16" i="54"/>
  <c r="I35" i="54" s="1"/>
  <c r="I37" i="54" s="1"/>
  <c r="E11" i="53"/>
  <c r="J16" i="53"/>
  <c r="J35" i="53" s="1"/>
  <c r="J37" i="53" s="1"/>
  <c r="I16" i="52" l="1"/>
  <c r="D12" i="52"/>
  <c r="B12" i="52"/>
  <c r="J16" i="52"/>
  <c r="J35" i="52" s="1"/>
  <c r="J37" i="52" s="1"/>
  <c r="I16" i="51"/>
  <c r="J16" i="51" s="1"/>
  <c r="J35" i="51" s="1"/>
  <c r="J37" i="51" s="1"/>
  <c r="D12" i="51"/>
  <c r="B12" i="51"/>
  <c r="I16" i="50"/>
  <c r="J16" i="50" s="1"/>
  <c r="J35" i="50" s="1"/>
  <c r="J37" i="50" s="1"/>
  <c r="D12" i="50"/>
  <c r="B12" i="50"/>
  <c r="I16" i="49"/>
  <c r="J16" i="49" s="1"/>
  <c r="J35" i="49" s="1"/>
  <c r="J37" i="49" s="1"/>
  <c r="D12" i="49"/>
  <c r="B12" i="49"/>
  <c r="J16" i="48"/>
  <c r="J35" i="48" s="1"/>
  <c r="J37" i="48" s="1"/>
  <c r="I16" i="48"/>
  <c r="D12" i="48"/>
  <c r="B12" i="48"/>
  <c r="J16" i="45"/>
  <c r="I16" i="47"/>
  <c r="J16" i="47" s="1"/>
  <c r="J35" i="47" s="1"/>
  <c r="J37" i="47" s="1"/>
  <c r="D12" i="47"/>
  <c r="B12" i="47"/>
  <c r="B7" i="47"/>
  <c r="I16" i="45"/>
  <c r="I16" i="46"/>
  <c r="J16" i="46" s="1"/>
  <c r="J35" i="46" s="1"/>
  <c r="J37" i="46" s="1"/>
  <c r="D12" i="46"/>
  <c r="B12" i="46"/>
  <c r="D12" i="45"/>
  <c r="B12" i="45"/>
  <c r="I16" i="44"/>
  <c r="J16" i="44" s="1"/>
  <c r="J35" i="44" s="1"/>
  <c r="J37" i="44" s="1"/>
  <c r="D12" i="44"/>
  <c r="B12" i="44"/>
  <c r="I16" i="43"/>
  <c r="J16" i="43" s="1"/>
  <c r="J35" i="43" s="1"/>
  <c r="J37" i="43" s="1"/>
  <c r="D12" i="43"/>
  <c r="B12" i="43"/>
  <c r="B12" i="42"/>
  <c r="D12" i="42"/>
  <c r="I16" i="42"/>
  <c r="J16" i="42" s="1"/>
  <c r="J35" i="42" s="1"/>
  <c r="J37" i="42" s="1"/>
  <c r="I16" i="41"/>
  <c r="J16" i="41" s="1"/>
  <c r="J35" i="41" s="1"/>
  <c r="J37" i="41" s="1"/>
  <c r="D12" i="41"/>
  <c r="B12" i="41"/>
  <c r="I16" i="40"/>
  <c r="J16" i="40" s="1"/>
  <c r="J35" i="40" s="1"/>
  <c r="J37" i="40" s="1"/>
  <c r="D12" i="40"/>
  <c r="B12" i="40"/>
  <c r="I16" i="39"/>
  <c r="J16" i="39" s="1"/>
  <c r="J35" i="39" s="1"/>
  <c r="J37" i="39" s="1"/>
  <c r="D12" i="39"/>
  <c r="B12" i="39"/>
  <c r="I16" i="38"/>
  <c r="J16" i="38" s="1"/>
  <c r="J35" i="38" s="1"/>
  <c r="J37" i="38" s="1"/>
  <c r="D12" i="38"/>
  <c r="B12" i="38"/>
  <c r="I16" i="37"/>
  <c r="J16" i="37" s="1"/>
  <c r="J35" i="37" s="1"/>
  <c r="J37" i="37" s="1"/>
  <c r="D12" i="37"/>
  <c r="B12" i="37"/>
  <c r="J35" i="45" l="1"/>
  <c r="J37" i="45" s="1"/>
  <c r="F161" i="1" l="1"/>
  <c r="F160" i="1"/>
  <c r="F159" i="1"/>
  <c r="F110" i="1"/>
  <c r="F109" i="1"/>
  <c r="F108" i="1"/>
  <c r="F107" i="1"/>
  <c r="F106" i="1"/>
  <c r="F105" i="1"/>
  <c r="F104" i="1"/>
  <c r="F103" i="1"/>
  <c r="G86" i="2" l="1"/>
  <c r="G85" i="2"/>
  <c r="G84" i="2"/>
  <c r="G83" i="2"/>
  <c r="G81" i="2"/>
  <c r="G80" i="2"/>
  <c r="G79" i="2"/>
  <c r="G78" i="2"/>
  <c r="G77" i="2"/>
  <c r="G76" i="2"/>
  <c r="G75" i="2"/>
  <c r="G74" i="2"/>
  <c r="G72" i="2"/>
  <c r="E71" i="2"/>
  <c r="G71" i="2" s="1"/>
  <c r="E70" i="2"/>
  <c r="G70" i="2" s="1"/>
  <c r="G69" i="2"/>
  <c r="G67" i="2"/>
  <c r="G66" i="2"/>
  <c r="G65" i="2"/>
  <c r="G64" i="2"/>
  <c r="G63" i="2"/>
  <c r="G62" i="2"/>
  <c r="G61" i="2"/>
  <c r="G60" i="2"/>
  <c r="G59" i="2"/>
  <c r="G58" i="2"/>
  <c r="G57" i="2"/>
  <c r="G56" i="2"/>
  <c r="G55" i="2"/>
  <c r="G54" i="2"/>
  <c r="G53" i="2"/>
  <c r="G52" i="2"/>
  <c r="G51" i="2"/>
  <c r="G50" i="2"/>
  <c r="G48" i="2"/>
  <c r="G47" i="2"/>
  <c r="G46" i="2"/>
  <c r="G44" i="2"/>
  <c r="G43" i="2"/>
  <c r="G42" i="2"/>
  <c r="G41" i="2"/>
  <c r="G40" i="2"/>
  <c r="G39" i="2"/>
  <c r="G38" i="2"/>
  <c r="G37" i="2"/>
  <c r="G36" i="2"/>
  <c r="G35" i="2"/>
  <c r="G34" i="2"/>
  <c r="G33" i="2"/>
  <c r="G31" i="2"/>
  <c r="G30" i="2"/>
  <c r="G29" i="2"/>
  <c r="G28" i="2"/>
  <c r="G27" i="2"/>
  <c r="G26" i="2"/>
  <c r="G25" i="2"/>
  <c r="G24" i="2"/>
  <c r="E23" i="2"/>
  <c r="G23" i="2" s="1"/>
  <c r="G22" i="2"/>
  <c r="G21" i="2"/>
  <c r="G20" i="2"/>
  <c r="G19" i="2"/>
  <c r="G18" i="2"/>
  <c r="G17" i="2"/>
  <c r="F157" i="1"/>
  <c r="F156" i="1"/>
  <c r="F155" i="1"/>
  <c r="F154" i="1"/>
  <c r="F153" i="1"/>
  <c r="F152" i="1"/>
  <c r="F151" i="1"/>
  <c r="F150" i="1"/>
  <c r="F148" i="1"/>
  <c r="F147" i="1"/>
  <c r="F146" i="1"/>
  <c r="F145" i="1"/>
  <c r="F143" i="1"/>
  <c r="F142" i="1"/>
  <c r="F141" i="1"/>
  <c r="F139" i="1"/>
  <c r="F138" i="1"/>
  <c r="F137" i="1"/>
  <c r="F136" i="1"/>
  <c r="F135" i="1"/>
  <c r="F134" i="1"/>
  <c r="F133" i="1"/>
  <c r="F132" i="1"/>
  <c r="F131" i="1"/>
  <c r="F130" i="1"/>
  <c r="F129" i="1"/>
  <c r="F128" i="1"/>
  <c r="F126" i="1"/>
  <c r="F125" i="1"/>
  <c r="F124" i="1"/>
  <c r="F123" i="1"/>
  <c r="F122" i="1"/>
  <c r="F121" i="1"/>
  <c r="F120" i="1"/>
  <c r="F119" i="1"/>
  <c r="F118" i="1"/>
  <c r="F117" i="1"/>
  <c r="F116" i="1"/>
  <c r="F115" i="1"/>
  <c r="F114" i="1"/>
  <c r="F113" i="1"/>
  <c r="F112" i="1"/>
  <c r="I96" i="1"/>
  <c r="I94" i="1"/>
  <c r="I92" i="1"/>
  <c r="I48" i="1"/>
  <c r="I57" i="1"/>
  <c r="I64" i="1"/>
  <c r="I67" i="1"/>
  <c r="I68" i="1"/>
  <c r="I69" i="1"/>
  <c r="I70" i="1"/>
  <c r="I71" i="1"/>
  <c r="I73" i="1"/>
  <c r="I74" i="1"/>
  <c r="F170" i="1"/>
  <c r="F169" i="1"/>
  <c r="F168" i="1"/>
  <c r="F167" i="1"/>
  <c r="F166" i="1"/>
  <c r="F165" i="1"/>
  <c r="F164" i="1"/>
  <c r="F163" i="1"/>
  <c r="F101" i="1"/>
  <c r="F100" i="1"/>
  <c r="F99" i="1"/>
  <c r="F98" i="1"/>
  <c r="F97" i="1"/>
  <c r="F96" i="1"/>
  <c r="F94" i="1"/>
  <c r="G93" i="1" s="1"/>
  <c r="G91" i="1"/>
  <c r="G14" i="2"/>
  <c r="G13" i="2"/>
  <c r="G12" i="2"/>
  <c r="G11" i="2"/>
  <c r="G10" i="2"/>
  <c r="G9" i="2"/>
  <c r="G7" i="2"/>
  <c r="F77" i="1"/>
  <c r="F76" i="1"/>
  <c r="F75" i="1"/>
  <c r="F66" i="1"/>
  <c r="F67" i="1"/>
  <c r="F68" i="1"/>
  <c r="F69" i="1"/>
  <c r="F70" i="1"/>
  <c r="F71" i="1"/>
  <c r="F72" i="1"/>
  <c r="F73" i="1"/>
  <c r="F65" i="1"/>
  <c r="F59" i="1"/>
  <c r="F60" i="1"/>
  <c r="F61" i="1"/>
  <c r="F62" i="1"/>
  <c r="F63" i="1"/>
  <c r="F58" i="1"/>
  <c r="F50" i="1"/>
  <c r="F51" i="1"/>
  <c r="F52" i="1"/>
  <c r="F53" i="1"/>
  <c r="F54" i="1"/>
  <c r="F55" i="1"/>
  <c r="F56" i="1"/>
  <c r="F49" i="1"/>
  <c r="F25" i="1"/>
  <c r="F26" i="1"/>
  <c r="F27" i="1"/>
  <c r="F28" i="1"/>
  <c r="F29" i="1"/>
  <c r="F30" i="1"/>
  <c r="F31" i="1"/>
  <c r="F32" i="1"/>
  <c r="F33" i="1"/>
  <c r="F34" i="1"/>
  <c r="F35" i="1"/>
  <c r="F36" i="1"/>
  <c r="F37" i="1"/>
  <c r="F38" i="1"/>
  <c r="F39" i="1"/>
  <c r="F40" i="1"/>
  <c r="F41" i="1"/>
  <c r="F42" i="1"/>
  <c r="F43" i="1"/>
  <c r="F44" i="1"/>
  <c r="F45" i="1"/>
  <c r="F46" i="1"/>
  <c r="F47" i="1"/>
  <c r="F24" i="1"/>
  <c r="F20" i="1"/>
  <c r="F21" i="1"/>
  <c r="F22" i="1"/>
  <c r="F19" i="1"/>
  <c r="F14" i="1"/>
  <c r="F15" i="1"/>
  <c r="F16" i="1"/>
  <c r="F17" i="1"/>
  <c r="F13" i="1"/>
  <c r="F11" i="1"/>
  <c r="F10" i="1"/>
  <c r="F6" i="1"/>
  <c r="F7" i="1"/>
  <c r="F8" i="1"/>
  <c r="F5" i="1"/>
  <c r="H4" i="2"/>
  <c r="H6" i="2"/>
  <c r="H8" i="2" l="1"/>
  <c r="H15" i="2"/>
  <c r="G102" i="1"/>
  <c r="G4" i="1"/>
  <c r="G95" i="1"/>
  <c r="G9" i="1"/>
  <c r="G23" i="1"/>
  <c r="G48" i="1"/>
  <c r="G57" i="1"/>
  <c r="G12" i="1"/>
  <c r="G64" i="1"/>
  <c r="G162" i="1"/>
  <c r="G18" i="1"/>
  <c r="G74" i="1"/>
  <c r="F171" i="1" l="1"/>
  <c r="F173" i="1" s="1"/>
  <c r="F78" i="1"/>
  <c r="F81" i="1" s="1"/>
  <c r="F174" i="1"/>
  <c r="F181" i="1" l="1"/>
  <c r="F183" i="1" s="1"/>
  <c r="F79" i="1"/>
  <c r="F172" i="1"/>
  <c r="F177" i="1"/>
  <c r="F187" i="1" s="1"/>
  <c r="F80" i="1"/>
  <c r="F82" i="1" s="1"/>
  <c r="F86" i="1" s="1"/>
  <c r="J86" i="1" s="1"/>
  <c r="G84" i="1"/>
  <c r="F175" i="1"/>
  <c r="F178" i="1" s="1"/>
  <c r="F182" i="1"/>
  <c r="F184" i="1"/>
  <c r="F185" i="1" l="1"/>
  <c r="F188" i="1" s="1"/>
</calcChain>
</file>

<file path=xl/sharedStrings.xml><?xml version="1.0" encoding="utf-8"?>
<sst xmlns="http://schemas.openxmlformats.org/spreadsheetml/2006/main" count="3767" uniqueCount="422">
  <si>
    <t>MEMORIA DE CALCULO DE CANTIDADES DE OBRA</t>
  </si>
  <si>
    <r>
      <rPr>
        <b/>
        <sz val="10"/>
        <color theme="1"/>
        <rFont val="Arial"/>
        <family val="2"/>
      </rPr>
      <t>Página</t>
    </r>
    <r>
      <rPr>
        <sz val="10"/>
        <color theme="1"/>
        <rFont val="Arial"/>
        <family val="2"/>
      </rPr>
      <t xml:space="preserve"> 1 de 1</t>
    </r>
  </si>
  <si>
    <r>
      <rPr>
        <b/>
        <sz val="12"/>
        <color theme="1"/>
        <rFont val="Arial"/>
        <family val="2"/>
      </rPr>
      <t>Código:</t>
    </r>
    <r>
      <rPr>
        <sz val="12"/>
        <color theme="1"/>
        <rFont val="Arial"/>
        <family val="2"/>
      </rPr>
      <t xml:space="preserve">  F-GIN-103
</t>
    </r>
    <r>
      <rPr>
        <b/>
        <sz val="12"/>
        <color theme="1"/>
        <rFont val="Arial"/>
        <family val="2"/>
      </rPr>
      <t>Versión:</t>
    </r>
    <r>
      <rPr>
        <sz val="12"/>
        <color theme="1"/>
        <rFont val="Arial"/>
        <family val="2"/>
      </rPr>
      <t xml:space="preserve">  3
</t>
    </r>
    <r>
      <rPr>
        <b/>
        <sz val="12"/>
        <color theme="1"/>
        <rFont val="Arial"/>
        <family val="2"/>
      </rPr>
      <t>Fecha</t>
    </r>
    <r>
      <rPr>
        <sz val="12"/>
        <color theme="1"/>
        <rFont val="Arial"/>
        <family val="2"/>
      </rPr>
      <t>: ENERO/2020</t>
    </r>
  </si>
  <si>
    <t>Público                      Reservado                       Clasificado</t>
  </si>
  <si>
    <t>CAPÍTULO:</t>
  </si>
  <si>
    <t>DESCRIPCIÓN ÍTEM</t>
  </si>
  <si>
    <t>ITEM Nº.</t>
  </si>
  <si>
    <t>UNIDAD</t>
  </si>
  <si>
    <t>M3</t>
  </si>
  <si>
    <t>LOCALIZACIÓN</t>
  </si>
  <si>
    <t>MEDIDAS</t>
  </si>
  <si>
    <t>CANTIDAD</t>
  </si>
  <si>
    <t>TOTAL</t>
  </si>
  <si>
    <t>LARGO (m)</t>
  </si>
  <si>
    <t>ANCHO (m)</t>
  </si>
  <si>
    <t>ALTO (m)</t>
  </si>
  <si>
    <t>EXCAVACIONES</t>
  </si>
  <si>
    <t>SUBTOTAL</t>
  </si>
  <si>
    <t>CONTINUA EN LA FICHA FICHA Nº</t>
  </si>
  <si>
    <t>OBSERVACIONES:</t>
  </si>
  <si>
    <t>NOMBRE</t>
  </si>
  <si>
    <t>FIRMA</t>
  </si>
  <si>
    <t>M2</t>
  </si>
  <si>
    <t xml:space="preserve"> PROYECTO: CENTRO COMERCIAL AGROPECUARIO PLAZA DE MERCADO</t>
  </si>
  <si>
    <t>DIRECCIÓN OBRA: CARMEN DE VIBORAL - ANTIOQUIA</t>
  </si>
  <si>
    <t xml:space="preserve">CONSULTORIA:  </t>
  </si>
  <si>
    <t>LLENOS CON LIMO</t>
  </si>
  <si>
    <t>MOVIMIENTOS DE TIERRA Y LLENOS</t>
  </si>
  <si>
    <t>PLATAFORMA PLAZA</t>
  </si>
  <si>
    <t>ZAPATAS</t>
  </si>
  <si>
    <t>EJE A</t>
  </si>
  <si>
    <t>EJE B</t>
  </si>
  <si>
    <t>EJE C</t>
  </si>
  <si>
    <t>EJE F</t>
  </si>
  <si>
    <t>EJE G</t>
  </si>
  <si>
    <t>LLENOS</t>
  </si>
  <si>
    <t>Suministro, transporte y colocación de base granular de máximo Ø 1½", reacomodado con medios mecánicos y compactado al 95% mínimo del ensayo del proctor modificado, según normas para la construcción de pavimentos en el Valle de Aburrá, y todo lo necesario para su correcta construcción y funcionamiento Su medida sera tomada en sitio ya compactado.</t>
  </si>
  <si>
    <t xml:space="preserve">LLENOS </t>
  </si>
  <si>
    <t>COLUMNAS</t>
  </si>
  <si>
    <t>VIGAS FUNDACION</t>
  </si>
  <si>
    <t>VIGAS CUBIERTA</t>
  </si>
  <si>
    <t xml:space="preserve">LOSAS DE CUBIERTA </t>
  </si>
  <si>
    <t>CONCRETO</t>
  </si>
  <si>
    <t xml:space="preserve">VIGAS DE CIMENTACIÓN </t>
  </si>
  <si>
    <t>VIGA 2,7,8</t>
  </si>
  <si>
    <t>KG/ML</t>
  </si>
  <si>
    <t>No. DE VARILLAS</t>
  </si>
  <si>
    <t>CANTIDAD VIGAS</t>
  </si>
  <si>
    <t>REFUERZO SUPERIOR (No.5)</t>
  </si>
  <si>
    <t>REFUERZO INFERIOR (No.5)</t>
  </si>
  <si>
    <t>FLEJES A-B</t>
  </si>
  <si>
    <t>FLEJES B-C</t>
  </si>
  <si>
    <t>FLEJES C-D</t>
  </si>
  <si>
    <t>VIGA 3' Y 5'</t>
  </si>
  <si>
    <t>FLEJES B'-C</t>
  </si>
  <si>
    <t>VIGA 3 Y 6</t>
  </si>
  <si>
    <t>FLEJES D-E</t>
  </si>
  <si>
    <t>FLEJES E-F</t>
  </si>
  <si>
    <t>FLEJES F-G</t>
  </si>
  <si>
    <t>FLEJES G-H</t>
  </si>
  <si>
    <t>FLEJES H-I</t>
  </si>
  <si>
    <t>FLEJES I-J</t>
  </si>
  <si>
    <t>FLEJES J-K</t>
  </si>
  <si>
    <t>FLEJES K-L</t>
  </si>
  <si>
    <t>VIGA A</t>
  </si>
  <si>
    <t>FLEJES 2-4</t>
  </si>
  <si>
    <t>FLEJES 4-5</t>
  </si>
  <si>
    <t>FLEJES 5-7</t>
  </si>
  <si>
    <t>FLEJES 7-8</t>
  </si>
  <si>
    <t>VIGA B</t>
  </si>
  <si>
    <t>VIGA B'</t>
  </si>
  <si>
    <t>FLEJES 2-3'</t>
  </si>
  <si>
    <t>FLEJES 3'-5'</t>
  </si>
  <si>
    <t>FLEJES 5'-7</t>
  </si>
  <si>
    <t>VIGA C Y D</t>
  </si>
  <si>
    <t>VIGA I,J,L</t>
  </si>
  <si>
    <t>FLEJES 3-4</t>
  </si>
  <si>
    <t>FLEJES 5-6</t>
  </si>
  <si>
    <t>VIGA 4,5</t>
  </si>
  <si>
    <t>PILOTES</t>
  </si>
  <si>
    <t>Kg/ML</t>
  </si>
  <si>
    <t>REFUERZO TRANSVERSAL (No.8)</t>
  </si>
  <si>
    <t>FLEJE (No.3)</t>
  </si>
  <si>
    <t>REFUERZO DADO SENTIDO 1 (No.6)</t>
  </si>
  <si>
    <t>REFUERZO DADO SENTIDO 2 (No.6)</t>
  </si>
  <si>
    <t>TANQUE SUMINISTRO Y CUARTO DE BOMBAS</t>
  </si>
  <si>
    <t>MURO 1 - T</t>
  </si>
  <si>
    <t>MURO 1 - L</t>
  </si>
  <si>
    <t>MURO 2 - T</t>
  </si>
  <si>
    <t>MURO 2 - L</t>
  </si>
  <si>
    <t>MURO 3 - T</t>
  </si>
  <si>
    <t>MURO 3 - L</t>
  </si>
  <si>
    <t>MURO 4 - T</t>
  </si>
  <si>
    <t>MURO 4 - L</t>
  </si>
  <si>
    <t>MURO 5 - T</t>
  </si>
  <si>
    <t>MURO 5 - L</t>
  </si>
  <si>
    <t>MURO 6 - T</t>
  </si>
  <si>
    <t>MURO 6 - L</t>
  </si>
  <si>
    <t>MURO 7 - T</t>
  </si>
  <si>
    <t>MURO 7 - L</t>
  </si>
  <si>
    <t>MURO 8 - T</t>
  </si>
  <si>
    <t>MURO 8 - L</t>
  </si>
  <si>
    <t>MURO 9 - T</t>
  </si>
  <si>
    <t>MURO 9 - L</t>
  </si>
  <si>
    <t>CONTRAPISO 1</t>
  </si>
  <si>
    <t>CONTRAPISO 2</t>
  </si>
  <si>
    <t>COLUMNA TIPO 1</t>
  </si>
  <si>
    <t>COLUMNA TIPO 2</t>
  </si>
  <si>
    <t>FLEJES COLUMNA TIPO 1</t>
  </si>
  <si>
    <t>FLEJES COLUMNA TIPO 2</t>
  </si>
  <si>
    <t>CIMENTACION</t>
  </si>
  <si>
    <t>ZAPATA 1X1X0,2</t>
  </si>
  <si>
    <t>COLUMNA 0,3X0,3</t>
  </si>
  <si>
    <t>FLEJE COLUMNA 0,3</t>
  </si>
  <si>
    <t>V30X30 VIGA DE ENTREPISO MURO C</t>
  </si>
  <si>
    <t>REFUERZO TRANSVERSAL (No.4)</t>
  </si>
  <si>
    <t>REFUERZO TRANSVERSAL (No.5)</t>
  </si>
  <si>
    <t xml:space="preserve">VIGA CINTA MUROS </t>
  </si>
  <si>
    <t>REFUERZO SUPERIOR (No.4)</t>
  </si>
  <si>
    <t>REFUERZO INFERIOR (No.4)</t>
  </si>
  <si>
    <t>KG</t>
  </si>
  <si>
    <t>ACERO ESTRUCTURAL</t>
  </si>
  <si>
    <t>MAMPOSTERIA</t>
  </si>
  <si>
    <t>REVOQUES</t>
  </si>
  <si>
    <t>ESTUCO</t>
  </si>
  <si>
    <t>PINTURAS</t>
  </si>
  <si>
    <t>MORTEROS</t>
  </si>
  <si>
    <t>M</t>
  </si>
  <si>
    <t>SALIDAS</t>
  </si>
  <si>
    <t>TUBERIAS</t>
  </si>
  <si>
    <t>VALVULA</t>
  </si>
  <si>
    <t>MEDIDOR</t>
  </si>
  <si>
    <t xml:space="preserve">TUBERIA </t>
  </si>
  <si>
    <t>TUBERIA</t>
  </si>
  <si>
    <t>SALIDA</t>
  </si>
  <si>
    <t>INSTALACIONES HIDROSANITARIAS</t>
  </si>
  <si>
    <t xml:space="preserve">Suministro, transporte e instalación de salida sanitaria de 4". </t>
  </si>
  <si>
    <t>Redes internas</t>
  </si>
  <si>
    <t>Suministro, transporte  e instalación de tubería sanitaria de 4".</t>
  </si>
  <si>
    <t>Suministro, transporte e instalación de salida sanitaria de 6".</t>
  </si>
  <si>
    <t>Suministro, transporte  e instalación de tubería sanitaria de 6".</t>
  </si>
  <si>
    <t>EN COLOR VERDE SE ENCUENTRA LA LONGITUD CORRESPONDIENTE AL CERRAMIENTO PROVISIONAL DE OBRA</t>
  </si>
  <si>
    <t xml:space="preserve">Suministro,  transporte  e  instalación  de  Tubería  PVC- NOVAFORT   con   un  Diámetro   8"  (200   mm). </t>
  </si>
  <si>
    <t xml:space="preserve">Suministro, transporte e instalación de Kit silla YEE o silla TEE  8"  (200  mm)  x  4"  (110  mm).  </t>
  </si>
  <si>
    <t xml:space="preserve">Suministro, transporte e instalación de Kit silla YEE o silla TEE  8"  (200  mm)  x  6"  (160  mm). </t>
  </si>
  <si>
    <t>Suministro, transporte e instalación de Kit silla YEE o silla TEE  10"  (250  mm)  x  6"  (160  mm).</t>
  </si>
  <si>
    <t>CAJAS, TANQUES, SUMIDEROS Y MH</t>
  </si>
  <si>
    <t xml:space="preserve">Construcción  de  cajas  de  registro  de  0.8m  x  0.8m medidas  externas </t>
  </si>
  <si>
    <t>Construcción  de  sumidero  de  aguas  lluvias   1.10m  x 0.80m medidas externas</t>
  </si>
  <si>
    <t xml:space="preserve"> PROYECTO: TEATRO MUNICIPAL DE CARMEN DE VIBORAL</t>
  </si>
  <si>
    <t>Construcción de tanque para almacenamiento de agua de
4  x  4  x  4m  medidas  internas</t>
  </si>
  <si>
    <t xml:space="preserve">Construcción  de  base  y  cañuela  para  MH  de  diametro hasta  de  1,50m. </t>
  </si>
  <si>
    <t xml:space="preserve">Suministro transporte e instalación de Cilindro MH </t>
  </si>
  <si>
    <t>Suministro, transporte e instalación de Cuello en concreto de  21  Mpa para  MH</t>
  </si>
  <si>
    <t>Suministro, transporte e instalación de Tapa en concreto de 21 MPa para MH de 1,20; 1,50 y 2,0m de diámetro</t>
  </si>
  <si>
    <t>SANITARIOS</t>
  </si>
  <si>
    <t>LAVAMANOS</t>
  </si>
  <si>
    <t>MODULOS</t>
  </si>
  <si>
    <t>BARRA</t>
  </si>
  <si>
    <t>LAVA ESCOBAS</t>
  </si>
  <si>
    <t>anden</t>
  </si>
  <si>
    <t>TABLETA</t>
  </si>
  <si>
    <t>CERRAMIENTO</t>
  </si>
  <si>
    <t xml:space="preserve">CONSULTORIA: </t>
  </si>
  <si>
    <t>CUBIERTA</t>
  </si>
  <si>
    <t>PRIMER PISO</t>
  </si>
  <si>
    <t xml:space="preserve">SOPORTE </t>
  </si>
  <si>
    <t>ELEMENTOS</t>
  </si>
  <si>
    <t>Kg/M2</t>
  </si>
  <si>
    <t>A - 1</t>
  </si>
  <si>
    <t>A - 2</t>
  </si>
  <si>
    <t>A - 3</t>
  </si>
  <si>
    <t>A - 4</t>
  </si>
  <si>
    <t>A - 5</t>
  </si>
  <si>
    <t>A - 6</t>
  </si>
  <si>
    <t>A - 7</t>
  </si>
  <si>
    <t>A - 8</t>
  </si>
  <si>
    <t>A - 9</t>
  </si>
  <si>
    <t>A - 17</t>
  </si>
  <si>
    <t xml:space="preserve">ZONA 1 </t>
  </si>
  <si>
    <t>ZONA 2</t>
  </si>
  <si>
    <t>ZONA 3</t>
  </si>
  <si>
    <t>ZONA 4</t>
  </si>
  <si>
    <t>ZONA 5</t>
  </si>
  <si>
    <t>ZONA 6</t>
  </si>
  <si>
    <t>CERCHAS</t>
  </si>
  <si>
    <t>A - 15</t>
  </si>
  <si>
    <t>A - 16</t>
  </si>
  <si>
    <t>CORREAS CUBIERTA TÍPICA Y TRAMOYA</t>
  </si>
  <si>
    <t>PHR 220X80X2</t>
  </si>
  <si>
    <t xml:space="preserve">ESTRUCTURA DE SOPORTE </t>
  </si>
  <si>
    <t>ESTRUCTURA</t>
  </si>
  <si>
    <t>Suministro   e  instalación  de  teja  termo-acustica  tipo Panel Sandwch de 18mm con aislamiento en poliuretano y laminas de acero de 0.035mm</t>
  </si>
  <si>
    <t>Cubierta</t>
  </si>
  <si>
    <t>TEJA</t>
  </si>
  <si>
    <t>CANOA</t>
  </si>
  <si>
    <t>ENTIBADO</t>
  </si>
  <si>
    <t>REJAS VENTANAS</t>
  </si>
  <si>
    <t>PUERTAS</t>
  </si>
  <si>
    <t>POSTE</t>
  </si>
  <si>
    <t>SUBESTACION</t>
  </si>
  <si>
    <t>TRANSFORMADOR</t>
  </si>
  <si>
    <t>BAJANTE</t>
  </si>
  <si>
    <t xml:space="preserve">CAJAS </t>
  </si>
  <si>
    <t>ARMARIO MEDIDORES</t>
  </si>
  <si>
    <t>ALIMENTACION TRIFASICA</t>
  </si>
  <si>
    <t>ML ZONAS COMUNES</t>
  </si>
  <si>
    <t>CANALETA</t>
  </si>
  <si>
    <t>TABLERO</t>
  </si>
  <si>
    <t>CABLE ALIMENTADOR</t>
  </si>
  <si>
    <t>BREAKER</t>
  </si>
  <si>
    <t>TUBERIA MT</t>
  </si>
  <si>
    <t>SALIDA ELECTRICA</t>
  </si>
  <si>
    <t>CONECTOR</t>
  </si>
  <si>
    <t>CAJA</t>
  </si>
  <si>
    <t>CABLE</t>
  </si>
  <si>
    <t>LUMINARIA</t>
  </si>
  <si>
    <t>PANEL</t>
  </si>
  <si>
    <t>LUMINARIAS</t>
  </si>
  <si>
    <t>VARILLA</t>
  </si>
  <si>
    <t>SOLDADURA</t>
  </si>
  <si>
    <t>GABINETE</t>
  </si>
  <si>
    <t>HERRAJE</t>
  </si>
  <si>
    <t>ILUMINACION EXTERIOR</t>
  </si>
  <si>
    <t>PRESUPUESTO OFICIAL</t>
  </si>
  <si>
    <t>ITEM</t>
  </si>
  <si>
    <t>ESPECIFICACIONES</t>
  </si>
  <si>
    <t>UND.</t>
  </si>
  <si>
    <t>CANT.</t>
  </si>
  <si>
    <r>
      <rPr>
        <b/>
        <sz val="8"/>
        <rFont val="Arial"/>
        <family val="2"/>
      </rPr>
      <t>VALOR
UNITARIO</t>
    </r>
  </si>
  <si>
    <t>VALOR TOTAL</t>
  </si>
  <si>
    <t>VALOR CAP.</t>
  </si>
  <si>
    <r>
      <rPr>
        <b/>
        <sz val="8"/>
        <rFont val="Arial"/>
        <family val="2"/>
      </rPr>
      <t>Excavación  manual  de  material  heterogéneo de  0-2 m.</t>
    </r>
    <r>
      <rPr>
        <sz val="8"/>
        <rFont val="Arial"/>
        <family val="2"/>
      </rPr>
      <t>,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</si>
  <si>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t>m3</t>
  </si>
  <si>
    <t>Concertado</t>
  </si>
  <si>
    <r>
      <rPr>
        <b/>
        <sz val="8"/>
        <rFont val="Arial"/>
        <family val="2"/>
      </rPr>
      <t xml:space="preserve">Excavación  mecanica  </t>
    </r>
    <r>
      <rPr>
        <sz val="8"/>
        <rFont val="Arial"/>
        <family val="2"/>
      </rPr>
      <t>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</si>
  <si>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t>m2</t>
  </si>
  <si>
    <r>
      <rPr>
        <b/>
        <sz val="8"/>
        <rFont val="Arial"/>
        <family val="2"/>
      </rPr>
      <t>Llenos    con    material    de    préstamo</t>
    </r>
    <r>
      <rPr>
        <sz val="8"/>
        <rFont val="Arial"/>
        <family val="2"/>
      </rPr>
      <t>,    compactados mecánicamente hasta obtener una densidad del 98% de la máxima obtenida en el ensayo del próctor modificado. Incluye el   suministro,   transporte,   colocación   de   material,   la compactación de la misma y transporte interno. Y su medida
será en sitio ya compactado.</t>
    </r>
  </si>
  <si>
    <r>
      <rPr>
        <b/>
        <sz val="8"/>
        <rFont val="Arial"/>
        <family val="2"/>
      </rPr>
      <t xml:space="preserve">Llenos    con    material    proveniente    de    excavación </t>
    </r>
    <r>
      <rPr>
        <sz val="8"/>
        <rFont val="Arial"/>
        <family val="2"/>
      </rPr>
      <t>compactados mecánicamente. Incluye transporte interno. Su medida será en sitio ya compactado.</t>
    </r>
  </si>
  <si>
    <t>4.0</t>
  </si>
  <si>
    <t>CONCRETOS Y ACEROS</t>
  </si>
  <si>
    <r>
      <rPr>
        <b/>
        <sz val="8"/>
        <rFont val="Arial"/>
        <family val="2"/>
      </rPr>
      <t xml:space="preserve">Concreto preparado en obra de 21 MPa </t>
    </r>
    <r>
      <rPr>
        <sz val="8"/>
        <rFont val="Arial"/>
        <family val="2"/>
      </rPr>
      <t>para estructuras con  acabado  a  la  vista.  Incluye  suministro,  transporte  e instalación del concreto,  mano de obra, vibrado, protección y curado,  para  estructuras  de  acuerdo  con  las  diferentes dimensiones establecidas en los planos y diseños. No incluye
acero de refuerzo. Según diseño.</t>
    </r>
  </si>
  <si>
    <r>
      <rPr>
        <b/>
        <sz val="8"/>
        <rFont val="Arial"/>
        <family val="2"/>
      </rPr>
      <t xml:space="preserve">Suministro   de   acero   estructural   Grado   60   </t>
    </r>
    <r>
      <rPr>
        <sz val="8"/>
        <rFont val="Arial"/>
        <family val="2"/>
      </rPr>
      <t>(fy=4,200 kg/cm²). Incluye Figurado y Colocación. Según diseño.</t>
    </r>
  </si>
  <si>
    <t>kg</t>
  </si>
  <si>
    <t>El precio debe coincidir con el concertado $6,397</t>
  </si>
  <si>
    <t>MAMPOSTERÍA, REVOQUE, ESTUCO Y PINTURA</t>
  </si>
  <si>
    <r>
      <rPr>
        <b/>
        <sz val="8"/>
        <rFont val="Arial"/>
        <family val="2"/>
      </rPr>
      <t>Construcción de mampostería en ladrillo de 10x20x40cm</t>
    </r>
    <r>
      <rPr>
        <sz val="8"/>
        <rFont val="Arial"/>
        <family val="2"/>
      </rPr>
      <t>, revitado ambas caras. Incluye el suministro y transporte del ladrillo, el mortero de pega 1:4 espesor máx.=0.01 m y todos los   demás   elementos    necesarios   para    su   correcta construcción y funcionamiento. Se deben lavar muy bien los muros una vez han sido  brechadas debidamente  todas las juntas,    garantizando    una   apariencia    adecuada    para
mampostería a la vista.</t>
    </r>
  </si>
  <si>
    <r>
      <rPr>
        <b/>
        <sz val="8"/>
        <rFont val="Arial"/>
        <family val="2"/>
      </rPr>
      <t xml:space="preserve">Colocación de revoque  </t>
    </r>
    <r>
      <rPr>
        <sz val="8"/>
        <rFont val="Arial"/>
        <family val="2"/>
      </rPr>
      <t>con mortero  1:4 impermeabilizado con  Sika  1  o  equivalente,  en  muros.  Incluye  suministro  y transporte de los materiales, fajas, ranuras, filetes, y todos los demás elementos necesarios para su correcta construcción.</t>
    </r>
  </si>
  <si>
    <r>
      <rPr>
        <b/>
        <sz val="8"/>
        <rFont val="Arial"/>
        <family val="2"/>
      </rPr>
      <t xml:space="preserve">Instalación de estuco plástico </t>
    </r>
    <r>
      <rPr>
        <sz val="8"/>
        <rFont val="Arial"/>
        <family val="2"/>
      </rPr>
      <t>para interiores y exteriores sobre muros revocados. Incluye suministro y transporte de los materiales,   fajas,   ranuras,   filetes,   y   todos   los   demás elementos necesarios para su correcta construcción.</t>
    </r>
  </si>
  <si>
    <r>
      <rPr>
        <b/>
        <sz val="8"/>
        <rFont val="Arial"/>
        <family val="2"/>
      </rPr>
      <t xml:space="preserve">Aplicación de pintura a base de agua en muros interiores con vinilo tipo 1 </t>
    </r>
    <r>
      <rPr>
        <sz val="8"/>
        <rFont val="Arial"/>
        <family val="2"/>
      </rPr>
      <t>de 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r>
  </si>
  <si>
    <r>
      <rPr>
        <b/>
        <sz val="8"/>
        <rFont val="Arial"/>
        <family val="2"/>
      </rPr>
      <t xml:space="preserve">Aplicación de pintura a base de agua en muros exteriores con vinilo tipo Koraza o similar </t>
    </r>
    <r>
      <rPr>
        <sz val="8"/>
        <rFont val="Arial"/>
        <family val="2"/>
      </rPr>
      <t>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r>
  </si>
  <si>
    <t>PISOS Y ENCHAPES</t>
  </si>
  <si>
    <r>
      <rPr>
        <b/>
        <sz val="8"/>
        <rFont val="Arial"/>
        <family val="2"/>
      </rPr>
      <t xml:space="preserve">Construcción  de  mortero  para  acabados  en  piso  </t>
    </r>
    <r>
      <rPr>
        <sz val="8"/>
        <rFont val="Arial"/>
        <family val="2"/>
      </rPr>
      <t>de espesor  de 0.08 m., . Incluye suministro y transporte de los materiales,  nivelación   del  terreno  y  adecuación   de  la superficie,  malla  electrosoldada  D-84,  curado  y  todo  lo necesario  para  su  correcta  construcción  y  funcionamiento. Según diseño. Las excavaciones o descapotes se pagarán en
su ítem respectivo.</t>
    </r>
  </si>
  <si>
    <r>
      <rPr>
        <b/>
        <sz val="8"/>
        <rFont val="Arial"/>
        <family val="2"/>
      </rPr>
      <t>Colocación   de   Piso   en   Baldosa   antideslizante   para interiores tipo trafico alto</t>
    </r>
    <r>
      <rPr>
        <sz val="8"/>
        <rFont val="Arial"/>
        <family val="2"/>
      </rPr>
      <t>, acabado satinado tipo y calidad Atmósferas o equivalente. Incluye suministro y transporte de los materiales, adhesivo  o equivalente, juntas de dilatación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 Incluye morteo de nivelación y pulida.</t>
    </r>
  </si>
  <si>
    <r>
      <rPr>
        <b/>
        <sz val="8"/>
        <rFont val="Arial"/>
        <family val="2"/>
      </rPr>
      <t xml:space="preserve">Construcción de zócalo en media caña en granito pulido </t>
    </r>
    <r>
      <rPr>
        <sz val="8"/>
        <rFont val="Arial"/>
        <family val="2"/>
      </rPr>
      <t>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r>
  </si>
  <si>
    <t>m</t>
  </si>
  <si>
    <r>
      <rPr>
        <b/>
        <sz val="8"/>
        <rFont val="Arial"/>
        <family val="2"/>
      </rPr>
      <t>Instalación   de   Enchape   cerámico   de   20,5x30,5   cm</t>
    </r>
    <r>
      <rPr>
        <sz val="8"/>
        <rFont val="Arial"/>
        <family val="2"/>
      </rPr>
      <t>,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r>
  </si>
  <si>
    <r>
      <rPr>
        <b/>
        <sz val="8"/>
        <rFont val="Arial"/>
        <family val="2"/>
      </rPr>
      <t>Suministro, transporte e instalación de salidas de abasto en diametro  de 1/2"</t>
    </r>
    <r>
      <rPr>
        <sz val="8"/>
        <rFont val="Arial"/>
        <family val="2"/>
      </rPr>
      <t>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r>
  </si>
  <si>
    <t>un</t>
  </si>
  <si>
    <r>
      <rPr>
        <b/>
        <sz val="8"/>
        <rFont val="Arial"/>
        <family val="2"/>
      </rPr>
      <t>Suministro,  transporte  e  instalación  de  tubería  presión diámetro 1/2"</t>
    </r>
    <r>
      <rPr>
        <sz val="8"/>
        <rFont val="Arial"/>
        <family val="2"/>
      </rPr>
      <t>, RDE 9, 500 PSI,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t>
    </r>
  </si>
  <si>
    <r>
      <rPr>
        <b/>
        <sz val="8"/>
        <rFont val="Arial"/>
        <family val="2"/>
      </rPr>
      <t xml:space="preserve">Suministro, transporte e instalación de válvula compuerta marca  RW  1/2"  </t>
    </r>
    <r>
      <rPr>
        <sz val="8"/>
        <rFont val="Arial"/>
        <family val="2"/>
      </rPr>
      <t>o  equivalente.  Se  entregará  debidamente instalada  sin  presencia  de  fugas  ni  fisuras,  sometida  al sistema   ya   presurizado.   Incluye   todos   los   elementos requeridos para su correcta instalación y funcionamiento.</t>
    </r>
  </si>
  <si>
    <r>
      <rPr>
        <b/>
        <sz val="8"/>
        <rFont val="Arial"/>
        <family val="2"/>
      </rPr>
      <t xml:space="preserve">Suministro, transporte  e instalación de medidor en 1/2" </t>
    </r>
    <r>
      <rPr>
        <sz val="8"/>
        <rFont val="Arial"/>
        <family val="2"/>
      </rPr>
      <t>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t>
    </r>
  </si>
  <si>
    <r>
      <rPr>
        <b/>
        <sz val="8"/>
        <rFont val="Arial"/>
        <family val="2"/>
      </rPr>
      <t>Suministro,  transporte  e  instalación  de  tubería  presión diámetro 1"</t>
    </r>
    <r>
      <rPr>
        <sz val="8"/>
        <rFont val="Arial"/>
        <family val="2"/>
      </rPr>
      <t>, RDE 9, 500 PSI,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t>
    </r>
  </si>
  <si>
    <r>
      <rPr>
        <b/>
        <sz val="8"/>
        <rFont val="Arial"/>
        <family val="2"/>
      </rPr>
      <t xml:space="preserve">Suministro, transporte e instalación de válvula compuerta marca  RW  1"  </t>
    </r>
    <r>
      <rPr>
        <sz val="8"/>
        <rFont val="Arial"/>
        <family val="2"/>
      </rPr>
      <t>o  equivalente.  Se  entregará  debidamente instalada  sin  presencia  de  fugas  ni  fisuras,  sometida  al sistema   ya   presurizado.   Incluye   todos   los   elementos requeridos para su correcta instalación y funcionamiento.</t>
    </r>
  </si>
  <si>
    <r>
      <rPr>
        <b/>
        <sz val="8"/>
        <rFont val="Arial"/>
        <family val="2"/>
      </rPr>
      <t xml:space="preserve">Suministro, transporte e instalación de medidor en 1" </t>
    </r>
    <r>
      <rPr>
        <sz val="8"/>
        <rFont val="Arial"/>
        <family val="2"/>
      </rPr>
      <t>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t>
    </r>
  </si>
  <si>
    <r>
      <rPr>
        <b/>
        <sz val="8"/>
        <rFont val="Arial"/>
        <family val="2"/>
      </rPr>
      <t>Suministro, transporte e instalación de salida sanitaria de 1-1/2"</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</si>
  <si>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1-1/2"</t>
    </r>
    <r>
      <rPr>
        <sz val="8"/>
        <rFont val="Arial"/>
        <family val="2"/>
      </rPr>
      <t>.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</si>
  <si>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2"</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</si>
  <si>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2"</t>
    </r>
    <r>
      <rPr>
        <sz val="8"/>
        <rFont val="Arial"/>
        <family val="2"/>
      </rPr>
      <t>.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</si>
  <si>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3"</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</si>
  <si>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3"</t>
    </r>
    <r>
      <rPr>
        <sz val="8"/>
        <rFont val="Arial"/>
        <family val="2"/>
      </rPr>
      <t>.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</si>
  <si>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4"</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</si>
  <si>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t>El precio debe coincidir con el concertado $84,009</t>
  </si>
  <si>
    <r>
      <rPr>
        <b/>
        <sz val="8"/>
        <rFont val="Arial"/>
        <family val="2"/>
      </rPr>
      <t>Suministro, transporte  e instalación de tubería sanitaria de 4"</t>
    </r>
    <r>
      <rPr>
        <sz val="8"/>
        <rFont val="Arial"/>
        <family val="2"/>
      </rPr>
      <t>. Incluye todos los accesorios en PVC de diámetro 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</si>
  <si>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6"</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</si>
  <si>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 xml:space="preserve">Suministro, transporte  e instalación de tubería sanitaria de 6". </t>
    </r>
    <r>
      <rPr>
        <sz val="8"/>
        <rFont val="Arial"/>
        <family val="2"/>
      </rPr>
      <t>Incluye todos los accesorios en PVC de diámetro 6"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</si>
  <si>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Tubería  PVC- NOVAFORT   con   un  Diámetro   8"  (200   mm)</t>
    </r>
    <r>
      <rPr>
        <sz val="8"/>
        <rFont val="Arial"/>
        <family val="2"/>
      </rPr>
      <t>.  Incluye suministro y transporte de los materiales, bocas, accesorios, acondicionador de superficie y adhesivo Novafort  y todos los elementos   necesarios   para   su   correcta   instalación   y funcionamiento.  La  excavación,  encamado,  atraques  y  los llenos se pagaran en su ítem respectivo.</t>
    </r>
  </si>
  <si>
    <r>
      <rPr>
        <b/>
        <sz val="8"/>
        <rFont val="Arial"/>
        <family val="2"/>
      </rPr>
      <t>Suministro,  transporte  e  instalación  de  Tubería  PVC- NOVAFORT, con un Diámetro DE  10" (250  mm)</t>
    </r>
    <r>
      <rPr>
        <sz val="8"/>
        <rFont val="Arial"/>
        <family val="2"/>
      </rPr>
      <t>. Incluye suministro y transporte de los materiales, bocas, accesorios, acondicionador de superficie y adhesivo Novafort y todos los elementos   necesarios   para   su   correcta   instalación   y funcionamiento.  La  excavación,  encamado,  atraques  y  los llenos se pagaran en su ítem respectivo.</t>
    </r>
  </si>
  <si>
    <r>
      <rPr>
        <b/>
        <sz val="8"/>
        <rFont val="Arial"/>
        <family val="2"/>
      </rPr>
      <t xml:space="preserve">Suministro,  transporte  e  instalación  de  Tubería  PVC- NOVAFORT, con un Diámetro DE  12" (315  mm). </t>
    </r>
    <r>
      <rPr>
        <sz val="8"/>
        <rFont val="Arial"/>
        <family val="2"/>
      </rPr>
      <t>Incluye suministro y transporte de los materiales, bocas, accesorios, acondicionador de superficie y adhesivo Novafort y todos los elementos   necesarios   para   su   correcta   instalación   y funcionamiento.  La  excavación,  encamado,  atraques  y  los llenos se pagaran en su ítem respectivo.</t>
    </r>
  </si>
  <si>
    <r>
      <rPr>
        <b/>
        <sz val="8"/>
        <rFont val="Arial"/>
        <family val="2"/>
      </rPr>
      <t>Suministro, transporte e instalación de Kit silla YEE o silla TEE  8"  (200  mm)  x  4"  (110  mm)</t>
    </r>
    <r>
      <rPr>
        <sz val="8"/>
        <rFont val="Arial"/>
        <family val="2"/>
      </rPr>
      <t>.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</si>
  <si>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Suministro, transporte e instalación de Kit silla YEE o silla TEE  8"  (200  mm)  x  6"  (160  mm)</t>
    </r>
    <r>
      <rPr>
        <sz val="8"/>
        <rFont val="Arial"/>
        <family val="2"/>
      </rPr>
      <t>.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</si>
  <si>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 xml:space="preserve">Suministro, transporte e instalación de Kit silla YEE o silla TEE  10"  (250  mm)  x  6"  (160  mm).  </t>
    </r>
    <r>
      <rPr>
        <sz val="8"/>
        <rFont val="Arial"/>
        <family val="2"/>
      </rPr>
      <t>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</si>
  <si>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 xml:space="preserve">Suministro, transporte e instalación de Kit silla YEE o silla TEE  12"  (315  mm)  x  6"  (160  mm).  </t>
    </r>
    <r>
      <rPr>
        <sz val="8"/>
        <rFont val="Arial"/>
        <family val="2"/>
      </rPr>
      <t>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</si>
  <si>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 xml:space="preserve">Construcción  de  cajas  de  registro  de  0.8m  x  0.8m medidas  externas  </t>
    </r>
    <r>
      <rPr>
        <sz val="8"/>
        <rFont val="Arial"/>
        <family val="2"/>
      </rPr>
      <t>altura  0.90m  espesor  de  0.10m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r>
  </si>
  <si>
    <r>
      <rPr>
        <b/>
        <sz val="8"/>
        <rFont val="Arial"/>
        <family val="2"/>
      </rPr>
      <t xml:space="preserve">Construcción  de  sumidero  de  aguas  lluvias   1.10m  x 0.80m medidas externas </t>
    </r>
    <r>
      <rPr>
        <sz val="8"/>
        <rFont val="Arial"/>
        <family val="2"/>
      </rPr>
      <t>y altura 0.90m espesor de 0.10m en  concreto  de  21  MPa.  Incluye  suministro,  transporte  y colocación  del concreto, reja metálica, formaleta, vibrado  y todo   lo   necesario   para   su   correcta   construcción   y funcionamiento, según diseño  y especificaciones de E.P.M. La excavación, llenos y entresuelo  se pagarán  en  su ítem
respectivo.</t>
    </r>
  </si>
  <si>
    <r>
      <rPr>
        <b/>
        <sz val="8"/>
        <rFont val="Arial"/>
        <family val="2"/>
      </rPr>
      <t xml:space="preserve">Construcción de tanque para almacenamiento de agua de
4  x  4  x  4m  medidas  internas  </t>
    </r>
    <r>
      <rPr>
        <sz val="8"/>
        <rFont val="Arial"/>
        <family val="2"/>
      </rPr>
      <t>en  concreto  de  21MPa. espesor de 0.2m con impermeabilizante integral tipo Sika o equivalente, enchapado en ceramica de paredes internas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r>
  </si>
  <si>
    <r>
      <rPr>
        <b/>
        <sz val="8"/>
        <rFont val="Arial"/>
        <family val="2"/>
      </rPr>
      <t>Construcción  de  base  y  cañuela  para  MH  de  diametro hasta  de  1,50m</t>
    </r>
    <r>
      <rPr>
        <sz val="8"/>
        <rFont val="Arial"/>
        <family val="2"/>
      </rPr>
      <t>.  El  cuello,  cono  y  la  tapa  se  pagan  por
aparte.</t>
    </r>
  </si>
  <si>
    <r>
      <rPr>
        <b/>
        <sz val="8"/>
        <rFont val="Arial"/>
        <family val="2"/>
      </rPr>
      <t xml:space="preserve">Suministro transporte e instalación de Cilindro MH </t>
    </r>
    <r>
      <rPr>
        <sz val="8"/>
        <rFont val="Arial"/>
        <family val="2"/>
      </rPr>
      <t>(incluye ganchos) para diámetro hasta de 1,50 m</t>
    </r>
  </si>
  <si>
    <r>
      <rPr>
        <b/>
        <sz val="8"/>
        <rFont val="Arial"/>
        <family val="2"/>
      </rPr>
      <t>Suministro, transporte e instalación de Cono en concreto de 21 MPa para MH</t>
    </r>
    <r>
      <rPr>
        <sz val="8"/>
        <rFont val="Arial"/>
        <family val="2"/>
      </rPr>
      <t>, según normas EPM. MH de díámetro
hasta de 1,50 m</t>
    </r>
  </si>
  <si>
    <r>
      <rPr>
        <b/>
        <sz val="8"/>
        <rFont val="Arial"/>
        <family val="2"/>
      </rPr>
      <t xml:space="preserve">Suministro, transporte e instalación de Cuello </t>
    </r>
    <r>
      <rPr>
        <sz val="8"/>
        <rFont val="Arial"/>
        <family val="2"/>
      </rPr>
      <t>en concreto de  21  Mpa para  MH de  diametro  hasta  de 1,50  m según
diseños y normas EPM.</t>
    </r>
  </si>
  <si>
    <r>
      <rPr>
        <b/>
        <sz val="8"/>
        <rFont val="Arial"/>
        <family val="2"/>
      </rPr>
      <t xml:space="preserve">Suministro, transporte e instalación de Tapa en concreto de 21 MPa </t>
    </r>
    <r>
      <rPr>
        <sz val="8"/>
        <rFont val="Arial"/>
        <family val="2"/>
      </rPr>
      <t>para MH de 1,20; 1,50 y 2,0m de diámetro, según
normas EPM.</t>
    </r>
  </si>
  <si>
    <t>APARATOS HIDROSANITARIOS</t>
  </si>
  <si>
    <r>
      <rPr>
        <b/>
        <sz val="8"/>
        <rFont val="Arial"/>
        <family val="2"/>
      </rPr>
      <t xml:space="preserve">Instalación  de  Sanitario  Integral  </t>
    </r>
    <r>
      <rPr>
        <sz val="8"/>
        <rFont val="Arial"/>
        <family val="2"/>
      </rPr>
      <t>Uso  Institucional  color Blanco con fluxómetro anti-vandálico,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r>
  </si>
  <si>
    <r>
      <rPr>
        <b/>
        <sz val="8"/>
        <rFont val="Arial"/>
        <family val="2"/>
      </rPr>
      <t xml:space="preserve">Suministro,  transporte  y  Colocación  de  lavamanos  </t>
    </r>
    <r>
      <rPr>
        <sz val="8"/>
        <rFont val="Arial"/>
        <family val="2"/>
      </rPr>
      <t>Uso institucional. Incluye Grifería  galaxia, abasto  metálico, sifón botella  y  todos  los  demás  elementos  necesarios  para  su correcta instalación y funcionamiento.</t>
    </r>
  </si>
  <si>
    <r>
      <rPr>
        <b/>
        <sz val="8"/>
        <rFont val="Arial"/>
        <family val="2"/>
      </rPr>
      <t xml:space="preserve">Suministro,  transporte  y  colocación  de  orinal  mediano </t>
    </r>
    <r>
      <rPr>
        <sz val="8"/>
        <rFont val="Arial"/>
        <family val="2"/>
      </rPr>
      <t>línea institucional de corona o equivalente con fluxómetro anti vandálico,  color  blanco  con  grifería  automatica  de  push antivandalica  ref  71300.  Incluye  grifería,  abasto  metálico  y todos los elementos necesarios para su correcta instalación y
funcionamiento.</t>
    </r>
  </si>
  <si>
    <r>
      <rPr>
        <b/>
        <sz val="8"/>
        <rFont val="Arial"/>
        <family val="2"/>
      </rPr>
      <t xml:space="preserve">Modulos elaborados en lámina de Acero inoxidable </t>
    </r>
    <r>
      <rPr>
        <sz val="8"/>
        <rFont val="Arial"/>
        <family val="2"/>
      </rPr>
      <t>para divisiones de baños AISI SAE 304 con estructura interna en polímero de alta densidad inyectado.</t>
    </r>
  </si>
  <si>
    <r>
      <rPr>
        <b/>
        <sz val="8"/>
        <rFont val="Arial"/>
        <family val="2"/>
      </rPr>
      <t>Suministro, transporte y colocación de barra de seguridad para personas con movilidad reducida</t>
    </r>
    <r>
      <rPr>
        <sz val="8"/>
        <rFont val="Arial"/>
        <family val="2"/>
      </rPr>
      <t>, con una longitud de 60 cm. y un diámetro  de  1¼" en acero inoxidable. Incluye pernos para anclaje, escudos en acero inoxidable y todos los elementos   necesarios   para   su   correcta   instalación   y funcionamiento, según diseño.</t>
    </r>
  </si>
  <si>
    <r>
      <rPr>
        <b/>
        <sz val="8"/>
        <rFont val="Arial"/>
        <family val="2"/>
      </rPr>
      <t xml:space="preserve">Suministro,   transporte   y   colocación   de  lavaescobas </t>
    </r>
    <r>
      <rPr>
        <sz val="8"/>
        <rFont val="Arial"/>
        <family val="2"/>
      </rPr>
      <t>prefabricado en concreto forrado en granito de 42 x 60 x 25 cm. fondo gris. Incluye mortero 1:4, llave bocamanguera, sifón y  todo  los  demás  elementos  necesarios  para  su  correcta instalación y funcionamiento.</t>
    </r>
  </si>
  <si>
    <t>URBANISMO</t>
  </si>
  <si>
    <r>
      <rPr>
        <b/>
        <sz val="8"/>
        <rFont val="Arial"/>
        <family val="2"/>
      </rPr>
      <t>Construcción de Anden en concreto preparado en obra de
21  MPa</t>
    </r>
    <r>
      <rPr>
        <sz val="8"/>
        <rFont val="Arial"/>
        <family val="2"/>
      </rPr>
      <t>.  con  un  espesor  de  0.10m.  Incluye  suministro, transporte e instalación del concreto,  mano de obra, vibrado, protección  y  curado,  para  estructuras  de  acuerdo  con  las diferentes dimensiones establecidas en los planos y diseños. Según diseño.</t>
    </r>
  </si>
  <si>
    <r>
      <rPr>
        <b/>
        <sz val="8"/>
        <rFont val="Arial"/>
        <family val="2"/>
      </rPr>
      <t xml:space="preserve">Suministro,   transporte   y   colocación   deTableta   tipo loserna lisa de dimension 0.6 x 0.3 x 0.04 m </t>
    </r>
    <r>
      <rPr>
        <sz val="8"/>
        <rFont val="Arial"/>
        <family val="2"/>
      </rPr>
      <t>color a definir por  la  interventoría.  Incluye  suministro  y  transporte  de  los materiales, cortes a máquina. Seguir recomendación del MEP MEDELLÍN  y  patrones  de  instalación  del  ICPC.  Incluye: mortero   para   cama   de   asiento   con   espesor   de   4cm compactados, sello con boquilla con látex, cortes con equipo manual   y/o   mecanico   y   todas   las   demás   actividades necesarias para su correcta colocación y funcionamiento.</t>
    </r>
  </si>
  <si>
    <r>
      <rPr>
        <b/>
        <sz val="8"/>
        <rFont val="Arial"/>
        <family val="2"/>
      </rPr>
      <t>Suministro,   transporte   y   colocación   de   adoquín   de concreto  tipo  guía  táctil  de  0,20  x 0,20  x 0,04  m</t>
    </r>
    <r>
      <rPr>
        <sz val="8"/>
        <rFont val="Arial"/>
        <family val="2"/>
      </rPr>
      <t>, color amarillo.  Incluye  suministro  y  transporte  de  los  materiales, cortes   a   máquina.   Seguir   recomendación   del   MEP MEDELLÍN  y  patrones  de  instalación  del  ICPC.  Incluye: mortero   para   cama   de   asiento   con   espesor   de   4cm compactados, sello con boquilla con látex, cortes con equipo manual   y/o   mecanico   y   todas   las   demás   actividades necesarias para su correcta colocación y funcionamiento.</t>
    </r>
  </si>
  <si>
    <r>
      <rPr>
        <b/>
        <sz val="8"/>
        <rFont val="Arial"/>
        <family val="2"/>
      </rPr>
      <t>Colocación  de  piso  en  bloque  en  adoquín  demarcador visual  de  0.10  x  0.20  x  0.04  m</t>
    </r>
    <r>
      <rPr>
        <sz val="8"/>
        <rFont val="Arial"/>
        <family val="2"/>
      </rPr>
      <t>,  (color  amarillo).  Incluye suministro y transporte de los materiales, cortes a máquina. Seguir recomendación del MEP y patrones de instalación del ICPC.  Incluye: arena para cama de asiento con espesor de 4cm  compactados (segun  granulometria  MEP),  arena  para sello libre de materia organica (segun granulometria MEP), cortes con equipo manual y/o mecanico.</t>
    </r>
  </si>
  <si>
    <r>
      <rPr>
        <b/>
        <sz val="8"/>
        <rFont val="Arial"/>
        <family val="2"/>
      </rPr>
      <t xml:space="preserve">Suministro, transporte e instalación de Basurero urbano. </t>
    </r>
    <r>
      <rPr>
        <sz val="8"/>
        <rFont val="Arial"/>
        <family val="2"/>
      </rPr>
      <t>Fabricado  en  Acero  Inoxidable  T304  cal  20.  Contenedor batiente. Altura 1,00 metro y diámetro 39 cms. Capacidad 75 lts</t>
    </r>
  </si>
  <si>
    <r>
      <rPr>
        <b/>
        <sz val="8"/>
        <rFont val="Arial"/>
        <family val="2"/>
      </rPr>
      <t xml:space="preserve">Suministro, transporte e instalación de Silla  de 1,80 mts de largo. </t>
    </r>
    <r>
      <rPr>
        <sz val="8"/>
        <rFont val="Arial"/>
        <family val="2"/>
      </rPr>
      <t>Estructura en hierro modular Norma A536 65-45-12
-  ensamble  de  la  banca.  Incluye  superficie  de  asiento  y espaldar  en  POLIPROPILENO  de  9x3  cm  (7  listones).
capacidad para 4 persona.</t>
    </r>
  </si>
  <si>
    <t>Suministro, transporte e instalación de grama macana.</t>
  </si>
  <si>
    <r>
      <rPr>
        <b/>
        <sz val="8"/>
        <rFont val="Arial"/>
        <family val="2"/>
      </rPr>
      <t xml:space="preserve">Suministro,  transporte  y  colocación  de  Cerramiento  en malla eslabonada </t>
    </r>
    <r>
      <rPr>
        <sz val="8"/>
        <rFont val="Arial"/>
        <family val="2"/>
      </rPr>
      <t>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t>
    </r>
  </si>
  <si>
    <r>
      <rPr>
        <b/>
        <sz val="8"/>
        <rFont val="Arial"/>
        <family val="2"/>
      </rPr>
      <t xml:space="preserve">Suministro, transporte  y colocación de Puerta  en malla eslabonada con ala sencilla o doble. </t>
    </r>
    <r>
      <rPr>
        <sz val="8"/>
        <rFont val="Arial"/>
        <family val="2"/>
      </rPr>
      <t>pivotante conformada por un bastidor en tubería metálica PTS . Incluye cerradura de  seguridad  de  primera  calidad  tipo  Yale  o  equivalente, picaportes, manija.  pintura  anticorrosiva  y adherente, base catalizador, acabado en pintura esmalte tipo poliuretano para exteriores y todos los demás elementos necesarios para su correcta instalación y funcionamiento. Según diseño.</t>
    </r>
  </si>
  <si>
    <r>
      <rPr>
        <b/>
        <sz val="8"/>
        <rFont val="Arial"/>
        <family val="2"/>
      </rPr>
      <t xml:space="preserve">Construcción   de   estructura   metálica   para   soporte principal  de cubierta.  </t>
    </r>
    <r>
      <rPr>
        <sz val="8"/>
        <rFont val="Arial"/>
        <family val="2"/>
      </rPr>
      <t>Incluye columnas,  cerchas, correas, viga perimetral amarre, platinas de apoyo, pernos de anclaje, arrostramientos principal y secundario, pintura anticorrosiva cromato de zinc y esmalte de primera calidad para intemperie y todo lo necesario para su correcta construcción.</t>
    </r>
  </si>
  <si>
    <t>Kg</t>
  </si>
  <si>
    <t>Concertado Ing Ianos 07042022</t>
  </si>
  <si>
    <r>
      <rPr>
        <b/>
        <sz val="8"/>
        <rFont val="Arial"/>
        <family val="2"/>
      </rPr>
      <t xml:space="preserve">Suministro   e  instalación  de  teja  termo-acustica  tipo standing seam </t>
    </r>
    <r>
      <rPr>
        <sz val="8"/>
        <rFont val="Arial"/>
        <family val="2"/>
      </rPr>
      <t>de 1-1/2  cal 26  pintada por  ambas caras, incluye tornillos y ganchos de fijación.</t>
    </r>
  </si>
  <si>
    <t>En planos se habla de (Teja metaldeck sanwich deck tipo c)</t>
  </si>
  <si>
    <r>
      <rPr>
        <b/>
        <sz val="8"/>
        <rFont val="Arial"/>
        <family val="2"/>
      </rPr>
      <t xml:space="preserve">Suministro e instalación de canoa en lámina galvanizada calibre 20 grafada, </t>
    </r>
    <r>
      <rPr>
        <sz val="8"/>
        <rFont val="Arial"/>
        <family val="2"/>
      </rPr>
      <t>desarrollo de 120 cm y soldada en las uniones, incluye pintura anticorrosiva y de acabado y todos los  elementos  necesarios  para  su  correcta  instalación  y
funcionamiento.</t>
    </r>
  </si>
  <si>
    <t>Total Costos Directos</t>
  </si>
  <si>
    <t>Administración</t>
  </si>
  <si>
    <t>Imprevistos</t>
  </si>
  <si>
    <t>Utilidad</t>
  </si>
  <si>
    <t>Total Obra</t>
  </si>
  <si>
    <t>PGIO</t>
  </si>
  <si>
    <t>TOTAL PRESUPUESTO</t>
  </si>
  <si>
    <t>DEBE CERRAR AL VALOR DEL CONVENIO DPS</t>
  </si>
  <si>
    <r>
      <rPr>
        <b/>
        <sz val="8"/>
        <rFont val="Arial"/>
        <family val="2"/>
      </rPr>
      <t xml:space="preserve">Construcción de entibado temporal en tablón de madera </t>
    </r>
    <r>
      <rPr>
        <sz val="8"/>
        <rFont val="Arial"/>
        <family val="2"/>
      </rPr>
      <t>(4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t>
    </r>
  </si>
  <si>
    <r>
      <rPr>
        <b/>
        <sz val="8"/>
        <rFont val="Arial"/>
        <family val="2"/>
      </rPr>
      <t>Suministro,  transporte   e  instalación  de  tubería  PVC Ventilación  en  bajantes  con  un  diámetro  de  4"</t>
    </r>
    <r>
      <rPr>
        <sz val="8"/>
        <rFont val="Arial"/>
        <family val="2"/>
      </rPr>
      <t>,  agua lluvias.  Incluye  suministro  y  transporte  de  los  materiales, bocas, accesorios, pegante, limpiador, wash primer, acabado en esmalte mate, color a definir por parte de interventoría, andamios,  abrazaderas  y  todos  los  elementos  necesarios para su correcta instalación y funcionamiento.</t>
    </r>
  </si>
  <si>
    <t>PUERTAS Y VENTANAS</t>
  </si>
  <si>
    <t>NO SE INCLUYE LA PUERTA CORREDIZA CONFORME A LO ARQUITECTONICO</t>
  </si>
  <si>
    <r>
      <rPr>
        <b/>
        <sz val="8"/>
        <rFont val="Arial"/>
        <family val="2"/>
      </rPr>
      <t>Suministro,  transporte  y  colocación  de  Rejas  ventanas en perfilería 2x1" y 1x1" calibre 20</t>
    </r>
    <r>
      <rPr>
        <sz val="8"/>
        <rFont val="Arial"/>
        <family val="2"/>
      </rPr>
      <t>. Incluye masilla, pintura anticorrosiva, esmalte brillante y demás elementos necesarios
para su correcta instalación.</t>
    </r>
  </si>
  <si>
    <r>
      <rPr>
        <b/>
        <sz val="8"/>
        <rFont val="Arial"/>
        <family val="2"/>
      </rPr>
      <t>Suministro, transporte y colocación de ventanas vidrieras fijas y corredizas reforzadas</t>
    </r>
    <r>
      <rPr>
        <sz val="8"/>
        <rFont val="Arial"/>
        <family val="2"/>
      </rPr>
      <t>, sistema VP-3831 de alúmina o equivalente. Marco y estructura en aluminio anodizado color natural. Compuesta de marco y parales verticales piso-techo en tubería rectangular de 3x1½" (ref. T-103), cristal templado claro, espesor de 6 mm.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r>
  </si>
  <si>
    <r>
      <rPr>
        <b/>
        <sz val="8"/>
        <rFont val="Arial"/>
        <family val="2"/>
      </rPr>
      <t>Suministro, transporte y colocación de puertas vidrieras fijas reforzadas</t>
    </r>
    <r>
      <rPr>
        <sz val="8"/>
        <rFont val="Arial"/>
        <family val="2"/>
      </rPr>
      <t>, sistema VP-3831 de alúmina o equivalente. Marco  y  estructura  en  aluminio  anodizado  color  natural. Compuesta  de  marco  y  parales  verticales  piso-techo  en tubería  rectangular  de  3x1½"  (ref.  T-103),  cristal  templado claro, espesor de 6 mm.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r>
  </si>
  <si>
    <r>
      <rPr>
        <b/>
        <sz val="8"/>
        <rFont val="Arial"/>
        <family val="2"/>
      </rPr>
      <t>Suministro,  transporte  y  colocación  de  Puerta  metálica (marco y ala) calibre 20 de 0.8x2.10 m</t>
    </r>
    <r>
      <rPr>
        <sz val="8"/>
        <rFont val="Arial"/>
        <family val="2"/>
      </rPr>
      <t>. Incluye chapa de seguridad tipo Yale o equivalente, anticorrosivo y esmalte de acabado  y  todo  los  demás  elementos  requeridos  para  su correcta fabricación e instalación, según diseño.</t>
    </r>
  </si>
  <si>
    <r>
      <rPr>
        <b/>
        <sz val="8"/>
        <rFont val="Arial"/>
        <family val="2"/>
      </rPr>
      <t xml:space="preserve">Suministro,  transporte  y  colocación  de  Puerta  metálica (marco y ala) calibre 20 de 0.9x2.10 m. </t>
    </r>
    <r>
      <rPr>
        <sz val="8"/>
        <rFont val="Arial"/>
        <family val="2"/>
      </rPr>
      <t>Incluye chapa de seguridad tipo Yale o equivalente, anticorrosivo y esmalte de acabado  y  todo  los  demás  elementos  requeridos  para  su correcta fabricación e instalación, según diseño.</t>
    </r>
  </si>
  <si>
    <r>
      <rPr>
        <b/>
        <sz val="8"/>
        <rFont val="Arial"/>
        <family val="2"/>
      </rPr>
      <t>Puerta de interior en madera  entamborada</t>
    </r>
    <r>
      <rPr>
        <sz val="8"/>
        <rFont val="Arial"/>
        <family val="2"/>
      </rPr>
      <t>, sencilla, con alma alveolada, triple de 4mm, bastidor de madera maciza, y paneles  de  tablero  contrachapado  de  madera  nacional; marco metálico para pintar; con herrajes de colgar y de cierre.</t>
    </r>
  </si>
  <si>
    <t>INSTALACIONES ELECTRICAS</t>
  </si>
  <si>
    <t>Suministro, transporte e instalación de poste de concreto octagonal de 12m x 750kgf, de acuerdo a la norma RA7-035. Incluye: ahoyada, hincada, aplomada, todos los elementos necesarios para su correcta instalación.</t>
  </si>
  <si>
    <t>APU</t>
  </si>
  <si>
    <t>Suministro, transporte e instalación de subestación trifásica en poste según norma EPM RA2-026. Incluye: herrajes, protecciones, fusibles, conectores, barraje primario y demás elementos requeridos para su correcta operación. No incluye puesta a tierra.</t>
  </si>
  <si>
    <t>Suministro, transporte e instalación de transformador trifásico en poste 75kVA aislado en aceite 13200/220-127V. Incluye: elementos de fijación, DPS's primarios, bujes protectores de vida silvestre, numeración y chequeo por parte de EPM.</t>
  </si>
  <si>
    <t>Suministro, transporte e instalación de bajante en TMG ⌀4"x6m. Incluye: capacete con grapa de puesta a tierra, elementos de fijación y marcación.</t>
  </si>
  <si>
    <t>Suministro, transporte e instalación de caja según norma RS3-003, con tapa según norma RS4-001. Incluye: marcación externa e interna.</t>
  </si>
  <si>
    <t>Suministro, transporte e instalación de tubería de 2x∅4" PVC-DB zona dura. Incluye: accesorios PVC (terminales, curvas, uniones), soldadura PVC, banda plástica riesgo eléctrico y demás requeridos para su correcta operación.</t>
  </si>
  <si>
    <t>Suministro, transporte e instalación  de acometida trifásica en cable de aluminio serie AA8000 6#4/0AWG-LSZH (Fases) + 2#2/0AWG-LSZH (Neutro). Incluye: terminales de ojo, cintas, marcación y de mas elementos para su correcta instalación</t>
  </si>
  <si>
    <t>Suministro, transporte e instalación de armario de medidores fabricado en lamina Cold Rolled Cal. 18, pintura electrostática con espacio para alojar breaker industrial 3x250A, 3 medidores 3F-4H 5/100 Activa Cl. 1 Reactiva Cl. 2, 2 breaker industriales 3x60A, 1 breaker industrial 3x100A, 3 reservas no equipadas, construido cumpliendo norma EPM RA8-012. Incluye: elementos de fijación, marcación y demás requeridos para su correcta operación.</t>
  </si>
  <si>
    <t>CANALIZACIONES, ALIMENTADORES Y DISTRIBUCIÓN</t>
  </si>
  <si>
    <t>Suministro, transporte e instalación  de alimentación trifásica en cable de cobre 3#2AWG-LSZH (Fases) + 1#4AWG-LSZH (Neutro) + 1#6AWG-LSZH (Tierra). Incluye: terminales de ojo, cintas, marcación y de mas elementos para su correcta instalación</t>
  </si>
  <si>
    <t>Suministro, transporte e instalación de ML Zonas Comunes fabricado en lamina Cold Rolled Cal. 18, pintura electrostática con espacio para alojar breaker industrial 3x100A, 1 breaker industrial 3x80A, 2 breakers industriales 3x60A, 1 breaker industrial 3x40A, 1 DPS tipo 1+2 FV40B+C/4-150S. Incluye: elementos de fijación, marcación y demás requeridos para su correcta operación.</t>
  </si>
  <si>
    <t>Suministro, transporte e instalación de canaleta metálica cerrada de 30cmx8cm con tapa. Incluye: curvas, tees, elementos de fijación, cable de cobre desnudo #4 AWG a lo largo de todo el recorrido, marcación y demás requeridos para su correcta operación.</t>
  </si>
  <si>
    <t>Suministro, transporte e instalación de tubería EMT Ø2''. Incluye: uniones, entradas a caja, curvas, elementos de fijación y marcación.</t>
  </si>
  <si>
    <t>Suministro, transporte e instalación de tablero de 42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t>
  </si>
  <si>
    <t>Suministro, transporte e instalación de tablero de 12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t>
  </si>
  <si>
    <t>Suministro, transporte e instalación de alimentador trifásico en cables de cobre 3No6(F) + 1No8(T) + 1No8(T) AWG-LSZH. Incluye: conectores, cintas, marcación, elementos de fijación y demás accesorios funcionamiento.</t>
  </si>
  <si>
    <t>Suministro, transporte e instalación de alimentador trifásico en cables de cobre 3No4(F) + 1No6(T) + 1No6(T) AWG-LSZH. Incluye: conectores, cintas, marcación, elementos de fijación y demás accesorios funcionamiento.</t>
  </si>
  <si>
    <t>Suministro, transporte e instalación de breaker industrial de 3x80A - Icc=10kA: Incluye: elementos de fijación.</t>
  </si>
  <si>
    <t>Suministro, transporte e instalación de breaker industrial de 3x60A - Icc=10kA: Incluye: elementos de fijación.</t>
  </si>
  <si>
    <t>Suministro, transporte e instalación de breaker monopolar enchufable 1x15A, 1x20A o 1x30A - Icc=10kA.</t>
  </si>
  <si>
    <t>Suministro, transporte e instalación de breaker bipolar enchufable de 2x15A, 2x20A o 2x30A - Icc=10kA.</t>
  </si>
  <si>
    <t xml:space="preserve">Canaleta metálica de 12x5cm con división central, pestañas para tapar hacia afuera, calibre 22 USG, lamina cold-rolled, pintura electroestática en polvo horneable color gris texturizada. Incluye accesorios (curvas, derivaciones, etc.), elementos de fijación, puente eléctrico en cable de cobre N° 12 AWG y terminales de ojo en todas las uniones. Se debe garantizar la continuidad de las divisiones centrales. </t>
  </si>
  <si>
    <t>Suministro, transporte e instalación de tubería EMT Ø3''. Incluye: uniones, entradas a caja, curvas, elementos de fijación y marcación.</t>
  </si>
  <si>
    <t>Suministro, transporte e instalación de tubería EMT Ø1 1/2''. Incluye: uniones, entradas a caja, curvas, elementos de fijación y marcación.</t>
  </si>
  <si>
    <t>SALIDAS DE FUERZA E ILUMINACIÓN</t>
  </si>
  <si>
    <t xml:space="preserve">Suministro, transporte e instalación de salida eléctrica para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t>
  </si>
  <si>
    <t xml:space="preserve">Suministro, transporte e instalación de salida eléctrica para toma corriente doble con polo a tierra GFCI, 125V, 15A (NEMA 5-15R) en caja pvc 12x12x5cm. Incluye: 3m de tubo PVC de 3/4, 9m de cable de cobre 3xNo.12 AWG-LSZH, caja PVC 12x12x5, aparato con placa, conectores tipo resorte, marcación, elementos de fijación y demás requeridos para su correcta operación.  </t>
  </si>
  <si>
    <t xml:space="preserve">Suministro, transporte e instalación de salida eléctrica para iluminación con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t>
  </si>
  <si>
    <t xml:space="preserve">un </t>
  </si>
  <si>
    <t xml:space="preserve">Suministro, transporte e instalación de salida eléctrica para interruptor sencillo 125V - 10A color blanco en caja metálica tipo Rawelt. Incluye: 3m de tubo EMT de 3/4, 9m de cable de cobre 3xNo.12 AWG-LSZH, caja metálica tipo Rawelt 2x4, aparato con placa, conectores tipo resorte, marcación, elementos de fijación y demás requeridos para su correcta operación.  </t>
  </si>
  <si>
    <t>Suministro, transporte e instalación de tubería EMT Ø3/4''. Incluye: uniones, entradas a caja, curvas, elementos de fijación y marcación.</t>
  </si>
  <si>
    <t>Suministro, transporte e instalación de coraza americana de ⌀3/4''. Incluye: elementos de fijación, marcación y demás elementos para su correcta instalación.</t>
  </si>
  <si>
    <t>Suministro, transporte e instalación de conector curvo o recto ⌀3/4'' para coraza.</t>
  </si>
  <si>
    <t>Suministro, transporte e instalación de caja de paso metálica 12x12x5cm con tapa troquel universal y/o tapa lisa. Incluye: elementos de fijación y marcación.</t>
  </si>
  <si>
    <t>Suministro, transporte e instalación de cable de cobre #12 AWG-LSZH. Incluye: elementos de fijación y marcación.</t>
  </si>
  <si>
    <t>Suministro, transporte e instalación de cable de cobre #10 AWG-LSZH. Incluye: elementos de fijación y marcación.</t>
  </si>
  <si>
    <t xml:space="preserve">Suministro, transporte e instalación de salida eléctrica para toma corriente doble con polo a tierra intemperie, 125V, 15A (NEMA 5-15R) en caja pvc 12x12x5cm. Incluye: 3m de tubo PVC de 3/4, 9m de cable de cobre 3xNo.12 AWG-LSZH, caja PVC 12x12x5, aparato con placa, conectores tipo resorte, marcación, elementos de fijación y demás requeridos para su correcta operación.  </t>
  </si>
  <si>
    <t>Suministro, transporte e instalación de tubería PVC Ø3/4''. Incluye: uniones, entradas a caja, curvas, elementos de fijación y marcación.</t>
  </si>
  <si>
    <t>Suministro, transporte e instalación de luminaria hermética LED 50W DL HIGH FLUX, 140 lm/W, 7000 lm, 50000h L70, IP65, IK05. Incluye: elementos de fijación, cable encauchetado 3x16AWG y clavija.</t>
  </si>
  <si>
    <t>Suministro, transporte e instalación de panel LED redondo de 18W tipo cilindro de sobreponer, color 6500K , 1080lm, 60lm/W, ángulo de apertura 140°, CRI&gt;70. Incluye: elementos de fijación, cable encauchetado 3x16AWG y clavija.</t>
  </si>
  <si>
    <t>Suministro, transporte e instalación de luminaria LED de emergencia con botón de prueba e indicador de carga, simétrica dirigible de 2x1.6W, flujo luminoso 2x130lm, 6000K y autonomía de 90min. Incluye: elementos de fijación, cable encauchetado 3x16AWG y clavija.</t>
  </si>
  <si>
    <t>MALLA DE PUESTA A TIERRA Y SISTEMA DE PROTECCIÓN CONTRA RAYOS</t>
  </si>
  <si>
    <t>Suministro, transporte e instalación de varilla de puesta a tierra de 5/8''x2400mm.</t>
  </si>
  <si>
    <t>Suministro, transporte e instalación de cable de cobre desnudo No.1/0AWG.</t>
  </si>
  <si>
    <t>Suministro, transporte e instalación de soldadura exotérmica de 115gr.</t>
  </si>
  <si>
    <t>Suministro, transporte e instalación de caja de inspección según norma EPM RS3-001.</t>
  </si>
  <si>
    <t>ILUMINACIÓN URBANISMO</t>
  </si>
  <si>
    <t>Suministro, transporte e instalación de gabinete para control de iluminación exterior y puntos fijos fabricado en lamina cold rolled Cal. 18, pintura electrostática con espacio para alojar 8 contactores AC3 de 30A, 8 muletillas de 2 posiciones, 8 pilotos verdes, 16 borneras de 6mm2 y dimensiones aproximadas de 80x80x25cm. Incluye: equipamiento eléctrico, marcación y elementos de fijación.</t>
  </si>
  <si>
    <t>Suministro, transporte e instalación de herraje para caja según norma RS3-001. Incluye: herraje, marcación y demás elementos requeridos para su correcta instalación.</t>
  </si>
  <si>
    <t xml:space="preserve">Suministro, transporte e instalación de tubería de 1∅2" PVC-DB , incluye  entradas tipo campana PVC de 2" y todos los elementos necesarios para su correcta instalación y puesta en marcha. </t>
  </si>
  <si>
    <t>Suministro, transporte e instalación de poste de concreto ornamental tipo Carabobo. Incluye: ahoyada, hincada y aplomada.</t>
  </si>
  <si>
    <t>Suministro, transporte e instalación de brazo ornamental sencillo tipo Carabobo (Largo).</t>
  </si>
  <si>
    <t>Suministro, transporte e instalación de luminaria de alumbrado público LED de 48W, 132,7 lm/W, 3557 lm, 100000 h L70, IP66, IK09. Incluye: 12m de cable encauchetado 3x14AWG, fotocelda, empalmes y cintas.</t>
  </si>
  <si>
    <t>Suministro, transporte e instalación de alimentador para alumbrado público exterior en cables 2No.8(F) + 1No.8(T)  AWG-THWN. Incluye: Cintas, marcación y demás accesorios para su correcta instalación.</t>
  </si>
  <si>
    <t>COMUNICACIONES</t>
  </si>
  <si>
    <t>Suministro, transporte e instalación de bajante en TMG ⌀2"x4.5m. Incluye: capacete con grapa de puesta a tierra, elementos de fijación y marcación.</t>
  </si>
  <si>
    <t>Suministro, transporte e instalación de caja según norma TEL -NIN114. Incluye: marcación externa e interna.</t>
  </si>
  <si>
    <t>Suministro, transporte e instalación de tubería de 2x∅2" PVC-DB zona dura. Incluye: accesorios PVC (terminales, curvas, uniones), soldadura PVC, banda plástica riesgo eléctrico y demás requeridos para su correcta operación.</t>
  </si>
  <si>
    <t>RED CONTRA INCENDIOS</t>
  </si>
  <si>
    <t>Suministro, transporte e instalación de tubería ASTM A53 con costura sch 40 diámetro 1 1/2",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</si>
  <si>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instalaciónde tubería ASTM A53 con costura sch 40 diámetro 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</si>
  <si>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4" DE HIERRO DUCTIL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con flanches .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</si>
  <si>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HIDRANTE con tubería 4" DE HIERRO DUCTIL ,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</si>
  <si>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</si>
  <si>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</si>
  <si>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y colocación de GABINETE PARA RED CONTRAINCENDIO DE 0,77x0,99x0,22 con canastilla para soporte de manguera de incendio. Incluye manguera de doble chaqueta, de 11/2" de 100 pies, 250psi, aprobada por FM y listada por UL, pitón en bronce aprobado por Fm y certificado por UL, un hacha ,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</si>
  <si>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Suministro, transporte e instalación de Válvula de prueba de acuerdo a NFPA 13 del sistema de regaderas ser una válvula aprobada por U.L o F.M .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t>
  </si>
  <si>
    <t>HIDRANTE</t>
  </si>
  <si>
    <t>Suministro, transporte e instalación de bandeja portacable tipo malla de 30cmx5cm. Incluye: uniones, chapetas, chapeta puesta a tierra, cable de cobre desnudo No. 8 AWG a lo largo del recorrido, soporte tipo peldaño, cuelgas, soportes para tubo y demás elementos requeridos para su correcta instalación.</t>
  </si>
  <si>
    <t>Suministro, transporte e instalación de de cajas metálica PAU 50x30x6cm. Incluye: elementos de fijación.</t>
  </si>
  <si>
    <t>Instalación de rack abierto de 19" estándar, 4 postes, EIA, 45RU, 23" de profundidad, perforado y unido. Incluye: elementos de fijación.</t>
  </si>
  <si>
    <t>Instalación de rack de pared de 19" estándar, 52cm ancho, 29cm alto, 40cm profundida, perforado y unido. Incluye: elementos de fijación.</t>
  </si>
  <si>
    <t>S.T.I. de bandeja porta equipos. Incluye: elementos de fijación.</t>
  </si>
  <si>
    <t xml:space="preserve">S.T.I. de organizador horizontal de 40mmx60mm. </t>
  </si>
  <si>
    <t>S.T.I. de organizador vertical de alta densidad de 45RU. Incluye: elementos de fijación.</t>
  </si>
  <si>
    <t xml:space="preserve">S.T.I. de salida de datos Cat. 6A F/UTP. Incluye: Face plate, Jack, marcación y demas elementos requeridos para su correcta instalación. </t>
  </si>
  <si>
    <t>S.T.I de cable Cat. 6A F/UTP LSZH. Incluye: marcación, velcro y demas elementos requeridos para su correcta instalación.</t>
  </si>
  <si>
    <t>S.T.I. de Patch Cord  Cord Cat. 6A certificados de fabrica de 5ft color Gris para puesto de trabajo.</t>
  </si>
  <si>
    <t>S.T.I. de Patch Cord  Cord Cat. 6A certificados de fabrica de 5ft color Gris para access point.</t>
  </si>
  <si>
    <t>S.T.I. de Herraje Cat. 6A F/UTP 24 puertos con barra trasera para soporte de cable y cuchilla metalica para aterrizaje de Rack. Incluye: marcación, elementos de fijación y demas elementos requeridos para su correcta operación.</t>
  </si>
  <si>
    <t>S.T.I. de Jack cat 6A F/UTP Leviton. Incluye marcacion y demas elementos para su correcta instalacion</t>
  </si>
  <si>
    <t>Certificaciónes</t>
  </si>
  <si>
    <t>DISEÑOS Y TRAMITES</t>
  </si>
  <si>
    <t>Certificación RETIE</t>
  </si>
  <si>
    <t>Certificación RETILAP</t>
  </si>
  <si>
    <t>Tramites operador de red EPM</t>
  </si>
  <si>
    <r>
      <rPr>
        <b/>
        <sz val="8"/>
        <rFont val="Arial"/>
        <family val="2"/>
      </rPr>
      <t xml:space="preserve">Suministro,  transporte  e  instalación  de  Acometida  de alambre    </t>
    </r>
    <r>
      <rPr>
        <sz val="8"/>
        <rFont val="Arial"/>
        <family val="2"/>
      </rPr>
      <t>3    No12    cobre    THHN/THWN-90ºC.    Incluye accesorios  para  su  correcta  instalación  y  funcionamiento según Retie.</t>
    </r>
  </si>
  <si>
    <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</si>
</sst>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quot;$&quot;\ * #,##0.00_);_(&quot;$&quot;\ * \(#,##0.00\);_(&quot;$&quot;\ * &quot;-&quot;??_);_(@_)"/>
    <numFmt numFmtId="165" formatCode="_(* #,##0.00_);_(* \(#,##0.00\);_(* &quot;-&quot;??_);_(@_)"/>
    <numFmt numFmtId="166" formatCode="_-* #,##0_-;\-* #,##0_-;_-* &quot;-&quot;_-;_-@_-"/>
    <numFmt numFmtId="167" formatCode="_-&quot;$&quot;* #,##0.00_-;\-&quot;$&quot;* #,##0.00_-;_-&quot;$&quot;* &quot;-&quot;??_-;_-@_-"/>
    <numFmt numFmtId="168" formatCode="_-* #,##0.00_-;\-* #,##0.00_-;_-* &quot;-&quot;??_-;_-@_-"/>
    <numFmt numFmtId="169" formatCode="_-&quot;$&quot;\ * #,##0_-;\-&quot;$&quot;\ * #,##0_-;_-&quot;$&quot;\ * &quot;-&quot;_-;_-@_-"/>
    <numFmt numFmtId="170" formatCode="0.0"/>
    <numFmt numFmtId="171" formatCode="\$\ #,##0"/>
    <numFmt numFmtId="172" formatCode="\$\ #,##0.00"/>
    <numFmt numFmtId="173" formatCode="&quot;$&quot;#,##0.00"/>
    <numFmt numFmtId="174" formatCode="0.000%"/>
    <numFmt numFmtId="175" formatCode="&quot;$&quot;\ #,##0"/>
    <numFmt numFmtId="176" formatCode="_(&quot;$&quot;\ * #,##0_);_(&quot;$&quot;\ * \(#,##0\);_(&quot;$&quot;\ * &quot;-&quot;??_);_(@_)"/>
    <numFmt numFmtId="177" formatCode="&quot;$&quot;\ #,##0.00"/>
    <numFmt numFmtId="178" formatCode="_ * #,##0.00_ ;_ * \-#,##0.00_ ;_ * \-??_ ;_ @_ "/>
    <numFmt numFmtId="179" formatCode="#,##0.000"/>
    <numFmt numFmtId="180" formatCode="0.000"/>
    <numFmt numFmtId="181" formatCode="_ [$$-240A]\ * #,##0.00_ ;_ [$$-240A]\ * \-#,##0.00_ ;_ [$$-240A]\ * &quot;-&quot;??_ ;_ @_ "/>
  </numFmts>
  <fonts count="33">
    <font>
      <sz val="11"/>
      <color theme="1"/>
      <name val="Calibri"/>
      <family val="2"/>
      <scheme val="minor"/>
    </font>
    <font>
      <sz val="10"/>
      <color rgb="FF000000"/>
      <name val="Times New Roman"/>
      <family val="1"/>
    </font>
    <font>
      <b/>
      <sz val="8"/>
      <name val="Arial"/>
      <family val="2"/>
    </font>
    <font>
      <sz val="8"/>
      <name val="Arial"/>
      <family val="2"/>
    </font>
    <font>
      <b/>
      <sz val="8"/>
      <color rgb="FF000000"/>
      <name val="Arial"/>
      <family val="2"/>
    </font>
    <font>
      <sz val="8"/>
      <color theme="1"/>
      <name val="Arial"/>
      <family val="2"/>
    </font>
    <font>
      <sz val="8"/>
      <color rgb="FF000000"/>
      <name val="Arial"/>
      <family val="2"/>
    </font>
    <font>
      <b/>
      <sz val="8"/>
      <color theme="1"/>
      <name val="Arial"/>
      <family val="2"/>
    </font>
    <font>
      <sz val="11"/>
      <color theme="1"/>
      <name val="Calibri"/>
      <family val="2"/>
      <scheme val="minor"/>
    </font>
    <font>
      <sz val="8"/>
      <color rgb="FFFF0000"/>
      <name val="Arial"/>
      <family val="2"/>
    </font>
    <font>
      <b/>
      <sz val="11"/>
      <color theme="1"/>
      <name val="Calibri"/>
      <family val="2"/>
      <scheme val="minor"/>
    </font>
    <font>
      <sz val="10"/>
      <color theme="1"/>
      <name val="Arial"/>
      <family val="2"/>
    </font>
    <font>
      <sz val="10"/>
      <name val="Arial"/>
      <family val="2"/>
    </font>
    <font>
      <b/>
      <sz val="14"/>
      <name val="Arial"/>
      <family val="2"/>
    </font>
    <font>
      <b/>
      <sz val="10"/>
      <name val="Arial"/>
      <family val="2"/>
    </font>
    <font>
      <b/>
      <sz val="11"/>
      <name val="Arial"/>
      <family val="2"/>
    </font>
    <font>
      <sz val="12"/>
      <color theme="1"/>
      <name val="Calibri"/>
      <family val="2"/>
      <scheme val="minor"/>
    </font>
    <font>
      <sz val="11"/>
      <color theme="1"/>
      <name val="Arial"/>
      <family val="2"/>
    </font>
    <font>
      <b/>
      <sz val="20"/>
      <color theme="1"/>
      <name val="Arial"/>
      <family val="2"/>
    </font>
    <font>
      <b/>
      <sz val="10"/>
      <color theme="1"/>
      <name val="Arial"/>
      <family val="2"/>
    </font>
    <font>
      <sz val="12"/>
      <color theme="1"/>
      <name val="Arial"/>
      <family val="2"/>
    </font>
    <font>
      <b/>
      <sz val="12"/>
      <color theme="1"/>
      <name val="Arial"/>
      <family val="2"/>
    </font>
    <font>
      <b/>
      <sz val="12"/>
      <name val="Arial"/>
      <family val="2"/>
    </font>
    <font>
      <b/>
      <sz val="16"/>
      <color indexed="8"/>
      <name val="Arial"/>
      <family val="2"/>
    </font>
    <font>
      <b/>
      <sz val="16"/>
      <color theme="1"/>
      <name val="Arial"/>
      <family val="2"/>
    </font>
    <font>
      <b/>
      <sz val="18"/>
      <name val="Arial"/>
      <family val="2"/>
    </font>
    <font>
      <sz val="16"/>
      <color theme="1"/>
      <name val="Arial"/>
      <family val="2"/>
    </font>
    <font>
      <sz val="12"/>
      <name val="Arial"/>
      <family val="2"/>
    </font>
    <font>
      <sz val="9"/>
      <color theme="1"/>
      <name val="Arial"/>
      <family val="2"/>
    </font>
    <font>
      <b/>
      <sz val="14"/>
      <color theme="1"/>
      <name val="Arial"/>
      <family val="2"/>
    </font>
    <font>
      <i/>
      <sz val="12"/>
      <name val="Arial"/>
      <family val="2"/>
    </font>
    <font>
      <b/>
      <sz val="11"/>
      <color theme="1"/>
      <name val="Arial"/>
      <family val="2"/>
    </font>
    <font>
      <sz val="12"/>
      <color rgb="FF000000"/>
      <name val="Arial"/>
      <family val="2"/>
    </font>
  </fonts>
  <fills count="15">
    <fill>
      <patternFill patternType="none"/>
    </fill>
    <fill>
      <patternFill patternType="gray125"/>
    </fill>
    <fill>
      <patternFill patternType="solid">
        <fgColor rgb="FFD9D9D9"/>
      </patternFill>
    </fill>
    <fill>
      <patternFill patternType="solid">
        <fgColor rgb="FFC5D9F0"/>
      </patternFill>
    </fill>
    <fill>
      <patternFill patternType="solid">
        <fgColor rgb="FFC0C0C0"/>
      </patternFill>
    </fill>
    <fill>
      <patternFill patternType="solid">
        <fgColor rgb="FF66FF66"/>
      </patternFill>
    </fill>
    <fill>
      <patternFill patternType="solid">
        <fgColor rgb="FFFFFF00"/>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gray125">
        <bgColor theme="0"/>
      </patternFill>
    </fill>
    <fill>
      <patternFill patternType="solid">
        <fgColor rgb="FFBFBFBF"/>
        <bgColor rgb="FF000000"/>
      </patternFill>
    </fill>
  </fills>
  <borders count="7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64"/>
      </left>
      <right/>
      <top style="medium">
        <color indexed="64"/>
      </top>
      <bottom/>
      <diagonal/>
    </border>
    <border>
      <left/>
      <right/>
      <top style="medium">
        <color auto="1"/>
      </top>
      <bottom/>
      <diagonal/>
    </border>
    <border>
      <left/>
      <right style="thin">
        <color indexed="64"/>
      </right>
      <top style="medium">
        <color indexed="64"/>
      </top>
      <bottom/>
      <diagonal/>
    </border>
    <border>
      <left style="thin">
        <color auto="1"/>
      </left>
      <right style="medium">
        <color auto="1"/>
      </right>
      <top style="medium">
        <color auto="1"/>
      </top>
      <bottom style="thin">
        <color auto="1"/>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bottom style="thin">
        <color auto="1"/>
      </bottom>
      <diagonal/>
    </border>
    <border>
      <left/>
      <right style="medium">
        <color auto="1"/>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auto="1"/>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9">
    <xf numFmtId="0" fontId="0" fillId="0" borderId="0"/>
    <xf numFmtId="0" fontId="1" fillId="0" borderId="0"/>
    <xf numFmtId="169"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164" fontId="8" fillId="0" borderId="0" applyFont="0" applyFill="0" applyBorder="0" applyAlignment="0" applyProtection="0"/>
    <xf numFmtId="0" fontId="8" fillId="0" borderId="0"/>
    <xf numFmtId="0" fontId="12" fillId="0" borderId="0"/>
    <xf numFmtId="165" fontId="8" fillId="0" borderId="0" applyFont="0" applyFill="0" applyBorder="0" applyAlignment="0" applyProtection="0"/>
    <xf numFmtId="0" fontId="8" fillId="0" borderId="0"/>
    <xf numFmtId="0" fontId="12" fillId="0" borderId="0"/>
    <xf numFmtId="166" fontId="16" fillId="0" borderId="0" applyFont="0" applyFill="0" applyBorder="0" applyAlignment="0" applyProtection="0"/>
    <xf numFmtId="9" fontId="16" fillId="0" borderId="0" applyFont="0" applyFill="0" applyBorder="0" applyAlignment="0" applyProtection="0"/>
    <xf numFmtId="178" fontId="12" fillId="0" borderId="0" applyFill="0" applyBorder="0" applyAlignment="0" applyProtection="0"/>
    <xf numFmtId="9" fontId="12" fillId="0" borderId="0" applyFill="0" applyBorder="0" applyAlignment="0" applyProtection="0"/>
    <xf numFmtId="0" fontId="12" fillId="0" borderId="0"/>
    <xf numFmtId="9" fontId="8" fillId="0" borderId="0" applyFont="0" applyFill="0" applyBorder="0" applyAlignment="0" applyProtection="0"/>
    <xf numFmtId="168" fontId="8" fillId="0" borderId="0" applyFont="0" applyFill="0" applyBorder="0" applyAlignment="0" applyProtection="0"/>
  </cellStyleXfs>
  <cellXfs count="339">
    <xf numFmtId="0" fontId="0" fillId="0" borderId="0" xfId="0"/>
    <xf numFmtId="170" fontId="4" fillId="3" borderId="4" xfId="0" applyNumberFormat="1" applyFont="1" applyFill="1" applyBorder="1" applyAlignment="1">
      <alignment horizontal="center" vertical="center" shrinkToFit="1"/>
    </xf>
    <xf numFmtId="171" fontId="4" fillId="3" borderId="1" xfId="0" applyNumberFormat="1" applyFont="1" applyFill="1" applyBorder="1" applyAlignment="1">
      <alignment horizontal="center" vertical="center" shrinkToFit="1"/>
    </xf>
    <xf numFmtId="0" fontId="2" fillId="3" borderId="4" xfId="0" applyFont="1" applyFill="1" applyBorder="1" applyAlignment="1">
      <alignment horizontal="center" vertical="center" wrapText="1"/>
    </xf>
    <xf numFmtId="0" fontId="2" fillId="3" borderId="4" xfId="0" applyFont="1" applyFill="1" applyBorder="1" applyAlignment="1">
      <alignment horizontal="left" vertical="center" wrapText="1"/>
    </xf>
    <xf numFmtId="170" fontId="4" fillId="3" borderId="9" xfId="0" applyNumberFormat="1" applyFont="1" applyFill="1" applyBorder="1" applyAlignment="1">
      <alignment horizontal="center" vertical="center" shrinkToFit="1"/>
    </xf>
    <xf numFmtId="171" fontId="4" fillId="3" borderId="15" xfId="0" applyNumberFormat="1" applyFont="1" applyFill="1" applyBorder="1" applyAlignment="1">
      <alignment horizontal="center" vertical="center" shrinkToFit="1"/>
    </xf>
    <xf numFmtId="0" fontId="2" fillId="3" borderId="15" xfId="0" applyFont="1" applyFill="1" applyBorder="1" applyAlignment="1">
      <alignment horizontal="center" vertical="center" wrapText="1"/>
    </xf>
    <xf numFmtId="172" fontId="4" fillId="3" borderId="15" xfId="0" applyNumberFormat="1" applyFont="1" applyFill="1" applyBorder="1" applyAlignment="1">
      <alignment horizontal="center" vertical="center" shrinkToFit="1"/>
    </xf>
    <xf numFmtId="0" fontId="5" fillId="3" borderId="4" xfId="0" applyFont="1" applyFill="1" applyBorder="1" applyAlignment="1">
      <alignment horizontal="left" vertical="center" wrapText="1"/>
    </xf>
    <xf numFmtId="170" fontId="6" fillId="4" borderId="4" xfId="0" applyNumberFormat="1" applyFont="1" applyFill="1" applyBorder="1" applyAlignment="1">
      <alignment horizontal="center" vertical="center" shrinkToFit="1"/>
    </xf>
    <xf numFmtId="0" fontId="5" fillId="0" borderId="4" xfId="0" applyFont="1" applyBorder="1" applyAlignment="1">
      <alignment horizontal="left" vertical="center" wrapText="1"/>
    </xf>
    <xf numFmtId="2" fontId="6" fillId="5" borderId="4" xfId="0" applyNumberFormat="1" applyFont="1" applyFill="1" applyBorder="1" applyAlignment="1">
      <alignment horizontal="center" vertical="center" shrinkToFit="1"/>
    </xf>
    <xf numFmtId="171" fontId="6" fillId="4" borderId="4" xfId="0" applyNumberFormat="1" applyFont="1" applyFill="1" applyBorder="1" applyAlignment="1">
      <alignment horizontal="right" vertical="center" shrinkToFit="1"/>
    </xf>
    <xf numFmtId="172" fontId="6" fillId="0" borderId="4" xfId="0" applyNumberFormat="1" applyFont="1" applyBorder="1" applyAlignment="1">
      <alignment horizontal="center" vertical="center" shrinkToFit="1"/>
    </xf>
    <xf numFmtId="0" fontId="3" fillId="0" borderId="4" xfId="0" applyFont="1" applyBorder="1" applyAlignment="1">
      <alignment horizontal="center" vertical="center" wrapText="1"/>
    </xf>
    <xf numFmtId="0" fontId="5" fillId="0" borderId="0" xfId="0" applyFont="1"/>
    <xf numFmtId="170" fontId="6" fillId="4" borderId="9" xfId="0" applyNumberFormat="1" applyFont="1" applyFill="1" applyBorder="1" applyAlignment="1">
      <alignment horizontal="center" vertical="center" shrinkToFit="1"/>
    </xf>
    <xf numFmtId="0" fontId="5" fillId="0" borderId="9" xfId="0" applyFont="1" applyBorder="1" applyAlignment="1">
      <alignment horizontal="left" vertical="center" wrapText="1"/>
    </xf>
    <xf numFmtId="0" fontId="3" fillId="0" borderId="9" xfId="0" applyFont="1" applyBorder="1" applyAlignment="1">
      <alignment horizontal="center" vertical="center" wrapText="1"/>
    </xf>
    <xf numFmtId="171" fontId="6" fillId="4" borderId="9" xfId="0" applyNumberFormat="1" applyFont="1" applyFill="1" applyBorder="1" applyAlignment="1">
      <alignment horizontal="right" vertical="center" shrinkToFit="1"/>
    </xf>
    <xf numFmtId="172" fontId="6" fillId="0" borderId="9" xfId="0" applyNumberFormat="1" applyFont="1" applyBorder="1" applyAlignment="1">
      <alignment horizontal="center" vertical="center" shrinkToFit="1"/>
    </xf>
    <xf numFmtId="170" fontId="6" fillId="4" borderId="8" xfId="0" applyNumberFormat="1" applyFont="1" applyFill="1" applyBorder="1" applyAlignment="1">
      <alignment horizontal="center" vertical="center" shrinkToFit="1"/>
    </xf>
    <xf numFmtId="0" fontId="5" fillId="0" borderId="8" xfId="0" applyFont="1" applyBorder="1" applyAlignment="1">
      <alignment horizontal="left" vertical="center" wrapText="1"/>
    </xf>
    <xf numFmtId="0" fontId="3" fillId="0" borderId="8" xfId="0" applyFont="1" applyBorder="1" applyAlignment="1">
      <alignment horizontal="center" vertical="center" wrapText="1"/>
    </xf>
    <xf numFmtId="171" fontId="6" fillId="4" borderId="8" xfId="0" applyNumberFormat="1" applyFont="1" applyFill="1" applyBorder="1" applyAlignment="1">
      <alignment horizontal="right" vertical="center" shrinkToFit="1"/>
    </xf>
    <xf numFmtId="172" fontId="6" fillId="0" borderId="8" xfId="0" applyNumberFormat="1" applyFont="1" applyBorder="1" applyAlignment="1">
      <alignment horizontal="center" vertical="center" shrinkToFit="1"/>
    </xf>
    <xf numFmtId="0" fontId="5" fillId="0" borderId="7" xfId="0" applyFont="1" applyBorder="1" applyAlignment="1">
      <alignment horizontal="left" vertical="top" wrapText="1"/>
    </xf>
    <xf numFmtId="2" fontId="6" fillId="4" borderId="8" xfId="0" applyNumberFormat="1" applyFont="1" applyFill="1" applyBorder="1" applyAlignment="1">
      <alignment horizontal="center" vertical="center" shrinkToFit="1"/>
    </xf>
    <xf numFmtId="2" fontId="6" fillId="4" borderId="4" xfId="0" applyNumberFormat="1" applyFont="1" applyFill="1" applyBorder="1" applyAlignment="1">
      <alignment horizontal="center" vertical="center" shrinkToFit="1"/>
    </xf>
    <xf numFmtId="2" fontId="6" fillId="4" borderId="9" xfId="0" applyNumberFormat="1" applyFont="1" applyFill="1" applyBorder="1" applyAlignment="1">
      <alignment horizontal="center" vertical="center" shrinkToFit="1"/>
    </xf>
    <xf numFmtId="170" fontId="6" fillId="4" borderId="4" xfId="0" applyNumberFormat="1" applyFont="1" applyFill="1" applyBorder="1" applyAlignment="1">
      <alignment horizontal="center" vertical="top" shrinkToFit="1"/>
    </xf>
    <xf numFmtId="0" fontId="3" fillId="0" borderId="4" xfId="0" applyFont="1" applyBorder="1" applyAlignment="1">
      <alignment horizontal="center" vertical="top" wrapText="1"/>
    </xf>
    <xf numFmtId="171" fontId="6" fillId="4" borderId="4" xfId="0" applyNumberFormat="1" applyFont="1" applyFill="1" applyBorder="1" applyAlignment="1">
      <alignment horizontal="right" vertical="top" shrinkToFit="1"/>
    </xf>
    <xf numFmtId="0" fontId="2" fillId="0" borderId="4" xfId="0" applyFont="1" applyBorder="1" applyAlignment="1">
      <alignment horizontal="left" vertical="center" wrapText="1"/>
    </xf>
    <xf numFmtId="0" fontId="3" fillId="0" borderId="9" xfId="0" applyFont="1" applyBorder="1" applyAlignment="1">
      <alignment horizontal="left" vertical="center" wrapText="1"/>
    </xf>
    <xf numFmtId="0" fontId="5" fillId="0" borderId="5" xfId="0" applyFont="1" applyBorder="1" applyAlignment="1">
      <alignment horizontal="left" vertical="top" wrapText="1"/>
    </xf>
    <xf numFmtId="172" fontId="6" fillId="0" borderId="8" xfId="0" applyNumberFormat="1" applyFont="1" applyBorder="1" applyAlignment="1">
      <alignment horizontal="right" vertical="center" shrinkToFit="1"/>
    </xf>
    <xf numFmtId="171" fontId="6" fillId="4" borderId="4" xfId="0" applyNumberFormat="1" applyFont="1" applyFill="1" applyBorder="1" applyAlignment="1">
      <alignment horizontal="center" vertical="center" shrinkToFit="1"/>
    </xf>
    <xf numFmtId="171" fontId="4" fillId="3" borderId="4" xfId="0" applyNumberFormat="1" applyFont="1" applyFill="1" applyBorder="1" applyAlignment="1">
      <alignment horizontal="right" vertical="center" shrinkToFit="1"/>
    </xf>
    <xf numFmtId="10" fontId="6" fillId="0" borderId="4" xfId="0" applyNumberFormat="1" applyFont="1" applyBorder="1" applyAlignment="1">
      <alignment horizontal="center" vertical="center" shrinkToFit="1"/>
    </xf>
    <xf numFmtId="173" fontId="7" fillId="7" borderId="13" xfId="0" applyNumberFormat="1" applyFont="1" applyFill="1" applyBorder="1" applyAlignment="1">
      <alignment horizontal="right"/>
    </xf>
    <xf numFmtId="174" fontId="7" fillId="0" borderId="0" xfId="0" applyNumberFormat="1" applyFont="1"/>
    <xf numFmtId="171" fontId="7" fillId="7" borderId="13" xfId="0" applyNumberFormat="1" applyFont="1" applyFill="1" applyBorder="1"/>
    <xf numFmtId="0" fontId="5" fillId="0" borderId="16" xfId="0" applyFont="1" applyBorder="1" applyAlignment="1">
      <alignment horizontal="left" vertical="top" wrapText="1"/>
    </xf>
    <xf numFmtId="0" fontId="5" fillId="0" borderId="4" xfId="0" applyFont="1" applyBorder="1" applyAlignment="1">
      <alignment horizontal="center" vertical="center" wrapText="1"/>
    </xf>
    <xf numFmtId="2" fontId="6" fillId="5" borderId="4" xfId="1" applyNumberFormat="1" applyFont="1" applyFill="1" applyBorder="1" applyAlignment="1">
      <alignment horizontal="center" vertical="center" shrinkToFit="1"/>
    </xf>
    <xf numFmtId="2" fontId="6" fillId="5" borderId="4" xfId="1" applyNumberFormat="1" applyFont="1" applyFill="1" applyBorder="1" applyAlignment="1">
      <alignment horizontal="left" vertical="center" indent="1" shrinkToFit="1"/>
    </xf>
    <xf numFmtId="171" fontId="4" fillId="3" borderId="14" xfId="0" applyNumberFormat="1" applyFont="1" applyFill="1" applyBorder="1" applyAlignment="1">
      <alignment horizontal="center" vertical="center" shrinkToFit="1"/>
    </xf>
    <xf numFmtId="0" fontId="5" fillId="7" borderId="13" xfId="0" applyFont="1" applyFill="1" applyBorder="1" applyAlignment="1">
      <alignment horizontal="center" vertical="center"/>
    </xf>
    <xf numFmtId="171" fontId="5" fillId="0" borderId="0" xfId="0" applyNumberFormat="1" applyFont="1"/>
    <xf numFmtId="164" fontId="5" fillId="0" borderId="0" xfId="6" applyFont="1" applyAlignment="1">
      <alignment horizontal="center" vertical="center"/>
    </xf>
    <xf numFmtId="0" fontId="5" fillId="0" borderId="0" xfId="0" applyFont="1" applyAlignment="1">
      <alignment horizontal="center" vertical="center"/>
    </xf>
    <xf numFmtId="164" fontId="5" fillId="0" borderId="0" xfId="6" applyFont="1" applyAlignment="1">
      <alignment horizontal="center" vertical="center" wrapText="1"/>
    </xf>
    <xf numFmtId="164" fontId="5" fillId="0" borderId="0" xfId="0" applyNumberFormat="1" applyFont="1" applyAlignment="1">
      <alignment horizontal="center" vertical="center"/>
    </xf>
    <xf numFmtId="164" fontId="5" fillId="8" borderId="0" xfId="0" applyNumberFormat="1" applyFont="1" applyFill="1" applyAlignment="1">
      <alignment horizontal="center" vertical="center"/>
    </xf>
    <xf numFmtId="0" fontId="5" fillId="0" borderId="0" xfId="0" applyFont="1" applyAlignment="1">
      <alignment horizontal="center" vertical="center" wrapText="1"/>
    </xf>
    <xf numFmtId="0" fontId="5" fillId="6" borderId="0" xfId="0" applyFont="1" applyFill="1" applyAlignment="1">
      <alignment horizontal="center" vertical="center" wrapText="1"/>
    </xf>
    <xf numFmtId="164" fontId="9" fillId="0" borderId="0" xfId="0" applyNumberFormat="1" applyFont="1" applyAlignment="1">
      <alignment horizontal="center" vertical="center"/>
    </xf>
    <xf numFmtId="0" fontId="9" fillId="0" borderId="0" xfId="0" applyFont="1" applyAlignment="1">
      <alignment horizontal="center" vertical="center" wrapText="1"/>
    </xf>
    <xf numFmtId="167" fontId="5" fillId="0" borderId="0" xfId="0" applyNumberFormat="1" applyFont="1"/>
    <xf numFmtId="167" fontId="5" fillId="0" borderId="0" xfId="0" applyNumberFormat="1" applyFont="1" applyAlignment="1">
      <alignment horizontal="center" vertical="center"/>
    </xf>
    <xf numFmtId="171" fontId="7" fillId="7" borderId="13" xfId="0" applyNumberFormat="1" applyFont="1" applyFill="1" applyBorder="1" applyAlignment="1">
      <alignment vertical="center"/>
    </xf>
    <xf numFmtId="164" fontId="5" fillId="9" borderId="0" xfId="6" applyFont="1" applyFill="1" applyAlignment="1">
      <alignment horizontal="center" vertical="center"/>
    </xf>
    <xf numFmtId="0" fontId="0" fillId="0" borderId="13" xfId="0" applyBorder="1" applyAlignment="1">
      <alignment horizontal="justify" vertical="center" wrapText="1"/>
    </xf>
    <xf numFmtId="0" fontId="0" fillId="0" borderId="13" xfId="0" applyBorder="1" applyAlignment="1">
      <alignment horizontal="center" vertical="center"/>
    </xf>
    <xf numFmtId="175" fontId="0" fillId="0" borderId="13" xfId="6" applyNumberFormat="1" applyFont="1" applyFill="1" applyBorder="1" applyAlignment="1">
      <alignment horizontal="center" vertical="center"/>
    </xf>
    <xf numFmtId="176" fontId="0" fillId="0" borderId="13" xfId="6" applyNumberFormat="1" applyFont="1" applyFill="1" applyBorder="1" applyAlignment="1">
      <alignment horizontal="center" vertical="center"/>
    </xf>
    <xf numFmtId="0" fontId="11" fillId="0" borderId="13" xfId="0" applyFont="1" applyBorder="1" applyAlignment="1" applyProtection="1">
      <alignment horizontal="justify" vertical="center" wrapText="1"/>
      <protection locked="0"/>
    </xf>
    <xf numFmtId="0" fontId="10" fillId="6" borderId="18" xfId="0" applyFont="1" applyFill="1" applyBorder="1" applyAlignment="1">
      <alignment vertical="center"/>
    </xf>
    <xf numFmtId="0" fontId="0" fillId="6" borderId="19" xfId="0" applyFill="1" applyBorder="1" applyAlignment="1">
      <alignment horizontal="center" vertical="center"/>
    </xf>
    <xf numFmtId="177" fontId="0" fillId="6" borderId="19" xfId="0" applyNumberFormat="1" applyFill="1" applyBorder="1" applyAlignment="1">
      <alignment horizontal="center" vertical="center"/>
    </xf>
    <xf numFmtId="0" fontId="0" fillId="6" borderId="17" xfId="0" applyFill="1" applyBorder="1" applyAlignment="1">
      <alignment horizontal="center" vertical="center"/>
    </xf>
    <xf numFmtId="176" fontId="0" fillId="10" borderId="13" xfId="6" applyNumberFormat="1" applyFont="1" applyFill="1" applyBorder="1" applyAlignment="1">
      <alignment horizontal="center" vertical="center"/>
    </xf>
    <xf numFmtId="0" fontId="12" fillId="0" borderId="13" xfId="0" applyFont="1" applyBorder="1" applyAlignment="1" applyProtection="1">
      <alignment horizontal="justify" vertical="center" wrapText="1"/>
      <protection locked="0"/>
    </xf>
    <xf numFmtId="0" fontId="0" fillId="10" borderId="13" xfId="0" applyFill="1" applyBorder="1" applyAlignment="1">
      <alignment horizontal="center" vertical="center"/>
    </xf>
    <xf numFmtId="0" fontId="0" fillId="0" borderId="13" xfId="0" applyBorder="1" applyAlignment="1">
      <alignment vertical="center" wrapText="1"/>
    </xf>
    <xf numFmtId="175" fontId="0" fillId="10" borderId="13" xfId="6" applyNumberFormat="1" applyFont="1" applyFill="1" applyBorder="1" applyAlignment="1">
      <alignment horizontal="center" vertical="center"/>
    </xf>
    <xf numFmtId="2" fontId="6" fillId="0" borderId="4" xfId="0" applyNumberFormat="1" applyFont="1" applyBorder="1" applyAlignment="1">
      <alignment horizontal="center" vertical="center" shrinkToFit="1"/>
    </xf>
    <xf numFmtId="0" fontId="3" fillId="0" borderId="8" xfId="0" applyFont="1" applyBorder="1" applyAlignment="1">
      <alignment horizontal="left" vertical="center" wrapText="1"/>
    </xf>
    <xf numFmtId="0" fontId="3" fillId="0" borderId="4" xfId="0" applyFont="1" applyBorder="1" applyAlignment="1">
      <alignment horizontal="left" vertical="center" wrapText="1"/>
    </xf>
    <xf numFmtId="167" fontId="7" fillId="6" borderId="0" xfId="0" applyNumberFormat="1" applyFont="1" applyFill="1" applyAlignment="1">
      <alignment horizontal="center" vertical="center" wrapText="1"/>
    </xf>
    <xf numFmtId="0" fontId="5" fillId="0" borderId="6" xfId="0" applyFont="1" applyBorder="1" applyAlignment="1">
      <alignment horizontal="left" vertical="top" wrapText="1"/>
    </xf>
    <xf numFmtId="0" fontId="15" fillId="7" borderId="36" xfId="7" applyFont="1" applyFill="1" applyBorder="1" applyAlignment="1">
      <alignment vertical="center"/>
    </xf>
    <xf numFmtId="0" fontId="24" fillId="7" borderId="0" xfId="7" applyFont="1" applyFill="1" applyAlignment="1">
      <alignment horizontal="center" vertical="center"/>
    </xf>
    <xf numFmtId="0" fontId="26" fillId="0" borderId="57" xfId="7" applyFont="1" applyBorder="1" applyAlignment="1">
      <alignment horizontal="center" vertical="center"/>
    </xf>
    <xf numFmtId="0" fontId="12" fillId="0" borderId="58" xfId="7" applyFont="1" applyBorder="1" applyAlignment="1">
      <alignment horizontal="center" vertical="center"/>
    </xf>
    <xf numFmtId="0" fontId="12" fillId="0" borderId="39" xfId="7" applyFont="1" applyBorder="1" applyAlignment="1">
      <alignment horizontal="center" vertical="center"/>
    </xf>
    <xf numFmtId="0" fontId="12" fillId="0" borderId="59" xfId="7" applyFont="1" applyBorder="1" applyAlignment="1">
      <alignment horizontal="center" vertical="center"/>
    </xf>
    <xf numFmtId="0" fontId="17" fillId="0" borderId="26" xfId="7" applyFont="1" applyBorder="1" applyAlignment="1">
      <alignment horizontal="center" vertical="center"/>
    </xf>
    <xf numFmtId="0" fontId="17" fillId="0" borderId="0" xfId="7" applyFont="1" applyAlignment="1">
      <alignment vertical="center"/>
    </xf>
    <xf numFmtId="0" fontId="17" fillId="0" borderId="25" xfId="7" applyFont="1" applyBorder="1" applyAlignment="1">
      <alignment vertical="center"/>
    </xf>
    <xf numFmtId="0" fontId="21" fillId="7" borderId="13" xfId="7" applyFont="1" applyFill="1" applyBorder="1" applyAlignment="1" applyProtection="1">
      <alignment horizontal="center" vertical="center" wrapText="1"/>
      <protection locked="0"/>
    </xf>
    <xf numFmtId="0" fontId="17" fillId="0" borderId="26" xfId="0" applyFont="1" applyBorder="1"/>
    <xf numFmtId="0" fontId="17" fillId="0" borderId="0" xfId="0" applyFont="1"/>
    <xf numFmtId="0" fontId="27" fillId="0" borderId="17" xfId="7" applyFont="1" applyBorder="1" applyAlignment="1" applyProtection="1">
      <alignment vertical="center" wrapText="1"/>
      <protection locked="0"/>
    </xf>
    <xf numFmtId="0" fontId="27" fillId="0" borderId="33" xfId="7" applyFont="1" applyBorder="1" applyAlignment="1" applyProtection="1">
      <alignment horizontal="center" vertical="center"/>
      <protection locked="0"/>
    </xf>
    <xf numFmtId="2" fontId="27" fillId="0" borderId="23" xfId="7" applyNumberFormat="1" applyFont="1" applyBorder="1" applyAlignment="1" applyProtection="1">
      <alignment horizontal="right" vertical="center"/>
      <protection locked="0"/>
    </xf>
    <xf numFmtId="2" fontId="27" fillId="0" borderId="13" xfId="7" applyNumberFormat="1" applyFont="1" applyBorder="1" applyAlignment="1" applyProtection="1">
      <alignment vertical="center"/>
      <protection locked="0"/>
    </xf>
    <xf numFmtId="179" fontId="27" fillId="0" borderId="20" xfId="7" applyNumberFormat="1" applyFont="1" applyBorder="1" applyAlignment="1" applyProtection="1">
      <alignment horizontal="center" vertical="center" wrapText="1"/>
      <protection locked="0"/>
    </xf>
    <xf numFmtId="2" fontId="27" fillId="0" borderId="51" xfId="7" applyNumberFormat="1" applyFont="1" applyBorder="1" applyAlignment="1" applyProtection="1">
      <alignment vertical="center"/>
      <protection locked="0"/>
    </xf>
    <xf numFmtId="165" fontId="20" fillId="0" borderId="13" xfId="9" applyFont="1" applyBorder="1" applyAlignment="1" applyProtection="1">
      <alignment horizontal="center" vertical="center"/>
      <protection locked="0"/>
    </xf>
    <xf numFmtId="165" fontId="17" fillId="0" borderId="13" xfId="9" applyFont="1" applyBorder="1" applyAlignment="1" applyProtection="1">
      <alignment vertical="center"/>
      <protection locked="0"/>
    </xf>
    <xf numFmtId="165" fontId="20" fillId="0" borderId="51" xfId="9" applyFont="1" applyBorder="1" applyAlignment="1" applyProtection="1">
      <alignment horizontal="center" vertical="center"/>
    </xf>
    <xf numFmtId="0" fontId="22" fillId="0" borderId="17" xfId="7" applyFont="1" applyBorder="1" applyAlignment="1" applyProtection="1">
      <alignment vertical="center" wrapText="1"/>
      <protection locked="0"/>
    </xf>
    <xf numFmtId="0" fontId="17" fillId="0" borderId="33" xfId="7" applyFont="1" applyBorder="1" applyAlignment="1" applyProtection="1">
      <alignment horizontal="center" vertical="center"/>
      <protection locked="0"/>
    </xf>
    <xf numFmtId="2" fontId="17" fillId="0" borderId="23" xfId="7" applyNumberFormat="1" applyFont="1" applyBorder="1" applyAlignment="1" applyProtection="1">
      <alignment vertical="center"/>
      <protection locked="0"/>
    </xf>
    <xf numFmtId="180" fontId="17" fillId="0" borderId="33" xfId="7" applyNumberFormat="1" applyFont="1" applyBorder="1" applyAlignment="1" applyProtection="1">
      <alignment vertical="center"/>
      <protection locked="0"/>
    </xf>
    <xf numFmtId="165" fontId="17" fillId="0" borderId="51" xfId="9" applyFont="1" applyBorder="1" applyAlignment="1" applyProtection="1">
      <alignment vertical="center"/>
      <protection locked="0"/>
    </xf>
    <xf numFmtId="0" fontId="17" fillId="0" borderId="17" xfId="7" applyFont="1" applyBorder="1" applyAlignment="1" applyProtection="1">
      <alignment vertical="center"/>
      <protection locked="0"/>
    </xf>
    <xf numFmtId="0" fontId="17" fillId="0" borderId="13" xfId="7" applyFont="1" applyBorder="1" applyAlignment="1" applyProtection="1">
      <alignment horizontal="center" vertical="center"/>
      <protection locked="0"/>
    </xf>
    <xf numFmtId="2" fontId="17" fillId="0" borderId="13" xfId="7" applyNumberFormat="1" applyFont="1" applyBorder="1" applyAlignment="1" applyProtection="1">
      <alignment vertical="center"/>
      <protection locked="0"/>
    </xf>
    <xf numFmtId="180" fontId="17" fillId="0" borderId="13" xfId="7" applyNumberFormat="1" applyFont="1" applyBorder="1" applyAlignment="1" applyProtection="1">
      <alignment vertical="center"/>
      <protection locked="0"/>
    </xf>
    <xf numFmtId="0" fontId="17" fillId="0" borderId="13" xfId="7" applyFont="1" applyBorder="1" applyAlignment="1" applyProtection="1">
      <alignment vertical="center"/>
      <protection locked="0"/>
    </xf>
    <xf numFmtId="0" fontId="21" fillId="0" borderId="17" xfId="7" applyFont="1" applyBorder="1" applyAlignment="1" applyProtection="1">
      <alignment horizontal="center" vertical="center" wrapText="1"/>
      <protection locked="0"/>
    </xf>
    <xf numFmtId="0" fontId="28" fillId="0" borderId="13" xfId="7" applyFont="1" applyBorder="1" applyAlignment="1" applyProtection="1">
      <alignment horizontal="center" vertical="center"/>
      <protection locked="0"/>
    </xf>
    <xf numFmtId="180" fontId="28" fillId="0" borderId="13" xfId="7" applyNumberFormat="1" applyFont="1" applyBorder="1" applyAlignment="1" applyProtection="1">
      <alignment horizontal="center" vertical="center"/>
      <protection locked="0"/>
    </xf>
    <xf numFmtId="165" fontId="28" fillId="0" borderId="51" xfId="9" applyFont="1" applyBorder="1" applyAlignment="1" applyProtection="1">
      <alignment horizontal="center" vertical="center"/>
      <protection locked="0"/>
    </xf>
    <xf numFmtId="0" fontId="17" fillId="0" borderId="0" xfId="7" applyFont="1" applyAlignment="1">
      <alignment horizontal="center" vertical="center"/>
    </xf>
    <xf numFmtId="0" fontId="17" fillId="0" borderId="25" xfId="7" applyFont="1" applyBorder="1" applyAlignment="1">
      <alignment horizontal="center" vertical="center"/>
    </xf>
    <xf numFmtId="165" fontId="22" fillId="0" borderId="51" xfId="9" applyFont="1" applyFill="1" applyBorder="1" applyAlignment="1" applyProtection="1">
      <alignment horizontal="right" vertical="center" wrapText="1"/>
    </xf>
    <xf numFmtId="165" fontId="22" fillId="10" borderId="19" xfId="9" applyFont="1" applyFill="1" applyBorder="1" applyAlignment="1">
      <alignment vertical="center"/>
    </xf>
    <xf numFmtId="165" fontId="27" fillId="0" borderId="51" xfId="9" applyFont="1" applyFill="1" applyBorder="1" applyAlignment="1" applyProtection="1">
      <alignment horizontal="center" vertical="center" wrapText="1"/>
    </xf>
    <xf numFmtId="165" fontId="22" fillId="0" borderId="66" xfId="9" applyFont="1" applyFill="1" applyBorder="1" applyAlignment="1">
      <alignment vertical="center"/>
    </xf>
    <xf numFmtId="0" fontId="29" fillId="0" borderId="0" xfId="7" applyFont="1" applyAlignment="1">
      <alignment horizontal="left" vertical="center"/>
    </xf>
    <xf numFmtId="0" fontId="17" fillId="0" borderId="0" xfId="7" applyFont="1" applyAlignment="1">
      <alignment horizontal="right" vertical="center"/>
    </xf>
    <xf numFmtId="1" fontId="17" fillId="0" borderId="25" xfId="7" applyNumberFormat="1" applyFont="1" applyBorder="1" applyAlignment="1">
      <alignment vertical="center"/>
    </xf>
    <xf numFmtId="0" fontId="17" fillId="0" borderId="31" xfId="7" applyFont="1" applyBorder="1" applyAlignment="1">
      <alignment horizontal="center" vertical="center"/>
    </xf>
    <xf numFmtId="0" fontId="17" fillId="0" borderId="29" xfId="7" applyFont="1" applyBorder="1" applyAlignment="1">
      <alignment horizontal="center" vertical="center"/>
    </xf>
    <xf numFmtId="0" fontId="17" fillId="0" borderId="30" xfId="7" applyFont="1" applyBorder="1" applyAlignment="1">
      <alignment horizontal="center" vertical="center"/>
    </xf>
    <xf numFmtId="0" fontId="17" fillId="0" borderId="58" xfId="7" applyFont="1" applyBorder="1" applyAlignment="1">
      <alignment horizontal="center" vertical="center"/>
    </xf>
    <xf numFmtId="0" fontId="17" fillId="0" borderId="39" xfId="7" applyFont="1" applyBorder="1" applyAlignment="1">
      <alignment horizontal="center" vertical="center"/>
    </xf>
    <xf numFmtId="0" fontId="12" fillId="0" borderId="39" xfId="7" applyFont="1" applyBorder="1" applyAlignment="1">
      <alignment horizontal="left" vertical="center"/>
    </xf>
    <xf numFmtId="0" fontId="17" fillId="0" borderId="39" xfId="7" applyFont="1" applyBorder="1" applyAlignment="1">
      <alignment vertical="center"/>
    </xf>
    <xf numFmtId="2" fontId="17" fillId="0" borderId="39" xfId="7" applyNumberFormat="1" applyFont="1" applyBorder="1" applyAlignment="1">
      <alignment vertical="center"/>
    </xf>
    <xf numFmtId="165" fontId="12" fillId="0" borderId="39" xfId="9" applyFont="1" applyFill="1" applyBorder="1" applyAlignment="1">
      <alignment horizontal="center" vertical="center"/>
    </xf>
    <xf numFmtId="1" fontId="17" fillId="0" borderId="59" xfId="7" applyNumberFormat="1" applyFont="1" applyBorder="1" applyAlignment="1">
      <alignment vertical="center"/>
    </xf>
    <xf numFmtId="165" fontId="17" fillId="0" borderId="0" xfId="7" applyNumberFormat="1" applyFont="1" applyAlignment="1">
      <alignment vertical="center"/>
    </xf>
    <xf numFmtId="0" fontId="21" fillId="13" borderId="50" xfId="10" applyFont="1" applyFill="1" applyBorder="1" applyAlignment="1">
      <alignment horizontal="center" vertical="center"/>
    </xf>
    <xf numFmtId="0" fontId="20" fillId="10" borderId="51" xfId="10" applyFont="1" applyFill="1" applyBorder="1" applyAlignment="1">
      <alignment vertical="center"/>
    </xf>
    <xf numFmtId="0" fontId="20" fillId="10" borderId="22" xfId="10" applyFont="1" applyFill="1" applyBorder="1" applyAlignment="1" applyProtection="1">
      <alignment vertical="center"/>
      <protection locked="0"/>
    </xf>
    <xf numFmtId="0" fontId="17" fillId="0" borderId="29" xfId="7" applyFont="1" applyBorder="1" applyAlignment="1">
      <alignment vertical="center"/>
    </xf>
    <xf numFmtId="0" fontId="20" fillId="10" borderId="30" xfId="10" applyFont="1" applyFill="1" applyBorder="1" applyAlignment="1" applyProtection="1">
      <alignment vertical="center"/>
      <protection locked="0"/>
    </xf>
    <xf numFmtId="165" fontId="17" fillId="0" borderId="29" xfId="7" applyNumberFormat="1" applyFont="1" applyBorder="1" applyAlignment="1">
      <alignment vertical="center"/>
    </xf>
    <xf numFmtId="1" fontId="17" fillId="0" borderId="30" xfId="7" applyNumberFormat="1" applyFont="1" applyBorder="1" applyAlignment="1">
      <alignment vertical="center"/>
    </xf>
    <xf numFmtId="2" fontId="26" fillId="0" borderId="57" xfId="7" applyNumberFormat="1" applyFont="1" applyBorder="1" applyAlignment="1">
      <alignment horizontal="center" vertical="center"/>
    </xf>
    <xf numFmtId="181" fontId="22" fillId="7" borderId="13" xfId="7" applyNumberFormat="1" applyFont="1" applyFill="1" applyBorder="1" applyAlignment="1" applyProtection="1">
      <alignment horizontal="center" vertical="center" wrapText="1"/>
      <protection locked="0"/>
    </xf>
    <xf numFmtId="168" fontId="20" fillId="0" borderId="13" xfId="18" applyFont="1" applyBorder="1" applyAlignment="1" applyProtection="1">
      <alignment horizontal="center" vertical="center"/>
    </xf>
    <xf numFmtId="168" fontId="20" fillId="0" borderId="51" xfId="18" applyFont="1" applyBorder="1" applyAlignment="1" applyProtection="1">
      <alignment horizontal="center" vertical="center"/>
    </xf>
    <xf numFmtId="168" fontId="20" fillId="0" borderId="13" xfId="18" applyFont="1" applyFill="1" applyBorder="1" applyAlignment="1" applyProtection="1">
      <alignment horizontal="center" vertical="center"/>
    </xf>
    <xf numFmtId="168" fontId="20" fillId="0" borderId="51" xfId="18" applyFont="1" applyFill="1" applyBorder="1" applyAlignment="1" applyProtection="1">
      <alignment horizontal="center" vertical="center"/>
    </xf>
    <xf numFmtId="168" fontId="17" fillId="0" borderId="13" xfId="18" applyFont="1" applyBorder="1" applyAlignment="1" applyProtection="1">
      <alignment vertical="center"/>
      <protection locked="0"/>
    </xf>
    <xf numFmtId="168" fontId="17" fillId="0" borderId="19" xfId="18" applyFont="1" applyBorder="1" applyAlignment="1" applyProtection="1">
      <alignment vertical="center"/>
      <protection locked="0"/>
    </xf>
    <xf numFmtId="0" fontId="22" fillId="7" borderId="54" xfId="7" applyFont="1" applyFill="1" applyBorder="1" applyAlignment="1">
      <alignment vertical="center"/>
    </xf>
    <xf numFmtId="0" fontId="22" fillId="7" borderId="19" xfId="7" applyFont="1" applyFill="1" applyBorder="1" applyAlignment="1">
      <alignment vertical="center"/>
    </xf>
    <xf numFmtId="0" fontId="22" fillId="7" borderId="70" xfId="7" applyFont="1" applyFill="1" applyBorder="1" applyAlignment="1">
      <alignment vertical="center"/>
    </xf>
    <xf numFmtId="0" fontId="27" fillId="0" borderId="19" xfId="7" applyFont="1" applyBorder="1" applyAlignment="1">
      <alignment vertical="center" wrapText="1"/>
    </xf>
    <xf numFmtId="0" fontId="20" fillId="0" borderId="0" xfId="7" applyFont="1" applyAlignment="1">
      <alignment vertical="center"/>
    </xf>
    <xf numFmtId="0" fontId="17" fillId="0" borderId="58" xfId="7" applyFont="1" applyBorder="1" applyAlignment="1">
      <alignment vertical="center"/>
    </xf>
    <xf numFmtId="165" fontId="17" fillId="0" borderId="39" xfId="7" applyNumberFormat="1" applyFont="1" applyBorder="1" applyAlignment="1">
      <alignment vertical="center"/>
    </xf>
    <xf numFmtId="0" fontId="17" fillId="0" borderId="26" xfId="7" applyFont="1" applyBorder="1" applyAlignment="1">
      <alignment vertical="center"/>
    </xf>
    <xf numFmtId="0" fontId="12" fillId="0" borderId="26" xfId="7" applyFont="1" applyBorder="1" applyAlignment="1">
      <alignment horizontal="center" vertical="center"/>
    </xf>
    <xf numFmtId="0" fontId="12" fillId="0" borderId="0" xfId="7" applyFont="1" applyAlignment="1">
      <alignment horizontal="center" vertical="center"/>
    </xf>
    <xf numFmtId="0" fontId="0" fillId="0" borderId="25" xfId="0" applyBorder="1"/>
    <xf numFmtId="0" fontId="27" fillId="0" borderId="0" xfId="7" applyFont="1" applyAlignment="1" applyProtection="1">
      <alignment vertical="center" wrapText="1"/>
      <protection locked="0"/>
    </xf>
    <xf numFmtId="2" fontId="27" fillId="0" borderId="0" xfId="7" applyNumberFormat="1" applyFont="1" applyAlignment="1" applyProtection="1">
      <alignment horizontal="center" vertical="center"/>
      <protection locked="0"/>
    </xf>
    <xf numFmtId="4" fontId="27" fillId="0" borderId="0" xfId="7" applyNumberFormat="1" applyFont="1" applyAlignment="1" applyProtection="1">
      <alignment horizontal="center" vertical="center" wrapText="1"/>
      <protection locked="0"/>
    </xf>
    <xf numFmtId="165" fontId="20" fillId="0" borderId="25" xfId="9" applyFont="1" applyBorder="1" applyAlignment="1" applyProtection="1">
      <alignment horizontal="center" vertical="center"/>
    </xf>
    <xf numFmtId="2" fontId="27" fillId="0" borderId="0" xfId="7" applyNumberFormat="1" applyFont="1" applyAlignment="1">
      <alignment horizontal="center" vertical="center"/>
    </xf>
    <xf numFmtId="0" fontId="17" fillId="0" borderId="0" xfId="7" applyFont="1" applyAlignment="1" applyProtection="1">
      <alignment vertical="center"/>
      <protection locked="0"/>
    </xf>
    <xf numFmtId="0" fontId="17" fillId="0" borderId="0" xfId="7" applyFont="1" applyAlignment="1" applyProtection="1">
      <alignment horizontal="center" vertical="center"/>
      <protection locked="0"/>
    </xf>
    <xf numFmtId="2" fontId="17" fillId="0" borderId="0" xfId="7" applyNumberFormat="1" applyFont="1" applyAlignment="1" applyProtection="1">
      <alignment vertical="center"/>
      <protection locked="0"/>
    </xf>
    <xf numFmtId="180" fontId="17" fillId="0" borderId="0" xfId="7" applyNumberFormat="1" applyFont="1" applyAlignment="1" applyProtection="1">
      <alignment vertical="center"/>
      <protection locked="0"/>
    </xf>
    <xf numFmtId="165" fontId="17" fillId="0" borderId="25" xfId="9" applyFont="1" applyBorder="1" applyAlignment="1" applyProtection="1">
      <alignment vertical="center"/>
      <protection locked="0"/>
    </xf>
    <xf numFmtId="0" fontId="21" fillId="0" borderId="0" xfId="7" applyFont="1" applyAlignment="1" applyProtection="1">
      <alignment horizontal="center" vertical="center" wrapText="1"/>
      <protection locked="0"/>
    </xf>
    <xf numFmtId="0" fontId="28" fillId="0" borderId="0" xfId="7" applyFont="1" applyAlignment="1" applyProtection="1">
      <alignment horizontal="center" vertical="center"/>
      <protection locked="0"/>
    </xf>
    <xf numFmtId="180" fontId="28" fillId="0" borderId="0" xfId="7" applyNumberFormat="1" applyFont="1" applyAlignment="1" applyProtection="1">
      <alignment horizontal="center" vertical="center"/>
      <protection locked="0"/>
    </xf>
    <xf numFmtId="165" fontId="28" fillId="0" borderId="25" xfId="9" applyFont="1" applyBorder="1" applyAlignment="1" applyProtection="1">
      <alignment horizontal="center" vertical="center"/>
      <protection locked="0"/>
    </xf>
    <xf numFmtId="0" fontId="21" fillId="0" borderId="0" xfId="7" applyFont="1" applyAlignment="1" applyProtection="1">
      <alignment horizontal="center" vertical="center"/>
      <protection locked="0"/>
    </xf>
    <xf numFmtId="165" fontId="20" fillId="0" borderId="25" xfId="9" applyFont="1" applyBorder="1" applyAlignment="1" applyProtection="1">
      <alignment vertical="center"/>
      <protection locked="0"/>
    </xf>
    <xf numFmtId="0" fontId="20" fillId="0" borderId="0" xfId="7" applyFont="1" applyAlignment="1" applyProtection="1">
      <alignment horizontal="left" vertical="center"/>
      <protection locked="0"/>
    </xf>
    <xf numFmtId="165" fontId="27" fillId="0" borderId="0" xfId="9" applyFont="1" applyFill="1" applyBorder="1" applyAlignment="1">
      <alignment horizontal="left" vertical="center"/>
    </xf>
    <xf numFmtId="165" fontId="27" fillId="0" borderId="0" xfId="9" applyFont="1" applyFill="1" applyBorder="1" applyAlignment="1">
      <alignment vertical="center"/>
    </xf>
    <xf numFmtId="165" fontId="22" fillId="0" borderId="25" xfId="9" applyFont="1" applyFill="1" applyBorder="1" applyAlignment="1" applyProtection="1">
      <alignment horizontal="right" vertical="center" wrapText="1"/>
    </xf>
    <xf numFmtId="165" fontId="27" fillId="0" borderId="25" xfId="9" applyFont="1" applyFill="1" applyBorder="1" applyAlignment="1" applyProtection="1">
      <alignment horizontal="center" vertical="center" wrapText="1"/>
    </xf>
    <xf numFmtId="165" fontId="22" fillId="0" borderId="25" xfId="9" applyFont="1" applyFill="1" applyBorder="1" applyAlignment="1">
      <alignment vertical="center"/>
    </xf>
    <xf numFmtId="1" fontId="17" fillId="0" borderId="0" xfId="7" applyNumberFormat="1" applyFont="1" applyAlignment="1">
      <alignment vertical="center"/>
    </xf>
    <xf numFmtId="0" fontId="22" fillId="7" borderId="19" xfId="7" applyFont="1" applyFill="1" applyBorder="1" applyAlignment="1">
      <alignment horizontal="center" vertical="center"/>
    </xf>
    <xf numFmtId="0" fontId="22" fillId="7" borderId="19" xfId="7" applyFont="1" applyFill="1" applyBorder="1" applyAlignment="1">
      <alignment horizontal="center" vertical="center" wrapText="1"/>
    </xf>
    <xf numFmtId="0" fontId="30" fillId="7" borderId="17" xfId="7" applyFont="1" applyFill="1" applyBorder="1" applyAlignment="1">
      <alignment vertical="center" wrapText="1"/>
    </xf>
    <xf numFmtId="165" fontId="15" fillId="7" borderId="20" xfId="9" applyFont="1" applyFill="1" applyBorder="1" applyAlignment="1" applyProtection="1">
      <alignment horizontal="center" vertical="center" wrapText="1"/>
      <protection locked="0"/>
    </xf>
    <xf numFmtId="0" fontId="31" fillId="7" borderId="13" xfId="7" applyFont="1" applyFill="1" applyBorder="1" applyAlignment="1" applyProtection="1">
      <alignment horizontal="center" vertical="center" wrapText="1"/>
      <protection locked="0"/>
    </xf>
    <xf numFmtId="165" fontId="20" fillId="7" borderId="51" xfId="9" applyFont="1" applyFill="1" applyBorder="1" applyAlignment="1" applyProtection="1">
      <alignment horizontal="center" vertical="center"/>
    </xf>
    <xf numFmtId="0" fontId="27" fillId="0" borderId="17" xfId="7" applyFont="1" applyBorder="1" applyAlignment="1">
      <alignment vertical="center" wrapText="1"/>
    </xf>
    <xf numFmtId="165" fontId="27" fillId="0" borderId="33" xfId="9" applyFont="1" applyFill="1" applyBorder="1" applyAlignment="1" applyProtection="1">
      <alignment horizontal="center" vertical="center"/>
    </xf>
    <xf numFmtId="165" fontId="27" fillId="0" borderId="20" xfId="9" applyFont="1" applyFill="1" applyBorder="1" applyAlignment="1" applyProtection="1">
      <alignment horizontal="center" vertical="center" wrapText="1"/>
      <protection locked="0"/>
    </xf>
    <xf numFmtId="165" fontId="20" fillId="0" borderId="13" xfId="9" applyFont="1" applyBorder="1" applyAlignment="1" applyProtection="1">
      <alignment vertical="center"/>
    </xf>
    <xf numFmtId="165" fontId="27" fillId="0" borderId="20" xfId="9" applyFont="1" applyFill="1" applyBorder="1" applyAlignment="1" applyProtection="1">
      <alignment horizontal="center" vertical="center" wrapText="1"/>
    </xf>
    <xf numFmtId="0" fontId="22" fillId="7" borderId="54" xfId="7" applyFont="1" applyFill="1" applyBorder="1" applyAlignment="1">
      <alignment vertical="center" wrapText="1"/>
    </xf>
    <xf numFmtId="0" fontId="21" fillId="7" borderId="0" xfId="7" applyFont="1" applyFill="1" applyAlignment="1" applyProtection="1">
      <alignment horizontal="center" vertical="center" wrapText="1"/>
      <protection locked="0"/>
    </xf>
    <xf numFmtId="165" fontId="27" fillId="0" borderId="13" xfId="9" applyFont="1" applyFill="1" applyBorder="1" applyAlignment="1" applyProtection="1">
      <alignment horizontal="center" vertical="center"/>
    </xf>
    <xf numFmtId="165" fontId="20" fillId="0" borderId="13" xfId="9" applyFont="1" applyBorder="1" applyAlignment="1" applyProtection="1">
      <alignment vertical="center"/>
      <protection locked="0"/>
    </xf>
    <xf numFmtId="165" fontId="20" fillId="0" borderId="13" xfId="9" applyFont="1" applyBorder="1" applyAlignment="1" applyProtection="1">
      <alignment horizontal="center" vertical="center"/>
    </xf>
    <xf numFmtId="165" fontId="20" fillId="0" borderId="20" xfId="9" applyFont="1" applyFill="1" applyBorder="1" applyAlignment="1" applyProtection="1">
      <alignment horizontal="center" vertical="center" wrapText="1"/>
      <protection locked="0"/>
    </xf>
    <xf numFmtId="165" fontId="17" fillId="0" borderId="13" xfId="9" applyFont="1" applyBorder="1" applyAlignment="1" applyProtection="1">
      <alignment horizontal="center" vertical="center"/>
      <protection locked="0"/>
    </xf>
    <xf numFmtId="165" fontId="27" fillId="0" borderId="21" xfId="9" applyFont="1" applyFill="1" applyBorder="1" applyAlignment="1" applyProtection="1">
      <alignment horizontal="center" vertical="center" wrapText="1"/>
      <protection locked="0"/>
    </xf>
    <xf numFmtId="165" fontId="20" fillId="0" borderId="13" xfId="9" applyFont="1" applyFill="1" applyBorder="1" applyAlignment="1" applyProtection="1">
      <alignment horizontal="center" vertical="center"/>
    </xf>
    <xf numFmtId="2" fontId="20" fillId="0" borderId="13" xfId="7" applyNumberFormat="1" applyFont="1" applyBorder="1" applyAlignment="1" applyProtection="1">
      <alignment horizontal="center" vertical="center"/>
      <protection locked="0"/>
    </xf>
    <xf numFmtId="165" fontId="20" fillId="0" borderId="13" xfId="9" applyFont="1" applyFill="1" applyBorder="1" applyAlignment="1" applyProtection="1">
      <alignment horizontal="center" vertical="center"/>
      <protection locked="0"/>
    </xf>
    <xf numFmtId="165" fontId="20" fillId="0" borderId="51" xfId="9" applyFont="1" applyFill="1" applyBorder="1" applyAlignment="1" applyProtection="1">
      <alignment horizontal="center" vertical="center"/>
    </xf>
    <xf numFmtId="165" fontId="20" fillId="0" borderId="23" xfId="9" applyFont="1" applyFill="1" applyBorder="1" applyAlignment="1" applyProtection="1">
      <alignment horizontal="center" vertical="center"/>
      <protection locked="0"/>
    </xf>
    <xf numFmtId="0" fontId="17" fillId="10" borderId="26" xfId="7" applyFont="1" applyFill="1" applyBorder="1" applyAlignment="1">
      <alignment horizontal="center" vertical="center"/>
    </xf>
    <xf numFmtId="0" fontId="17" fillId="10" borderId="0" xfId="7" applyFont="1" applyFill="1" applyAlignment="1">
      <alignment vertical="center"/>
    </xf>
    <xf numFmtId="0" fontId="17" fillId="10" borderId="25" xfId="7" applyFont="1" applyFill="1" applyBorder="1" applyAlignment="1">
      <alignment vertical="center"/>
    </xf>
    <xf numFmtId="165" fontId="20" fillId="10" borderId="51" xfId="9" applyFont="1" applyFill="1" applyBorder="1" applyAlignment="1" applyProtection="1">
      <alignment horizontal="center" vertical="center"/>
    </xf>
    <xf numFmtId="165" fontId="20" fillId="0" borderId="21" xfId="9" applyFont="1" applyFill="1" applyBorder="1" applyAlignment="1" applyProtection="1">
      <alignment horizontal="center" vertical="center"/>
      <protection locked="0"/>
    </xf>
    <xf numFmtId="0" fontId="27" fillId="0" borderId="19" xfId="7" applyFont="1" applyBorder="1" applyAlignment="1" applyProtection="1">
      <alignment vertical="center" wrapText="1"/>
      <protection locked="0"/>
    </xf>
    <xf numFmtId="0" fontId="15" fillId="14" borderId="54" xfId="7" applyFont="1" applyFill="1" applyBorder="1" applyAlignment="1">
      <alignment vertical="center"/>
    </xf>
    <xf numFmtId="0" fontId="22" fillId="14" borderId="19" xfId="7" applyFont="1" applyFill="1" applyBorder="1" applyAlignment="1">
      <alignment horizontal="center" vertical="center"/>
    </xf>
    <xf numFmtId="0" fontId="22" fillId="14" borderId="19" xfId="7" applyFont="1" applyFill="1" applyBorder="1" applyAlignment="1">
      <alignment vertical="center"/>
    </xf>
    <xf numFmtId="0" fontId="22" fillId="14" borderId="70" xfId="7" applyFont="1" applyFill="1" applyBorder="1" applyAlignment="1">
      <alignment vertical="center"/>
    </xf>
    <xf numFmtId="9" fontId="17" fillId="0" borderId="0" xfId="17" applyFont="1" applyFill="1" applyBorder="1" applyAlignment="1">
      <alignment vertical="center"/>
    </xf>
    <xf numFmtId="165" fontId="20" fillId="0" borderId="13" xfId="9" applyFont="1" applyBorder="1" applyAlignment="1">
      <alignment horizontal="center" vertical="center"/>
    </xf>
    <xf numFmtId="2" fontId="32" fillId="0" borderId="13" xfId="7" applyNumberFormat="1" applyFont="1" applyBorder="1" applyAlignment="1" applyProtection="1">
      <alignment horizontal="center" vertical="center"/>
      <protection locked="0"/>
    </xf>
    <xf numFmtId="165" fontId="32" fillId="0" borderId="13" xfId="9" applyFont="1" applyFill="1" applyBorder="1" applyAlignment="1" applyProtection="1">
      <alignment horizontal="center" vertical="center"/>
      <protection locked="0"/>
    </xf>
    <xf numFmtId="165" fontId="32" fillId="0" borderId="51" xfId="9" applyFont="1" applyFill="1" applyBorder="1" applyAlignment="1" applyProtection="1">
      <alignment horizontal="center" vertical="center"/>
    </xf>
    <xf numFmtId="165" fontId="32" fillId="0" borderId="19" xfId="9" applyFont="1" applyFill="1" applyBorder="1" applyAlignment="1" applyProtection="1">
      <alignment horizontal="center" vertical="center"/>
      <protection locked="0"/>
    </xf>
    <xf numFmtId="0" fontId="20" fillId="0" borderId="13" xfId="7" applyFont="1" applyBorder="1" applyAlignment="1" applyProtection="1">
      <alignment horizontal="center" vertical="center"/>
      <protection locked="0"/>
    </xf>
    <xf numFmtId="12" fontId="17" fillId="0" borderId="25" xfId="7" applyNumberFormat="1" applyFont="1" applyBorder="1" applyAlignment="1">
      <alignment horizontal="center" vertical="center"/>
    </xf>
    <xf numFmtId="0" fontId="13" fillId="0" borderId="45" xfId="7" applyFont="1" applyBorder="1" applyAlignment="1">
      <alignment horizontal="center" vertical="center" wrapText="1"/>
    </xf>
    <xf numFmtId="0" fontId="13" fillId="0" borderId="46" xfId="7" applyFont="1" applyBorder="1" applyAlignment="1">
      <alignment horizontal="center" vertical="center" wrapText="1"/>
    </xf>
    <xf numFmtId="0" fontId="13" fillId="0" borderId="47" xfId="7" applyFont="1" applyBorder="1" applyAlignment="1">
      <alignment horizontal="center" vertical="center" wrapText="1"/>
    </xf>
    <xf numFmtId="0" fontId="17" fillId="10" borderId="36" xfId="7" applyFont="1" applyFill="1" applyBorder="1" applyAlignment="1">
      <alignment horizontal="center" vertical="center"/>
    </xf>
    <xf numFmtId="0" fontId="17" fillId="10" borderId="37" xfId="7" applyFont="1" applyFill="1" applyBorder="1" applyAlignment="1">
      <alignment horizontal="center" vertical="center"/>
    </xf>
    <xf numFmtId="0" fontId="17" fillId="10" borderId="42" xfId="7" applyFont="1" applyFill="1" applyBorder="1" applyAlignment="1">
      <alignment horizontal="center" vertical="center"/>
    </xf>
    <xf numFmtId="0" fontId="17" fillId="10" borderId="43" xfId="7" applyFont="1" applyFill="1" applyBorder="1" applyAlignment="1">
      <alignment horizontal="center" vertical="center"/>
    </xf>
    <xf numFmtId="0" fontId="17" fillId="10" borderId="44" xfId="7" applyFont="1" applyFill="1" applyBorder="1" applyAlignment="1">
      <alignment horizontal="center" vertical="center"/>
    </xf>
    <xf numFmtId="0" fontId="17" fillId="10" borderId="33" xfId="7" applyFont="1" applyFill="1" applyBorder="1" applyAlignment="1">
      <alignment horizontal="center" vertical="center"/>
    </xf>
    <xf numFmtId="0" fontId="18" fillId="0" borderId="38" xfId="7" applyFont="1" applyBorder="1" applyAlignment="1">
      <alignment horizontal="center" vertical="center" wrapText="1"/>
    </xf>
    <xf numFmtId="0" fontId="18" fillId="0" borderId="39" xfId="7" applyFont="1" applyBorder="1" applyAlignment="1">
      <alignment horizontal="center" vertical="center" wrapText="1"/>
    </xf>
    <xf numFmtId="0" fontId="18" fillId="0" borderId="40" xfId="7" applyFont="1" applyBorder="1" applyAlignment="1">
      <alignment horizontal="center" vertical="center" wrapText="1"/>
    </xf>
    <xf numFmtId="0" fontId="18" fillId="0" borderId="34" xfId="7" applyFont="1" applyBorder="1" applyAlignment="1">
      <alignment horizontal="center" vertical="center" wrapText="1"/>
    </xf>
    <xf numFmtId="0" fontId="18" fillId="0" borderId="32" xfId="7" applyFont="1" applyBorder="1" applyAlignment="1">
      <alignment horizontal="center" vertical="center" wrapText="1"/>
    </xf>
    <xf numFmtId="0" fontId="18" fillId="0" borderId="35" xfId="7" applyFont="1" applyBorder="1" applyAlignment="1">
      <alignment horizontal="center" vertical="center" wrapText="1"/>
    </xf>
    <xf numFmtId="0" fontId="11" fillId="0" borderId="37" xfId="7" applyFont="1" applyBorder="1" applyAlignment="1">
      <alignment horizontal="center" vertical="center" wrapText="1"/>
    </xf>
    <xf numFmtId="0" fontId="11" fillId="0" borderId="41" xfId="7" applyFont="1" applyBorder="1" applyAlignment="1">
      <alignment horizontal="center" vertical="center" wrapText="1"/>
    </xf>
    <xf numFmtId="0" fontId="20" fillId="0" borderId="20" xfId="7" applyFont="1" applyBorder="1" applyAlignment="1">
      <alignment horizontal="left" vertical="center" wrapText="1"/>
    </xf>
    <xf numFmtId="0" fontId="20" fillId="0" borderId="22" xfId="7" applyFont="1" applyBorder="1" applyAlignment="1">
      <alignment horizontal="left" vertical="center" wrapText="1"/>
    </xf>
    <xf numFmtId="0" fontId="20" fillId="0" borderId="24" xfId="7" applyFont="1" applyBorder="1" applyAlignment="1">
      <alignment horizontal="left" vertical="center" wrapText="1"/>
    </xf>
    <xf numFmtId="0" fontId="20" fillId="0" borderId="25" xfId="7" applyFont="1" applyBorder="1" applyAlignment="1">
      <alignment horizontal="left" vertical="center" wrapText="1"/>
    </xf>
    <xf numFmtId="0" fontId="15" fillId="11" borderId="26" xfId="7" applyFont="1" applyFill="1" applyBorder="1" applyAlignment="1">
      <alignment horizontal="center" vertical="center" wrapText="1"/>
    </xf>
    <xf numFmtId="0" fontId="15" fillId="11" borderId="0" xfId="7" applyFont="1" applyFill="1" applyAlignment="1">
      <alignment horizontal="center" vertical="center" wrapText="1"/>
    </xf>
    <xf numFmtId="0" fontId="15" fillId="11" borderId="27" xfId="7" applyFont="1" applyFill="1" applyBorder="1" applyAlignment="1">
      <alignment horizontal="center" vertical="center" wrapText="1"/>
    </xf>
    <xf numFmtId="0" fontId="14" fillId="0" borderId="48" xfId="7" applyFont="1" applyBorder="1" applyAlignment="1">
      <alignment horizontal="center" vertical="center"/>
    </xf>
    <xf numFmtId="0" fontId="14" fillId="0" borderId="32" xfId="7" applyFont="1" applyBorder="1" applyAlignment="1">
      <alignment horizontal="center" vertical="center"/>
    </xf>
    <xf numFmtId="0" fontId="14" fillId="0" borderId="49" xfId="7" applyFont="1" applyBorder="1" applyAlignment="1">
      <alignment horizontal="center" vertical="center"/>
    </xf>
    <xf numFmtId="0" fontId="21" fillId="0" borderId="50" xfId="7" applyFont="1" applyBorder="1" applyAlignment="1">
      <alignment horizontal="center" vertical="center" wrapText="1"/>
    </xf>
    <xf numFmtId="0" fontId="21" fillId="0" borderId="13" xfId="7" applyFont="1" applyBorder="1" applyAlignment="1">
      <alignment horizontal="center" vertical="center" wrapText="1"/>
    </xf>
    <xf numFmtId="0" fontId="21" fillId="0" borderId="51" xfId="7" applyFont="1" applyBorder="1" applyAlignment="1">
      <alignment horizontal="center" vertical="center" wrapText="1"/>
    </xf>
    <xf numFmtId="0" fontId="22" fillId="0" borderId="50" xfId="7" applyFont="1" applyBorder="1" applyAlignment="1">
      <alignment horizontal="center" vertical="center" wrapText="1"/>
    </xf>
    <xf numFmtId="0" fontId="22" fillId="0" borderId="13" xfId="7" applyFont="1" applyBorder="1" applyAlignment="1">
      <alignment horizontal="center" vertical="center" wrapText="1"/>
    </xf>
    <xf numFmtId="0" fontId="22" fillId="0" borderId="20" xfId="7" applyFont="1" applyBorder="1" applyAlignment="1">
      <alignment horizontal="center" vertical="center" wrapText="1"/>
    </xf>
    <xf numFmtId="0" fontId="22" fillId="0" borderId="21" xfId="7" applyFont="1" applyBorder="1" applyAlignment="1">
      <alignment horizontal="center" vertical="center" wrapText="1"/>
    </xf>
    <xf numFmtId="0" fontId="22" fillId="0" borderId="22" xfId="7" applyFont="1" applyBorder="1" applyAlignment="1">
      <alignment horizontal="center" vertical="center" wrapText="1"/>
    </xf>
    <xf numFmtId="0" fontId="22" fillId="0" borderId="34" xfId="7" applyFont="1" applyBorder="1" applyAlignment="1">
      <alignment horizontal="center" vertical="center" wrapText="1"/>
    </xf>
    <xf numFmtId="0" fontId="22" fillId="0" borderId="32" xfId="7" applyFont="1" applyBorder="1" applyAlignment="1">
      <alignment horizontal="center" vertical="center" wrapText="1"/>
    </xf>
    <xf numFmtId="0" fontId="22" fillId="0" borderId="49" xfId="7" applyFont="1" applyBorder="1" applyAlignment="1">
      <alignment horizontal="center" vertical="center" wrapText="1"/>
    </xf>
    <xf numFmtId="0" fontId="15" fillId="0" borderId="52" xfId="7" applyFont="1" applyBorder="1" applyAlignment="1">
      <alignment horizontal="center" vertical="center" wrapText="1"/>
    </xf>
    <xf numFmtId="0" fontId="15" fillId="0" borderId="53" xfId="7" applyFont="1" applyBorder="1" applyAlignment="1">
      <alignment horizontal="center" vertical="center" wrapText="1"/>
    </xf>
    <xf numFmtId="0" fontId="22" fillId="7" borderId="37" xfId="7" applyFont="1" applyFill="1" applyBorder="1" applyAlignment="1">
      <alignment horizontal="center" vertical="center" wrapText="1"/>
    </xf>
    <xf numFmtId="0" fontId="22" fillId="7" borderId="41" xfId="7" applyFont="1" applyFill="1" applyBorder="1" applyAlignment="1">
      <alignment horizontal="center" vertical="center" wrapText="1"/>
    </xf>
    <xf numFmtId="0" fontId="21" fillId="13" borderId="50" xfId="10" applyFont="1" applyFill="1" applyBorder="1" applyAlignment="1">
      <alignment horizontal="center" vertical="center"/>
    </xf>
    <xf numFmtId="0" fontId="21" fillId="13" borderId="69" xfId="10" applyFont="1" applyFill="1" applyBorder="1" applyAlignment="1">
      <alignment horizontal="center" vertical="center"/>
    </xf>
    <xf numFmtId="0" fontId="23" fillId="7" borderId="54" xfId="7" applyFont="1" applyFill="1" applyBorder="1" applyAlignment="1">
      <alignment horizontal="center" vertical="center"/>
    </xf>
    <xf numFmtId="0" fontId="23" fillId="7" borderId="17" xfId="7" applyFont="1" applyFill="1" applyBorder="1" applyAlignment="1">
      <alignment horizontal="center" vertical="center"/>
    </xf>
    <xf numFmtId="0" fontId="22" fillId="10" borderId="20" xfId="7" applyFont="1" applyFill="1" applyBorder="1" applyAlignment="1">
      <alignment horizontal="center" vertical="center" wrapText="1"/>
    </xf>
    <xf numFmtId="0" fontId="22" fillId="10" borderId="21" xfId="7" applyFont="1" applyFill="1" applyBorder="1" applyAlignment="1">
      <alignment horizontal="center" vertical="center" wrapText="1"/>
    </xf>
    <xf numFmtId="0" fontId="22" fillId="10" borderId="22" xfId="7" applyFont="1" applyFill="1" applyBorder="1" applyAlignment="1">
      <alignment horizontal="center" vertical="center" wrapText="1"/>
    </xf>
    <xf numFmtId="0" fontId="22" fillId="10" borderId="28" xfId="7" applyFont="1" applyFill="1" applyBorder="1" applyAlignment="1">
      <alignment horizontal="center" vertical="center" wrapText="1"/>
    </xf>
    <xf numFmtId="0" fontId="22" fillId="10" borderId="29" xfId="7" applyFont="1" applyFill="1" applyBorder="1" applyAlignment="1">
      <alignment horizontal="center" vertical="center" wrapText="1"/>
    </xf>
    <xf numFmtId="0" fontId="22" fillId="10" borderId="30" xfId="7" applyFont="1" applyFill="1" applyBorder="1" applyAlignment="1">
      <alignment horizontal="center" vertical="center" wrapText="1"/>
    </xf>
    <xf numFmtId="2" fontId="25" fillId="0" borderId="55" xfId="7" applyNumberFormat="1" applyFont="1" applyBorder="1" applyAlignment="1">
      <alignment horizontal="center" vertical="center"/>
    </xf>
    <xf numFmtId="0" fontId="25" fillId="0" borderId="56" xfId="7" applyFont="1" applyBorder="1" applyAlignment="1">
      <alignment horizontal="center" vertical="center"/>
    </xf>
    <xf numFmtId="0" fontId="22" fillId="7" borderId="60" xfId="7" applyFont="1" applyFill="1" applyBorder="1" applyAlignment="1">
      <alignment horizontal="center" vertical="center"/>
    </xf>
    <xf numFmtId="0" fontId="22" fillId="7" borderId="63" xfId="7" applyFont="1" applyFill="1" applyBorder="1" applyAlignment="1">
      <alignment horizontal="center" vertical="center"/>
    </xf>
    <xf numFmtId="0" fontId="22" fillId="7" borderId="37" xfId="7" applyFont="1" applyFill="1" applyBorder="1" applyAlignment="1">
      <alignment horizontal="center" vertical="center"/>
    </xf>
    <xf numFmtId="2" fontId="22" fillId="7" borderId="61" xfId="7" applyNumberFormat="1" applyFont="1" applyFill="1" applyBorder="1" applyAlignment="1">
      <alignment horizontal="center" vertical="center" wrapText="1"/>
    </xf>
    <xf numFmtId="2" fontId="22" fillId="7" borderId="64" xfId="7" applyNumberFormat="1" applyFont="1" applyFill="1" applyBorder="1" applyAlignment="1">
      <alignment horizontal="center" vertical="center" wrapText="1"/>
    </xf>
    <xf numFmtId="2" fontId="22" fillId="7" borderId="62" xfId="7" applyNumberFormat="1" applyFont="1" applyFill="1" applyBorder="1" applyAlignment="1">
      <alignment horizontal="center" vertical="center" wrapText="1"/>
    </xf>
    <xf numFmtId="2" fontId="22" fillId="7" borderId="65" xfId="7" applyNumberFormat="1" applyFont="1" applyFill="1" applyBorder="1" applyAlignment="1">
      <alignment horizontal="center" vertical="center" wrapText="1"/>
    </xf>
    <xf numFmtId="165" fontId="22" fillId="0" borderId="54" xfId="9" applyFont="1" applyFill="1" applyBorder="1" applyAlignment="1">
      <alignment horizontal="right" vertical="center"/>
    </xf>
    <xf numFmtId="165" fontId="22" fillId="0" borderId="19" xfId="9" applyFont="1" applyFill="1" applyBorder="1" applyAlignment="1">
      <alignment horizontal="right" vertical="center"/>
    </xf>
    <xf numFmtId="165" fontId="22" fillId="0" borderId="17" xfId="9" applyFont="1" applyFill="1" applyBorder="1" applyAlignment="1">
      <alignment horizontal="right" vertical="center"/>
    </xf>
    <xf numFmtId="165" fontId="22" fillId="10" borderId="19" xfId="9" applyFont="1" applyFill="1" applyBorder="1" applyAlignment="1">
      <alignment horizontal="right" vertical="center"/>
    </xf>
    <xf numFmtId="165" fontId="22" fillId="10" borderId="17" xfId="9" applyFont="1" applyFill="1" applyBorder="1" applyAlignment="1">
      <alignment horizontal="right" vertical="center"/>
    </xf>
    <xf numFmtId="165" fontId="22" fillId="0" borderId="56" xfId="9" applyFont="1" applyFill="1" applyBorder="1" applyAlignment="1">
      <alignment horizontal="right" vertical="center"/>
    </xf>
    <xf numFmtId="165" fontId="22" fillId="0" borderId="57" xfId="9" applyFont="1" applyFill="1" applyBorder="1" applyAlignment="1">
      <alignment horizontal="right" vertical="center"/>
    </xf>
    <xf numFmtId="0" fontId="17" fillId="0" borderId="26" xfId="7" applyFont="1" applyBorder="1" applyAlignment="1">
      <alignment horizontal="left" vertical="center" wrapText="1"/>
    </xf>
    <xf numFmtId="0" fontId="17" fillId="0" borderId="0" xfId="7" applyFont="1" applyAlignment="1">
      <alignment horizontal="left" vertical="center" wrapText="1"/>
    </xf>
    <xf numFmtId="0" fontId="17" fillId="0" borderId="25" xfId="7" applyFont="1" applyBorder="1" applyAlignment="1">
      <alignment horizontal="left" vertical="center" wrapText="1"/>
    </xf>
    <xf numFmtId="0" fontId="17" fillId="0" borderId="31" xfId="7" applyFont="1" applyBorder="1" applyAlignment="1">
      <alignment horizontal="left" vertical="center" wrapText="1"/>
    </xf>
    <xf numFmtId="0" fontId="17" fillId="0" borderId="29" xfId="7" applyFont="1" applyBorder="1" applyAlignment="1">
      <alignment horizontal="left" vertical="center" wrapText="1"/>
    </xf>
    <xf numFmtId="0" fontId="17" fillId="0" borderId="30" xfId="7" applyFont="1" applyBorder="1" applyAlignment="1">
      <alignment horizontal="left" vertical="center" wrapText="1"/>
    </xf>
    <xf numFmtId="0" fontId="21" fillId="12" borderId="67" xfId="10" applyFont="1" applyFill="1" applyBorder="1" applyAlignment="1">
      <alignment horizontal="center" vertical="center"/>
    </xf>
    <xf numFmtId="0" fontId="21" fillId="12" borderId="68" xfId="10" applyFont="1" applyFill="1" applyBorder="1" applyAlignment="1">
      <alignment horizontal="center" vertical="center"/>
    </xf>
    <xf numFmtId="0" fontId="15" fillId="0" borderId="52" xfId="7" applyFont="1" applyBorder="1" applyAlignment="1">
      <alignment horizontal="center" vertical="center"/>
    </xf>
    <xf numFmtId="0" fontId="15" fillId="0" borderId="53" xfId="7" applyFont="1" applyBorder="1" applyAlignment="1">
      <alignment horizontal="center" vertical="center"/>
    </xf>
    <xf numFmtId="0" fontId="14" fillId="10" borderId="20" xfId="7" applyFont="1" applyFill="1" applyBorder="1" applyAlignment="1">
      <alignment horizontal="center" vertical="center" wrapText="1"/>
    </xf>
    <xf numFmtId="0" fontId="14" fillId="10" borderId="21" xfId="7" applyFont="1" applyFill="1" applyBorder="1" applyAlignment="1">
      <alignment horizontal="center" vertical="center" wrapText="1"/>
    </xf>
    <xf numFmtId="0" fontId="14" fillId="10" borderId="22" xfId="7" applyFont="1" applyFill="1" applyBorder="1" applyAlignment="1">
      <alignment horizontal="center" vertical="center" wrapText="1"/>
    </xf>
    <xf numFmtId="0" fontId="14" fillId="10" borderId="28" xfId="7" applyFont="1" applyFill="1" applyBorder="1" applyAlignment="1">
      <alignment horizontal="center" vertical="center" wrapText="1"/>
    </xf>
    <xf numFmtId="0" fontId="14" fillId="10" borderId="29" xfId="7" applyFont="1" applyFill="1" applyBorder="1" applyAlignment="1">
      <alignment horizontal="center" vertical="center" wrapText="1"/>
    </xf>
    <xf numFmtId="0" fontId="14" fillId="10" borderId="30" xfId="7" applyFont="1" applyFill="1" applyBorder="1" applyAlignment="1">
      <alignment horizontal="center" vertical="center" wrapText="1"/>
    </xf>
    <xf numFmtId="165" fontId="22" fillId="0" borderId="0" xfId="9" applyFont="1" applyFill="1" applyBorder="1" applyAlignment="1">
      <alignment horizontal="right" vertical="center"/>
    </xf>
    <xf numFmtId="165" fontId="27" fillId="0" borderId="0" xfId="9" applyFont="1" applyFill="1" applyBorder="1" applyAlignment="1">
      <alignment horizontal="right" vertical="center"/>
    </xf>
    <xf numFmtId="170" fontId="25" fillId="0" borderId="55" xfId="7" applyNumberFormat="1" applyFont="1" applyBorder="1" applyAlignment="1">
      <alignment horizontal="center" vertical="center"/>
    </xf>
    <xf numFmtId="170" fontId="25" fillId="0" borderId="56" xfId="7" applyNumberFormat="1" applyFont="1" applyBorder="1" applyAlignment="1">
      <alignment horizontal="center" vertical="center"/>
    </xf>
    <xf numFmtId="0" fontId="13" fillId="0" borderId="52" xfId="7" applyFont="1" applyBorder="1" applyAlignment="1">
      <alignment horizontal="center" vertical="center" wrapText="1"/>
    </xf>
    <xf numFmtId="0" fontId="13" fillId="0" borderId="53" xfId="7" applyFont="1" applyBorder="1" applyAlignment="1">
      <alignment horizontal="center" vertical="center" wrapText="1"/>
    </xf>
    <xf numFmtId="2" fontId="25" fillId="0" borderId="56" xfId="7"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7" fillId="7" borderId="13" xfId="0" applyFont="1" applyFill="1" applyBorder="1" applyAlignment="1">
      <alignment vertical="center"/>
    </xf>
    <xf numFmtId="0" fontId="7" fillId="7" borderId="13" xfId="0" applyFont="1" applyFill="1" applyBorder="1" applyAlignment="1"/>
  </cellXfs>
  <cellStyles count="19">
    <cellStyle name="Millares [0] 2" xfId="12" xr:uid="{00000000-0005-0000-0000-000000000000}"/>
    <cellStyle name="Millares 2" xfId="3" xr:uid="{00000000-0005-0000-0000-000001000000}"/>
    <cellStyle name="Millares 3" xfId="14" xr:uid="{00000000-0005-0000-0000-000002000000}"/>
    <cellStyle name="Millares 4" xfId="18" xr:uid="{00000000-0005-0000-0000-000003000000}"/>
    <cellStyle name="Millares 43" xfId="9" xr:uid="{00000000-0005-0000-0000-000004000000}"/>
    <cellStyle name="Millares 5" xfId="4" xr:uid="{00000000-0005-0000-0000-000005000000}"/>
    <cellStyle name="Moneda" xfId="6" builtinId="4"/>
    <cellStyle name="Moneda [0] 2" xfId="2" xr:uid="{00000000-0005-0000-0000-000007000000}"/>
    <cellStyle name="Normal" xfId="0" builtinId="0"/>
    <cellStyle name="Normal 10" xfId="8" xr:uid="{00000000-0005-0000-0000-000009000000}"/>
    <cellStyle name="Normal 12 2" xfId="11" xr:uid="{00000000-0005-0000-0000-00000A000000}"/>
    <cellStyle name="Normal 2" xfId="1" xr:uid="{00000000-0005-0000-0000-00000B000000}"/>
    <cellStyle name="Normal 2 2 2" xfId="16" xr:uid="{00000000-0005-0000-0000-00000C000000}"/>
    <cellStyle name="Normal 76 5" xfId="7" xr:uid="{00000000-0005-0000-0000-00000D000000}"/>
    <cellStyle name="Normal 78" xfId="10" xr:uid="{00000000-0005-0000-0000-00000E000000}"/>
    <cellStyle name="Porcentaje" xfId="17" builtinId="5"/>
    <cellStyle name="Porcentaje 2" xfId="5" xr:uid="{00000000-0005-0000-0000-000010000000}"/>
    <cellStyle name="Porcentaje 3" xfId="15" xr:uid="{00000000-0005-0000-0000-000011000000}"/>
    <cellStyle name="Porcentaje 4" xfId="13"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calcChain" Target="calcChain.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externalLink" Target="externalLinks/externalLink5.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externalLink" Target="externalLinks/externalLink1.xml"/><Relationship Id="rId135"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externalLink" Target="externalLinks/externalLink2.xml"/><Relationship Id="rId136"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externalLink" Target="externalLinks/externalLink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1" Type="http://schemas.openxmlformats.org/officeDocument/2006/relationships/image" Target="../media/image5.png"/></Relationships>
</file>

<file path=xl/drawings/_rels/drawing22.xml.rels><?xml version="1.0" encoding="UTF-8" standalone="yes"?>
<Relationships xmlns="http://schemas.openxmlformats.org/package/2006/relationships"><Relationship Id="rId1" Type="http://schemas.openxmlformats.org/officeDocument/2006/relationships/image" Target="../media/image6.png"/></Relationships>
</file>

<file path=xl/drawings/_rels/drawing23.xml.rels><?xml version="1.0" encoding="UTF-8" standalone="yes"?>
<Relationships xmlns="http://schemas.openxmlformats.org/package/2006/relationships"><Relationship Id="rId1" Type="http://schemas.openxmlformats.org/officeDocument/2006/relationships/image" Target="../media/image7.png"/></Relationships>
</file>

<file path=xl/drawings/_rels/drawing24.xml.rels><?xml version="1.0" encoding="UTF-8" standalone="yes"?>
<Relationships xmlns="http://schemas.openxmlformats.org/package/2006/relationships"><Relationship Id="rId1" Type="http://schemas.openxmlformats.org/officeDocument/2006/relationships/image" Target="../media/image7.png"/></Relationships>
</file>

<file path=xl/drawings/_rels/drawing25.xml.rels><?xml version="1.0" encoding="UTF-8" standalone="yes"?>
<Relationships xmlns="http://schemas.openxmlformats.org/package/2006/relationships"><Relationship Id="rId1" Type="http://schemas.openxmlformats.org/officeDocument/2006/relationships/image" Target="../media/image8.png"/></Relationships>
</file>

<file path=xl/drawings/_rels/drawing26.xml.rels><?xml version="1.0" encoding="UTF-8" standalone="yes"?>
<Relationships xmlns="http://schemas.openxmlformats.org/package/2006/relationships"><Relationship Id="rId1" Type="http://schemas.openxmlformats.org/officeDocument/2006/relationships/image" Target="../media/image8.png"/></Relationships>
</file>

<file path=xl/drawings/_rels/drawing27.xml.rels><?xml version="1.0" encoding="UTF-8" standalone="yes"?>
<Relationships xmlns="http://schemas.openxmlformats.org/package/2006/relationships"><Relationship Id="rId1" Type="http://schemas.openxmlformats.org/officeDocument/2006/relationships/image" Target="../media/image8.png"/></Relationships>
</file>

<file path=xl/drawings/_rels/drawing28.xml.rels><?xml version="1.0" encoding="UTF-8" standalone="yes"?>
<Relationships xmlns="http://schemas.openxmlformats.org/package/2006/relationships"><Relationship Id="rId1" Type="http://schemas.openxmlformats.org/officeDocument/2006/relationships/image" Target="../media/image8.png"/></Relationships>
</file>

<file path=xl/drawings/_rels/drawing29.xml.rels><?xml version="1.0" encoding="UTF-8" standalone="yes"?>
<Relationships xmlns="http://schemas.openxmlformats.org/package/2006/relationships"><Relationship Id="rId1" Type="http://schemas.openxmlformats.org/officeDocument/2006/relationships/image" Target="../media/image5.png"/></Relationships>
</file>

<file path=xl/drawings/_rels/drawing30.xml.rels><?xml version="1.0" encoding="UTF-8" standalone="yes"?>
<Relationships xmlns="http://schemas.openxmlformats.org/package/2006/relationships"><Relationship Id="rId1" Type="http://schemas.openxmlformats.org/officeDocument/2006/relationships/image" Target="../media/image5.png"/></Relationships>
</file>

<file path=xl/drawings/_rels/drawing31.xml.rels><?xml version="1.0" encoding="UTF-8" standalone="yes"?>
<Relationships xmlns="http://schemas.openxmlformats.org/package/2006/relationships"><Relationship Id="rId1" Type="http://schemas.openxmlformats.org/officeDocument/2006/relationships/image" Target="../media/image5.png"/></Relationships>
</file>

<file path=xl/drawings/_rels/drawing32.xml.rels><?xml version="1.0" encoding="UTF-8" standalone="yes"?>
<Relationships xmlns="http://schemas.openxmlformats.org/package/2006/relationships"><Relationship Id="rId1" Type="http://schemas.openxmlformats.org/officeDocument/2006/relationships/image" Target="../media/image9.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3.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13.png"/></Relationships>
</file>

<file path=xl/drawings/_rels/drawing4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4.png"/></Relationships>
</file>

<file path=xl/drawings/_rels/drawing46.xml.rels><?xml version="1.0" encoding="UTF-8" standalone="yes"?>
<Relationships xmlns="http://schemas.openxmlformats.org/package/2006/relationships"><Relationship Id="rId1" Type="http://schemas.openxmlformats.org/officeDocument/2006/relationships/image" Target="../media/image14.png"/></Relationships>
</file>

<file path=xl/drawings/_rels/drawing47.xml.rels><?xml version="1.0" encoding="UTF-8" standalone="yes"?>
<Relationships xmlns="http://schemas.openxmlformats.org/package/2006/relationships"><Relationship Id="rId1" Type="http://schemas.openxmlformats.org/officeDocument/2006/relationships/image" Target="../media/image14.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4.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4.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4.png"/></Relationships>
</file>

<file path=xl/drawings/_rels/drawing51.xml.rels><?xml version="1.0" encoding="UTF-8" standalone="yes"?>
<Relationships xmlns="http://schemas.openxmlformats.org/package/2006/relationships"><Relationship Id="rId1" Type="http://schemas.openxmlformats.org/officeDocument/2006/relationships/image" Target="../media/image15.png"/></Relationships>
</file>

<file path=xl/drawings/_rels/drawing52.xml.rels><?xml version="1.0" encoding="UTF-8" standalone="yes"?>
<Relationships xmlns="http://schemas.openxmlformats.org/package/2006/relationships"><Relationship Id="rId1" Type="http://schemas.openxmlformats.org/officeDocument/2006/relationships/image" Target="../media/image16.png"/></Relationships>
</file>

<file path=xl/drawings/_rels/drawing5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54.xml.rels><?xml version="1.0" encoding="UTF-8" standalone="yes"?>
<Relationships xmlns="http://schemas.openxmlformats.org/package/2006/relationships"><Relationship Id="rId1" Type="http://schemas.openxmlformats.org/officeDocument/2006/relationships/image" Target="../media/image17.png"/></Relationships>
</file>

<file path=xl/drawings/_rels/drawing55.xml.rels><?xml version="1.0" encoding="UTF-8" standalone="yes"?>
<Relationships xmlns="http://schemas.openxmlformats.org/package/2006/relationships"><Relationship Id="rId1" Type="http://schemas.openxmlformats.org/officeDocument/2006/relationships/image" Target="../media/image18.png"/></Relationships>
</file>

<file path=xl/drawings/_rels/drawing56.xml.rels><?xml version="1.0" encoding="UTF-8" standalone="yes"?>
<Relationships xmlns="http://schemas.openxmlformats.org/package/2006/relationships"><Relationship Id="rId1" Type="http://schemas.openxmlformats.org/officeDocument/2006/relationships/image" Target="../media/image19.png"/></Relationships>
</file>

<file path=xl/drawings/_rels/drawing57.xml.rels><?xml version="1.0" encoding="UTF-8" standalone="yes"?>
<Relationships xmlns="http://schemas.openxmlformats.org/package/2006/relationships"><Relationship Id="rId1" Type="http://schemas.openxmlformats.org/officeDocument/2006/relationships/image" Target="../media/image19.png"/></Relationships>
</file>

<file path=xl/drawings/_rels/drawing58.xml.rels><?xml version="1.0" encoding="UTF-8" standalone="yes"?>
<Relationships xmlns="http://schemas.openxmlformats.org/package/2006/relationships"><Relationship Id="rId1" Type="http://schemas.openxmlformats.org/officeDocument/2006/relationships/image" Target="../media/image20.png"/></Relationships>
</file>

<file path=xl/drawings/_rels/drawing59.xml.rels><?xml version="1.0" encoding="UTF-8" standalone="yes"?>
<Relationships xmlns="http://schemas.openxmlformats.org/package/2006/relationships"><Relationship Id="rId1" Type="http://schemas.openxmlformats.org/officeDocument/2006/relationships/image" Target="../media/image21.png"/></Relationships>
</file>

<file path=xl/drawings/_rels/drawing60.xml.rels><?xml version="1.0" encoding="UTF-8" standalone="yes"?>
<Relationships xmlns="http://schemas.openxmlformats.org/package/2006/relationships"><Relationship Id="rId1" Type="http://schemas.openxmlformats.org/officeDocument/2006/relationships/image" Target="../media/image12.png"/></Relationships>
</file>

<file path=xl/drawings/_rels/drawing61.xml.rels><?xml version="1.0" encoding="UTF-8" standalone="yes"?>
<Relationships xmlns="http://schemas.openxmlformats.org/package/2006/relationships"><Relationship Id="rId1" Type="http://schemas.openxmlformats.org/officeDocument/2006/relationships/image" Target="../media/image22.png"/></Relationships>
</file>

<file path=xl/drawings/_rels/drawing62.xml.rels><?xml version="1.0" encoding="UTF-8" standalone="yes"?>
<Relationships xmlns="http://schemas.openxmlformats.org/package/2006/relationships"><Relationship Id="rId1" Type="http://schemas.openxmlformats.org/officeDocument/2006/relationships/image" Target="../media/image23.png"/></Relationships>
</file>

<file path=xl/drawings/_rels/drawing63.xml.rels><?xml version="1.0" encoding="UTF-8" standalone="yes"?>
<Relationships xmlns="http://schemas.openxmlformats.org/package/2006/relationships"><Relationship Id="rId1" Type="http://schemas.openxmlformats.org/officeDocument/2006/relationships/image" Target="../media/image24.png"/></Relationships>
</file>

<file path=xl/drawings/_rels/drawing64.xml.rels><?xml version="1.0" encoding="UTF-8" standalone="yes"?>
<Relationships xmlns="http://schemas.openxmlformats.org/package/2006/relationships"><Relationship Id="rId1" Type="http://schemas.openxmlformats.org/officeDocument/2006/relationships/image" Target="../media/image24.png"/></Relationships>
</file>

<file path=xl/drawings/_rels/drawing6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66.xml.rels><?xml version="1.0" encoding="UTF-8" standalone="yes"?>
<Relationships xmlns="http://schemas.openxmlformats.org/package/2006/relationships"><Relationship Id="rId1" Type="http://schemas.openxmlformats.org/officeDocument/2006/relationships/image" Target="../media/image25.png"/></Relationships>
</file>

<file path=xl/drawings/_rels/drawing67.xml.rels><?xml version="1.0" encoding="UTF-8" standalone="yes"?>
<Relationships xmlns="http://schemas.openxmlformats.org/package/2006/relationships"><Relationship Id="rId1" Type="http://schemas.openxmlformats.org/officeDocument/2006/relationships/image" Target="../media/image25.png"/></Relationships>
</file>

<file path=xl/drawings/_rels/drawing68.xml.rels><?xml version="1.0" encoding="UTF-8" standalone="yes"?>
<Relationships xmlns="http://schemas.openxmlformats.org/package/2006/relationships"><Relationship Id="rId1" Type="http://schemas.openxmlformats.org/officeDocument/2006/relationships/image" Target="../media/image26.png"/></Relationships>
</file>

<file path=xl/drawings/_rels/drawing69.xml.rels><?xml version="1.0" encoding="UTF-8" standalone="yes"?>
<Relationships xmlns="http://schemas.openxmlformats.org/package/2006/relationships"><Relationship Id="rId1" Type="http://schemas.openxmlformats.org/officeDocument/2006/relationships/image" Target="../media/image26.png"/></Relationships>
</file>

<file path=xl/drawings/_rels/drawing70.xml.rels><?xml version="1.0" encoding="UTF-8" standalone="yes"?>
<Relationships xmlns="http://schemas.openxmlformats.org/package/2006/relationships"><Relationship Id="rId1" Type="http://schemas.openxmlformats.org/officeDocument/2006/relationships/image" Target="../media/image25.png"/></Relationships>
</file>

<file path=xl/drawings/_rels/drawing71.xml.rels><?xml version="1.0" encoding="UTF-8" standalone="yes"?>
<Relationships xmlns="http://schemas.openxmlformats.org/package/2006/relationships"><Relationship Id="rId1" Type="http://schemas.openxmlformats.org/officeDocument/2006/relationships/image" Target="../media/image25.png"/></Relationships>
</file>

<file path=xl/drawings/_rels/drawing72.xml.rels><?xml version="1.0" encoding="UTF-8" standalone="yes"?>
<Relationships xmlns="http://schemas.openxmlformats.org/package/2006/relationships"><Relationship Id="rId1" Type="http://schemas.openxmlformats.org/officeDocument/2006/relationships/image" Target="../media/image26.png"/></Relationships>
</file>

<file path=xl/drawings/_rels/drawing73.xml.rels><?xml version="1.0" encoding="UTF-8" standalone="yes"?>
<Relationships xmlns="http://schemas.openxmlformats.org/package/2006/relationships"><Relationship Id="rId1" Type="http://schemas.openxmlformats.org/officeDocument/2006/relationships/image" Target="../media/image26.png"/></Relationships>
</file>

<file path=xl/drawings/_rels/drawing74.xml.rels><?xml version="1.0" encoding="UTF-8" standalone="yes"?>
<Relationships xmlns="http://schemas.openxmlformats.org/package/2006/relationships"><Relationship Id="rId1" Type="http://schemas.openxmlformats.org/officeDocument/2006/relationships/image" Target="../media/image26.png"/></Relationships>
</file>

<file path=xl/drawings/_rels/drawing7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76.xml.rels><?xml version="1.0" encoding="UTF-8" standalone="yes"?>
<Relationships xmlns="http://schemas.openxmlformats.org/package/2006/relationships"><Relationship Id="rId1" Type="http://schemas.openxmlformats.org/officeDocument/2006/relationships/image" Target="../media/image25.png"/></Relationships>
</file>

<file path=xl/drawings/_rels/drawing77.xml.rels><?xml version="1.0" encoding="UTF-8" standalone="yes"?>
<Relationships xmlns="http://schemas.openxmlformats.org/package/2006/relationships"><Relationship Id="rId1" Type="http://schemas.openxmlformats.org/officeDocument/2006/relationships/image" Target="../media/image26.png"/></Relationships>
</file>

<file path=xl/drawings/_rels/drawing78.xml.rels><?xml version="1.0" encoding="UTF-8" standalone="yes"?>
<Relationships xmlns="http://schemas.openxmlformats.org/package/2006/relationships"><Relationship Id="rId1" Type="http://schemas.openxmlformats.org/officeDocument/2006/relationships/image" Target="../media/image26.png"/></Relationships>
</file>

<file path=xl/drawings/_rels/drawing79.xml.rels><?xml version="1.0" encoding="UTF-8" standalone="yes"?>
<Relationships xmlns="http://schemas.openxmlformats.org/package/2006/relationships"><Relationship Id="rId1" Type="http://schemas.openxmlformats.org/officeDocument/2006/relationships/image" Target="../media/image26.png"/></Relationships>
</file>

<file path=xl/drawings/_rels/drawing80.xml.rels><?xml version="1.0" encoding="UTF-8" standalone="yes"?>
<Relationships xmlns="http://schemas.openxmlformats.org/package/2006/relationships"><Relationship Id="rId1" Type="http://schemas.openxmlformats.org/officeDocument/2006/relationships/image" Target="../media/image26.png"/></Relationships>
</file>

<file path=xl/drawings/_rels/drawing81.xml.rels><?xml version="1.0" encoding="UTF-8" standalone="yes"?>
<Relationships xmlns="http://schemas.openxmlformats.org/package/2006/relationships"><Relationship Id="rId1" Type="http://schemas.openxmlformats.org/officeDocument/2006/relationships/image" Target="../media/image26.png"/></Relationships>
</file>

<file path=xl/drawings/_rels/drawing82.xml.rels><?xml version="1.0" encoding="UTF-8" standalone="yes"?>
<Relationships xmlns="http://schemas.openxmlformats.org/package/2006/relationships"><Relationship Id="rId1" Type="http://schemas.openxmlformats.org/officeDocument/2006/relationships/image" Target="../media/image26.png"/></Relationships>
</file>

<file path=xl/drawings/_rels/drawing83.xml.rels><?xml version="1.0" encoding="UTF-8" standalone="yes"?>
<Relationships xmlns="http://schemas.openxmlformats.org/package/2006/relationships"><Relationship Id="rId1" Type="http://schemas.openxmlformats.org/officeDocument/2006/relationships/image" Target="../media/image26.png"/></Relationships>
</file>

<file path=xl/drawings/_rels/drawing84.xml.rels><?xml version="1.0" encoding="UTF-8" standalone="yes"?>
<Relationships xmlns="http://schemas.openxmlformats.org/package/2006/relationships"><Relationship Id="rId1" Type="http://schemas.openxmlformats.org/officeDocument/2006/relationships/image" Target="../media/image26.png"/></Relationships>
</file>

<file path=xl/drawings/_rels/drawing8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86.xml.rels><?xml version="1.0" encoding="UTF-8" standalone="yes"?>
<Relationships xmlns="http://schemas.openxmlformats.org/package/2006/relationships"><Relationship Id="rId1" Type="http://schemas.openxmlformats.org/officeDocument/2006/relationships/image" Target="../media/image25.png"/></Relationships>
</file>

<file path=xl/drawings/_rels/drawing87.xml.rels><?xml version="1.0" encoding="UTF-8" standalone="yes"?>
<Relationships xmlns="http://schemas.openxmlformats.org/package/2006/relationships"><Relationship Id="rId1" Type="http://schemas.openxmlformats.org/officeDocument/2006/relationships/image" Target="../media/image25.png"/></Relationships>
</file>

<file path=xl/drawings/_rels/drawing88.xml.rels><?xml version="1.0" encoding="UTF-8" standalone="yes"?>
<Relationships xmlns="http://schemas.openxmlformats.org/package/2006/relationships"><Relationship Id="rId1" Type="http://schemas.openxmlformats.org/officeDocument/2006/relationships/image" Target="../media/image27.png"/></Relationships>
</file>

<file path=xl/drawings/_rels/drawing89.xml.rels><?xml version="1.0" encoding="UTF-8" standalone="yes"?>
<Relationships xmlns="http://schemas.openxmlformats.org/package/2006/relationships"><Relationship Id="rId1" Type="http://schemas.openxmlformats.org/officeDocument/2006/relationships/image" Target="../media/image27.png"/></Relationships>
</file>

<file path=xl/drawings/_rels/drawing90.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1.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2.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3.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4.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5.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6.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7.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8.xml.rels><?xml version="1.0" encoding="UTF-8" standalone="yes"?>
<Relationships xmlns="http://schemas.openxmlformats.org/package/2006/relationships"><Relationship Id="rId1" Type="http://schemas.openxmlformats.org/officeDocument/2006/relationships/image" Target="../media/image28.png"/></Relationships>
</file>

<file path=xl/drawings/_rels/drawing99.xml.rels><?xml version="1.0" encoding="UTF-8" standalone="yes"?>
<Relationships xmlns="http://schemas.openxmlformats.org/package/2006/relationships"><Relationship Id="rId1" Type="http://schemas.openxmlformats.org/officeDocument/2006/relationships/image" Target="../media/image28.png"/></Relationships>
</file>

<file path=xl/drawings/_rels/drawing100.xml.rels><?xml version="1.0" encoding="UTF-8" standalone="yes"?>
<Relationships xmlns="http://schemas.openxmlformats.org/package/2006/relationships"><Relationship Id="rId1" Type="http://schemas.openxmlformats.org/officeDocument/2006/relationships/image" Target="../media/image28.png"/></Relationships>
</file>

<file path=xl/drawings/_rels/drawing101.xml.rels><?xml version="1.0" encoding="UTF-8" standalone="yes"?>
<Relationships xmlns="http://schemas.openxmlformats.org/package/2006/relationships"><Relationship Id="rId1" Type="http://schemas.openxmlformats.org/officeDocument/2006/relationships/image" Target="../media/image28.png"/></Relationships>
</file>

<file path=xl/drawings/_rels/drawing102.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03.xml.rels><?xml version="1.0" encoding="UTF-8" standalone="yes"?>
<Relationships xmlns="http://schemas.openxmlformats.org/package/2006/relationships"><Relationship Id="rId1" Type="http://schemas.openxmlformats.org/officeDocument/2006/relationships/image" Target="../media/image30.png"/></Relationships>
</file>

<file path=xl/drawings/_rels/drawing104.xml.rels><?xml version="1.0" encoding="UTF-8" standalone="yes"?>
<Relationships xmlns="http://schemas.openxmlformats.org/package/2006/relationships"><Relationship Id="rId1" Type="http://schemas.openxmlformats.org/officeDocument/2006/relationships/image" Target="../media/image30.png"/></Relationships>
</file>

<file path=xl/drawings/_rels/drawing105.xml.rels><?xml version="1.0" encoding="UTF-8" standalone="yes"?>
<Relationships xmlns="http://schemas.openxmlformats.org/package/2006/relationships"><Relationship Id="rId1" Type="http://schemas.openxmlformats.org/officeDocument/2006/relationships/image" Target="../media/image30.png"/></Relationships>
</file>

<file path=xl/drawings/_rels/drawing106.xml.rels><?xml version="1.0" encoding="UTF-8" standalone="yes"?>
<Relationships xmlns="http://schemas.openxmlformats.org/package/2006/relationships"><Relationship Id="rId1" Type="http://schemas.openxmlformats.org/officeDocument/2006/relationships/image" Target="../media/image30.png"/></Relationships>
</file>

<file path=xl/drawings/_rels/drawing107.xml.rels><?xml version="1.0" encoding="UTF-8" standalone="yes"?>
<Relationships xmlns="http://schemas.openxmlformats.org/package/2006/relationships"><Relationship Id="rId1" Type="http://schemas.openxmlformats.org/officeDocument/2006/relationships/image" Target="../media/image31.png"/></Relationships>
</file>

<file path=xl/drawings/_rels/drawing108.xml.rels><?xml version="1.0" encoding="UTF-8" standalone="yes"?>
<Relationships xmlns="http://schemas.openxmlformats.org/package/2006/relationships"><Relationship Id="rId1" Type="http://schemas.openxmlformats.org/officeDocument/2006/relationships/image" Target="../media/image31.png"/></Relationships>
</file>

<file path=xl/drawings/_rels/drawing109.xml.rels><?xml version="1.0" encoding="UTF-8" standalone="yes"?>
<Relationships xmlns="http://schemas.openxmlformats.org/package/2006/relationships"><Relationship Id="rId1" Type="http://schemas.openxmlformats.org/officeDocument/2006/relationships/image" Target="../media/image32.png"/></Relationships>
</file>

<file path=xl/drawings/_rels/drawing110.xml.rels><?xml version="1.0" encoding="UTF-8" standalone="yes"?>
<Relationships xmlns="http://schemas.openxmlformats.org/package/2006/relationships"><Relationship Id="rId1" Type="http://schemas.openxmlformats.org/officeDocument/2006/relationships/image" Target="../media/image32.png"/></Relationships>
</file>

<file path=xl/drawings/_rels/drawing111.xml.rels><?xml version="1.0" encoding="UTF-8" standalone="yes"?>
<Relationships xmlns="http://schemas.openxmlformats.org/package/2006/relationships"><Relationship Id="rId1" Type="http://schemas.openxmlformats.org/officeDocument/2006/relationships/image" Target="../media/image32.png"/></Relationships>
</file>

<file path=xl/drawings/_rels/drawing112.xml.rels><?xml version="1.0" encoding="UTF-8" standalone="yes"?>
<Relationships xmlns="http://schemas.openxmlformats.org/package/2006/relationships"><Relationship Id="rId1" Type="http://schemas.openxmlformats.org/officeDocument/2006/relationships/image" Target="../media/image32.png"/></Relationships>
</file>

<file path=xl/drawings/_rels/drawing113.xml.rels><?xml version="1.0" encoding="UTF-8" standalone="yes"?>
<Relationships xmlns="http://schemas.openxmlformats.org/package/2006/relationships"><Relationship Id="rId1" Type="http://schemas.openxmlformats.org/officeDocument/2006/relationships/image" Target="../media/image32.png"/></Relationships>
</file>

<file path=xl/drawings/_rels/drawing114.xml.rels><?xml version="1.0" encoding="UTF-8" standalone="yes"?>
<Relationships xmlns="http://schemas.openxmlformats.org/package/2006/relationships"><Relationship Id="rId1" Type="http://schemas.openxmlformats.org/officeDocument/2006/relationships/image" Target="../media/image32.png"/></Relationships>
</file>

<file path=xl/drawings/_rels/drawing115.xml.rels><?xml version="1.0" encoding="UTF-8" standalone="yes"?>
<Relationships xmlns="http://schemas.openxmlformats.org/package/2006/relationships"><Relationship Id="rId1" Type="http://schemas.openxmlformats.org/officeDocument/2006/relationships/image" Target="../media/image31.png"/></Relationships>
</file>

<file path=xl/drawings/_rels/drawing116.xml.rels><?xml version="1.0" encoding="UTF-8" standalone="yes"?>
<Relationships xmlns="http://schemas.openxmlformats.org/package/2006/relationships"><Relationship Id="rId1" Type="http://schemas.openxmlformats.org/officeDocument/2006/relationships/image" Target="../media/image31.png"/></Relationships>
</file>

<file path=xl/drawings/_rels/drawing117.xml.rels><?xml version="1.0" encoding="UTF-8" standalone="yes"?>
<Relationships xmlns="http://schemas.openxmlformats.org/package/2006/relationships"><Relationship Id="rId1" Type="http://schemas.openxmlformats.org/officeDocument/2006/relationships/image" Target="../media/image31.png"/></Relationships>
</file>

<file path=xl/drawings/_rels/drawing118.xml.rels><?xml version="1.0" encoding="UTF-8" standalone="yes"?>
<Relationships xmlns="http://schemas.openxmlformats.org/package/2006/relationships"><Relationship Id="rId1" Type="http://schemas.openxmlformats.org/officeDocument/2006/relationships/image" Target="../media/image33.png"/></Relationships>
</file>

<file path=xl/drawings/_rels/drawing119.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0.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1.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2.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3.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4.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5.xml.rels><?xml version="1.0" encoding="UTF-8" standalone="yes"?>
<Relationships xmlns="http://schemas.openxmlformats.org/package/2006/relationships"><Relationship Id="rId1" Type="http://schemas.openxmlformats.org/officeDocument/2006/relationships/image" Target="../media/image34.png"/></Relationships>
</file>

<file path=xl/drawings/drawing1.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4702851" y="190500"/>
          <a:ext cx="192789" cy="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6276975" y="190500"/>
          <a:ext cx="150879" cy="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8119110" y="190500"/>
          <a:ext cx="150879" cy="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518160</xdr:colOff>
      <xdr:row>12</xdr:row>
      <xdr:rowOff>106680</xdr:rowOff>
    </xdr:from>
    <xdr:to>
      <xdr:col>3</xdr:col>
      <xdr:colOff>1249680</xdr:colOff>
      <xdr:row>38</xdr:row>
      <xdr:rowOff>88884</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990600" y="3558540"/>
          <a:ext cx="3505200" cy="5209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10" name="CuadroTexto 9">
          <a:extLst>
            <a:ext uri="{FF2B5EF4-FFF2-40B4-BE49-F238E27FC236}">
              <a16:creationId xmlns:a16="http://schemas.microsoft.com/office/drawing/2014/main" id="{00000000-0008-0000-0100-00000A000000}"/>
            </a:ext>
          </a:extLst>
        </xdr:cNvPr>
        <xdr:cNvSpPr txBox="1"/>
      </xdr:nvSpPr>
      <xdr:spPr>
        <a:xfrm>
          <a:off x="470285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11" name="CuadroTexto 10">
          <a:extLst>
            <a:ext uri="{FF2B5EF4-FFF2-40B4-BE49-F238E27FC236}">
              <a16:creationId xmlns:a16="http://schemas.microsoft.com/office/drawing/2014/main" id="{00000000-0008-0000-0100-00000B000000}"/>
            </a:ext>
          </a:extLst>
        </xdr:cNvPr>
        <xdr:cNvSpPr txBox="1"/>
      </xdr:nvSpPr>
      <xdr:spPr>
        <a:xfrm>
          <a:off x="627697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12" name="CuadroTexto 11">
          <a:extLst>
            <a:ext uri="{FF2B5EF4-FFF2-40B4-BE49-F238E27FC236}">
              <a16:creationId xmlns:a16="http://schemas.microsoft.com/office/drawing/2014/main" id="{00000000-0008-0000-0100-00000C000000}"/>
            </a:ext>
          </a:extLst>
        </xdr:cNvPr>
        <xdr:cNvSpPr txBox="1"/>
      </xdr:nvSpPr>
      <xdr:spPr>
        <a:xfrm>
          <a:off x="811911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518160</xdr:colOff>
      <xdr:row>12</xdr:row>
      <xdr:rowOff>106680</xdr:rowOff>
    </xdr:from>
    <xdr:to>
      <xdr:col>2</xdr:col>
      <xdr:colOff>1249680</xdr:colOff>
      <xdr:row>38</xdr:row>
      <xdr:rowOff>167640</xdr:rowOff>
    </xdr:to>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
        <a:stretch>
          <a:fillRect/>
        </a:stretch>
      </xdr:blipFill>
      <xdr:spPr>
        <a:xfrm>
          <a:off x="518160" y="2987040"/>
          <a:ext cx="3505200" cy="52882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03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03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03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518160</xdr:colOff>
      <xdr:row>12</xdr:row>
      <xdr:rowOff>106680</xdr:rowOff>
    </xdr:from>
    <xdr:to>
      <xdr:col>2</xdr:col>
      <xdr:colOff>1249680</xdr:colOff>
      <xdr:row>38</xdr:row>
      <xdr:rowOff>167640</xdr:rowOff>
    </xdr:to>
    <xdr:pic>
      <xdr:nvPicPr>
        <xdr:cNvPr id="9" name="Imagen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1"/>
        <a:stretch>
          <a:fillRect/>
        </a:stretch>
      </xdr:blipFill>
      <xdr:spPr>
        <a:xfrm>
          <a:off x="518160" y="2598420"/>
          <a:ext cx="3505200" cy="52882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04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04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04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518160</xdr:colOff>
      <xdr:row>12</xdr:row>
      <xdr:rowOff>106680</xdr:rowOff>
    </xdr:from>
    <xdr:to>
      <xdr:col>2</xdr:col>
      <xdr:colOff>1249680</xdr:colOff>
      <xdr:row>38</xdr:row>
      <xdr:rowOff>99060</xdr:rowOff>
    </xdr:to>
    <xdr:pic>
      <xdr:nvPicPr>
        <xdr:cNvPr id="9" name="Imagen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stretch>
          <a:fillRect/>
        </a:stretch>
      </xdr:blipFill>
      <xdr:spPr>
        <a:xfrm>
          <a:off x="518160" y="2598420"/>
          <a:ext cx="3505200" cy="5219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4152306" y="65722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0500-000003000000}"/>
            </a:ext>
          </a:extLst>
        </xdr:cNvPr>
        <xdr:cNvSpPr txBox="1"/>
      </xdr:nvSpPr>
      <xdr:spPr>
        <a:xfrm>
          <a:off x="5648325" y="65722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429500" y="64770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518160</xdr:colOff>
      <xdr:row>12</xdr:row>
      <xdr:rowOff>106680</xdr:rowOff>
    </xdr:from>
    <xdr:to>
      <xdr:col>2</xdr:col>
      <xdr:colOff>1249680</xdr:colOff>
      <xdr:row>40</xdr:row>
      <xdr:rowOff>99060</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1"/>
        <a:stretch>
          <a:fillRect/>
        </a:stretch>
      </xdr:blipFill>
      <xdr:spPr>
        <a:xfrm>
          <a:off x="518160" y="3345180"/>
          <a:ext cx="3427095" cy="57169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400050</xdr:colOff>
      <xdr:row>11</xdr:row>
      <xdr:rowOff>9525</xdr:rowOff>
    </xdr:from>
    <xdr:to>
      <xdr:col>3</xdr:col>
      <xdr:colOff>1064895</xdr:colOff>
      <xdr:row>161</xdr:row>
      <xdr:rowOff>182880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047750" y="3228975"/>
          <a:ext cx="3427095" cy="54406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07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07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518160</xdr:colOff>
      <xdr:row>12</xdr:row>
      <xdr:rowOff>106680</xdr:rowOff>
    </xdr:from>
    <xdr:to>
      <xdr:col>2</xdr:col>
      <xdr:colOff>1249680</xdr:colOff>
      <xdr:row>39</xdr:row>
      <xdr:rowOff>22860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1"/>
        <a:stretch>
          <a:fillRect/>
        </a:stretch>
      </xdr:blipFill>
      <xdr:spPr>
        <a:xfrm>
          <a:off x="518160" y="2598420"/>
          <a:ext cx="3505200" cy="532638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09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09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09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281943</xdr:colOff>
      <xdr:row>12</xdr:row>
      <xdr:rowOff>91438</xdr:rowOff>
    </xdr:from>
    <xdr:to>
      <xdr:col>2</xdr:col>
      <xdr:colOff>1226820</xdr:colOff>
      <xdr:row>39</xdr:row>
      <xdr:rowOff>69023</xdr:rowOff>
    </xdr:to>
    <xdr:pic>
      <xdr:nvPicPr>
        <xdr:cNvPr id="6" name="Imagen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stretch>
          <a:fillRect/>
        </a:stretch>
      </xdr:blipFill>
      <xdr:spPr>
        <a:xfrm rot="16200000">
          <a:off x="-644111" y="3509232"/>
          <a:ext cx="5570665" cy="371855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0A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0A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0A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281943</xdr:colOff>
      <xdr:row>12</xdr:row>
      <xdr:rowOff>91438</xdr:rowOff>
    </xdr:from>
    <xdr:to>
      <xdr:col>2</xdr:col>
      <xdr:colOff>1226820</xdr:colOff>
      <xdr:row>40</xdr:row>
      <xdr:rowOff>0</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rot="16200000">
          <a:off x="-609599" y="3870960"/>
          <a:ext cx="5501642" cy="371855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0B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0B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0B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281944</xdr:colOff>
      <xdr:row>12</xdr:row>
      <xdr:rowOff>91437</xdr:rowOff>
    </xdr:from>
    <xdr:to>
      <xdr:col>2</xdr:col>
      <xdr:colOff>1226821</xdr:colOff>
      <xdr:row>40</xdr:row>
      <xdr:rowOff>60962</xdr:rowOff>
    </xdr:to>
    <xdr:pic>
      <xdr:nvPicPr>
        <xdr:cNvPr id="9" name="Imagen 8">
          <a:extLst>
            <a:ext uri="{FF2B5EF4-FFF2-40B4-BE49-F238E27FC236}">
              <a16:creationId xmlns:a16="http://schemas.microsoft.com/office/drawing/2014/main" id="{00000000-0008-0000-0B00-000009000000}"/>
            </a:ext>
          </a:extLst>
        </xdr:cNvPr>
        <xdr:cNvPicPr>
          <a:picLocks noChangeAspect="1"/>
        </xdr:cNvPicPr>
      </xdr:nvPicPr>
      <xdr:blipFill>
        <a:blip xmlns:r="http://schemas.openxmlformats.org/officeDocument/2006/relationships" r:embed="rId1"/>
        <a:stretch>
          <a:fillRect/>
        </a:stretch>
      </xdr:blipFill>
      <xdr:spPr>
        <a:xfrm rot="16200000">
          <a:off x="-640080" y="3505201"/>
          <a:ext cx="5562605" cy="37185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0C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0C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0C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281944</xdr:colOff>
      <xdr:row>12</xdr:row>
      <xdr:rowOff>91436</xdr:rowOff>
    </xdr:from>
    <xdr:to>
      <xdr:col>2</xdr:col>
      <xdr:colOff>1226821</xdr:colOff>
      <xdr:row>39</xdr:row>
      <xdr:rowOff>137159</xdr:rowOff>
    </xdr:to>
    <xdr:pic>
      <xdr:nvPicPr>
        <xdr:cNvPr id="5" name="Imagen 4">
          <a:extLst>
            <a:ext uri="{FF2B5EF4-FFF2-40B4-BE49-F238E27FC236}">
              <a16:creationId xmlns:a16="http://schemas.microsoft.com/office/drawing/2014/main" id="{00000000-0008-0000-0C00-000005000000}"/>
            </a:ext>
          </a:extLst>
        </xdr:cNvPr>
        <xdr:cNvPicPr>
          <a:picLocks noChangeAspect="1"/>
        </xdr:cNvPicPr>
      </xdr:nvPicPr>
      <xdr:blipFill>
        <a:blip xmlns:r="http://schemas.openxmlformats.org/officeDocument/2006/relationships" r:embed="rId1"/>
        <a:stretch>
          <a:fillRect/>
        </a:stretch>
      </xdr:blipFill>
      <xdr:spPr>
        <a:xfrm rot="16200000">
          <a:off x="-582929" y="3448049"/>
          <a:ext cx="5448303" cy="371855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0D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0D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0D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281944</xdr:colOff>
      <xdr:row>12</xdr:row>
      <xdr:rowOff>91436</xdr:rowOff>
    </xdr:from>
    <xdr:to>
      <xdr:col>2</xdr:col>
      <xdr:colOff>1226821</xdr:colOff>
      <xdr:row>39</xdr:row>
      <xdr:rowOff>83820</xdr:rowOff>
    </xdr:to>
    <xdr:pic>
      <xdr:nvPicPr>
        <xdr:cNvPr id="9" name="Imagen 8">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1"/>
        <a:stretch>
          <a:fillRect/>
        </a:stretch>
      </xdr:blipFill>
      <xdr:spPr>
        <a:xfrm rot="16200000">
          <a:off x="-556259" y="3421379"/>
          <a:ext cx="5394964" cy="371855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0E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0E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0E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281944</xdr:colOff>
      <xdr:row>12</xdr:row>
      <xdr:rowOff>91436</xdr:rowOff>
    </xdr:from>
    <xdr:to>
      <xdr:col>2</xdr:col>
      <xdr:colOff>1226821</xdr:colOff>
      <xdr:row>39</xdr:row>
      <xdr:rowOff>167640</xdr:rowOff>
    </xdr:to>
    <xdr:pic>
      <xdr:nvPicPr>
        <xdr:cNvPr id="5" name="Imagen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1"/>
        <a:stretch>
          <a:fillRect/>
        </a:stretch>
      </xdr:blipFill>
      <xdr:spPr>
        <a:xfrm rot="16200000">
          <a:off x="-598169" y="3592829"/>
          <a:ext cx="5478784" cy="371855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0F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0F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0F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281945</xdr:colOff>
      <xdr:row>12</xdr:row>
      <xdr:rowOff>91435</xdr:rowOff>
    </xdr:from>
    <xdr:to>
      <xdr:col>2</xdr:col>
      <xdr:colOff>1226822</xdr:colOff>
      <xdr:row>40</xdr:row>
      <xdr:rowOff>7622</xdr:rowOff>
    </xdr:to>
    <xdr:pic>
      <xdr:nvPicPr>
        <xdr:cNvPr id="9" name="Imagen 8">
          <a:extLst>
            <a:ext uri="{FF2B5EF4-FFF2-40B4-BE49-F238E27FC236}">
              <a16:creationId xmlns:a16="http://schemas.microsoft.com/office/drawing/2014/main" id="{00000000-0008-0000-0F00-000009000000}"/>
            </a:ext>
          </a:extLst>
        </xdr:cNvPr>
        <xdr:cNvPicPr>
          <a:picLocks noChangeAspect="1"/>
        </xdr:cNvPicPr>
      </xdr:nvPicPr>
      <xdr:blipFill>
        <a:blip xmlns:r="http://schemas.openxmlformats.org/officeDocument/2006/relationships" r:embed="rId1"/>
        <a:stretch>
          <a:fillRect/>
        </a:stretch>
      </xdr:blipFill>
      <xdr:spPr>
        <a:xfrm rot="16200000">
          <a:off x="-613410" y="3478530"/>
          <a:ext cx="5509267" cy="371855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0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0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0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281945</xdr:colOff>
      <xdr:row>12</xdr:row>
      <xdr:rowOff>91434</xdr:rowOff>
    </xdr:from>
    <xdr:to>
      <xdr:col>2</xdr:col>
      <xdr:colOff>1226822</xdr:colOff>
      <xdr:row>39</xdr:row>
      <xdr:rowOff>160019</xdr:rowOff>
    </xdr:to>
    <xdr:pic>
      <xdr:nvPicPr>
        <xdr:cNvPr id="5" name="Imagen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1"/>
        <a:stretch>
          <a:fillRect/>
        </a:stretch>
      </xdr:blipFill>
      <xdr:spPr>
        <a:xfrm rot="16200000">
          <a:off x="-594359" y="3459478"/>
          <a:ext cx="5471165" cy="371855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1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1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1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45719</xdr:colOff>
      <xdr:row>12</xdr:row>
      <xdr:rowOff>177052</xdr:rowOff>
    </xdr:from>
    <xdr:to>
      <xdr:col>2</xdr:col>
      <xdr:colOff>1325879</xdr:colOff>
      <xdr:row>38</xdr:row>
      <xdr:rowOff>163455</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1"/>
        <a:stretch>
          <a:fillRect/>
        </a:stretch>
      </xdr:blipFill>
      <xdr:spPr>
        <a:xfrm rot="5400000">
          <a:off x="-530413" y="3244924"/>
          <a:ext cx="5206103" cy="405384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18" name="CuadroTexto 17">
          <a:extLst>
            <a:ext uri="{FF2B5EF4-FFF2-40B4-BE49-F238E27FC236}">
              <a16:creationId xmlns:a16="http://schemas.microsoft.com/office/drawing/2014/main" id="{00000000-0008-0000-1200-00001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19" name="CuadroTexto 18">
          <a:extLst>
            <a:ext uri="{FF2B5EF4-FFF2-40B4-BE49-F238E27FC236}">
              <a16:creationId xmlns:a16="http://schemas.microsoft.com/office/drawing/2014/main" id="{00000000-0008-0000-1200-00001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20" name="CuadroTexto 19">
          <a:extLst>
            <a:ext uri="{FF2B5EF4-FFF2-40B4-BE49-F238E27FC236}">
              <a16:creationId xmlns:a16="http://schemas.microsoft.com/office/drawing/2014/main" id="{00000000-0008-0000-1200-00001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45719</xdr:colOff>
      <xdr:row>12</xdr:row>
      <xdr:rowOff>177052</xdr:rowOff>
    </xdr:from>
    <xdr:to>
      <xdr:col>2</xdr:col>
      <xdr:colOff>1325879</xdr:colOff>
      <xdr:row>41</xdr:row>
      <xdr:rowOff>79635</xdr:rowOff>
    </xdr:to>
    <xdr:pic>
      <xdr:nvPicPr>
        <xdr:cNvPr id="21" name="Imagen 20">
          <a:extLst>
            <a:ext uri="{FF2B5EF4-FFF2-40B4-BE49-F238E27FC236}">
              <a16:creationId xmlns:a16="http://schemas.microsoft.com/office/drawing/2014/main" id="{00000000-0008-0000-1200-000015000000}"/>
            </a:ext>
          </a:extLst>
        </xdr:cNvPr>
        <xdr:cNvPicPr>
          <a:picLocks noChangeAspect="1"/>
        </xdr:cNvPicPr>
      </xdr:nvPicPr>
      <xdr:blipFill>
        <a:blip xmlns:r="http://schemas.openxmlformats.org/officeDocument/2006/relationships" r:embed="rId1"/>
        <a:stretch>
          <a:fillRect/>
        </a:stretch>
      </xdr:blipFill>
      <xdr:spPr>
        <a:xfrm rot="5400000">
          <a:off x="-530413" y="3244924"/>
          <a:ext cx="5206103" cy="405384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13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13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13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45719</xdr:colOff>
      <xdr:row>12</xdr:row>
      <xdr:rowOff>177054</xdr:rowOff>
    </xdr:from>
    <xdr:to>
      <xdr:col>2</xdr:col>
      <xdr:colOff>1325879</xdr:colOff>
      <xdr:row>38</xdr:row>
      <xdr:rowOff>7624</xdr:rowOff>
    </xdr:to>
    <xdr:pic>
      <xdr:nvPicPr>
        <xdr:cNvPr id="9" name="Imagen 8">
          <a:extLst>
            <a:ext uri="{FF2B5EF4-FFF2-40B4-BE49-F238E27FC236}">
              <a16:creationId xmlns:a16="http://schemas.microsoft.com/office/drawing/2014/main" id="{00000000-0008-0000-1300-000009000000}"/>
            </a:ext>
          </a:extLst>
        </xdr:cNvPr>
        <xdr:cNvPicPr>
          <a:picLocks noChangeAspect="1"/>
        </xdr:cNvPicPr>
      </xdr:nvPicPr>
      <xdr:blipFill>
        <a:blip xmlns:r="http://schemas.openxmlformats.org/officeDocument/2006/relationships" r:embed="rId1"/>
        <a:stretch>
          <a:fillRect/>
        </a:stretch>
      </xdr:blipFill>
      <xdr:spPr>
        <a:xfrm rot="5400000">
          <a:off x="-452496" y="3167009"/>
          <a:ext cx="5050270" cy="405384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4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4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4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45719</xdr:colOff>
      <xdr:row>12</xdr:row>
      <xdr:rowOff>177054</xdr:rowOff>
    </xdr:from>
    <xdr:to>
      <xdr:col>2</xdr:col>
      <xdr:colOff>1325879</xdr:colOff>
      <xdr:row>38</xdr:row>
      <xdr:rowOff>76200</xdr:rowOff>
    </xdr:to>
    <xdr:pic>
      <xdr:nvPicPr>
        <xdr:cNvPr id="5" name="Imagen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1"/>
        <a:stretch>
          <a:fillRect/>
        </a:stretch>
      </xdr:blipFill>
      <xdr:spPr>
        <a:xfrm rot="5400000">
          <a:off x="-486784" y="3201297"/>
          <a:ext cx="5118846" cy="405384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5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5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5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13</xdr:row>
      <xdr:rowOff>0</xdr:rowOff>
    </xdr:from>
    <xdr:to>
      <xdr:col>2</xdr:col>
      <xdr:colOff>998220</xdr:colOff>
      <xdr:row>36</xdr:row>
      <xdr:rowOff>91440</xdr:rowOff>
    </xdr:to>
    <xdr:pic>
      <xdr:nvPicPr>
        <xdr:cNvPr id="6" name="Imagen 5">
          <a:extLst>
            <a:ext uri="{FF2B5EF4-FFF2-40B4-BE49-F238E27FC236}">
              <a16:creationId xmlns:a16="http://schemas.microsoft.com/office/drawing/2014/main" id="{00000000-0008-0000-1500-000006000000}"/>
            </a:ext>
          </a:extLst>
        </xdr:cNvPr>
        <xdr:cNvPicPr>
          <a:picLocks noChangeAspect="1"/>
        </xdr:cNvPicPr>
      </xdr:nvPicPr>
      <xdr:blipFill>
        <a:blip xmlns:r="http://schemas.openxmlformats.org/officeDocument/2006/relationships" r:embed="rId1"/>
        <a:stretch>
          <a:fillRect/>
        </a:stretch>
      </xdr:blipFill>
      <xdr:spPr>
        <a:xfrm>
          <a:off x="0" y="2689860"/>
          <a:ext cx="3771900" cy="46863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6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6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6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13</xdr:row>
      <xdr:rowOff>0</xdr:rowOff>
    </xdr:from>
    <xdr:to>
      <xdr:col>2</xdr:col>
      <xdr:colOff>845820</xdr:colOff>
      <xdr:row>35</xdr:row>
      <xdr:rowOff>0</xdr:rowOff>
    </xdr:to>
    <xdr:pic>
      <xdr:nvPicPr>
        <xdr:cNvPr id="6" name="Imagen 5">
          <a:extLst>
            <a:ext uri="{FF2B5EF4-FFF2-40B4-BE49-F238E27FC236}">
              <a16:creationId xmlns:a16="http://schemas.microsoft.com/office/drawing/2014/main" id="{00000000-0008-0000-1600-000006000000}"/>
            </a:ext>
          </a:extLst>
        </xdr:cNvPr>
        <xdr:cNvPicPr>
          <a:picLocks noChangeAspect="1"/>
        </xdr:cNvPicPr>
      </xdr:nvPicPr>
      <xdr:blipFill>
        <a:blip xmlns:r="http://schemas.openxmlformats.org/officeDocument/2006/relationships" r:embed="rId1"/>
        <a:stretch>
          <a:fillRect/>
        </a:stretch>
      </xdr:blipFill>
      <xdr:spPr>
        <a:xfrm>
          <a:off x="0" y="2689860"/>
          <a:ext cx="3619500" cy="439674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17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17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17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198119</xdr:rowOff>
    </xdr:from>
    <xdr:to>
      <xdr:col>2</xdr:col>
      <xdr:colOff>1196340</xdr:colOff>
      <xdr:row>34</xdr:row>
      <xdr:rowOff>37108</xdr:rowOff>
    </xdr:to>
    <xdr:pic>
      <xdr:nvPicPr>
        <xdr:cNvPr id="10" name="Imagen 9">
          <a:extLst>
            <a:ext uri="{FF2B5EF4-FFF2-40B4-BE49-F238E27FC236}">
              <a16:creationId xmlns:a16="http://schemas.microsoft.com/office/drawing/2014/main" id="{00000000-0008-0000-1700-00000A000000}"/>
            </a:ext>
          </a:extLst>
        </xdr:cNvPr>
        <xdr:cNvPicPr>
          <a:picLocks noChangeAspect="1"/>
        </xdr:cNvPicPr>
      </xdr:nvPicPr>
      <xdr:blipFill>
        <a:blip xmlns:r="http://schemas.openxmlformats.org/officeDocument/2006/relationships" r:embed="rId1"/>
        <a:stretch>
          <a:fillRect/>
        </a:stretch>
      </xdr:blipFill>
      <xdr:spPr>
        <a:xfrm>
          <a:off x="0" y="2689859"/>
          <a:ext cx="3970020" cy="423572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8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8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8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13</xdr:row>
      <xdr:rowOff>0</xdr:rowOff>
    </xdr:from>
    <xdr:to>
      <xdr:col>2</xdr:col>
      <xdr:colOff>1135380</xdr:colOff>
      <xdr:row>36</xdr:row>
      <xdr:rowOff>38100</xdr:rowOff>
    </xdr:to>
    <xdr:pic>
      <xdr:nvPicPr>
        <xdr:cNvPr id="6" name="Imagen 5">
          <a:extLst>
            <a:ext uri="{FF2B5EF4-FFF2-40B4-BE49-F238E27FC236}">
              <a16:creationId xmlns:a16="http://schemas.microsoft.com/office/drawing/2014/main" id="{00000000-0008-0000-1800-000006000000}"/>
            </a:ext>
          </a:extLst>
        </xdr:cNvPr>
        <xdr:cNvPicPr>
          <a:picLocks noChangeAspect="1"/>
        </xdr:cNvPicPr>
      </xdr:nvPicPr>
      <xdr:blipFill>
        <a:blip xmlns:r="http://schemas.openxmlformats.org/officeDocument/2006/relationships" r:embed="rId1"/>
        <a:stretch>
          <a:fillRect/>
        </a:stretch>
      </xdr:blipFill>
      <xdr:spPr>
        <a:xfrm>
          <a:off x="0" y="2689860"/>
          <a:ext cx="3909060" cy="463296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19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19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19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13</xdr:row>
      <xdr:rowOff>0</xdr:rowOff>
    </xdr:from>
    <xdr:to>
      <xdr:col>2</xdr:col>
      <xdr:colOff>1135380</xdr:colOff>
      <xdr:row>38</xdr:row>
      <xdr:rowOff>60960</xdr:rowOff>
    </xdr:to>
    <xdr:pic>
      <xdr:nvPicPr>
        <xdr:cNvPr id="9" name="Imagen 8">
          <a:extLst>
            <a:ext uri="{FF2B5EF4-FFF2-40B4-BE49-F238E27FC236}">
              <a16:creationId xmlns:a16="http://schemas.microsoft.com/office/drawing/2014/main" id="{00000000-0008-0000-1900-000009000000}"/>
            </a:ext>
          </a:extLst>
        </xdr:cNvPr>
        <xdr:cNvPicPr>
          <a:picLocks noChangeAspect="1"/>
        </xdr:cNvPicPr>
      </xdr:nvPicPr>
      <xdr:blipFill>
        <a:blip xmlns:r="http://schemas.openxmlformats.org/officeDocument/2006/relationships" r:embed="rId1"/>
        <a:stretch>
          <a:fillRect/>
        </a:stretch>
      </xdr:blipFill>
      <xdr:spPr>
        <a:xfrm>
          <a:off x="0" y="2689860"/>
          <a:ext cx="3909060" cy="463296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6" name="CuadroTexto 5">
          <a:extLst>
            <a:ext uri="{FF2B5EF4-FFF2-40B4-BE49-F238E27FC236}">
              <a16:creationId xmlns:a16="http://schemas.microsoft.com/office/drawing/2014/main" id="{00000000-0008-0000-1A00-000006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7" name="CuadroTexto 6">
          <a:extLst>
            <a:ext uri="{FF2B5EF4-FFF2-40B4-BE49-F238E27FC236}">
              <a16:creationId xmlns:a16="http://schemas.microsoft.com/office/drawing/2014/main" id="{00000000-0008-0000-1A00-000007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8" name="CuadroTexto 7">
          <a:extLst>
            <a:ext uri="{FF2B5EF4-FFF2-40B4-BE49-F238E27FC236}">
              <a16:creationId xmlns:a16="http://schemas.microsoft.com/office/drawing/2014/main" id="{00000000-0008-0000-1A00-000008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106681</xdr:colOff>
      <xdr:row>13</xdr:row>
      <xdr:rowOff>144778</xdr:rowOff>
    </xdr:from>
    <xdr:to>
      <xdr:col>2</xdr:col>
      <xdr:colOff>1394463</xdr:colOff>
      <xdr:row>37</xdr:row>
      <xdr:rowOff>22861</xdr:rowOff>
    </xdr:to>
    <xdr:pic>
      <xdr:nvPicPr>
        <xdr:cNvPr id="10" name="Imagen 9">
          <a:extLst>
            <a:ext uri="{FF2B5EF4-FFF2-40B4-BE49-F238E27FC236}">
              <a16:creationId xmlns:a16="http://schemas.microsoft.com/office/drawing/2014/main" id="{00000000-0008-0000-1A00-00000A000000}"/>
            </a:ext>
          </a:extLst>
        </xdr:cNvPr>
        <xdr:cNvPicPr>
          <a:picLocks noChangeAspect="1"/>
        </xdr:cNvPicPr>
      </xdr:nvPicPr>
      <xdr:blipFill>
        <a:blip xmlns:r="http://schemas.openxmlformats.org/officeDocument/2006/relationships" r:embed="rId1"/>
        <a:stretch>
          <a:fillRect/>
        </a:stretch>
      </xdr:blipFill>
      <xdr:spPr>
        <a:xfrm rot="16200000">
          <a:off x="-201930" y="3143249"/>
          <a:ext cx="4678683" cy="406146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14" name="CuadroTexto 13">
          <a:extLst>
            <a:ext uri="{FF2B5EF4-FFF2-40B4-BE49-F238E27FC236}">
              <a16:creationId xmlns:a16="http://schemas.microsoft.com/office/drawing/2014/main" id="{00000000-0008-0000-1B00-00000E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15" name="CuadroTexto 14">
          <a:extLst>
            <a:ext uri="{FF2B5EF4-FFF2-40B4-BE49-F238E27FC236}">
              <a16:creationId xmlns:a16="http://schemas.microsoft.com/office/drawing/2014/main" id="{00000000-0008-0000-1B00-00000F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16" name="CuadroTexto 15">
          <a:extLst>
            <a:ext uri="{FF2B5EF4-FFF2-40B4-BE49-F238E27FC236}">
              <a16:creationId xmlns:a16="http://schemas.microsoft.com/office/drawing/2014/main" id="{00000000-0008-0000-1B00-000010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106681</xdr:colOff>
      <xdr:row>13</xdr:row>
      <xdr:rowOff>144778</xdr:rowOff>
    </xdr:from>
    <xdr:to>
      <xdr:col>2</xdr:col>
      <xdr:colOff>1394463</xdr:colOff>
      <xdr:row>39</xdr:row>
      <xdr:rowOff>68581</xdr:rowOff>
    </xdr:to>
    <xdr:pic>
      <xdr:nvPicPr>
        <xdr:cNvPr id="17" name="Imagen 16">
          <a:extLst>
            <a:ext uri="{FF2B5EF4-FFF2-40B4-BE49-F238E27FC236}">
              <a16:creationId xmlns:a16="http://schemas.microsoft.com/office/drawing/2014/main" id="{00000000-0008-0000-1B00-000011000000}"/>
            </a:ext>
          </a:extLst>
        </xdr:cNvPr>
        <xdr:cNvPicPr>
          <a:picLocks noChangeAspect="1"/>
        </xdr:cNvPicPr>
      </xdr:nvPicPr>
      <xdr:blipFill>
        <a:blip xmlns:r="http://schemas.openxmlformats.org/officeDocument/2006/relationships" r:embed="rId1"/>
        <a:stretch>
          <a:fillRect/>
        </a:stretch>
      </xdr:blipFill>
      <xdr:spPr>
        <a:xfrm rot="16200000">
          <a:off x="-201930" y="3143249"/>
          <a:ext cx="4678683" cy="406146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C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C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C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106681</xdr:colOff>
      <xdr:row>13</xdr:row>
      <xdr:rowOff>144778</xdr:rowOff>
    </xdr:from>
    <xdr:to>
      <xdr:col>2</xdr:col>
      <xdr:colOff>1394463</xdr:colOff>
      <xdr:row>41</xdr:row>
      <xdr:rowOff>152401</xdr:rowOff>
    </xdr:to>
    <xdr:pic>
      <xdr:nvPicPr>
        <xdr:cNvPr id="5" name="Imagen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1"/>
        <a:stretch>
          <a:fillRect/>
        </a:stretch>
      </xdr:blipFill>
      <xdr:spPr>
        <a:xfrm rot="16200000">
          <a:off x="-426720" y="3368039"/>
          <a:ext cx="5128263" cy="4061462"/>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2</xdr:col>
      <xdr:colOff>1456731</xdr:colOff>
      <xdr:row>3</xdr:row>
      <xdr:rowOff>76200</xdr:rowOff>
    </xdr:from>
    <xdr:to>
      <xdr:col>3</xdr:col>
      <xdr:colOff>140760</xdr:colOff>
      <xdr:row>3</xdr:row>
      <xdr:rowOff>141514</xdr:rowOff>
    </xdr:to>
    <xdr:sp macro="" textlink="">
      <xdr:nvSpPr>
        <xdr:cNvPr id="2" name="CuadroTexto 1">
          <a:extLst>
            <a:ext uri="{FF2B5EF4-FFF2-40B4-BE49-F238E27FC236}">
              <a16:creationId xmlns:a16="http://schemas.microsoft.com/office/drawing/2014/main" id="{00000000-0008-0000-1D00-000002000000}"/>
            </a:ext>
          </a:extLst>
        </xdr:cNvPr>
        <xdr:cNvSpPr txBox="1"/>
      </xdr:nvSpPr>
      <xdr:spPr>
        <a:xfrm>
          <a:off x="4230411" y="6324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3</xdr:row>
      <xdr:rowOff>76200</xdr:rowOff>
    </xdr:from>
    <xdr:to>
      <xdr:col>4</xdr:col>
      <xdr:colOff>369954</xdr:colOff>
      <xdr:row>3</xdr:row>
      <xdr:rowOff>141514</xdr:rowOff>
    </xdr:to>
    <xdr:sp macro="" textlink="">
      <xdr:nvSpPr>
        <xdr:cNvPr id="3" name="CuadroTexto 2">
          <a:extLst>
            <a:ext uri="{FF2B5EF4-FFF2-40B4-BE49-F238E27FC236}">
              <a16:creationId xmlns:a16="http://schemas.microsoft.com/office/drawing/2014/main" id="{00000000-0008-0000-1D00-000003000000}"/>
            </a:ext>
          </a:extLst>
        </xdr:cNvPr>
        <xdr:cNvSpPr txBox="1"/>
      </xdr:nvSpPr>
      <xdr:spPr>
        <a:xfrm>
          <a:off x="5804535" y="6324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3</xdr:row>
      <xdr:rowOff>66675</xdr:rowOff>
    </xdr:from>
    <xdr:to>
      <xdr:col>6</xdr:col>
      <xdr:colOff>627129</xdr:colOff>
      <xdr:row>3</xdr:row>
      <xdr:rowOff>131989</xdr:rowOff>
    </xdr:to>
    <xdr:sp macro="" textlink="">
      <xdr:nvSpPr>
        <xdr:cNvPr id="4" name="CuadroTexto 3">
          <a:extLst>
            <a:ext uri="{FF2B5EF4-FFF2-40B4-BE49-F238E27FC236}">
              <a16:creationId xmlns:a16="http://schemas.microsoft.com/office/drawing/2014/main" id="{00000000-0008-0000-1D00-000004000000}"/>
            </a:ext>
          </a:extLst>
        </xdr:cNvPr>
        <xdr:cNvSpPr txBox="1"/>
      </xdr:nvSpPr>
      <xdr:spPr>
        <a:xfrm>
          <a:off x="7646670" y="6229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106681</xdr:colOff>
      <xdr:row>13</xdr:row>
      <xdr:rowOff>144778</xdr:rowOff>
    </xdr:from>
    <xdr:to>
      <xdr:col>2</xdr:col>
      <xdr:colOff>1394463</xdr:colOff>
      <xdr:row>37</xdr:row>
      <xdr:rowOff>182879</xdr:rowOff>
    </xdr:to>
    <xdr:pic>
      <xdr:nvPicPr>
        <xdr:cNvPr id="5" name="Imagen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1"/>
        <a:stretch>
          <a:fillRect/>
        </a:stretch>
      </xdr:blipFill>
      <xdr:spPr>
        <a:xfrm rot="16200000">
          <a:off x="-281939" y="3223258"/>
          <a:ext cx="4838701" cy="4061462"/>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1E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1E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1E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510209</xdr:colOff>
      <xdr:row>13</xdr:row>
      <xdr:rowOff>53009</xdr:rowOff>
    </xdr:from>
    <xdr:to>
      <xdr:col>3</xdr:col>
      <xdr:colOff>1360004</xdr:colOff>
      <xdr:row>35</xdr:row>
      <xdr:rowOff>10271</xdr:rowOff>
    </xdr:to>
    <xdr:pic>
      <xdr:nvPicPr>
        <xdr:cNvPr id="8" name="Imagen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1"/>
        <a:stretch>
          <a:fillRect/>
        </a:stretch>
      </xdr:blipFill>
      <xdr:spPr>
        <a:xfrm>
          <a:off x="980661" y="3485322"/>
          <a:ext cx="3619500" cy="439674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1F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1F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1F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0</xdr:colOff>
      <xdr:row>13</xdr:row>
      <xdr:rowOff>0</xdr:rowOff>
    </xdr:from>
    <xdr:to>
      <xdr:col>4</xdr:col>
      <xdr:colOff>1242</xdr:colOff>
      <xdr:row>34</xdr:row>
      <xdr:rowOff>156044</xdr:rowOff>
    </xdr:to>
    <xdr:pic>
      <xdr:nvPicPr>
        <xdr:cNvPr id="9" name="Imagen 8">
          <a:extLst>
            <a:ext uri="{FF2B5EF4-FFF2-40B4-BE49-F238E27FC236}">
              <a16:creationId xmlns:a16="http://schemas.microsoft.com/office/drawing/2014/main" id="{00000000-0008-0000-1F00-000009000000}"/>
            </a:ext>
          </a:extLst>
        </xdr:cNvPr>
        <xdr:cNvPicPr>
          <a:picLocks noChangeAspect="1"/>
        </xdr:cNvPicPr>
      </xdr:nvPicPr>
      <xdr:blipFill>
        <a:blip xmlns:r="http://schemas.openxmlformats.org/officeDocument/2006/relationships" r:embed="rId1"/>
        <a:stretch>
          <a:fillRect/>
        </a:stretch>
      </xdr:blipFill>
      <xdr:spPr>
        <a:xfrm>
          <a:off x="470452" y="3432313"/>
          <a:ext cx="4247322" cy="439674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0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0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0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0</xdr:colOff>
      <xdr:row>13</xdr:row>
      <xdr:rowOff>0</xdr:rowOff>
    </xdr:from>
    <xdr:to>
      <xdr:col>3</xdr:col>
      <xdr:colOff>849795</xdr:colOff>
      <xdr:row>34</xdr:row>
      <xdr:rowOff>156044</xdr:rowOff>
    </xdr:to>
    <xdr:pic>
      <xdr:nvPicPr>
        <xdr:cNvPr id="9" name="Imagen 8">
          <a:extLst>
            <a:ext uri="{FF2B5EF4-FFF2-40B4-BE49-F238E27FC236}">
              <a16:creationId xmlns:a16="http://schemas.microsoft.com/office/drawing/2014/main" id="{00000000-0008-0000-2000-000009000000}"/>
            </a:ext>
          </a:extLst>
        </xdr:cNvPr>
        <xdr:cNvPicPr>
          <a:picLocks noChangeAspect="1"/>
        </xdr:cNvPicPr>
      </xdr:nvPicPr>
      <xdr:blipFill>
        <a:blip xmlns:r="http://schemas.openxmlformats.org/officeDocument/2006/relationships" r:embed="rId1"/>
        <a:stretch>
          <a:fillRect/>
        </a:stretch>
      </xdr:blipFill>
      <xdr:spPr>
        <a:xfrm>
          <a:off x="470452" y="3432313"/>
          <a:ext cx="3619500" cy="439674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1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1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1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0</xdr:colOff>
      <xdr:row>13</xdr:row>
      <xdr:rowOff>0</xdr:rowOff>
    </xdr:from>
    <xdr:to>
      <xdr:col>3</xdr:col>
      <xdr:colOff>1179443</xdr:colOff>
      <xdr:row>37</xdr:row>
      <xdr:rowOff>39756</xdr:rowOff>
    </xdr:to>
    <xdr:pic>
      <xdr:nvPicPr>
        <xdr:cNvPr id="8" name="Imagen 7">
          <a:extLst>
            <a:ext uri="{FF2B5EF4-FFF2-40B4-BE49-F238E27FC236}">
              <a16:creationId xmlns:a16="http://schemas.microsoft.com/office/drawing/2014/main" id="{00000000-0008-0000-2100-000008000000}"/>
            </a:ext>
          </a:extLst>
        </xdr:cNvPr>
        <xdr:cNvPicPr>
          <a:picLocks noChangeAspect="1"/>
        </xdr:cNvPicPr>
      </xdr:nvPicPr>
      <xdr:blipFill>
        <a:blip xmlns:r="http://schemas.openxmlformats.org/officeDocument/2006/relationships" r:embed="rId1"/>
        <a:stretch>
          <a:fillRect/>
        </a:stretch>
      </xdr:blipFill>
      <xdr:spPr>
        <a:xfrm>
          <a:off x="470452" y="3432313"/>
          <a:ext cx="3949148" cy="4883426"/>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2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2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2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337931</xdr:colOff>
      <xdr:row>12</xdr:row>
      <xdr:rowOff>47420</xdr:rowOff>
    </xdr:from>
    <xdr:to>
      <xdr:col>3</xdr:col>
      <xdr:colOff>1152938</xdr:colOff>
      <xdr:row>38</xdr:row>
      <xdr:rowOff>45350</xdr:rowOff>
    </xdr:to>
    <xdr:pic>
      <xdr:nvPicPr>
        <xdr:cNvPr id="8" name="Imagen 7">
          <a:extLst>
            <a:ext uri="{FF2B5EF4-FFF2-40B4-BE49-F238E27FC236}">
              <a16:creationId xmlns:a16="http://schemas.microsoft.com/office/drawing/2014/main" id="{00000000-0008-0000-2200-000008000000}"/>
            </a:ext>
          </a:extLst>
        </xdr:cNvPr>
        <xdr:cNvPicPr>
          <a:picLocks noChangeAspect="1"/>
        </xdr:cNvPicPr>
      </xdr:nvPicPr>
      <xdr:blipFill>
        <a:blip xmlns:r="http://schemas.openxmlformats.org/officeDocument/2006/relationships" r:embed="rId1"/>
        <a:stretch>
          <a:fillRect/>
        </a:stretch>
      </xdr:blipFill>
      <xdr:spPr>
        <a:xfrm rot="5400000">
          <a:off x="-28783" y="4118116"/>
          <a:ext cx="5259043" cy="3584712"/>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3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3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3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0</xdr:colOff>
      <xdr:row>13</xdr:row>
      <xdr:rowOff>0</xdr:rowOff>
    </xdr:from>
    <xdr:to>
      <xdr:col>3</xdr:col>
      <xdr:colOff>815007</xdr:colOff>
      <xdr:row>39</xdr:row>
      <xdr:rowOff>11182</xdr:rowOff>
    </xdr:to>
    <xdr:pic>
      <xdr:nvPicPr>
        <xdr:cNvPr id="8" name="Imagen 7">
          <a:extLst>
            <a:ext uri="{FF2B5EF4-FFF2-40B4-BE49-F238E27FC236}">
              <a16:creationId xmlns:a16="http://schemas.microsoft.com/office/drawing/2014/main" id="{00000000-0008-0000-2300-000008000000}"/>
            </a:ext>
          </a:extLst>
        </xdr:cNvPr>
        <xdr:cNvPicPr>
          <a:picLocks noChangeAspect="1"/>
        </xdr:cNvPicPr>
      </xdr:nvPicPr>
      <xdr:blipFill>
        <a:blip xmlns:r="http://schemas.openxmlformats.org/officeDocument/2006/relationships" r:embed="rId1"/>
        <a:stretch>
          <a:fillRect/>
        </a:stretch>
      </xdr:blipFill>
      <xdr:spPr>
        <a:xfrm rot="5400000">
          <a:off x="-366714" y="4269479"/>
          <a:ext cx="5259043" cy="358471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4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4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4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198783</xdr:colOff>
      <xdr:row>13</xdr:row>
      <xdr:rowOff>152402</xdr:rowOff>
    </xdr:from>
    <xdr:to>
      <xdr:col>3</xdr:col>
      <xdr:colOff>1013790</xdr:colOff>
      <xdr:row>39</xdr:row>
      <xdr:rowOff>163584</xdr:rowOff>
    </xdr:to>
    <xdr:pic>
      <xdr:nvPicPr>
        <xdr:cNvPr id="8" name="Imagen 7">
          <a:extLst>
            <a:ext uri="{FF2B5EF4-FFF2-40B4-BE49-F238E27FC236}">
              <a16:creationId xmlns:a16="http://schemas.microsoft.com/office/drawing/2014/main" id="{00000000-0008-0000-2400-000008000000}"/>
            </a:ext>
          </a:extLst>
        </xdr:cNvPr>
        <xdr:cNvPicPr>
          <a:picLocks noChangeAspect="1"/>
        </xdr:cNvPicPr>
      </xdr:nvPicPr>
      <xdr:blipFill>
        <a:blip xmlns:r="http://schemas.openxmlformats.org/officeDocument/2006/relationships" r:embed="rId1"/>
        <a:stretch>
          <a:fillRect/>
        </a:stretch>
      </xdr:blipFill>
      <xdr:spPr>
        <a:xfrm rot="5400000">
          <a:off x="-167931" y="4421881"/>
          <a:ext cx="5259043" cy="3584712"/>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5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5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5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445677</xdr:colOff>
      <xdr:row>12</xdr:row>
      <xdr:rowOff>94460</xdr:rowOff>
    </xdr:from>
    <xdr:to>
      <xdr:col>3</xdr:col>
      <xdr:colOff>1073429</xdr:colOff>
      <xdr:row>40</xdr:row>
      <xdr:rowOff>86139</xdr:rowOff>
    </xdr:to>
    <xdr:pic>
      <xdr:nvPicPr>
        <xdr:cNvPr id="8" name="Imagen 7">
          <a:extLst>
            <a:ext uri="{FF2B5EF4-FFF2-40B4-BE49-F238E27FC236}">
              <a16:creationId xmlns:a16="http://schemas.microsoft.com/office/drawing/2014/main" id="{00000000-0008-0000-2500-000008000000}"/>
            </a:ext>
          </a:extLst>
        </xdr:cNvPr>
        <xdr:cNvPicPr>
          <a:picLocks noChangeAspect="1"/>
        </xdr:cNvPicPr>
      </xdr:nvPicPr>
      <xdr:blipFill>
        <a:blip xmlns:r="http://schemas.openxmlformats.org/officeDocument/2006/relationships" r:embed="rId1"/>
        <a:stretch>
          <a:fillRect/>
        </a:stretch>
      </xdr:blipFill>
      <xdr:spPr>
        <a:xfrm rot="16200000">
          <a:off x="-200382" y="4444501"/>
          <a:ext cx="5630479" cy="3397457"/>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6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6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6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511267</xdr:colOff>
      <xdr:row>12</xdr:row>
      <xdr:rowOff>74238</xdr:rowOff>
    </xdr:from>
    <xdr:to>
      <xdr:col>3</xdr:col>
      <xdr:colOff>829234</xdr:colOff>
      <xdr:row>33</xdr:row>
      <xdr:rowOff>115777</xdr:rowOff>
    </xdr:to>
    <xdr:pic>
      <xdr:nvPicPr>
        <xdr:cNvPr id="7" name="Imagen 6">
          <a:extLst>
            <a:ext uri="{FF2B5EF4-FFF2-40B4-BE49-F238E27FC236}">
              <a16:creationId xmlns:a16="http://schemas.microsoft.com/office/drawing/2014/main" id="{00000000-0008-0000-2600-000007000000}"/>
            </a:ext>
          </a:extLst>
        </xdr:cNvPr>
        <xdr:cNvPicPr>
          <a:picLocks noChangeAspect="1"/>
        </xdr:cNvPicPr>
      </xdr:nvPicPr>
      <xdr:blipFill rotWithShape="1">
        <a:blip xmlns:r="http://schemas.openxmlformats.org/officeDocument/2006/relationships" r:embed="rId1"/>
        <a:srcRect l="28188" t="23115" r="47468" b="12098"/>
        <a:stretch/>
      </xdr:blipFill>
      <xdr:spPr>
        <a:xfrm>
          <a:off x="968467" y="3350838"/>
          <a:ext cx="3013542" cy="4337314"/>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7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7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7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291548</xdr:colOff>
      <xdr:row>12</xdr:row>
      <xdr:rowOff>50846</xdr:rowOff>
    </xdr:from>
    <xdr:to>
      <xdr:col>3</xdr:col>
      <xdr:colOff>1278834</xdr:colOff>
      <xdr:row>37</xdr:row>
      <xdr:rowOff>117106</xdr:rowOff>
    </xdr:to>
    <xdr:pic>
      <xdr:nvPicPr>
        <xdr:cNvPr id="8" name="Imagen 7">
          <a:extLst>
            <a:ext uri="{FF2B5EF4-FFF2-40B4-BE49-F238E27FC236}">
              <a16:creationId xmlns:a16="http://schemas.microsoft.com/office/drawing/2014/main" id="{00000000-0008-0000-2700-000008000000}"/>
            </a:ext>
          </a:extLst>
        </xdr:cNvPr>
        <xdr:cNvPicPr>
          <a:picLocks noChangeAspect="1"/>
        </xdr:cNvPicPr>
      </xdr:nvPicPr>
      <xdr:blipFill>
        <a:blip xmlns:r="http://schemas.openxmlformats.org/officeDocument/2006/relationships" r:embed="rId1"/>
        <a:stretch>
          <a:fillRect/>
        </a:stretch>
      </xdr:blipFill>
      <xdr:spPr>
        <a:xfrm rot="16200000">
          <a:off x="86139" y="3960237"/>
          <a:ext cx="5108713" cy="375699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8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8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8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536713</xdr:colOff>
      <xdr:row>12</xdr:row>
      <xdr:rowOff>165652</xdr:rowOff>
    </xdr:from>
    <xdr:to>
      <xdr:col>3</xdr:col>
      <xdr:colOff>854680</xdr:colOff>
      <xdr:row>34</xdr:row>
      <xdr:rowOff>8408</xdr:rowOff>
    </xdr:to>
    <xdr:pic>
      <xdr:nvPicPr>
        <xdr:cNvPr id="8" name="Imagen 7">
          <a:extLst>
            <a:ext uri="{FF2B5EF4-FFF2-40B4-BE49-F238E27FC236}">
              <a16:creationId xmlns:a16="http://schemas.microsoft.com/office/drawing/2014/main" id="{00000000-0008-0000-2800-000008000000}"/>
            </a:ext>
          </a:extLst>
        </xdr:cNvPr>
        <xdr:cNvPicPr>
          <a:picLocks noChangeAspect="1"/>
        </xdr:cNvPicPr>
      </xdr:nvPicPr>
      <xdr:blipFill rotWithShape="1">
        <a:blip xmlns:r="http://schemas.openxmlformats.org/officeDocument/2006/relationships" r:embed="rId1"/>
        <a:srcRect l="28188" t="23115" r="47468" b="12098"/>
        <a:stretch/>
      </xdr:blipFill>
      <xdr:spPr>
        <a:xfrm>
          <a:off x="1007165" y="3399182"/>
          <a:ext cx="3087672" cy="428223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9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9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9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511267</xdr:colOff>
      <xdr:row>12</xdr:row>
      <xdr:rowOff>74238</xdr:rowOff>
    </xdr:from>
    <xdr:to>
      <xdr:col>3</xdr:col>
      <xdr:colOff>829234</xdr:colOff>
      <xdr:row>33</xdr:row>
      <xdr:rowOff>115777</xdr:rowOff>
    </xdr:to>
    <xdr:pic>
      <xdr:nvPicPr>
        <xdr:cNvPr id="7" name="Imagen 6">
          <a:extLst>
            <a:ext uri="{FF2B5EF4-FFF2-40B4-BE49-F238E27FC236}">
              <a16:creationId xmlns:a16="http://schemas.microsoft.com/office/drawing/2014/main" id="{00000000-0008-0000-2900-000007000000}"/>
            </a:ext>
          </a:extLst>
        </xdr:cNvPr>
        <xdr:cNvPicPr>
          <a:picLocks noChangeAspect="1"/>
        </xdr:cNvPicPr>
      </xdr:nvPicPr>
      <xdr:blipFill rotWithShape="1">
        <a:blip xmlns:r="http://schemas.openxmlformats.org/officeDocument/2006/relationships" r:embed="rId1"/>
        <a:srcRect l="28188" t="23115" r="47468" b="12098"/>
        <a:stretch/>
      </xdr:blipFill>
      <xdr:spPr>
        <a:xfrm>
          <a:off x="968467" y="3350838"/>
          <a:ext cx="3013542" cy="4337314"/>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A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A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A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238539</xdr:colOff>
      <xdr:row>12</xdr:row>
      <xdr:rowOff>87628</xdr:rowOff>
    </xdr:from>
    <xdr:to>
      <xdr:col>3</xdr:col>
      <xdr:colOff>1371600</xdr:colOff>
      <xdr:row>37</xdr:row>
      <xdr:rowOff>140635</xdr:rowOff>
    </xdr:to>
    <xdr:pic>
      <xdr:nvPicPr>
        <xdr:cNvPr id="8" name="Imagen 7">
          <a:extLst>
            <a:ext uri="{FF2B5EF4-FFF2-40B4-BE49-F238E27FC236}">
              <a16:creationId xmlns:a16="http://schemas.microsoft.com/office/drawing/2014/main" id="{00000000-0008-0000-2A00-000008000000}"/>
            </a:ext>
          </a:extLst>
        </xdr:cNvPr>
        <xdr:cNvPicPr>
          <a:picLocks noChangeAspect="1"/>
        </xdr:cNvPicPr>
      </xdr:nvPicPr>
      <xdr:blipFill>
        <a:blip xmlns:r="http://schemas.openxmlformats.org/officeDocument/2006/relationships" r:embed="rId1"/>
        <a:stretch>
          <a:fillRect/>
        </a:stretch>
      </xdr:blipFill>
      <xdr:spPr>
        <a:xfrm rot="16200000">
          <a:off x="112644" y="3917505"/>
          <a:ext cx="5095460" cy="3902766"/>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B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B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B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278295</xdr:colOff>
      <xdr:row>12</xdr:row>
      <xdr:rowOff>19878</xdr:rowOff>
    </xdr:from>
    <xdr:to>
      <xdr:col>3</xdr:col>
      <xdr:colOff>1411356</xdr:colOff>
      <xdr:row>37</xdr:row>
      <xdr:rowOff>72885</xdr:rowOff>
    </xdr:to>
    <xdr:pic>
      <xdr:nvPicPr>
        <xdr:cNvPr id="8" name="Imagen 7">
          <a:extLst>
            <a:ext uri="{FF2B5EF4-FFF2-40B4-BE49-F238E27FC236}">
              <a16:creationId xmlns:a16="http://schemas.microsoft.com/office/drawing/2014/main" id="{00000000-0008-0000-2B00-000008000000}"/>
            </a:ext>
          </a:extLst>
        </xdr:cNvPr>
        <xdr:cNvPicPr>
          <a:picLocks noChangeAspect="1"/>
        </xdr:cNvPicPr>
      </xdr:nvPicPr>
      <xdr:blipFill>
        <a:blip xmlns:r="http://schemas.openxmlformats.org/officeDocument/2006/relationships" r:embed="rId1"/>
        <a:stretch>
          <a:fillRect/>
        </a:stretch>
      </xdr:blipFill>
      <xdr:spPr>
        <a:xfrm rot="16200000">
          <a:off x="152400" y="3849755"/>
          <a:ext cx="5095460" cy="3902766"/>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C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C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C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225287</xdr:colOff>
      <xdr:row>12</xdr:row>
      <xdr:rowOff>66261</xdr:rowOff>
    </xdr:from>
    <xdr:to>
      <xdr:col>3</xdr:col>
      <xdr:colOff>1358348</xdr:colOff>
      <xdr:row>37</xdr:row>
      <xdr:rowOff>119268</xdr:rowOff>
    </xdr:to>
    <xdr:pic>
      <xdr:nvPicPr>
        <xdr:cNvPr id="8" name="Imagen 7">
          <a:extLst>
            <a:ext uri="{FF2B5EF4-FFF2-40B4-BE49-F238E27FC236}">
              <a16:creationId xmlns:a16="http://schemas.microsoft.com/office/drawing/2014/main" id="{00000000-0008-0000-2C00-000008000000}"/>
            </a:ext>
          </a:extLst>
        </xdr:cNvPr>
        <xdr:cNvPicPr>
          <a:picLocks noChangeAspect="1"/>
        </xdr:cNvPicPr>
      </xdr:nvPicPr>
      <xdr:blipFill>
        <a:blip xmlns:r="http://schemas.openxmlformats.org/officeDocument/2006/relationships" r:embed="rId1"/>
        <a:stretch>
          <a:fillRect/>
        </a:stretch>
      </xdr:blipFill>
      <xdr:spPr>
        <a:xfrm rot="16200000">
          <a:off x="99392" y="3896138"/>
          <a:ext cx="5095460" cy="3902766"/>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xdr:from>
      <xdr:col>3</xdr:col>
      <xdr:colOff>1456731</xdr:colOff>
      <xdr:row>3</xdr:row>
      <xdr:rowOff>76200</xdr:rowOff>
    </xdr:from>
    <xdr:to>
      <xdr:col>4</xdr:col>
      <xdr:colOff>140760</xdr:colOff>
      <xdr:row>3</xdr:row>
      <xdr:rowOff>141514</xdr:rowOff>
    </xdr:to>
    <xdr:sp macro="" textlink="">
      <xdr:nvSpPr>
        <xdr:cNvPr id="2" name="CuadroTexto 1">
          <a:extLst>
            <a:ext uri="{FF2B5EF4-FFF2-40B4-BE49-F238E27FC236}">
              <a16:creationId xmlns:a16="http://schemas.microsoft.com/office/drawing/2014/main" id="{00000000-0008-0000-2D00-000002000000}"/>
            </a:ext>
          </a:extLst>
        </xdr:cNvPr>
        <xdr:cNvSpPr txBox="1"/>
      </xdr:nvSpPr>
      <xdr:spPr>
        <a:xfrm>
          <a:off x="4609506"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219075</xdr:colOff>
      <xdr:row>3</xdr:row>
      <xdr:rowOff>76200</xdr:rowOff>
    </xdr:from>
    <xdr:to>
      <xdr:col>5</xdr:col>
      <xdr:colOff>369954</xdr:colOff>
      <xdr:row>3</xdr:row>
      <xdr:rowOff>141514</xdr:rowOff>
    </xdr:to>
    <xdr:sp macro="" textlink="">
      <xdr:nvSpPr>
        <xdr:cNvPr id="5" name="CuadroTexto 4">
          <a:extLst>
            <a:ext uri="{FF2B5EF4-FFF2-40B4-BE49-F238E27FC236}">
              <a16:creationId xmlns:a16="http://schemas.microsoft.com/office/drawing/2014/main" id="{00000000-0008-0000-2D00-000005000000}"/>
            </a:ext>
          </a:extLst>
        </xdr:cNvPr>
        <xdr:cNvSpPr txBox="1"/>
      </xdr:nvSpPr>
      <xdr:spPr>
        <a:xfrm>
          <a:off x="6105525" y="13620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476250</xdr:colOff>
      <xdr:row>3</xdr:row>
      <xdr:rowOff>66675</xdr:rowOff>
    </xdr:from>
    <xdr:to>
      <xdr:col>7</xdr:col>
      <xdr:colOff>627129</xdr:colOff>
      <xdr:row>3</xdr:row>
      <xdr:rowOff>131989</xdr:rowOff>
    </xdr:to>
    <xdr:sp macro="" textlink="">
      <xdr:nvSpPr>
        <xdr:cNvPr id="6" name="CuadroTexto 5">
          <a:extLst>
            <a:ext uri="{FF2B5EF4-FFF2-40B4-BE49-F238E27FC236}">
              <a16:creationId xmlns:a16="http://schemas.microsoft.com/office/drawing/2014/main" id="{00000000-0008-0000-2D00-000006000000}"/>
            </a:ext>
          </a:extLst>
        </xdr:cNvPr>
        <xdr:cNvSpPr txBox="1"/>
      </xdr:nvSpPr>
      <xdr:spPr>
        <a:xfrm>
          <a:off x="7886700" y="135255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0</xdr:colOff>
      <xdr:row>12</xdr:row>
      <xdr:rowOff>0</xdr:rowOff>
    </xdr:from>
    <xdr:to>
      <xdr:col>3</xdr:col>
      <xdr:colOff>1133061</xdr:colOff>
      <xdr:row>37</xdr:row>
      <xdr:rowOff>53007</xdr:rowOff>
    </xdr:to>
    <xdr:pic>
      <xdr:nvPicPr>
        <xdr:cNvPr id="8" name="Imagen 7">
          <a:extLst>
            <a:ext uri="{FF2B5EF4-FFF2-40B4-BE49-F238E27FC236}">
              <a16:creationId xmlns:a16="http://schemas.microsoft.com/office/drawing/2014/main" id="{00000000-0008-0000-2D00-000008000000}"/>
            </a:ext>
          </a:extLst>
        </xdr:cNvPr>
        <xdr:cNvPicPr>
          <a:picLocks noChangeAspect="1"/>
        </xdr:cNvPicPr>
      </xdr:nvPicPr>
      <xdr:blipFill>
        <a:blip xmlns:r="http://schemas.openxmlformats.org/officeDocument/2006/relationships" r:embed="rId1"/>
        <a:stretch>
          <a:fillRect/>
        </a:stretch>
      </xdr:blipFill>
      <xdr:spPr>
        <a:xfrm rot="16200000">
          <a:off x="-125895" y="3829877"/>
          <a:ext cx="5095460" cy="3902766"/>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2E00-000006000000}"/>
            </a:ext>
          </a:extLst>
        </xdr:cNvPr>
        <xdr:cNvSpPr txBox="1"/>
      </xdr:nvSpPr>
      <xdr:spPr>
        <a:xfrm>
          <a:off x="4702851" y="134112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2E00-000007000000}"/>
            </a:ext>
          </a:extLst>
        </xdr:cNvPr>
        <xdr:cNvSpPr txBox="1"/>
      </xdr:nvSpPr>
      <xdr:spPr>
        <a:xfrm>
          <a:off x="6276975" y="134112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2E00-000008000000}"/>
            </a:ext>
          </a:extLst>
        </xdr:cNvPr>
        <xdr:cNvSpPr txBox="1"/>
      </xdr:nvSpPr>
      <xdr:spPr>
        <a:xfrm>
          <a:off x="8103870" y="133159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198119</xdr:rowOff>
    </xdr:from>
    <xdr:to>
      <xdr:col>2</xdr:col>
      <xdr:colOff>1310640</xdr:colOff>
      <xdr:row>38</xdr:row>
      <xdr:rowOff>91440</xdr:rowOff>
    </xdr:to>
    <xdr:pic>
      <xdr:nvPicPr>
        <xdr:cNvPr id="10" name="Imagen 9">
          <a:extLst>
            <a:ext uri="{FF2B5EF4-FFF2-40B4-BE49-F238E27FC236}">
              <a16:creationId xmlns:a16="http://schemas.microsoft.com/office/drawing/2014/main" id="{00000000-0008-0000-2E00-00000A000000}"/>
            </a:ext>
          </a:extLst>
        </xdr:cNvPr>
        <xdr:cNvPicPr>
          <a:picLocks noChangeAspect="1"/>
        </xdr:cNvPicPr>
      </xdr:nvPicPr>
      <xdr:blipFill>
        <a:blip xmlns:r="http://schemas.openxmlformats.org/officeDocument/2006/relationships" r:embed="rId1"/>
        <a:stretch>
          <a:fillRect/>
        </a:stretch>
      </xdr:blipFill>
      <xdr:spPr>
        <a:xfrm>
          <a:off x="0" y="2499359"/>
          <a:ext cx="4084320" cy="530352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2F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2F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2F00-000004000000}"/>
            </a:ext>
          </a:extLst>
        </xdr:cNvPr>
        <xdr:cNvSpPr txBox="1"/>
      </xdr:nvSpPr>
      <xdr:spPr>
        <a:xfrm>
          <a:off x="763143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198119</xdr:rowOff>
    </xdr:from>
    <xdr:to>
      <xdr:col>2</xdr:col>
      <xdr:colOff>1310640</xdr:colOff>
      <xdr:row>37</xdr:row>
      <xdr:rowOff>99060</xdr:rowOff>
    </xdr:to>
    <xdr:pic>
      <xdr:nvPicPr>
        <xdr:cNvPr id="5" name="Imagen 4">
          <a:extLst>
            <a:ext uri="{FF2B5EF4-FFF2-40B4-BE49-F238E27FC236}">
              <a16:creationId xmlns:a16="http://schemas.microsoft.com/office/drawing/2014/main" id="{00000000-0008-0000-2F00-000005000000}"/>
            </a:ext>
          </a:extLst>
        </xdr:cNvPr>
        <xdr:cNvPicPr>
          <a:picLocks noChangeAspect="1"/>
        </xdr:cNvPicPr>
      </xdr:nvPicPr>
      <xdr:blipFill>
        <a:blip xmlns:r="http://schemas.openxmlformats.org/officeDocument/2006/relationships" r:embed="rId1"/>
        <a:stretch>
          <a:fillRect/>
        </a:stretch>
      </xdr:blipFill>
      <xdr:spPr>
        <a:xfrm>
          <a:off x="0" y="2499359"/>
          <a:ext cx="4084320" cy="512826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30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30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30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198119</xdr:rowOff>
    </xdr:from>
    <xdr:to>
      <xdr:col>2</xdr:col>
      <xdr:colOff>1310640</xdr:colOff>
      <xdr:row>40</xdr:row>
      <xdr:rowOff>7620</xdr:rowOff>
    </xdr:to>
    <xdr:pic>
      <xdr:nvPicPr>
        <xdr:cNvPr id="9" name="Imagen 8">
          <a:extLst>
            <a:ext uri="{FF2B5EF4-FFF2-40B4-BE49-F238E27FC236}">
              <a16:creationId xmlns:a16="http://schemas.microsoft.com/office/drawing/2014/main" id="{00000000-0008-0000-3000-000009000000}"/>
            </a:ext>
          </a:extLst>
        </xdr:cNvPr>
        <xdr:cNvPicPr>
          <a:picLocks noChangeAspect="1"/>
        </xdr:cNvPicPr>
      </xdr:nvPicPr>
      <xdr:blipFill>
        <a:blip xmlns:r="http://schemas.openxmlformats.org/officeDocument/2006/relationships" r:embed="rId1"/>
        <a:stretch>
          <a:fillRect/>
        </a:stretch>
      </xdr:blipFill>
      <xdr:spPr>
        <a:xfrm>
          <a:off x="0" y="2499359"/>
          <a:ext cx="4084320" cy="512826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31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31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31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198119</xdr:rowOff>
    </xdr:from>
    <xdr:to>
      <xdr:col>2</xdr:col>
      <xdr:colOff>1310640</xdr:colOff>
      <xdr:row>37</xdr:row>
      <xdr:rowOff>175260</xdr:rowOff>
    </xdr:to>
    <xdr:pic>
      <xdr:nvPicPr>
        <xdr:cNvPr id="9" name="Imagen 8">
          <a:extLst>
            <a:ext uri="{FF2B5EF4-FFF2-40B4-BE49-F238E27FC236}">
              <a16:creationId xmlns:a16="http://schemas.microsoft.com/office/drawing/2014/main" id="{00000000-0008-0000-3100-000009000000}"/>
            </a:ext>
          </a:extLst>
        </xdr:cNvPr>
        <xdr:cNvPicPr>
          <a:picLocks noChangeAspect="1"/>
        </xdr:cNvPicPr>
      </xdr:nvPicPr>
      <xdr:blipFill>
        <a:blip xmlns:r="http://schemas.openxmlformats.org/officeDocument/2006/relationships" r:embed="rId1"/>
        <a:stretch>
          <a:fillRect/>
        </a:stretch>
      </xdr:blipFill>
      <xdr:spPr>
        <a:xfrm>
          <a:off x="0" y="2499359"/>
          <a:ext cx="4084320" cy="520446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2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2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2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198119</xdr:rowOff>
    </xdr:from>
    <xdr:to>
      <xdr:col>2</xdr:col>
      <xdr:colOff>1310640</xdr:colOff>
      <xdr:row>37</xdr:row>
      <xdr:rowOff>175260</xdr:rowOff>
    </xdr:to>
    <xdr:pic>
      <xdr:nvPicPr>
        <xdr:cNvPr id="5" name="Imagen 4">
          <a:extLst>
            <a:ext uri="{FF2B5EF4-FFF2-40B4-BE49-F238E27FC236}">
              <a16:creationId xmlns:a16="http://schemas.microsoft.com/office/drawing/2014/main" id="{00000000-0008-0000-3200-000005000000}"/>
            </a:ext>
          </a:extLst>
        </xdr:cNvPr>
        <xdr:cNvPicPr>
          <a:picLocks noChangeAspect="1"/>
        </xdr:cNvPicPr>
      </xdr:nvPicPr>
      <xdr:blipFill>
        <a:blip xmlns:r="http://schemas.openxmlformats.org/officeDocument/2006/relationships" r:embed="rId1"/>
        <a:stretch>
          <a:fillRect/>
        </a:stretch>
      </xdr:blipFill>
      <xdr:spPr>
        <a:xfrm>
          <a:off x="0" y="2499359"/>
          <a:ext cx="4084320" cy="520446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33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33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33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198119</xdr:rowOff>
    </xdr:from>
    <xdr:to>
      <xdr:col>2</xdr:col>
      <xdr:colOff>1310640</xdr:colOff>
      <xdr:row>37</xdr:row>
      <xdr:rowOff>114300</xdr:rowOff>
    </xdr:to>
    <xdr:pic>
      <xdr:nvPicPr>
        <xdr:cNvPr id="9" name="Imagen 8">
          <a:extLst>
            <a:ext uri="{FF2B5EF4-FFF2-40B4-BE49-F238E27FC236}">
              <a16:creationId xmlns:a16="http://schemas.microsoft.com/office/drawing/2014/main" id="{00000000-0008-0000-3300-000009000000}"/>
            </a:ext>
          </a:extLst>
        </xdr:cNvPr>
        <xdr:cNvPicPr>
          <a:picLocks noChangeAspect="1"/>
        </xdr:cNvPicPr>
      </xdr:nvPicPr>
      <xdr:blipFill>
        <a:blip xmlns:r="http://schemas.openxmlformats.org/officeDocument/2006/relationships" r:embed="rId1"/>
        <a:stretch>
          <a:fillRect/>
        </a:stretch>
      </xdr:blipFill>
      <xdr:spPr>
        <a:xfrm>
          <a:off x="0" y="2499359"/>
          <a:ext cx="4084320" cy="514350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4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4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4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266700</xdr:rowOff>
    </xdr:from>
    <xdr:to>
      <xdr:col>2</xdr:col>
      <xdr:colOff>1270179</xdr:colOff>
      <xdr:row>36</xdr:row>
      <xdr:rowOff>152400</xdr:rowOff>
    </xdr:to>
    <xdr:pic>
      <xdr:nvPicPr>
        <xdr:cNvPr id="6" name="Imagen 5">
          <a:extLst>
            <a:ext uri="{FF2B5EF4-FFF2-40B4-BE49-F238E27FC236}">
              <a16:creationId xmlns:a16="http://schemas.microsoft.com/office/drawing/2014/main" id="{00000000-0008-0000-3400-000006000000}"/>
            </a:ext>
          </a:extLst>
        </xdr:cNvPr>
        <xdr:cNvPicPr>
          <a:picLocks noChangeAspect="1"/>
        </xdr:cNvPicPr>
      </xdr:nvPicPr>
      <xdr:blipFill>
        <a:blip xmlns:r="http://schemas.openxmlformats.org/officeDocument/2006/relationships" r:embed="rId1"/>
        <a:stretch>
          <a:fillRect/>
        </a:stretch>
      </xdr:blipFill>
      <xdr:spPr>
        <a:xfrm>
          <a:off x="0" y="2766060"/>
          <a:ext cx="4043859" cy="4693920"/>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10" name="CuadroTexto 9">
          <a:extLst>
            <a:ext uri="{FF2B5EF4-FFF2-40B4-BE49-F238E27FC236}">
              <a16:creationId xmlns:a16="http://schemas.microsoft.com/office/drawing/2014/main" id="{00000000-0008-0000-3500-00000A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11" name="CuadroTexto 10">
          <a:extLst>
            <a:ext uri="{FF2B5EF4-FFF2-40B4-BE49-F238E27FC236}">
              <a16:creationId xmlns:a16="http://schemas.microsoft.com/office/drawing/2014/main" id="{00000000-0008-0000-3500-00000B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12" name="CuadroTexto 11">
          <a:extLst>
            <a:ext uri="{FF2B5EF4-FFF2-40B4-BE49-F238E27FC236}">
              <a16:creationId xmlns:a16="http://schemas.microsoft.com/office/drawing/2014/main" id="{00000000-0008-0000-3500-00000C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1424941</xdr:colOff>
      <xdr:row>35</xdr:row>
      <xdr:rowOff>190500</xdr:rowOff>
    </xdr:to>
    <xdr:pic>
      <xdr:nvPicPr>
        <xdr:cNvPr id="14" name="Imagen 13">
          <a:extLst>
            <a:ext uri="{FF2B5EF4-FFF2-40B4-BE49-F238E27FC236}">
              <a16:creationId xmlns:a16="http://schemas.microsoft.com/office/drawing/2014/main" id="{00000000-0008-0000-3500-00000E000000}"/>
            </a:ext>
          </a:extLst>
        </xdr:cNvPr>
        <xdr:cNvPicPr>
          <a:picLocks noChangeAspect="1"/>
        </xdr:cNvPicPr>
      </xdr:nvPicPr>
      <xdr:blipFill>
        <a:blip xmlns:r="http://schemas.openxmlformats.org/officeDocument/2006/relationships" r:embed="rId1"/>
        <a:stretch>
          <a:fillRect/>
        </a:stretch>
      </xdr:blipFill>
      <xdr:spPr>
        <a:xfrm>
          <a:off x="1" y="2499360"/>
          <a:ext cx="4198620" cy="4792980"/>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6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6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6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1333500</xdr:colOff>
      <xdr:row>33</xdr:row>
      <xdr:rowOff>75995</xdr:rowOff>
    </xdr:to>
    <xdr:pic>
      <xdr:nvPicPr>
        <xdr:cNvPr id="6" name="Imagen 5">
          <a:extLst>
            <a:ext uri="{FF2B5EF4-FFF2-40B4-BE49-F238E27FC236}">
              <a16:creationId xmlns:a16="http://schemas.microsoft.com/office/drawing/2014/main" id="{00000000-0008-0000-3600-000006000000}"/>
            </a:ext>
          </a:extLst>
        </xdr:cNvPr>
        <xdr:cNvPicPr>
          <a:picLocks noChangeAspect="1"/>
        </xdr:cNvPicPr>
      </xdr:nvPicPr>
      <xdr:blipFill rotWithShape="1">
        <a:blip xmlns:r="http://schemas.openxmlformats.org/officeDocument/2006/relationships" r:embed="rId1"/>
        <a:srcRect l="28188" t="23115" r="47468" b="12098"/>
        <a:stretch/>
      </xdr:blipFill>
      <xdr:spPr>
        <a:xfrm>
          <a:off x="0" y="2499360"/>
          <a:ext cx="4107180" cy="4282235"/>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126206</xdr:colOff>
      <xdr:row>24</xdr:row>
      <xdr:rowOff>161925</xdr:rowOff>
    </xdr:from>
    <xdr:to>
      <xdr:col>3</xdr:col>
      <xdr:colOff>1151721</xdr:colOff>
      <xdr:row>41</xdr:row>
      <xdr:rowOff>52268</xdr:rowOff>
    </xdr:to>
    <xdr:pic>
      <xdr:nvPicPr>
        <xdr:cNvPr id="2" name="Imagen 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1"/>
        <a:stretch>
          <a:fillRect/>
        </a:stretch>
      </xdr:blipFill>
      <xdr:spPr>
        <a:xfrm>
          <a:off x="773906" y="6667500"/>
          <a:ext cx="3787765" cy="3176468"/>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38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38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38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3810</xdr:colOff>
      <xdr:row>11</xdr:row>
      <xdr:rowOff>11430</xdr:rowOff>
    </xdr:from>
    <xdr:to>
      <xdr:col>2</xdr:col>
      <xdr:colOff>1440179</xdr:colOff>
      <xdr:row>37</xdr:row>
      <xdr:rowOff>156210</xdr:rowOff>
    </xdr:to>
    <xdr:pic>
      <xdr:nvPicPr>
        <xdr:cNvPr id="10" name="Imagen 9">
          <a:extLst>
            <a:ext uri="{FF2B5EF4-FFF2-40B4-BE49-F238E27FC236}">
              <a16:creationId xmlns:a16="http://schemas.microsoft.com/office/drawing/2014/main" id="{00000000-0008-0000-3800-00000A000000}"/>
            </a:ext>
          </a:extLst>
        </xdr:cNvPr>
        <xdr:cNvPicPr>
          <a:picLocks noChangeAspect="1"/>
        </xdr:cNvPicPr>
      </xdr:nvPicPr>
      <xdr:blipFill>
        <a:blip xmlns:r="http://schemas.openxmlformats.org/officeDocument/2006/relationships" r:embed="rId1"/>
        <a:stretch>
          <a:fillRect/>
        </a:stretch>
      </xdr:blipFill>
      <xdr:spPr>
        <a:xfrm rot="16200000">
          <a:off x="-577215" y="2893695"/>
          <a:ext cx="5372100" cy="4210049"/>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900-000002000000}"/>
            </a:ext>
          </a:extLst>
        </xdr:cNvPr>
        <xdr:cNvSpPr txBox="1"/>
      </xdr:nvSpPr>
      <xdr:spPr>
        <a:xfrm>
          <a:off x="4152306" y="45720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900-000003000000}"/>
            </a:ext>
          </a:extLst>
        </xdr:cNvPr>
        <xdr:cNvSpPr txBox="1"/>
      </xdr:nvSpPr>
      <xdr:spPr>
        <a:xfrm>
          <a:off x="5648325" y="45720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900-000004000000}"/>
            </a:ext>
          </a:extLst>
        </xdr:cNvPr>
        <xdr:cNvSpPr txBox="1"/>
      </xdr:nvSpPr>
      <xdr:spPr>
        <a:xfrm>
          <a:off x="7429500" y="44767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1409700</xdr:colOff>
      <xdr:row>37</xdr:row>
      <xdr:rowOff>137160</xdr:rowOff>
    </xdr:to>
    <xdr:pic>
      <xdr:nvPicPr>
        <xdr:cNvPr id="5" name="Imagen 4">
          <a:extLst>
            <a:ext uri="{FF2B5EF4-FFF2-40B4-BE49-F238E27FC236}">
              <a16:creationId xmlns:a16="http://schemas.microsoft.com/office/drawing/2014/main" id="{00000000-0008-0000-3900-000005000000}"/>
            </a:ext>
          </a:extLst>
        </xdr:cNvPr>
        <xdr:cNvPicPr>
          <a:picLocks noChangeAspect="1"/>
        </xdr:cNvPicPr>
      </xdr:nvPicPr>
      <xdr:blipFill>
        <a:blip xmlns:r="http://schemas.openxmlformats.org/officeDocument/2006/relationships" r:embed="rId1"/>
        <a:stretch>
          <a:fillRect/>
        </a:stretch>
      </xdr:blipFill>
      <xdr:spPr>
        <a:xfrm>
          <a:off x="0" y="2562225"/>
          <a:ext cx="4105275" cy="5271135"/>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A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A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A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1409700</xdr:colOff>
      <xdr:row>37</xdr:row>
      <xdr:rowOff>137160</xdr:rowOff>
    </xdr:to>
    <xdr:pic>
      <xdr:nvPicPr>
        <xdr:cNvPr id="6" name="Imagen 5">
          <a:extLst>
            <a:ext uri="{FF2B5EF4-FFF2-40B4-BE49-F238E27FC236}">
              <a16:creationId xmlns:a16="http://schemas.microsoft.com/office/drawing/2014/main" id="{00000000-0008-0000-3A00-000006000000}"/>
            </a:ext>
          </a:extLst>
        </xdr:cNvPr>
        <xdr:cNvPicPr>
          <a:picLocks noChangeAspect="1"/>
        </xdr:cNvPicPr>
      </xdr:nvPicPr>
      <xdr:blipFill>
        <a:blip xmlns:r="http://schemas.openxmlformats.org/officeDocument/2006/relationships" r:embed="rId1"/>
        <a:stretch>
          <a:fillRect/>
        </a:stretch>
      </xdr:blipFill>
      <xdr:spPr>
        <a:xfrm>
          <a:off x="0" y="2499360"/>
          <a:ext cx="4183380" cy="5166360"/>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B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B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B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213562</xdr:colOff>
      <xdr:row>11</xdr:row>
      <xdr:rowOff>15239</xdr:rowOff>
    </xdr:from>
    <xdr:to>
      <xdr:col>2</xdr:col>
      <xdr:colOff>1447800</xdr:colOff>
      <xdr:row>38</xdr:row>
      <xdr:rowOff>129542</xdr:rowOff>
    </xdr:to>
    <xdr:pic>
      <xdr:nvPicPr>
        <xdr:cNvPr id="6" name="Imagen 5">
          <a:extLst>
            <a:ext uri="{FF2B5EF4-FFF2-40B4-BE49-F238E27FC236}">
              <a16:creationId xmlns:a16="http://schemas.microsoft.com/office/drawing/2014/main" id="{00000000-0008-0000-3B00-000006000000}"/>
            </a:ext>
          </a:extLst>
        </xdr:cNvPr>
        <xdr:cNvPicPr>
          <a:picLocks noChangeAspect="1"/>
        </xdr:cNvPicPr>
      </xdr:nvPicPr>
      <xdr:blipFill>
        <a:blip xmlns:r="http://schemas.openxmlformats.org/officeDocument/2006/relationships" r:embed="rId1"/>
        <a:stretch>
          <a:fillRect/>
        </a:stretch>
      </xdr:blipFill>
      <xdr:spPr>
        <a:xfrm rot="16200000">
          <a:off x="-544731" y="3074772"/>
          <a:ext cx="5524503" cy="4007918"/>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3C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3C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3C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471378</xdr:colOff>
      <xdr:row>10</xdr:row>
      <xdr:rowOff>297178</xdr:rowOff>
    </xdr:from>
    <xdr:to>
      <xdr:col>2</xdr:col>
      <xdr:colOff>1272682</xdr:colOff>
      <xdr:row>37</xdr:row>
      <xdr:rowOff>167642</xdr:rowOff>
    </xdr:to>
    <xdr:pic>
      <xdr:nvPicPr>
        <xdr:cNvPr id="10" name="Imagen 9">
          <a:extLst>
            <a:ext uri="{FF2B5EF4-FFF2-40B4-BE49-F238E27FC236}">
              <a16:creationId xmlns:a16="http://schemas.microsoft.com/office/drawing/2014/main" id="{00000000-0008-0000-3C00-00000A000000}"/>
            </a:ext>
          </a:extLst>
        </xdr:cNvPr>
        <xdr:cNvPicPr>
          <a:picLocks noChangeAspect="1"/>
        </xdr:cNvPicPr>
      </xdr:nvPicPr>
      <xdr:blipFill>
        <a:blip xmlns:r="http://schemas.openxmlformats.org/officeDocument/2006/relationships" r:embed="rId1"/>
        <a:stretch>
          <a:fillRect/>
        </a:stretch>
      </xdr:blipFill>
      <xdr:spPr>
        <a:xfrm rot="16200000">
          <a:off x="-438612" y="3211228"/>
          <a:ext cx="5394964" cy="3574984"/>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D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D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D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45720</xdr:colOff>
      <xdr:row>11</xdr:row>
      <xdr:rowOff>99060</xdr:rowOff>
    </xdr:from>
    <xdr:to>
      <xdr:col>2</xdr:col>
      <xdr:colOff>1379220</xdr:colOff>
      <xdr:row>32</xdr:row>
      <xdr:rowOff>175055</xdr:rowOff>
    </xdr:to>
    <xdr:pic>
      <xdr:nvPicPr>
        <xdr:cNvPr id="6" name="Imagen 5">
          <a:extLst>
            <a:ext uri="{FF2B5EF4-FFF2-40B4-BE49-F238E27FC236}">
              <a16:creationId xmlns:a16="http://schemas.microsoft.com/office/drawing/2014/main" id="{00000000-0008-0000-3D00-000006000000}"/>
            </a:ext>
          </a:extLst>
        </xdr:cNvPr>
        <xdr:cNvPicPr>
          <a:picLocks noChangeAspect="1"/>
        </xdr:cNvPicPr>
      </xdr:nvPicPr>
      <xdr:blipFill rotWithShape="1">
        <a:blip xmlns:r="http://schemas.openxmlformats.org/officeDocument/2006/relationships" r:embed="rId1"/>
        <a:srcRect l="28188" t="23115" r="47468" b="12098"/>
        <a:stretch/>
      </xdr:blipFill>
      <xdr:spPr>
        <a:xfrm>
          <a:off x="45720" y="2400300"/>
          <a:ext cx="4107180" cy="4282235"/>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E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E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E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1424939</xdr:colOff>
      <xdr:row>35</xdr:row>
      <xdr:rowOff>15240</xdr:rowOff>
    </xdr:to>
    <xdr:pic>
      <xdr:nvPicPr>
        <xdr:cNvPr id="7" name="Imagen 6">
          <a:extLst>
            <a:ext uri="{FF2B5EF4-FFF2-40B4-BE49-F238E27FC236}">
              <a16:creationId xmlns:a16="http://schemas.microsoft.com/office/drawing/2014/main" id="{00000000-0008-0000-3E00-000007000000}"/>
            </a:ext>
          </a:extLst>
        </xdr:cNvPr>
        <xdr:cNvPicPr>
          <a:picLocks noChangeAspect="1"/>
        </xdr:cNvPicPr>
      </xdr:nvPicPr>
      <xdr:blipFill>
        <a:blip xmlns:r="http://schemas.openxmlformats.org/officeDocument/2006/relationships" r:embed="rId1"/>
        <a:stretch>
          <a:fillRect/>
        </a:stretch>
      </xdr:blipFill>
      <xdr:spPr>
        <a:xfrm>
          <a:off x="0" y="2499360"/>
          <a:ext cx="4198619" cy="4808220"/>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3F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3F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3F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11</xdr:row>
      <xdr:rowOff>0</xdr:rowOff>
    </xdr:from>
    <xdr:to>
      <xdr:col>2</xdr:col>
      <xdr:colOff>1424941</xdr:colOff>
      <xdr:row>38</xdr:row>
      <xdr:rowOff>91440</xdr:rowOff>
    </xdr:to>
    <xdr:pic>
      <xdr:nvPicPr>
        <xdr:cNvPr id="6" name="Imagen 5">
          <a:extLst>
            <a:ext uri="{FF2B5EF4-FFF2-40B4-BE49-F238E27FC236}">
              <a16:creationId xmlns:a16="http://schemas.microsoft.com/office/drawing/2014/main" id="{00000000-0008-0000-3F00-000006000000}"/>
            </a:ext>
          </a:extLst>
        </xdr:cNvPr>
        <xdr:cNvPicPr>
          <a:picLocks noChangeAspect="1"/>
        </xdr:cNvPicPr>
      </xdr:nvPicPr>
      <xdr:blipFill>
        <a:blip xmlns:r="http://schemas.openxmlformats.org/officeDocument/2006/relationships" r:embed="rId1"/>
        <a:stretch>
          <a:fillRect/>
        </a:stretch>
      </xdr:blipFill>
      <xdr:spPr>
        <a:xfrm>
          <a:off x="1" y="2301240"/>
          <a:ext cx="4198620" cy="5501640"/>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0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0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0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99060</xdr:colOff>
      <xdr:row>11</xdr:row>
      <xdr:rowOff>26670</xdr:rowOff>
    </xdr:from>
    <xdr:to>
      <xdr:col>3</xdr:col>
      <xdr:colOff>68580</xdr:colOff>
      <xdr:row>38</xdr:row>
      <xdr:rowOff>45720</xdr:rowOff>
    </xdr:to>
    <xdr:pic>
      <xdr:nvPicPr>
        <xdr:cNvPr id="6" name="Imagen 5">
          <a:extLst>
            <a:ext uri="{FF2B5EF4-FFF2-40B4-BE49-F238E27FC236}">
              <a16:creationId xmlns:a16="http://schemas.microsoft.com/office/drawing/2014/main" id="{00000000-0008-0000-4000-000006000000}"/>
            </a:ext>
          </a:extLst>
        </xdr:cNvPr>
        <xdr:cNvPicPr>
          <a:picLocks noChangeAspect="1"/>
        </xdr:cNvPicPr>
      </xdr:nvPicPr>
      <xdr:blipFill>
        <a:blip xmlns:r="http://schemas.openxmlformats.org/officeDocument/2006/relationships" r:embed="rId1"/>
        <a:stretch>
          <a:fillRect/>
        </a:stretch>
      </xdr:blipFill>
      <xdr:spPr>
        <a:xfrm rot="16200000">
          <a:off x="-489585" y="2916555"/>
          <a:ext cx="5429250" cy="4251960"/>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41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41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41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3</xdr:col>
      <xdr:colOff>1905</xdr:colOff>
      <xdr:row>38</xdr:row>
      <xdr:rowOff>19050</xdr:rowOff>
    </xdr:to>
    <xdr:pic>
      <xdr:nvPicPr>
        <xdr:cNvPr id="10" name="Imagen 9">
          <a:extLst>
            <a:ext uri="{FF2B5EF4-FFF2-40B4-BE49-F238E27FC236}">
              <a16:creationId xmlns:a16="http://schemas.microsoft.com/office/drawing/2014/main" id="{00000000-0008-0000-4100-00000A000000}"/>
            </a:ext>
          </a:extLst>
        </xdr:cNvPr>
        <xdr:cNvPicPr>
          <a:picLocks noChangeAspect="1"/>
        </xdr:cNvPicPr>
      </xdr:nvPicPr>
      <xdr:blipFill>
        <a:blip xmlns:r="http://schemas.openxmlformats.org/officeDocument/2006/relationships" r:embed="rId1"/>
        <a:stretch>
          <a:fillRect/>
        </a:stretch>
      </xdr:blipFill>
      <xdr:spPr>
        <a:xfrm rot="16200000">
          <a:off x="-588645" y="2889885"/>
          <a:ext cx="5429250" cy="4251960"/>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2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2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2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297128</xdr:colOff>
      <xdr:row>11</xdr:row>
      <xdr:rowOff>68580</xdr:rowOff>
    </xdr:from>
    <xdr:to>
      <xdr:col>2</xdr:col>
      <xdr:colOff>1432560</xdr:colOff>
      <xdr:row>38</xdr:row>
      <xdr:rowOff>121920</xdr:rowOff>
    </xdr:to>
    <xdr:pic>
      <xdr:nvPicPr>
        <xdr:cNvPr id="5" name="Imagen 4">
          <a:extLst>
            <a:ext uri="{FF2B5EF4-FFF2-40B4-BE49-F238E27FC236}">
              <a16:creationId xmlns:a16="http://schemas.microsoft.com/office/drawing/2014/main" id="{00000000-0008-0000-4200-000005000000}"/>
            </a:ext>
          </a:extLst>
        </xdr:cNvPr>
        <xdr:cNvPicPr>
          <a:picLocks noChangeAspect="1"/>
        </xdr:cNvPicPr>
      </xdr:nvPicPr>
      <xdr:blipFill>
        <a:blip xmlns:r="http://schemas.openxmlformats.org/officeDocument/2006/relationships" r:embed="rId1"/>
        <a:stretch>
          <a:fillRect/>
        </a:stretch>
      </xdr:blipFill>
      <xdr:spPr>
        <a:xfrm rot="16200000">
          <a:off x="-480086" y="3147034"/>
          <a:ext cx="5463540" cy="3909112"/>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43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43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43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297128</xdr:colOff>
      <xdr:row>11</xdr:row>
      <xdr:rowOff>68580</xdr:rowOff>
    </xdr:from>
    <xdr:to>
      <xdr:col>2</xdr:col>
      <xdr:colOff>1432560</xdr:colOff>
      <xdr:row>37</xdr:row>
      <xdr:rowOff>53340</xdr:rowOff>
    </xdr:to>
    <xdr:pic>
      <xdr:nvPicPr>
        <xdr:cNvPr id="9" name="Imagen 8">
          <a:extLst>
            <a:ext uri="{FF2B5EF4-FFF2-40B4-BE49-F238E27FC236}">
              <a16:creationId xmlns:a16="http://schemas.microsoft.com/office/drawing/2014/main" id="{00000000-0008-0000-4300-000009000000}"/>
            </a:ext>
          </a:extLst>
        </xdr:cNvPr>
        <xdr:cNvPicPr>
          <a:picLocks noChangeAspect="1"/>
        </xdr:cNvPicPr>
      </xdr:nvPicPr>
      <xdr:blipFill>
        <a:blip xmlns:r="http://schemas.openxmlformats.org/officeDocument/2006/relationships" r:embed="rId1"/>
        <a:stretch>
          <a:fillRect/>
        </a:stretch>
      </xdr:blipFill>
      <xdr:spPr>
        <a:xfrm rot="16200000">
          <a:off x="-354356" y="3021304"/>
          <a:ext cx="5212080" cy="3909112"/>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4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4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4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297128</xdr:colOff>
      <xdr:row>11</xdr:row>
      <xdr:rowOff>68580</xdr:rowOff>
    </xdr:from>
    <xdr:to>
      <xdr:col>2</xdr:col>
      <xdr:colOff>1432560</xdr:colOff>
      <xdr:row>38</xdr:row>
      <xdr:rowOff>160020</xdr:rowOff>
    </xdr:to>
    <xdr:pic>
      <xdr:nvPicPr>
        <xdr:cNvPr id="5" name="Imagen 4">
          <a:extLst>
            <a:ext uri="{FF2B5EF4-FFF2-40B4-BE49-F238E27FC236}">
              <a16:creationId xmlns:a16="http://schemas.microsoft.com/office/drawing/2014/main" id="{00000000-0008-0000-4400-000005000000}"/>
            </a:ext>
          </a:extLst>
        </xdr:cNvPr>
        <xdr:cNvPicPr>
          <a:picLocks noChangeAspect="1"/>
        </xdr:cNvPicPr>
      </xdr:nvPicPr>
      <xdr:blipFill>
        <a:blip xmlns:r="http://schemas.openxmlformats.org/officeDocument/2006/relationships" r:embed="rId1"/>
        <a:stretch>
          <a:fillRect/>
        </a:stretch>
      </xdr:blipFill>
      <xdr:spPr>
        <a:xfrm rot="16200000">
          <a:off x="-354356" y="3021304"/>
          <a:ext cx="5212080" cy="3909112"/>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5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5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5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7568</xdr:colOff>
      <xdr:row>10</xdr:row>
      <xdr:rowOff>228600</xdr:rowOff>
    </xdr:from>
    <xdr:to>
      <xdr:col>2</xdr:col>
      <xdr:colOff>1348688</xdr:colOff>
      <xdr:row>34</xdr:row>
      <xdr:rowOff>152400</xdr:rowOff>
    </xdr:to>
    <xdr:pic>
      <xdr:nvPicPr>
        <xdr:cNvPr id="6" name="Imagen 5">
          <a:extLst>
            <a:ext uri="{FF2B5EF4-FFF2-40B4-BE49-F238E27FC236}">
              <a16:creationId xmlns:a16="http://schemas.microsoft.com/office/drawing/2014/main" id="{00000000-0008-0000-4500-000006000000}"/>
            </a:ext>
          </a:extLst>
        </xdr:cNvPr>
        <xdr:cNvPicPr>
          <a:picLocks noChangeAspect="1"/>
        </xdr:cNvPicPr>
      </xdr:nvPicPr>
      <xdr:blipFill>
        <a:blip xmlns:r="http://schemas.openxmlformats.org/officeDocument/2006/relationships" r:embed="rId1"/>
        <a:stretch>
          <a:fillRect/>
        </a:stretch>
      </xdr:blipFill>
      <xdr:spPr>
        <a:xfrm>
          <a:off x="7568" y="2232660"/>
          <a:ext cx="4114800" cy="4823460"/>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6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6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6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83820</xdr:rowOff>
    </xdr:from>
    <xdr:to>
      <xdr:col>2</xdr:col>
      <xdr:colOff>1341120</xdr:colOff>
      <xdr:row>36</xdr:row>
      <xdr:rowOff>99060</xdr:rowOff>
    </xdr:to>
    <xdr:pic>
      <xdr:nvPicPr>
        <xdr:cNvPr id="6" name="Imagen 5">
          <a:extLst>
            <a:ext uri="{FF2B5EF4-FFF2-40B4-BE49-F238E27FC236}">
              <a16:creationId xmlns:a16="http://schemas.microsoft.com/office/drawing/2014/main" id="{00000000-0008-0000-4600-000006000000}"/>
            </a:ext>
          </a:extLst>
        </xdr:cNvPr>
        <xdr:cNvPicPr>
          <a:picLocks noChangeAspect="1"/>
        </xdr:cNvPicPr>
      </xdr:nvPicPr>
      <xdr:blipFill>
        <a:blip xmlns:r="http://schemas.openxmlformats.org/officeDocument/2006/relationships" r:embed="rId1"/>
        <a:stretch>
          <a:fillRect/>
        </a:stretch>
      </xdr:blipFill>
      <xdr:spPr>
        <a:xfrm>
          <a:off x="0" y="2583180"/>
          <a:ext cx="4114800" cy="4823460"/>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7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7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7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1135432</xdr:colOff>
      <xdr:row>38</xdr:row>
      <xdr:rowOff>0</xdr:rowOff>
    </xdr:to>
    <xdr:pic>
      <xdr:nvPicPr>
        <xdr:cNvPr id="6" name="Imagen 5">
          <a:extLst>
            <a:ext uri="{FF2B5EF4-FFF2-40B4-BE49-F238E27FC236}">
              <a16:creationId xmlns:a16="http://schemas.microsoft.com/office/drawing/2014/main" id="{00000000-0008-0000-4700-000006000000}"/>
            </a:ext>
          </a:extLst>
        </xdr:cNvPr>
        <xdr:cNvPicPr>
          <a:picLocks noChangeAspect="1"/>
        </xdr:cNvPicPr>
      </xdr:nvPicPr>
      <xdr:blipFill>
        <a:blip xmlns:r="http://schemas.openxmlformats.org/officeDocument/2006/relationships" r:embed="rId1"/>
        <a:stretch>
          <a:fillRect/>
        </a:stretch>
      </xdr:blipFill>
      <xdr:spPr>
        <a:xfrm rot="16200000">
          <a:off x="-651484" y="3150844"/>
          <a:ext cx="5212080" cy="3909112"/>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8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8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8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1135432</xdr:colOff>
      <xdr:row>36</xdr:row>
      <xdr:rowOff>205740</xdr:rowOff>
    </xdr:to>
    <xdr:pic>
      <xdr:nvPicPr>
        <xdr:cNvPr id="5" name="Imagen 4">
          <a:extLst>
            <a:ext uri="{FF2B5EF4-FFF2-40B4-BE49-F238E27FC236}">
              <a16:creationId xmlns:a16="http://schemas.microsoft.com/office/drawing/2014/main" id="{00000000-0008-0000-4800-000005000000}"/>
            </a:ext>
          </a:extLst>
        </xdr:cNvPr>
        <xdr:cNvPicPr>
          <a:picLocks noChangeAspect="1"/>
        </xdr:cNvPicPr>
      </xdr:nvPicPr>
      <xdr:blipFill>
        <a:blip xmlns:r="http://schemas.openxmlformats.org/officeDocument/2006/relationships" r:embed="rId1"/>
        <a:stretch>
          <a:fillRect/>
        </a:stretch>
      </xdr:blipFill>
      <xdr:spPr>
        <a:xfrm rot="16200000">
          <a:off x="-651484" y="2952724"/>
          <a:ext cx="5212080" cy="3909112"/>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5" name="CuadroTexto 4">
          <a:extLst>
            <a:ext uri="{FF2B5EF4-FFF2-40B4-BE49-F238E27FC236}">
              <a16:creationId xmlns:a16="http://schemas.microsoft.com/office/drawing/2014/main" id="{00000000-0008-0000-4900-000005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6" name="CuadroTexto 5">
          <a:extLst>
            <a:ext uri="{FF2B5EF4-FFF2-40B4-BE49-F238E27FC236}">
              <a16:creationId xmlns:a16="http://schemas.microsoft.com/office/drawing/2014/main" id="{00000000-0008-0000-4900-000006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7" name="CuadroTexto 6">
          <a:extLst>
            <a:ext uri="{FF2B5EF4-FFF2-40B4-BE49-F238E27FC236}">
              <a16:creationId xmlns:a16="http://schemas.microsoft.com/office/drawing/2014/main" id="{00000000-0008-0000-4900-000007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1341120</xdr:colOff>
      <xdr:row>35</xdr:row>
      <xdr:rowOff>30480</xdr:rowOff>
    </xdr:to>
    <xdr:pic>
      <xdr:nvPicPr>
        <xdr:cNvPr id="8" name="Imagen 7">
          <a:extLst>
            <a:ext uri="{FF2B5EF4-FFF2-40B4-BE49-F238E27FC236}">
              <a16:creationId xmlns:a16="http://schemas.microsoft.com/office/drawing/2014/main" id="{00000000-0008-0000-4900-000008000000}"/>
            </a:ext>
          </a:extLst>
        </xdr:cNvPr>
        <xdr:cNvPicPr>
          <a:picLocks noChangeAspect="1"/>
        </xdr:cNvPicPr>
      </xdr:nvPicPr>
      <xdr:blipFill>
        <a:blip xmlns:r="http://schemas.openxmlformats.org/officeDocument/2006/relationships" r:embed="rId1"/>
        <a:stretch>
          <a:fillRect/>
        </a:stretch>
      </xdr:blipFill>
      <xdr:spPr>
        <a:xfrm>
          <a:off x="0" y="2499360"/>
          <a:ext cx="4114800" cy="4823460"/>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4A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4A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4A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1341120</xdr:colOff>
      <xdr:row>38</xdr:row>
      <xdr:rowOff>68580</xdr:rowOff>
    </xdr:to>
    <xdr:pic>
      <xdr:nvPicPr>
        <xdr:cNvPr id="9" name="Imagen 8">
          <a:extLst>
            <a:ext uri="{FF2B5EF4-FFF2-40B4-BE49-F238E27FC236}">
              <a16:creationId xmlns:a16="http://schemas.microsoft.com/office/drawing/2014/main" id="{00000000-0008-0000-4A00-000009000000}"/>
            </a:ext>
          </a:extLst>
        </xdr:cNvPr>
        <xdr:cNvPicPr>
          <a:picLocks noChangeAspect="1"/>
        </xdr:cNvPicPr>
      </xdr:nvPicPr>
      <xdr:blipFill>
        <a:blip xmlns:r="http://schemas.openxmlformats.org/officeDocument/2006/relationships" r:embed="rId1"/>
        <a:stretch>
          <a:fillRect/>
        </a:stretch>
      </xdr:blipFill>
      <xdr:spPr>
        <a:xfrm>
          <a:off x="0" y="2499360"/>
          <a:ext cx="4114800" cy="4823460"/>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B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B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B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1341120</xdr:colOff>
      <xdr:row>37</xdr:row>
      <xdr:rowOff>91440</xdr:rowOff>
    </xdr:to>
    <xdr:pic>
      <xdr:nvPicPr>
        <xdr:cNvPr id="5" name="Imagen 4">
          <a:extLst>
            <a:ext uri="{FF2B5EF4-FFF2-40B4-BE49-F238E27FC236}">
              <a16:creationId xmlns:a16="http://schemas.microsoft.com/office/drawing/2014/main" id="{00000000-0008-0000-4B00-000005000000}"/>
            </a:ext>
          </a:extLst>
        </xdr:cNvPr>
        <xdr:cNvPicPr>
          <a:picLocks noChangeAspect="1"/>
        </xdr:cNvPicPr>
      </xdr:nvPicPr>
      <xdr:blipFill>
        <a:blip xmlns:r="http://schemas.openxmlformats.org/officeDocument/2006/relationships" r:embed="rId1"/>
        <a:stretch>
          <a:fillRect/>
        </a:stretch>
      </xdr:blipFill>
      <xdr:spPr>
        <a:xfrm>
          <a:off x="0" y="2499360"/>
          <a:ext cx="4114800" cy="5311140"/>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C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C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C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1135432</xdr:colOff>
      <xdr:row>36</xdr:row>
      <xdr:rowOff>205740</xdr:rowOff>
    </xdr:to>
    <xdr:pic>
      <xdr:nvPicPr>
        <xdr:cNvPr id="7" name="Imagen 6">
          <a:extLst>
            <a:ext uri="{FF2B5EF4-FFF2-40B4-BE49-F238E27FC236}">
              <a16:creationId xmlns:a16="http://schemas.microsoft.com/office/drawing/2014/main" id="{00000000-0008-0000-4C00-000007000000}"/>
            </a:ext>
          </a:extLst>
        </xdr:cNvPr>
        <xdr:cNvPicPr>
          <a:picLocks noChangeAspect="1"/>
        </xdr:cNvPicPr>
      </xdr:nvPicPr>
      <xdr:blipFill>
        <a:blip xmlns:r="http://schemas.openxmlformats.org/officeDocument/2006/relationships" r:embed="rId1"/>
        <a:stretch>
          <a:fillRect/>
        </a:stretch>
      </xdr:blipFill>
      <xdr:spPr>
        <a:xfrm rot="16200000">
          <a:off x="-651484" y="2952724"/>
          <a:ext cx="5212080" cy="3909112"/>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D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D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D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1135432</xdr:colOff>
      <xdr:row>36</xdr:row>
      <xdr:rowOff>205740</xdr:rowOff>
    </xdr:to>
    <xdr:pic>
      <xdr:nvPicPr>
        <xdr:cNvPr id="5" name="Imagen 4">
          <a:extLst>
            <a:ext uri="{FF2B5EF4-FFF2-40B4-BE49-F238E27FC236}">
              <a16:creationId xmlns:a16="http://schemas.microsoft.com/office/drawing/2014/main" id="{00000000-0008-0000-4D00-000005000000}"/>
            </a:ext>
          </a:extLst>
        </xdr:cNvPr>
        <xdr:cNvPicPr>
          <a:picLocks noChangeAspect="1"/>
        </xdr:cNvPicPr>
      </xdr:nvPicPr>
      <xdr:blipFill>
        <a:blip xmlns:r="http://schemas.openxmlformats.org/officeDocument/2006/relationships" r:embed="rId1"/>
        <a:stretch>
          <a:fillRect/>
        </a:stretch>
      </xdr:blipFill>
      <xdr:spPr>
        <a:xfrm rot="16200000">
          <a:off x="-651484" y="2952724"/>
          <a:ext cx="5212080" cy="3909112"/>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4E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4E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4E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1341120</xdr:colOff>
      <xdr:row>35</xdr:row>
      <xdr:rowOff>22860</xdr:rowOff>
    </xdr:to>
    <xdr:pic>
      <xdr:nvPicPr>
        <xdr:cNvPr id="5" name="Imagen 4">
          <a:extLst>
            <a:ext uri="{FF2B5EF4-FFF2-40B4-BE49-F238E27FC236}">
              <a16:creationId xmlns:a16="http://schemas.microsoft.com/office/drawing/2014/main" id="{00000000-0008-0000-4E00-000005000000}"/>
            </a:ext>
          </a:extLst>
        </xdr:cNvPr>
        <xdr:cNvPicPr>
          <a:picLocks noChangeAspect="1"/>
        </xdr:cNvPicPr>
      </xdr:nvPicPr>
      <xdr:blipFill>
        <a:blip xmlns:r="http://schemas.openxmlformats.org/officeDocument/2006/relationships" r:embed="rId1"/>
        <a:stretch>
          <a:fillRect/>
        </a:stretch>
      </xdr:blipFill>
      <xdr:spPr>
        <a:xfrm>
          <a:off x="0" y="2301240"/>
          <a:ext cx="4114800" cy="4823460"/>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4F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4F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4F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1341120</xdr:colOff>
      <xdr:row>37</xdr:row>
      <xdr:rowOff>68580</xdr:rowOff>
    </xdr:to>
    <xdr:pic>
      <xdr:nvPicPr>
        <xdr:cNvPr id="9" name="Imagen 8">
          <a:extLst>
            <a:ext uri="{FF2B5EF4-FFF2-40B4-BE49-F238E27FC236}">
              <a16:creationId xmlns:a16="http://schemas.microsoft.com/office/drawing/2014/main" id="{00000000-0008-0000-4F00-000009000000}"/>
            </a:ext>
          </a:extLst>
        </xdr:cNvPr>
        <xdr:cNvPicPr>
          <a:picLocks noChangeAspect="1"/>
        </xdr:cNvPicPr>
      </xdr:nvPicPr>
      <xdr:blipFill>
        <a:blip xmlns:r="http://schemas.openxmlformats.org/officeDocument/2006/relationships" r:embed="rId1"/>
        <a:stretch>
          <a:fillRect/>
        </a:stretch>
      </xdr:blipFill>
      <xdr:spPr>
        <a:xfrm>
          <a:off x="0" y="2301240"/>
          <a:ext cx="4114800" cy="4823460"/>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50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50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50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1341120</xdr:colOff>
      <xdr:row>39</xdr:row>
      <xdr:rowOff>175260</xdr:rowOff>
    </xdr:to>
    <xdr:pic>
      <xdr:nvPicPr>
        <xdr:cNvPr id="9" name="Imagen 8">
          <a:extLst>
            <a:ext uri="{FF2B5EF4-FFF2-40B4-BE49-F238E27FC236}">
              <a16:creationId xmlns:a16="http://schemas.microsoft.com/office/drawing/2014/main" id="{00000000-0008-0000-5000-000009000000}"/>
            </a:ext>
          </a:extLst>
        </xdr:cNvPr>
        <xdr:cNvPicPr>
          <a:picLocks noChangeAspect="1"/>
        </xdr:cNvPicPr>
      </xdr:nvPicPr>
      <xdr:blipFill>
        <a:blip xmlns:r="http://schemas.openxmlformats.org/officeDocument/2006/relationships" r:embed="rId1"/>
        <a:stretch>
          <a:fillRect/>
        </a:stretch>
      </xdr:blipFill>
      <xdr:spPr>
        <a:xfrm>
          <a:off x="0" y="2301240"/>
          <a:ext cx="4114800" cy="5295900"/>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51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51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51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175260</xdr:colOff>
      <xdr:row>12</xdr:row>
      <xdr:rowOff>0</xdr:rowOff>
    </xdr:from>
    <xdr:to>
      <xdr:col>3</xdr:col>
      <xdr:colOff>7620</xdr:colOff>
      <xdr:row>37</xdr:row>
      <xdr:rowOff>137160</xdr:rowOff>
    </xdr:to>
    <xdr:pic>
      <xdr:nvPicPr>
        <xdr:cNvPr id="9" name="Imagen 8">
          <a:extLst>
            <a:ext uri="{FF2B5EF4-FFF2-40B4-BE49-F238E27FC236}">
              <a16:creationId xmlns:a16="http://schemas.microsoft.com/office/drawing/2014/main" id="{00000000-0008-0000-5100-000009000000}"/>
            </a:ext>
          </a:extLst>
        </xdr:cNvPr>
        <xdr:cNvPicPr>
          <a:picLocks noChangeAspect="1"/>
        </xdr:cNvPicPr>
      </xdr:nvPicPr>
      <xdr:blipFill>
        <a:blip xmlns:r="http://schemas.openxmlformats.org/officeDocument/2006/relationships" r:embed="rId1"/>
        <a:stretch>
          <a:fillRect/>
        </a:stretch>
      </xdr:blipFill>
      <xdr:spPr>
        <a:xfrm>
          <a:off x="175260" y="2499360"/>
          <a:ext cx="4114800" cy="5356860"/>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2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2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2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175260</xdr:colOff>
      <xdr:row>12</xdr:row>
      <xdr:rowOff>0</xdr:rowOff>
    </xdr:from>
    <xdr:to>
      <xdr:col>2</xdr:col>
      <xdr:colOff>1173480</xdr:colOff>
      <xdr:row>40</xdr:row>
      <xdr:rowOff>7620</xdr:rowOff>
    </xdr:to>
    <xdr:pic>
      <xdr:nvPicPr>
        <xdr:cNvPr id="5" name="Imagen 4">
          <a:extLst>
            <a:ext uri="{FF2B5EF4-FFF2-40B4-BE49-F238E27FC236}">
              <a16:creationId xmlns:a16="http://schemas.microsoft.com/office/drawing/2014/main" id="{00000000-0008-0000-5200-000005000000}"/>
            </a:ext>
          </a:extLst>
        </xdr:cNvPr>
        <xdr:cNvPicPr>
          <a:picLocks noChangeAspect="1"/>
        </xdr:cNvPicPr>
      </xdr:nvPicPr>
      <xdr:blipFill>
        <a:blip xmlns:r="http://schemas.openxmlformats.org/officeDocument/2006/relationships" r:embed="rId1"/>
        <a:stretch>
          <a:fillRect/>
        </a:stretch>
      </xdr:blipFill>
      <xdr:spPr>
        <a:xfrm>
          <a:off x="175260" y="2499360"/>
          <a:ext cx="3771900" cy="5600700"/>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3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3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3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175260</xdr:colOff>
      <xdr:row>12</xdr:row>
      <xdr:rowOff>0</xdr:rowOff>
    </xdr:from>
    <xdr:to>
      <xdr:col>2</xdr:col>
      <xdr:colOff>1173480</xdr:colOff>
      <xdr:row>36</xdr:row>
      <xdr:rowOff>30480</xdr:rowOff>
    </xdr:to>
    <xdr:pic>
      <xdr:nvPicPr>
        <xdr:cNvPr id="5" name="Imagen 4">
          <a:extLst>
            <a:ext uri="{FF2B5EF4-FFF2-40B4-BE49-F238E27FC236}">
              <a16:creationId xmlns:a16="http://schemas.microsoft.com/office/drawing/2014/main" id="{00000000-0008-0000-5300-000005000000}"/>
            </a:ext>
          </a:extLst>
        </xdr:cNvPr>
        <xdr:cNvPicPr>
          <a:picLocks noChangeAspect="1"/>
        </xdr:cNvPicPr>
      </xdr:nvPicPr>
      <xdr:blipFill>
        <a:blip xmlns:r="http://schemas.openxmlformats.org/officeDocument/2006/relationships" r:embed="rId1"/>
        <a:stretch>
          <a:fillRect/>
        </a:stretch>
      </xdr:blipFill>
      <xdr:spPr>
        <a:xfrm>
          <a:off x="175260" y="2499360"/>
          <a:ext cx="3771900" cy="4838700"/>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54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54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54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175260</xdr:colOff>
      <xdr:row>12</xdr:row>
      <xdr:rowOff>0</xdr:rowOff>
    </xdr:from>
    <xdr:to>
      <xdr:col>2</xdr:col>
      <xdr:colOff>1173480</xdr:colOff>
      <xdr:row>38</xdr:row>
      <xdr:rowOff>22860</xdr:rowOff>
    </xdr:to>
    <xdr:pic>
      <xdr:nvPicPr>
        <xdr:cNvPr id="9" name="Imagen 8">
          <a:extLst>
            <a:ext uri="{FF2B5EF4-FFF2-40B4-BE49-F238E27FC236}">
              <a16:creationId xmlns:a16="http://schemas.microsoft.com/office/drawing/2014/main" id="{00000000-0008-0000-5400-000009000000}"/>
            </a:ext>
          </a:extLst>
        </xdr:cNvPr>
        <xdr:cNvPicPr>
          <a:picLocks noChangeAspect="1"/>
        </xdr:cNvPicPr>
      </xdr:nvPicPr>
      <xdr:blipFill>
        <a:blip xmlns:r="http://schemas.openxmlformats.org/officeDocument/2006/relationships" r:embed="rId1"/>
        <a:stretch>
          <a:fillRect/>
        </a:stretch>
      </xdr:blipFill>
      <xdr:spPr>
        <a:xfrm>
          <a:off x="175260" y="2499360"/>
          <a:ext cx="3771900" cy="5234940"/>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5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5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5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175260</xdr:colOff>
      <xdr:row>12</xdr:row>
      <xdr:rowOff>0</xdr:rowOff>
    </xdr:from>
    <xdr:to>
      <xdr:col>2</xdr:col>
      <xdr:colOff>1173480</xdr:colOff>
      <xdr:row>40</xdr:row>
      <xdr:rowOff>114300</xdr:rowOff>
    </xdr:to>
    <xdr:pic>
      <xdr:nvPicPr>
        <xdr:cNvPr id="5" name="Imagen 4">
          <a:extLst>
            <a:ext uri="{FF2B5EF4-FFF2-40B4-BE49-F238E27FC236}">
              <a16:creationId xmlns:a16="http://schemas.microsoft.com/office/drawing/2014/main" id="{00000000-0008-0000-5500-000005000000}"/>
            </a:ext>
          </a:extLst>
        </xdr:cNvPr>
        <xdr:cNvPicPr>
          <a:picLocks noChangeAspect="1"/>
        </xdr:cNvPicPr>
      </xdr:nvPicPr>
      <xdr:blipFill>
        <a:blip xmlns:r="http://schemas.openxmlformats.org/officeDocument/2006/relationships" r:embed="rId1"/>
        <a:stretch>
          <a:fillRect/>
        </a:stretch>
      </xdr:blipFill>
      <xdr:spPr>
        <a:xfrm>
          <a:off x="175260" y="2499360"/>
          <a:ext cx="3771900" cy="5234940"/>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6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6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6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1135432</xdr:colOff>
      <xdr:row>36</xdr:row>
      <xdr:rowOff>205740</xdr:rowOff>
    </xdr:to>
    <xdr:pic>
      <xdr:nvPicPr>
        <xdr:cNvPr id="6" name="Imagen 5">
          <a:extLst>
            <a:ext uri="{FF2B5EF4-FFF2-40B4-BE49-F238E27FC236}">
              <a16:creationId xmlns:a16="http://schemas.microsoft.com/office/drawing/2014/main" id="{00000000-0008-0000-5600-000006000000}"/>
            </a:ext>
          </a:extLst>
        </xdr:cNvPr>
        <xdr:cNvPicPr>
          <a:picLocks noChangeAspect="1"/>
        </xdr:cNvPicPr>
      </xdr:nvPicPr>
      <xdr:blipFill>
        <a:blip xmlns:r="http://schemas.openxmlformats.org/officeDocument/2006/relationships" r:embed="rId1"/>
        <a:stretch>
          <a:fillRect/>
        </a:stretch>
      </xdr:blipFill>
      <xdr:spPr>
        <a:xfrm rot="16200000">
          <a:off x="-651484" y="2952724"/>
          <a:ext cx="5212080" cy="3909112"/>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5" name="CuadroTexto 4">
          <a:extLst>
            <a:ext uri="{FF2B5EF4-FFF2-40B4-BE49-F238E27FC236}">
              <a16:creationId xmlns:a16="http://schemas.microsoft.com/office/drawing/2014/main" id="{00000000-0008-0000-5700-000005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6" name="CuadroTexto 5">
          <a:extLst>
            <a:ext uri="{FF2B5EF4-FFF2-40B4-BE49-F238E27FC236}">
              <a16:creationId xmlns:a16="http://schemas.microsoft.com/office/drawing/2014/main" id="{00000000-0008-0000-5700-000006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7" name="CuadroTexto 6">
          <a:extLst>
            <a:ext uri="{FF2B5EF4-FFF2-40B4-BE49-F238E27FC236}">
              <a16:creationId xmlns:a16="http://schemas.microsoft.com/office/drawing/2014/main" id="{00000000-0008-0000-5700-000007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1135432</xdr:colOff>
      <xdr:row>36</xdr:row>
      <xdr:rowOff>205740</xdr:rowOff>
    </xdr:to>
    <xdr:pic>
      <xdr:nvPicPr>
        <xdr:cNvPr id="8" name="Imagen 7">
          <a:extLst>
            <a:ext uri="{FF2B5EF4-FFF2-40B4-BE49-F238E27FC236}">
              <a16:creationId xmlns:a16="http://schemas.microsoft.com/office/drawing/2014/main" id="{00000000-0008-0000-5700-000008000000}"/>
            </a:ext>
          </a:extLst>
        </xdr:cNvPr>
        <xdr:cNvPicPr>
          <a:picLocks noChangeAspect="1"/>
        </xdr:cNvPicPr>
      </xdr:nvPicPr>
      <xdr:blipFill>
        <a:blip xmlns:r="http://schemas.openxmlformats.org/officeDocument/2006/relationships" r:embed="rId1"/>
        <a:stretch>
          <a:fillRect/>
        </a:stretch>
      </xdr:blipFill>
      <xdr:spPr>
        <a:xfrm rot="16200000">
          <a:off x="-651484" y="2952724"/>
          <a:ext cx="5212080" cy="3909112"/>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8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8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8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1135432</xdr:colOff>
      <xdr:row>36</xdr:row>
      <xdr:rowOff>83820</xdr:rowOff>
    </xdr:to>
    <xdr:pic>
      <xdr:nvPicPr>
        <xdr:cNvPr id="5" name="Imagen 4">
          <a:extLst>
            <a:ext uri="{FF2B5EF4-FFF2-40B4-BE49-F238E27FC236}">
              <a16:creationId xmlns:a16="http://schemas.microsoft.com/office/drawing/2014/main" id="{00000000-0008-0000-5800-000005000000}"/>
            </a:ext>
          </a:extLst>
        </xdr:cNvPr>
        <xdr:cNvPicPr>
          <a:picLocks noChangeAspect="1"/>
        </xdr:cNvPicPr>
      </xdr:nvPicPr>
      <xdr:blipFill>
        <a:blip xmlns:r="http://schemas.openxmlformats.org/officeDocument/2006/relationships" r:embed="rId1"/>
        <a:stretch>
          <a:fillRect/>
        </a:stretch>
      </xdr:blipFill>
      <xdr:spPr>
        <a:xfrm rot="16200000">
          <a:off x="-590524" y="2891764"/>
          <a:ext cx="5090160" cy="3909112"/>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5" name="CuadroTexto 4">
          <a:extLst>
            <a:ext uri="{FF2B5EF4-FFF2-40B4-BE49-F238E27FC236}">
              <a16:creationId xmlns:a16="http://schemas.microsoft.com/office/drawing/2014/main" id="{00000000-0008-0000-5900-000005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6" name="CuadroTexto 5">
          <a:extLst>
            <a:ext uri="{FF2B5EF4-FFF2-40B4-BE49-F238E27FC236}">
              <a16:creationId xmlns:a16="http://schemas.microsoft.com/office/drawing/2014/main" id="{00000000-0008-0000-5900-000006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7" name="CuadroTexto 6">
          <a:extLst>
            <a:ext uri="{FF2B5EF4-FFF2-40B4-BE49-F238E27FC236}">
              <a16:creationId xmlns:a16="http://schemas.microsoft.com/office/drawing/2014/main" id="{00000000-0008-0000-5900-000007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222767</xdr:colOff>
      <xdr:row>10</xdr:row>
      <xdr:rowOff>275624</xdr:rowOff>
    </xdr:from>
    <xdr:to>
      <xdr:col>2</xdr:col>
      <xdr:colOff>1363980</xdr:colOff>
      <xdr:row>37</xdr:row>
      <xdr:rowOff>167639</xdr:rowOff>
    </xdr:to>
    <xdr:pic>
      <xdr:nvPicPr>
        <xdr:cNvPr id="8" name="Imagen 7">
          <a:extLst>
            <a:ext uri="{FF2B5EF4-FFF2-40B4-BE49-F238E27FC236}">
              <a16:creationId xmlns:a16="http://schemas.microsoft.com/office/drawing/2014/main" id="{00000000-0008-0000-5900-000008000000}"/>
            </a:ext>
          </a:extLst>
        </xdr:cNvPr>
        <xdr:cNvPicPr>
          <a:picLocks noChangeAspect="1"/>
        </xdr:cNvPicPr>
      </xdr:nvPicPr>
      <xdr:blipFill>
        <a:blip xmlns:r="http://schemas.openxmlformats.org/officeDocument/2006/relationships" r:embed="rId1"/>
        <a:stretch>
          <a:fillRect/>
        </a:stretch>
      </xdr:blipFill>
      <xdr:spPr>
        <a:xfrm rot="16200000">
          <a:off x="-623294" y="3125745"/>
          <a:ext cx="5607015" cy="3914893"/>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A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A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A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222767</xdr:colOff>
      <xdr:row>11</xdr:row>
      <xdr:rowOff>114298</xdr:rowOff>
    </xdr:from>
    <xdr:to>
      <xdr:col>2</xdr:col>
      <xdr:colOff>1363980</xdr:colOff>
      <xdr:row>38</xdr:row>
      <xdr:rowOff>22859</xdr:rowOff>
    </xdr:to>
    <xdr:pic>
      <xdr:nvPicPr>
        <xdr:cNvPr id="5" name="Imagen 4">
          <a:extLst>
            <a:ext uri="{FF2B5EF4-FFF2-40B4-BE49-F238E27FC236}">
              <a16:creationId xmlns:a16="http://schemas.microsoft.com/office/drawing/2014/main" id="{00000000-0008-0000-5A00-000005000000}"/>
            </a:ext>
          </a:extLst>
        </xdr:cNvPr>
        <xdr:cNvPicPr>
          <a:picLocks noChangeAspect="1"/>
        </xdr:cNvPicPr>
      </xdr:nvPicPr>
      <xdr:blipFill>
        <a:blip xmlns:r="http://schemas.openxmlformats.org/officeDocument/2006/relationships" r:embed="rId1"/>
        <a:stretch>
          <a:fillRect/>
        </a:stretch>
      </xdr:blipFill>
      <xdr:spPr>
        <a:xfrm rot="16200000">
          <a:off x="-574417" y="3212722"/>
          <a:ext cx="5509261" cy="3914893"/>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5B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5B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5B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58464</xdr:rowOff>
    </xdr:from>
    <xdr:to>
      <xdr:col>2</xdr:col>
      <xdr:colOff>1315765</xdr:colOff>
      <xdr:row>38</xdr:row>
      <xdr:rowOff>30479</xdr:rowOff>
    </xdr:to>
    <xdr:pic>
      <xdr:nvPicPr>
        <xdr:cNvPr id="10" name="Imagen 9">
          <a:extLst>
            <a:ext uri="{FF2B5EF4-FFF2-40B4-BE49-F238E27FC236}">
              <a16:creationId xmlns:a16="http://schemas.microsoft.com/office/drawing/2014/main" id="{00000000-0008-0000-5B00-00000A000000}"/>
            </a:ext>
          </a:extLst>
        </xdr:cNvPr>
        <xdr:cNvPicPr>
          <a:picLocks noChangeAspect="1"/>
        </xdr:cNvPicPr>
      </xdr:nvPicPr>
      <xdr:blipFill>
        <a:blip xmlns:r="http://schemas.openxmlformats.org/officeDocument/2006/relationships" r:embed="rId1"/>
        <a:stretch>
          <a:fillRect/>
        </a:stretch>
      </xdr:blipFill>
      <xdr:spPr>
        <a:xfrm rot="16200000">
          <a:off x="-446343" y="3396632"/>
          <a:ext cx="5374595" cy="3696980"/>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5C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5C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5C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58464</xdr:rowOff>
    </xdr:from>
    <xdr:to>
      <xdr:col>2</xdr:col>
      <xdr:colOff>1315765</xdr:colOff>
      <xdr:row>38</xdr:row>
      <xdr:rowOff>22862</xdr:rowOff>
    </xdr:to>
    <xdr:pic>
      <xdr:nvPicPr>
        <xdr:cNvPr id="9" name="Imagen 8">
          <a:extLst>
            <a:ext uri="{FF2B5EF4-FFF2-40B4-BE49-F238E27FC236}">
              <a16:creationId xmlns:a16="http://schemas.microsoft.com/office/drawing/2014/main" id="{00000000-0008-0000-5C00-000009000000}"/>
            </a:ext>
          </a:extLst>
        </xdr:cNvPr>
        <xdr:cNvPicPr>
          <a:picLocks noChangeAspect="1"/>
        </xdr:cNvPicPr>
      </xdr:nvPicPr>
      <xdr:blipFill>
        <a:blip xmlns:r="http://schemas.openxmlformats.org/officeDocument/2006/relationships" r:embed="rId1"/>
        <a:stretch>
          <a:fillRect/>
        </a:stretch>
      </xdr:blipFill>
      <xdr:spPr>
        <a:xfrm rot="16200000">
          <a:off x="-442534" y="3392823"/>
          <a:ext cx="5366978" cy="3696980"/>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D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D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D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58464</xdr:rowOff>
    </xdr:from>
    <xdr:to>
      <xdr:col>2</xdr:col>
      <xdr:colOff>1315765</xdr:colOff>
      <xdr:row>37</xdr:row>
      <xdr:rowOff>137159</xdr:rowOff>
    </xdr:to>
    <xdr:pic>
      <xdr:nvPicPr>
        <xdr:cNvPr id="5" name="Imagen 4">
          <a:extLst>
            <a:ext uri="{FF2B5EF4-FFF2-40B4-BE49-F238E27FC236}">
              <a16:creationId xmlns:a16="http://schemas.microsoft.com/office/drawing/2014/main" id="{00000000-0008-0000-5D00-000005000000}"/>
            </a:ext>
          </a:extLst>
        </xdr:cNvPr>
        <xdr:cNvPicPr>
          <a:picLocks noChangeAspect="1"/>
        </xdr:cNvPicPr>
      </xdr:nvPicPr>
      <xdr:blipFill>
        <a:blip xmlns:r="http://schemas.openxmlformats.org/officeDocument/2006/relationships" r:embed="rId1"/>
        <a:stretch>
          <a:fillRect/>
        </a:stretch>
      </xdr:blipFill>
      <xdr:spPr>
        <a:xfrm rot="16200000">
          <a:off x="-312993" y="3263282"/>
          <a:ext cx="5107895" cy="3696980"/>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E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E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E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58464</xdr:rowOff>
    </xdr:from>
    <xdr:to>
      <xdr:col>2</xdr:col>
      <xdr:colOff>1315765</xdr:colOff>
      <xdr:row>37</xdr:row>
      <xdr:rowOff>22859</xdr:rowOff>
    </xdr:to>
    <xdr:pic>
      <xdr:nvPicPr>
        <xdr:cNvPr id="5" name="Imagen 4">
          <a:extLst>
            <a:ext uri="{FF2B5EF4-FFF2-40B4-BE49-F238E27FC236}">
              <a16:creationId xmlns:a16="http://schemas.microsoft.com/office/drawing/2014/main" id="{00000000-0008-0000-5E00-000005000000}"/>
            </a:ext>
          </a:extLst>
        </xdr:cNvPr>
        <xdr:cNvPicPr>
          <a:picLocks noChangeAspect="1"/>
        </xdr:cNvPicPr>
      </xdr:nvPicPr>
      <xdr:blipFill>
        <a:blip xmlns:r="http://schemas.openxmlformats.org/officeDocument/2006/relationships" r:embed="rId1"/>
        <a:stretch>
          <a:fillRect/>
        </a:stretch>
      </xdr:blipFill>
      <xdr:spPr>
        <a:xfrm rot="16200000">
          <a:off x="-255843" y="3206132"/>
          <a:ext cx="4993595" cy="3696980"/>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5F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5F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5F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58464</xdr:rowOff>
    </xdr:from>
    <xdr:to>
      <xdr:col>2</xdr:col>
      <xdr:colOff>1315765</xdr:colOff>
      <xdr:row>35</xdr:row>
      <xdr:rowOff>99059</xdr:rowOff>
    </xdr:to>
    <xdr:pic>
      <xdr:nvPicPr>
        <xdr:cNvPr id="5" name="Imagen 4">
          <a:extLst>
            <a:ext uri="{FF2B5EF4-FFF2-40B4-BE49-F238E27FC236}">
              <a16:creationId xmlns:a16="http://schemas.microsoft.com/office/drawing/2014/main" id="{00000000-0008-0000-5F00-000005000000}"/>
            </a:ext>
          </a:extLst>
        </xdr:cNvPr>
        <xdr:cNvPicPr>
          <a:picLocks noChangeAspect="1"/>
        </xdr:cNvPicPr>
      </xdr:nvPicPr>
      <xdr:blipFill>
        <a:blip xmlns:r="http://schemas.openxmlformats.org/officeDocument/2006/relationships" r:embed="rId1"/>
        <a:stretch>
          <a:fillRect/>
        </a:stretch>
      </xdr:blipFill>
      <xdr:spPr>
        <a:xfrm rot="16200000">
          <a:off x="-80583" y="3030872"/>
          <a:ext cx="4643075" cy="3696980"/>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0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0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0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58464</xdr:rowOff>
    </xdr:from>
    <xdr:to>
      <xdr:col>2</xdr:col>
      <xdr:colOff>1315765</xdr:colOff>
      <xdr:row>37</xdr:row>
      <xdr:rowOff>129539</xdr:rowOff>
    </xdr:to>
    <xdr:pic>
      <xdr:nvPicPr>
        <xdr:cNvPr id="5" name="Imagen 4">
          <a:extLst>
            <a:ext uri="{FF2B5EF4-FFF2-40B4-BE49-F238E27FC236}">
              <a16:creationId xmlns:a16="http://schemas.microsoft.com/office/drawing/2014/main" id="{00000000-0008-0000-6000-000005000000}"/>
            </a:ext>
          </a:extLst>
        </xdr:cNvPr>
        <xdr:cNvPicPr>
          <a:picLocks noChangeAspect="1"/>
        </xdr:cNvPicPr>
      </xdr:nvPicPr>
      <xdr:blipFill>
        <a:blip xmlns:r="http://schemas.openxmlformats.org/officeDocument/2006/relationships" r:embed="rId1"/>
        <a:stretch>
          <a:fillRect/>
        </a:stretch>
      </xdr:blipFill>
      <xdr:spPr>
        <a:xfrm rot="16200000">
          <a:off x="-80583" y="3030872"/>
          <a:ext cx="4643075" cy="3696980"/>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1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1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1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58465</xdr:rowOff>
    </xdr:from>
    <xdr:to>
      <xdr:col>2</xdr:col>
      <xdr:colOff>1315765</xdr:colOff>
      <xdr:row>38</xdr:row>
      <xdr:rowOff>76203</xdr:rowOff>
    </xdr:to>
    <xdr:pic>
      <xdr:nvPicPr>
        <xdr:cNvPr id="5" name="Imagen 4">
          <a:extLst>
            <a:ext uri="{FF2B5EF4-FFF2-40B4-BE49-F238E27FC236}">
              <a16:creationId xmlns:a16="http://schemas.microsoft.com/office/drawing/2014/main" id="{00000000-0008-0000-6100-000005000000}"/>
            </a:ext>
          </a:extLst>
        </xdr:cNvPr>
        <xdr:cNvPicPr>
          <a:picLocks noChangeAspect="1"/>
        </xdr:cNvPicPr>
      </xdr:nvPicPr>
      <xdr:blipFill>
        <a:blip xmlns:r="http://schemas.openxmlformats.org/officeDocument/2006/relationships" r:embed="rId1"/>
        <a:stretch>
          <a:fillRect/>
        </a:stretch>
      </xdr:blipFill>
      <xdr:spPr>
        <a:xfrm rot="16200000">
          <a:off x="-373954" y="3324244"/>
          <a:ext cx="5229818" cy="3696980"/>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2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2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2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58465</xdr:rowOff>
    </xdr:from>
    <xdr:to>
      <xdr:col>2</xdr:col>
      <xdr:colOff>1315765</xdr:colOff>
      <xdr:row>37</xdr:row>
      <xdr:rowOff>152400</xdr:rowOff>
    </xdr:to>
    <xdr:pic>
      <xdr:nvPicPr>
        <xdr:cNvPr id="5" name="Imagen 4">
          <a:extLst>
            <a:ext uri="{FF2B5EF4-FFF2-40B4-BE49-F238E27FC236}">
              <a16:creationId xmlns:a16="http://schemas.microsoft.com/office/drawing/2014/main" id="{00000000-0008-0000-6200-000005000000}"/>
            </a:ext>
          </a:extLst>
        </xdr:cNvPr>
        <xdr:cNvPicPr>
          <a:picLocks noChangeAspect="1"/>
        </xdr:cNvPicPr>
      </xdr:nvPicPr>
      <xdr:blipFill>
        <a:blip xmlns:r="http://schemas.openxmlformats.org/officeDocument/2006/relationships" r:embed="rId1"/>
        <a:stretch>
          <a:fillRect/>
        </a:stretch>
      </xdr:blipFill>
      <xdr:spPr>
        <a:xfrm rot="16200000">
          <a:off x="-320613" y="3270903"/>
          <a:ext cx="5123135" cy="3696980"/>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3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3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3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58465</xdr:rowOff>
    </xdr:from>
    <xdr:to>
      <xdr:col>2</xdr:col>
      <xdr:colOff>1315765</xdr:colOff>
      <xdr:row>37</xdr:row>
      <xdr:rowOff>121922</xdr:rowOff>
    </xdr:to>
    <xdr:pic>
      <xdr:nvPicPr>
        <xdr:cNvPr id="5" name="Imagen 4">
          <a:extLst>
            <a:ext uri="{FF2B5EF4-FFF2-40B4-BE49-F238E27FC236}">
              <a16:creationId xmlns:a16="http://schemas.microsoft.com/office/drawing/2014/main" id="{00000000-0008-0000-6300-000005000000}"/>
            </a:ext>
          </a:extLst>
        </xdr:cNvPr>
        <xdr:cNvPicPr>
          <a:picLocks noChangeAspect="1"/>
        </xdr:cNvPicPr>
      </xdr:nvPicPr>
      <xdr:blipFill>
        <a:blip xmlns:r="http://schemas.openxmlformats.org/officeDocument/2006/relationships" r:embed="rId1"/>
        <a:stretch>
          <a:fillRect/>
        </a:stretch>
      </xdr:blipFill>
      <xdr:spPr>
        <a:xfrm rot="16200000">
          <a:off x="-305374" y="3255664"/>
          <a:ext cx="5092657" cy="3696980"/>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4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4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4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58465</xdr:rowOff>
    </xdr:from>
    <xdr:to>
      <xdr:col>2</xdr:col>
      <xdr:colOff>1315765</xdr:colOff>
      <xdr:row>40</xdr:row>
      <xdr:rowOff>30482</xdr:rowOff>
    </xdr:to>
    <xdr:pic>
      <xdr:nvPicPr>
        <xdr:cNvPr id="5" name="Imagen 4">
          <a:extLst>
            <a:ext uri="{FF2B5EF4-FFF2-40B4-BE49-F238E27FC236}">
              <a16:creationId xmlns:a16="http://schemas.microsoft.com/office/drawing/2014/main" id="{00000000-0008-0000-6400-000005000000}"/>
            </a:ext>
          </a:extLst>
        </xdr:cNvPr>
        <xdr:cNvPicPr>
          <a:picLocks noChangeAspect="1"/>
        </xdr:cNvPicPr>
      </xdr:nvPicPr>
      <xdr:blipFill>
        <a:blip xmlns:r="http://schemas.openxmlformats.org/officeDocument/2006/relationships" r:embed="rId1"/>
        <a:stretch>
          <a:fillRect/>
        </a:stretch>
      </xdr:blipFill>
      <xdr:spPr>
        <a:xfrm rot="16200000">
          <a:off x="-305374" y="3255664"/>
          <a:ext cx="5092657" cy="3696980"/>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5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5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5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58465</xdr:rowOff>
    </xdr:from>
    <xdr:to>
      <xdr:col>2</xdr:col>
      <xdr:colOff>1315765</xdr:colOff>
      <xdr:row>37</xdr:row>
      <xdr:rowOff>175259</xdr:rowOff>
    </xdr:to>
    <xdr:pic>
      <xdr:nvPicPr>
        <xdr:cNvPr id="5" name="Imagen 4">
          <a:extLst>
            <a:ext uri="{FF2B5EF4-FFF2-40B4-BE49-F238E27FC236}">
              <a16:creationId xmlns:a16="http://schemas.microsoft.com/office/drawing/2014/main" id="{00000000-0008-0000-6500-000005000000}"/>
            </a:ext>
          </a:extLst>
        </xdr:cNvPr>
        <xdr:cNvPicPr>
          <a:picLocks noChangeAspect="1"/>
        </xdr:cNvPicPr>
      </xdr:nvPicPr>
      <xdr:blipFill>
        <a:blip xmlns:r="http://schemas.openxmlformats.org/officeDocument/2006/relationships" r:embed="rId1"/>
        <a:stretch>
          <a:fillRect/>
        </a:stretch>
      </xdr:blipFill>
      <xdr:spPr>
        <a:xfrm rot="16200000">
          <a:off x="-332042" y="3282332"/>
          <a:ext cx="5145994" cy="3696980"/>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6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6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6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392465</xdr:colOff>
      <xdr:row>12</xdr:row>
      <xdr:rowOff>58465</xdr:rowOff>
    </xdr:from>
    <xdr:to>
      <xdr:col>2</xdr:col>
      <xdr:colOff>1315765</xdr:colOff>
      <xdr:row>36</xdr:row>
      <xdr:rowOff>144780</xdr:rowOff>
    </xdr:to>
    <xdr:pic>
      <xdr:nvPicPr>
        <xdr:cNvPr id="5" name="Imagen 4">
          <a:extLst>
            <a:ext uri="{FF2B5EF4-FFF2-40B4-BE49-F238E27FC236}">
              <a16:creationId xmlns:a16="http://schemas.microsoft.com/office/drawing/2014/main" id="{00000000-0008-0000-6600-000005000000}"/>
            </a:ext>
          </a:extLst>
        </xdr:cNvPr>
        <xdr:cNvPicPr>
          <a:picLocks noChangeAspect="1"/>
        </xdr:cNvPicPr>
      </xdr:nvPicPr>
      <xdr:blipFill>
        <a:blip xmlns:r="http://schemas.openxmlformats.org/officeDocument/2006/relationships" r:embed="rId1"/>
        <a:stretch>
          <a:fillRect/>
        </a:stretch>
      </xdr:blipFill>
      <xdr:spPr>
        <a:xfrm rot="16200000">
          <a:off x="-206313" y="3156603"/>
          <a:ext cx="4894535" cy="3696980"/>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7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7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7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91758</xdr:colOff>
      <xdr:row>11</xdr:row>
      <xdr:rowOff>45404</xdr:rowOff>
    </xdr:from>
    <xdr:to>
      <xdr:col>2</xdr:col>
      <xdr:colOff>1379223</xdr:colOff>
      <xdr:row>38</xdr:row>
      <xdr:rowOff>91124</xdr:rowOff>
    </xdr:to>
    <xdr:pic>
      <xdr:nvPicPr>
        <xdr:cNvPr id="6" name="Imagen 5">
          <a:extLst>
            <a:ext uri="{FF2B5EF4-FFF2-40B4-BE49-F238E27FC236}">
              <a16:creationId xmlns:a16="http://schemas.microsoft.com/office/drawing/2014/main" id="{00000000-0008-0000-6700-000006000000}"/>
            </a:ext>
          </a:extLst>
        </xdr:cNvPr>
        <xdr:cNvPicPr>
          <a:picLocks noChangeAspect="1"/>
        </xdr:cNvPicPr>
      </xdr:nvPicPr>
      <xdr:blipFill>
        <a:blip xmlns:r="http://schemas.openxmlformats.org/officeDocument/2006/relationships" r:embed="rId1"/>
        <a:stretch>
          <a:fillRect/>
        </a:stretch>
      </xdr:blipFill>
      <xdr:spPr>
        <a:xfrm rot="16200000">
          <a:off x="-605629" y="3044031"/>
          <a:ext cx="5455920" cy="4061145"/>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68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68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68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1463041</xdr:colOff>
      <xdr:row>38</xdr:row>
      <xdr:rowOff>99060</xdr:rowOff>
    </xdr:to>
    <xdr:pic>
      <xdr:nvPicPr>
        <xdr:cNvPr id="10" name="Imagen 9">
          <a:extLst>
            <a:ext uri="{FF2B5EF4-FFF2-40B4-BE49-F238E27FC236}">
              <a16:creationId xmlns:a16="http://schemas.microsoft.com/office/drawing/2014/main" id="{00000000-0008-0000-6800-00000A000000}"/>
            </a:ext>
          </a:extLst>
        </xdr:cNvPr>
        <xdr:cNvPicPr>
          <a:picLocks noChangeAspect="1"/>
        </xdr:cNvPicPr>
      </xdr:nvPicPr>
      <xdr:blipFill>
        <a:blip xmlns:r="http://schemas.openxmlformats.org/officeDocument/2006/relationships" r:embed="rId1"/>
        <a:stretch>
          <a:fillRect/>
        </a:stretch>
      </xdr:blipFill>
      <xdr:spPr>
        <a:xfrm>
          <a:off x="1" y="2499360"/>
          <a:ext cx="4274820" cy="5311140"/>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69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69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69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1463041</xdr:colOff>
      <xdr:row>39</xdr:row>
      <xdr:rowOff>99060</xdr:rowOff>
    </xdr:to>
    <xdr:pic>
      <xdr:nvPicPr>
        <xdr:cNvPr id="9" name="Imagen 8">
          <a:extLst>
            <a:ext uri="{FF2B5EF4-FFF2-40B4-BE49-F238E27FC236}">
              <a16:creationId xmlns:a16="http://schemas.microsoft.com/office/drawing/2014/main" id="{00000000-0008-0000-6900-000009000000}"/>
            </a:ext>
          </a:extLst>
        </xdr:cNvPr>
        <xdr:cNvPicPr>
          <a:picLocks noChangeAspect="1"/>
        </xdr:cNvPicPr>
      </xdr:nvPicPr>
      <xdr:blipFill>
        <a:blip xmlns:r="http://schemas.openxmlformats.org/officeDocument/2006/relationships" r:embed="rId1"/>
        <a:stretch>
          <a:fillRect/>
        </a:stretch>
      </xdr:blipFill>
      <xdr:spPr>
        <a:xfrm>
          <a:off x="1" y="2499360"/>
          <a:ext cx="4274820" cy="5501640"/>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6A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6A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6A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1463041</xdr:colOff>
      <xdr:row>42</xdr:row>
      <xdr:rowOff>15240</xdr:rowOff>
    </xdr:to>
    <xdr:pic>
      <xdr:nvPicPr>
        <xdr:cNvPr id="9" name="Imagen 8">
          <a:extLst>
            <a:ext uri="{FF2B5EF4-FFF2-40B4-BE49-F238E27FC236}">
              <a16:creationId xmlns:a16="http://schemas.microsoft.com/office/drawing/2014/main" id="{00000000-0008-0000-6A00-000009000000}"/>
            </a:ext>
          </a:extLst>
        </xdr:cNvPr>
        <xdr:cNvPicPr>
          <a:picLocks noChangeAspect="1"/>
        </xdr:cNvPicPr>
      </xdr:nvPicPr>
      <xdr:blipFill>
        <a:blip xmlns:r="http://schemas.openxmlformats.org/officeDocument/2006/relationships" r:embed="rId1"/>
        <a:stretch>
          <a:fillRect/>
        </a:stretch>
      </xdr:blipFill>
      <xdr:spPr>
        <a:xfrm>
          <a:off x="1" y="2499360"/>
          <a:ext cx="4274820" cy="5501640"/>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6B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6B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6B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1463041</xdr:colOff>
      <xdr:row>44</xdr:row>
      <xdr:rowOff>152400</xdr:rowOff>
    </xdr:to>
    <xdr:pic>
      <xdr:nvPicPr>
        <xdr:cNvPr id="9" name="Imagen 8">
          <a:extLst>
            <a:ext uri="{FF2B5EF4-FFF2-40B4-BE49-F238E27FC236}">
              <a16:creationId xmlns:a16="http://schemas.microsoft.com/office/drawing/2014/main" id="{00000000-0008-0000-6B00-000009000000}"/>
            </a:ext>
          </a:extLst>
        </xdr:cNvPr>
        <xdr:cNvPicPr>
          <a:picLocks noChangeAspect="1"/>
        </xdr:cNvPicPr>
      </xdr:nvPicPr>
      <xdr:blipFill>
        <a:blip xmlns:r="http://schemas.openxmlformats.org/officeDocument/2006/relationships" r:embed="rId1"/>
        <a:stretch>
          <a:fillRect/>
        </a:stretch>
      </xdr:blipFill>
      <xdr:spPr>
        <a:xfrm>
          <a:off x="1" y="2499360"/>
          <a:ext cx="4274820" cy="6004560"/>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C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C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C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1257301</xdr:colOff>
      <xdr:row>35</xdr:row>
      <xdr:rowOff>130853</xdr:rowOff>
    </xdr:to>
    <xdr:pic>
      <xdr:nvPicPr>
        <xdr:cNvPr id="6" name="Imagen 5">
          <a:extLst>
            <a:ext uri="{FF2B5EF4-FFF2-40B4-BE49-F238E27FC236}">
              <a16:creationId xmlns:a16="http://schemas.microsoft.com/office/drawing/2014/main" id="{00000000-0008-0000-6C00-000006000000}"/>
            </a:ext>
          </a:extLst>
        </xdr:cNvPr>
        <xdr:cNvPicPr>
          <a:picLocks noChangeAspect="1"/>
        </xdr:cNvPicPr>
      </xdr:nvPicPr>
      <xdr:blipFill>
        <a:blip xmlns:r="http://schemas.openxmlformats.org/officeDocument/2006/relationships" r:embed="rId1"/>
        <a:stretch>
          <a:fillRect/>
        </a:stretch>
      </xdr:blipFill>
      <xdr:spPr>
        <a:xfrm>
          <a:off x="1" y="2499360"/>
          <a:ext cx="4030980" cy="4733333"/>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D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D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D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0</xdr:rowOff>
    </xdr:from>
    <xdr:to>
      <xdr:col>2</xdr:col>
      <xdr:colOff>1257301</xdr:colOff>
      <xdr:row>37</xdr:row>
      <xdr:rowOff>161333</xdr:rowOff>
    </xdr:to>
    <xdr:pic>
      <xdr:nvPicPr>
        <xdr:cNvPr id="5" name="Imagen 4">
          <a:extLst>
            <a:ext uri="{FF2B5EF4-FFF2-40B4-BE49-F238E27FC236}">
              <a16:creationId xmlns:a16="http://schemas.microsoft.com/office/drawing/2014/main" id="{00000000-0008-0000-6D00-000005000000}"/>
            </a:ext>
          </a:extLst>
        </xdr:cNvPr>
        <xdr:cNvPicPr>
          <a:picLocks noChangeAspect="1"/>
        </xdr:cNvPicPr>
      </xdr:nvPicPr>
      <xdr:blipFill>
        <a:blip xmlns:r="http://schemas.openxmlformats.org/officeDocument/2006/relationships" r:embed="rId1"/>
        <a:stretch>
          <a:fillRect/>
        </a:stretch>
      </xdr:blipFill>
      <xdr:spPr>
        <a:xfrm>
          <a:off x="1" y="2499360"/>
          <a:ext cx="4030980" cy="4733333"/>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E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E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E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136545</xdr:colOff>
      <xdr:row>11</xdr:row>
      <xdr:rowOff>31099</xdr:rowOff>
    </xdr:from>
    <xdr:to>
      <xdr:col>2</xdr:col>
      <xdr:colOff>1325883</xdr:colOff>
      <xdr:row>36</xdr:row>
      <xdr:rowOff>213363</xdr:rowOff>
    </xdr:to>
    <xdr:pic>
      <xdr:nvPicPr>
        <xdr:cNvPr id="6" name="Imagen 5">
          <a:extLst>
            <a:ext uri="{FF2B5EF4-FFF2-40B4-BE49-F238E27FC236}">
              <a16:creationId xmlns:a16="http://schemas.microsoft.com/office/drawing/2014/main" id="{00000000-0008-0000-6E00-000006000000}"/>
            </a:ext>
          </a:extLst>
        </xdr:cNvPr>
        <xdr:cNvPicPr>
          <a:picLocks noChangeAspect="1"/>
        </xdr:cNvPicPr>
      </xdr:nvPicPr>
      <xdr:blipFill>
        <a:blip xmlns:r="http://schemas.openxmlformats.org/officeDocument/2006/relationships" r:embed="rId1"/>
        <a:stretch>
          <a:fillRect/>
        </a:stretch>
      </xdr:blipFill>
      <xdr:spPr>
        <a:xfrm rot="16200000">
          <a:off x="-476248" y="2945132"/>
          <a:ext cx="5188604" cy="3963018"/>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6F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6F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6F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136545</xdr:colOff>
      <xdr:row>11</xdr:row>
      <xdr:rowOff>31099</xdr:rowOff>
    </xdr:from>
    <xdr:to>
      <xdr:col>2</xdr:col>
      <xdr:colOff>1325883</xdr:colOff>
      <xdr:row>39</xdr:row>
      <xdr:rowOff>99063</xdr:rowOff>
    </xdr:to>
    <xdr:pic>
      <xdr:nvPicPr>
        <xdr:cNvPr id="5" name="Imagen 4">
          <a:extLst>
            <a:ext uri="{FF2B5EF4-FFF2-40B4-BE49-F238E27FC236}">
              <a16:creationId xmlns:a16="http://schemas.microsoft.com/office/drawing/2014/main" id="{00000000-0008-0000-6F00-000005000000}"/>
            </a:ext>
          </a:extLst>
        </xdr:cNvPr>
        <xdr:cNvPicPr>
          <a:picLocks noChangeAspect="1"/>
        </xdr:cNvPicPr>
      </xdr:nvPicPr>
      <xdr:blipFill>
        <a:blip xmlns:r="http://schemas.openxmlformats.org/officeDocument/2006/relationships" r:embed="rId1"/>
        <a:stretch>
          <a:fillRect/>
        </a:stretch>
      </xdr:blipFill>
      <xdr:spPr>
        <a:xfrm rot="16200000">
          <a:off x="-476248" y="2945132"/>
          <a:ext cx="5188604" cy="3963018"/>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70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70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70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136545</xdr:colOff>
      <xdr:row>11</xdr:row>
      <xdr:rowOff>31099</xdr:rowOff>
    </xdr:from>
    <xdr:to>
      <xdr:col>2</xdr:col>
      <xdr:colOff>1325883</xdr:colOff>
      <xdr:row>38</xdr:row>
      <xdr:rowOff>15240</xdr:rowOff>
    </xdr:to>
    <xdr:pic>
      <xdr:nvPicPr>
        <xdr:cNvPr id="9" name="Imagen 8">
          <a:extLst>
            <a:ext uri="{FF2B5EF4-FFF2-40B4-BE49-F238E27FC236}">
              <a16:creationId xmlns:a16="http://schemas.microsoft.com/office/drawing/2014/main" id="{00000000-0008-0000-7000-000009000000}"/>
            </a:ext>
          </a:extLst>
        </xdr:cNvPr>
        <xdr:cNvPicPr>
          <a:picLocks noChangeAspect="1"/>
        </xdr:cNvPicPr>
      </xdr:nvPicPr>
      <xdr:blipFill>
        <a:blip xmlns:r="http://schemas.openxmlformats.org/officeDocument/2006/relationships" r:embed="rId1"/>
        <a:stretch>
          <a:fillRect/>
        </a:stretch>
      </xdr:blipFill>
      <xdr:spPr>
        <a:xfrm rot="16200000">
          <a:off x="-579117" y="3048001"/>
          <a:ext cx="5394341" cy="3963018"/>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1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1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1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136545</xdr:colOff>
      <xdr:row>11</xdr:row>
      <xdr:rowOff>31099</xdr:rowOff>
    </xdr:from>
    <xdr:to>
      <xdr:col>2</xdr:col>
      <xdr:colOff>1325883</xdr:colOff>
      <xdr:row>37</xdr:row>
      <xdr:rowOff>152400</xdr:rowOff>
    </xdr:to>
    <xdr:pic>
      <xdr:nvPicPr>
        <xdr:cNvPr id="5" name="Imagen 4">
          <a:extLst>
            <a:ext uri="{FF2B5EF4-FFF2-40B4-BE49-F238E27FC236}">
              <a16:creationId xmlns:a16="http://schemas.microsoft.com/office/drawing/2014/main" id="{00000000-0008-0000-7100-000005000000}"/>
            </a:ext>
          </a:extLst>
        </xdr:cNvPr>
        <xdr:cNvPicPr>
          <a:picLocks noChangeAspect="1"/>
        </xdr:cNvPicPr>
      </xdr:nvPicPr>
      <xdr:blipFill>
        <a:blip xmlns:r="http://schemas.openxmlformats.org/officeDocument/2006/relationships" r:embed="rId1"/>
        <a:stretch>
          <a:fillRect/>
        </a:stretch>
      </xdr:blipFill>
      <xdr:spPr>
        <a:xfrm rot="16200000">
          <a:off x="-651507" y="3120391"/>
          <a:ext cx="5539121" cy="3963018"/>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72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72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72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136545</xdr:colOff>
      <xdr:row>11</xdr:row>
      <xdr:rowOff>31099</xdr:rowOff>
    </xdr:from>
    <xdr:to>
      <xdr:col>2</xdr:col>
      <xdr:colOff>1325883</xdr:colOff>
      <xdr:row>39</xdr:row>
      <xdr:rowOff>114302</xdr:rowOff>
    </xdr:to>
    <xdr:pic>
      <xdr:nvPicPr>
        <xdr:cNvPr id="9" name="Imagen 8">
          <a:extLst>
            <a:ext uri="{FF2B5EF4-FFF2-40B4-BE49-F238E27FC236}">
              <a16:creationId xmlns:a16="http://schemas.microsoft.com/office/drawing/2014/main" id="{00000000-0008-0000-7200-000009000000}"/>
            </a:ext>
          </a:extLst>
        </xdr:cNvPr>
        <xdr:cNvPicPr>
          <a:picLocks noChangeAspect="1"/>
        </xdr:cNvPicPr>
      </xdr:nvPicPr>
      <xdr:blipFill>
        <a:blip xmlns:r="http://schemas.openxmlformats.org/officeDocument/2006/relationships" r:embed="rId1"/>
        <a:stretch>
          <a:fillRect/>
        </a:stretch>
      </xdr:blipFill>
      <xdr:spPr>
        <a:xfrm rot="16200000">
          <a:off x="-819148" y="3288032"/>
          <a:ext cx="5874403" cy="3963018"/>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3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3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3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11</xdr:row>
      <xdr:rowOff>0</xdr:rowOff>
    </xdr:from>
    <xdr:to>
      <xdr:col>2</xdr:col>
      <xdr:colOff>1189338</xdr:colOff>
      <xdr:row>39</xdr:row>
      <xdr:rowOff>30482</xdr:rowOff>
    </xdr:to>
    <xdr:pic>
      <xdr:nvPicPr>
        <xdr:cNvPr id="7" name="Imagen 6">
          <a:extLst>
            <a:ext uri="{FF2B5EF4-FFF2-40B4-BE49-F238E27FC236}">
              <a16:creationId xmlns:a16="http://schemas.microsoft.com/office/drawing/2014/main" id="{00000000-0008-0000-7300-000007000000}"/>
            </a:ext>
          </a:extLst>
        </xdr:cNvPr>
        <xdr:cNvPicPr>
          <a:picLocks noChangeAspect="1"/>
        </xdr:cNvPicPr>
      </xdr:nvPicPr>
      <xdr:blipFill>
        <a:blip xmlns:r="http://schemas.openxmlformats.org/officeDocument/2006/relationships" r:embed="rId1"/>
        <a:stretch>
          <a:fillRect/>
        </a:stretch>
      </xdr:blipFill>
      <xdr:spPr>
        <a:xfrm rot="16200000">
          <a:off x="-834082" y="3135322"/>
          <a:ext cx="5631182" cy="3963018"/>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74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74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74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1</xdr:rowOff>
    </xdr:from>
    <xdr:to>
      <xdr:col>2</xdr:col>
      <xdr:colOff>1257301</xdr:colOff>
      <xdr:row>37</xdr:row>
      <xdr:rowOff>160021</xdr:rowOff>
    </xdr:to>
    <xdr:pic>
      <xdr:nvPicPr>
        <xdr:cNvPr id="9" name="Imagen 8">
          <a:extLst>
            <a:ext uri="{FF2B5EF4-FFF2-40B4-BE49-F238E27FC236}">
              <a16:creationId xmlns:a16="http://schemas.microsoft.com/office/drawing/2014/main" id="{00000000-0008-0000-7400-000009000000}"/>
            </a:ext>
          </a:extLst>
        </xdr:cNvPr>
        <xdr:cNvPicPr>
          <a:picLocks noChangeAspect="1"/>
        </xdr:cNvPicPr>
      </xdr:nvPicPr>
      <xdr:blipFill>
        <a:blip xmlns:r="http://schemas.openxmlformats.org/officeDocument/2006/relationships" r:embed="rId1"/>
        <a:stretch>
          <a:fillRect/>
        </a:stretch>
      </xdr:blipFill>
      <xdr:spPr>
        <a:xfrm>
          <a:off x="1" y="2499361"/>
          <a:ext cx="4030980" cy="5189220"/>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75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75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75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1</xdr:rowOff>
    </xdr:from>
    <xdr:to>
      <xdr:col>2</xdr:col>
      <xdr:colOff>1257301</xdr:colOff>
      <xdr:row>40</xdr:row>
      <xdr:rowOff>68581</xdr:rowOff>
    </xdr:to>
    <xdr:pic>
      <xdr:nvPicPr>
        <xdr:cNvPr id="9" name="Imagen 8">
          <a:extLst>
            <a:ext uri="{FF2B5EF4-FFF2-40B4-BE49-F238E27FC236}">
              <a16:creationId xmlns:a16="http://schemas.microsoft.com/office/drawing/2014/main" id="{00000000-0008-0000-7500-000009000000}"/>
            </a:ext>
          </a:extLst>
        </xdr:cNvPr>
        <xdr:cNvPicPr>
          <a:picLocks noChangeAspect="1"/>
        </xdr:cNvPicPr>
      </xdr:nvPicPr>
      <xdr:blipFill>
        <a:blip xmlns:r="http://schemas.openxmlformats.org/officeDocument/2006/relationships" r:embed="rId1"/>
        <a:stretch>
          <a:fillRect/>
        </a:stretch>
      </xdr:blipFill>
      <xdr:spPr>
        <a:xfrm>
          <a:off x="1" y="2499361"/>
          <a:ext cx="4030980" cy="5189220"/>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6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6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6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1</xdr:colOff>
      <xdr:row>12</xdr:row>
      <xdr:rowOff>1</xdr:rowOff>
    </xdr:from>
    <xdr:to>
      <xdr:col>2</xdr:col>
      <xdr:colOff>1257301</xdr:colOff>
      <xdr:row>42</xdr:row>
      <xdr:rowOff>175261</xdr:rowOff>
    </xdr:to>
    <xdr:pic>
      <xdr:nvPicPr>
        <xdr:cNvPr id="5" name="Imagen 4">
          <a:extLst>
            <a:ext uri="{FF2B5EF4-FFF2-40B4-BE49-F238E27FC236}">
              <a16:creationId xmlns:a16="http://schemas.microsoft.com/office/drawing/2014/main" id="{00000000-0008-0000-7600-000005000000}"/>
            </a:ext>
          </a:extLst>
        </xdr:cNvPr>
        <xdr:cNvPicPr>
          <a:picLocks noChangeAspect="1"/>
        </xdr:cNvPicPr>
      </xdr:nvPicPr>
      <xdr:blipFill>
        <a:blip xmlns:r="http://schemas.openxmlformats.org/officeDocument/2006/relationships" r:embed="rId1"/>
        <a:stretch>
          <a:fillRect/>
        </a:stretch>
      </xdr:blipFill>
      <xdr:spPr>
        <a:xfrm>
          <a:off x="1" y="2499361"/>
          <a:ext cx="4030980" cy="5661660"/>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8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8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8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0</xdr:colOff>
      <xdr:row>12</xdr:row>
      <xdr:rowOff>0</xdr:rowOff>
    </xdr:from>
    <xdr:to>
      <xdr:col>2</xdr:col>
      <xdr:colOff>1440180</xdr:colOff>
      <xdr:row>37</xdr:row>
      <xdr:rowOff>151752</xdr:rowOff>
    </xdr:to>
    <xdr:pic>
      <xdr:nvPicPr>
        <xdr:cNvPr id="6" name="Imagen 5">
          <a:extLst>
            <a:ext uri="{FF2B5EF4-FFF2-40B4-BE49-F238E27FC236}">
              <a16:creationId xmlns:a16="http://schemas.microsoft.com/office/drawing/2014/main" id="{00000000-0008-0000-7800-000006000000}"/>
            </a:ext>
          </a:extLst>
        </xdr:cNvPr>
        <xdr:cNvPicPr>
          <a:picLocks noChangeAspect="1"/>
        </xdr:cNvPicPr>
      </xdr:nvPicPr>
      <xdr:blipFill>
        <a:blip xmlns:r="http://schemas.openxmlformats.org/officeDocument/2006/relationships" r:embed="rId1"/>
        <a:stretch>
          <a:fillRect/>
        </a:stretch>
      </xdr:blipFill>
      <xdr:spPr>
        <a:xfrm>
          <a:off x="0" y="2499360"/>
          <a:ext cx="4213860" cy="5180952"/>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79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79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79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99059</xdr:colOff>
      <xdr:row>11</xdr:row>
      <xdr:rowOff>5379</xdr:rowOff>
    </xdr:from>
    <xdr:to>
      <xdr:col>2</xdr:col>
      <xdr:colOff>1363978</xdr:colOff>
      <xdr:row>38</xdr:row>
      <xdr:rowOff>91440</xdr:rowOff>
    </xdr:to>
    <xdr:pic>
      <xdr:nvPicPr>
        <xdr:cNvPr id="10" name="Imagen 9">
          <a:extLst>
            <a:ext uri="{FF2B5EF4-FFF2-40B4-BE49-F238E27FC236}">
              <a16:creationId xmlns:a16="http://schemas.microsoft.com/office/drawing/2014/main" id="{00000000-0008-0000-7900-00000A000000}"/>
            </a:ext>
          </a:extLst>
        </xdr:cNvPr>
        <xdr:cNvPicPr>
          <a:picLocks noChangeAspect="1"/>
        </xdr:cNvPicPr>
      </xdr:nvPicPr>
      <xdr:blipFill>
        <a:blip xmlns:r="http://schemas.openxmlformats.org/officeDocument/2006/relationships" r:embed="rId1"/>
        <a:stretch>
          <a:fillRect/>
        </a:stretch>
      </xdr:blipFill>
      <xdr:spPr>
        <a:xfrm rot="5400000">
          <a:off x="-629772" y="3035450"/>
          <a:ext cx="5496261" cy="4038599"/>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6" name="CuadroTexto 5">
          <a:extLst>
            <a:ext uri="{FF2B5EF4-FFF2-40B4-BE49-F238E27FC236}">
              <a16:creationId xmlns:a16="http://schemas.microsoft.com/office/drawing/2014/main" id="{00000000-0008-0000-7A00-000006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7" name="CuadroTexto 6">
          <a:extLst>
            <a:ext uri="{FF2B5EF4-FFF2-40B4-BE49-F238E27FC236}">
              <a16:creationId xmlns:a16="http://schemas.microsoft.com/office/drawing/2014/main" id="{00000000-0008-0000-7A00-000007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8" name="CuadroTexto 7">
          <a:extLst>
            <a:ext uri="{FF2B5EF4-FFF2-40B4-BE49-F238E27FC236}">
              <a16:creationId xmlns:a16="http://schemas.microsoft.com/office/drawing/2014/main" id="{00000000-0008-0000-7A00-000008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99058</xdr:colOff>
      <xdr:row>11</xdr:row>
      <xdr:rowOff>5379</xdr:rowOff>
    </xdr:from>
    <xdr:to>
      <xdr:col>2</xdr:col>
      <xdr:colOff>1363977</xdr:colOff>
      <xdr:row>39</xdr:row>
      <xdr:rowOff>152400</xdr:rowOff>
    </xdr:to>
    <xdr:pic>
      <xdr:nvPicPr>
        <xdr:cNvPr id="9" name="Imagen 8">
          <a:extLst>
            <a:ext uri="{FF2B5EF4-FFF2-40B4-BE49-F238E27FC236}">
              <a16:creationId xmlns:a16="http://schemas.microsoft.com/office/drawing/2014/main" id="{00000000-0008-0000-7A00-000009000000}"/>
            </a:ext>
          </a:extLst>
        </xdr:cNvPr>
        <xdr:cNvPicPr>
          <a:picLocks noChangeAspect="1"/>
        </xdr:cNvPicPr>
      </xdr:nvPicPr>
      <xdr:blipFill>
        <a:blip xmlns:r="http://schemas.openxmlformats.org/officeDocument/2006/relationships" r:embed="rId1"/>
        <a:stretch>
          <a:fillRect/>
        </a:stretch>
      </xdr:blipFill>
      <xdr:spPr>
        <a:xfrm rot="5400000">
          <a:off x="-755503" y="3161180"/>
          <a:ext cx="5747721" cy="4038599"/>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B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B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B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99058</xdr:colOff>
      <xdr:row>11</xdr:row>
      <xdr:rowOff>5379</xdr:rowOff>
    </xdr:from>
    <xdr:to>
      <xdr:col>2</xdr:col>
      <xdr:colOff>1363977</xdr:colOff>
      <xdr:row>38</xdr:row>
      <xdr:rowOff>99060</xdr:rowOff>
    </xdr:to>
    <xdr:pic>
      <xdr:nvPicPr>
        <xdr:cNvPr id="5" name="Imagen 4">
          <a:extLst>
            <a:ext uri="{FF2B5EF4-FFF2-40B4-BE49-F238E27FC236}">
              <a16:creationId xmlns:a16="http://schemas.microsoft.com/office/drawing/2014/main" id="{00000000-0008-0000-7B00-000005000000}"/>
            </a:ext>
          </a:extLst>
        </xdr:cNvPr>
        <xdr:cNvPicPr>
          <a:picLocks noChangeAspect="1"/>
        </xdr:cNvPicPr>
      </xdr:nvPicPr>
      <xdr:blipFill>
        <a:blip xmlns:r="http://schemas.openxmlformats.org/officeDocument/2006/relationships" r:embed="rId1"/>
        <a:stretch>
          <a:fillRect/>
        </a:stretch>
      </xdr:blipFill>
      <xdr:spPr>
        <a:xfrm rot="5400000">
          <a:off x="-633583" y="3039260"/>
          <a:ext cx="5503881" cy="4038599"/>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C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C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C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99058</xdr:colOff>
      <xdr:row>11</xdr:row>
      <xdr:rowOff>5379</xdr:rowOff>
    </xdr:from>
    <xdr:to>
      <xdr:col>2</xdr:col>
      <xdr:colOff>1363977</xdr:colOff>
      <xdr:row>37</xdr:row>
      <xdr:rowOff>15240</xdr:rowOff>
    </xdr:to>
    <xdr:pic>
      <xdr:nvPicPr>
        <xdr:cNvPr id="5" name="Imagen 4">
          <a:extLst>
            <a:ext uri="{FF2B5EF4-FFF2-40B4-BE49-F238E27FC236}">
              <a16:creationId xmlns:a16="http://schemas.microsoft.com/office/drawing/2014/main" id="{00000000-0008-0000-7C00-000005000000}"/>
            </a:ext>
          </a:extLst>
        </xdr:cNvPr>
        <xdr:cNvPicPr>
          <a:picLocks noChangeAspect="1"/>
        </xdr:cNvPicPr>
      </xdr:nvPicPr>
      <xdr:blipFill>
        <a:blip xmlns:r="http://schemas.openxmlformats.org/officeDocument/2006/relationships" r:embed="rId1"/>
        <a:stretch>
          <a:fillRect/>
        </a:stretch>
      </xdr:blipFill>
      <xdr:spPr>
        <a:xfrm rot="5400000">
          <a:off x="-500233" y="2905910"/>
          <a:ext cx="5237181" cy="4038599"/>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D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D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D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99057</xdr:colOff>
      <xdr:row>11</xdr:row>
      <xdr:rowOff>5379</xdr:rowOff>
    </xdr:from>
    <xdr:to>
      <xdr:col>2</xdr:col>
      <xdr:colOff>1363976</xdr:colOff>
      <xdr:row>37</xdr:row>
      <xdr:rowOff>137160</xdr:rowOff>
    </xdr:to>
    <xdr:pic>
      <xdr:nvPicPr>
        <xdr:cNvPr id="5" name="Imagen 4">
          <a:extLst>
            <a:ext uri="{FF2B5EF4-FFF2-40B4-BE49-F238E27FC236}">
              <a16:creationId xmlns:a16="http://schemas.microsoft.com/office/drawing/2014/main" id="{00000000-0008-0000-7D00-000005000000}"/>
            </a:ext>
          </a:extLst>
        </xdr:cNvPr>
        <xdr:cNvPicPr>
          <a:picLocks noChangeAspect="1"/>
        </xdr:cNvPicPr>
      </xdr:nvPicPr>
      <xdr:blipFill>
        <a:blip xmlns:r="http://schemas.openxmlformats.org/officeDocument/2006/relationships" r:embed="rId1"/>
        <a:stretch>
          <a:fillRect/>
        </a:stretch>
      </xdr:blipFill>
      <xdr:spPr>
        <a:xfrm rot="5400000">
          <a:off x="-561194" y="2966870"/>
          <a:ext cx="5359101" cy="4038599"/>
        </a:xfrm>
        <a:prstGeom prst="rect">
          <a:avLst/>
        </a:prstGeom>
      </xdr:spPr>
    </xdr:pic>
    <xdr:clientData/>
  </xdr:twoCellAnchor>
</xdr:wsDr>
</file>

<file path=xl/drawings/drawing124.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E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E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E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99057</xdr:colOff>
      <xdr:row>11</xdr:row>
      <xdr:rowOff>5379</xdr:rowOff>
    </xdr:from>
    <xdr:to>
      <xdr:col>2</xdr:col>
      <xdr:colOff>1363976</xdr:colOff>
      <xdr:row>40</xdr:row>
      <xdr:rowOff>60960</xdr:rowOff>
    </xdr:to>
    <xdr:pic>
      <xdr:nvPicPr>
        <xdr:cNvPr id="5" name="Imagen 4">
          <a:extLst>
            <a:ext uri="{FF2B5EF4-FFF2-40B4-BE49-F238E27FC236}">
              <a16:creationId xmlns:a16="http://schemas.microsoft.com/office/drawing/2014/main" id="{00000000-0008-0000-7E00-000005000000}"/>
            </a:ext>
          </a:extLst>
        </xdr:cNvPr>
        <xdr:cNvPicPr>
          <a:picLocks noChangeAspect="1"/>
        </xdr:cNvPicPr>
      </xdr:nvPicPr>
      <xdr:blipFill>
        <a:blip xmlns:r="http://schemas.openxmlformats.org/officeDocument/2006/relationships" r:embed="rId1"/>
        <a:stretch>
          <a:fillRect/>
        </a:stretch>
      </xdr:blipFill>
      <xdr:spPr>
        <a:xfrm rot="5400000">
          <a:off x="-561194" y="2966870"/>
          <a:ext cx="5359101" cy="4038599"/>
        </a:xfrm>
        <a:prstGeom prst="rect">
          <a:avLst/>
        </a:prstGeom>
      </xdr:spPr>
    </xdr:pic>
    <xdr:clientData/>
  </xdr:twoCellAnchor>
</xdr:wsDr>
</file>

<file path=xl/drawings/drawing125.xml><?xml version="1.0" encoding="utf-8"?>
<xdr:wsDr xmlns:xdr="http://schemas.openxmlformats.org/drawingml/2006/spreadsheetDrawing" xmlns:a="http://schemas.openxmlformats.org/drawingml/2006/main">
  <xdr:twoCellAnchor>
    <xdr:from>
      <xdr:col>2</xdr:col>
      <xdr:colOff>1456731</xdr:colOff>
      <xdr:row>2</xdr:row>
      <xdr:rowOff>76200</xdr:rowOff>
    </xdr:from>
    <xdr:to>
      <xdr:col>3</xdr:col>
      <xdr:colOff>140760</xdr:colOff>
      <xdr:row>2</xdr:row>
      <xdr:rowOff>141514</xdr:rowOff>
    </xdr:to>
    <xdr:sp macro="" textlink="">
      <xdr:nvSpPr>
        <xdr:cNvPr id="2" name="CuadroTexto 1">
          <a:extLst>
            <a:ext uri="{FF2B5EF4-FFF2-40B4-BE49-F238E27FC236}">
              <a16:creationId xmlns:a16="http://schemas.microsoft.com/office/drawing/2014/main" id="{00000000-0008-0000-7F00-000002000000}"/>
            </a:ext>
          </a:extLst>
        </xdr:cNvPr>
        <xdr:cNvSpPr txBox="1"/>
      </xdr:nvSpPr>
      <xdr:spPr>
        <a:xfrm>
          <a:off x="4230411" y="441960"/>
          <a:ext cx="19278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219075</xdr:colOff>
      <xdr:row>2</xdr:row>
      <xdr:rowOff>76200</xdr:rowOff>
    </xdr:from>
    <xdr:to>
      <xdr:col>4</xdr:col>
      <xdr:colOff>369954</xdr:colOff>
      <xdr:row>2</xdr:row>
      <xdr:rowOff>141514</xdr:rowOff>
    </xdr:to>
    <xdr:sp macro="" textlink="">
      <xdr:nvSpPr>
        <xdr:cNvPr id="3" name="CuadroTexto 2">
          <a:extLst>
            <a:ext uri="{FF2B5EF4-FFF2-40B4-BE49-F238E27FC236}">
              <a16:creationId xmlns:a16="http://schemas.microsoft.com/office/drawing/2014/main" id="{00000000-0008-0000-7F00-000003000000}"/>
            </a:ext>
          </a:extLst>
        </xdr:cNvPr>
        <xdr:cNvSpPr txBox="1"/>
      </xdr:nvSpPr>
      <xdr:spPr>
        <a:xfrm>
          <a:off x="5804535" y="441960"/>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476250</xdr:colOff>
      <xdr:row>2</xdr:row>
      <xdr:rowOff>66675</xdr:rowOff>
    </xdr:from>
    <xdr:to>
      <xdr:col>6</xdr:col>
      <xdr:colOff>627129</xdr:colOff>
      <xdr:row>2</xdr:row>
      <xdr:rowOff>131989</xdr:rowOff>
    </xdr:to>
    <xdr:sp macro="" textlink="">
      <xdr:nvSpPr>
        <xdr:cNvPr id="4" name="CuadroTexto 3">
          <a:extLst>
            <a:ext uri="{FF2B5EF4-FFF2-40B4-BE49-F238E27FC236}">
              <a16:creationId xmlns:a16="http://schemas.microsoft.com/office/drawing/2014/main" id="{00000000-0008-0000-7F00-000004000000}"/>
            </a:ext>
          </a:extLst>
        </xdr:cNvPr>
        <xdr:cNvSpPr txBox="1"/>
      </xdr:nvSpPr>
      <xdr:spPr>
        <a:xfrm>
          <a:off x="7646670" y="432435"/>
          <a:ext cx="150879" cy="65314"/>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0</xdr:col>
      <xdr:colOff>99057</xdr:colOff>
      <xdr:row>11</xdr:row>
      <xdr:rowOff>5379</xdr:rowOff>
    </xdr:from>
    <xdr:to>
      <xdr:col>2</xdr:col>
      <xdr:colOff>1363976</xdr:colOff>
      <xdr:row>43</xdr:row>
      <xdr:rowOff>0</xdr:rowOff>
    </xdr:to>
    <xdr:pic>
      <xdr:nvPicPr>
        <xdr:cNvPr id="5" name="Imagen 4">
          <a:extLst>
            <a:ext uri="{FF2B5EF4-FFF2-40B4-BE49-F238E27FC236}">
              <a16:creationId xmlns:a16="http://schemas.microsoft.com/office/drawing/2014/main" id="{00000000-0008-0000-7F00-000005000000}"/>
            </a:ext>
          </a:extLst>
        </xdr:cNvPr>
        <xdr:cNvPicPr>
          <a:picLocks noChangeAspect="1"/>
        </xdr:cNvPicPr>
      </xdr:nvPicPr>
      <xdr:blipFill>
        <a:blip xmlns:r="http://schemas.openxmlformats.org/officeDocument/2006/relationships" r:embed="rId1"/>
        <a:stretch>
          <a:fillRect/>
        </a:stretch>
      </xdr:blipFill>
      <xdr:spPr>
        <a:xfrm rot="5400000">
          <a:off x="-805034" y="3210710"/>
          <a:ext cx="5846781" cy="40385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gcruz/Desktop/FORMULACI&#211;N%202018/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Infraestructura/Downloads/memorias%20de%20calculo%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OSCAR%20LOPEZ%202022\SECOL%202022\PPTO%20TEATRO%20PLANTILL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UARIO/Desktop/PRESUPUESTO%20CARMEN%20DE%20VIBORAL%20FASE%20I%20-%20VER-08-04-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_SITP_08"/>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ZA DPS V29032022"/>
      <sheetName val="ESP EXCAVACION"/>
      <sheetName val="ESP EXCAVACION MECANICA"/>
      <sheetName val="ESP LLENO"/>
      <sheetName val="ESP CONCREETO"/>
      <sheetName val="ESP ACERO"/>
      <sheetName val="ESP MAMPOSTERIA"/>
      <sheetName val="ESP REVOQUE"/>
      <sheetName val="ESP ESTUCO"/>
      <sheetName val="ESP PINTURA"/>
      <sheetName val="ESP PINTURA ACRILICA"/>
      <sheetName val="ESP MORTERO"/>
      <sheetName val="ESP PISO"/>
      <sheetName val="ESP ZOCALO"/>
      <sheetName val="ESP ENCHAPE"/>
      <sheetName val="ESP ESTRUCTURA METALICA"/>
      <sheetName val="ESP CUBIERTA"/>
      <sheetName val="MEM EXCAVACION MAN"/>
      <sheetName val="MEM EXCAVACION MEC"/>
      <sheetName val="MEM LLENO LIMO"/>
      <sheetName val="MEM LLENO EXCV"/>
      <sheetName val="MEM CONCRETO"/>
      <sheetName val="MEM ACERO REFUERZO"/>
      <sheetName val="MEM ESTRUCTURA MET"/>
      <sheetName val="Hoja13"/>
      <sheetName val="APUS"/>
      <sheetName val="PRESUPUESTO PLAZA ET V29032022"/>
    </sheetNames>
    <sheetDataSet>
      <sheetData sheetId="0">
        <row r="7">
          <cell r="C7" t="str">
            <v>Llenos    con    material    de    préstamo,    compactados mecánicamente hasta obtener una densidad del 98% de la máxima obtenida en el ensayo del próctor modificado. Incluye el   suministro,   transporte,   colocación   de   material,   la compactación de la misma y transporte interno. Y su medida
será en sitio ya compactado.</v>
          </cell>
        </row>
        <row r="10">
          <cell r="C10" t="str">
            <v>Concreto preparado en obra de 21 MPa para estructuras con  acabado  a  la  vista.  Incluye  suministro,  transporte  e instalación del concreto,  mano de obra, vibrado, protección y curado,  para  estructuras  de  acuerdo  con  las  diferentes dimensiones establecidas en los planos y diseños. No incluye
acero de refuerzo. Según diseño.</v>
          </cell>
        </row>
        <row r="76">
          <cell r="C76" t="str">
            <v>Construcción   de   estructura   metálica   para   soporte principal  de cubierta.  Incluye columnas,  cerchas, correas, viga perimetral amarre, platinas de apoyo, pernos de anclaje, arrostramientos principal y secundario, pintura anticorrosiva cromato de zinc y esmalte de primera calidad para intemperie y todo lo necesario para su correcta construcción.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UROS-PERFILES"/>
      <sheetName val="A1.1"/>
      <sheetName val="A1.2"/>
      <sheetName val="A1.3"/>
      <sheetName val="B1.1"/>
      <sheetName val="B1.2"/>
      <sheetName val="B1.3"/>
      <sheetName val="B1.4"/>
      <sheetName val="B1.5"/>
      <sheetName val="B1.6"/>
      <sheetName val="B1.7"/>
      <sheetName val="B1.8"/>
      <sheetName val="B1.9"/>
      <sheetName val="B1.10"/>
      <sheetName val="B1.11"/>
      <sheetName val="C1.1"/>
      <sheetName val="C1.2"/>
      <sheetName val="C1.3"/>
      <sheetName val="C1.4"/>
      <sheetName val="C1.5"/>
      <sheetName val="C1.6"/>
      <sheetName val="C1.7"/>
      <sheetName val="C1.8"/>
      <sheetName val="C1.9"/>
      <sheetName val="C1.10"/>
      <sheetName val="C1.11"/>
      <sheetName val="C1.12"/>
      <sheetName val="C1.13"/>
      <sheetName val="C1.14"/>
      <sheetName val="C1.15"/>
      <sheetName val="C1.16"/>
      <sheetName val="C1.17"/>
      <sheetName val="C1.18"/>
      <sheetName val="C1.20"/>
      <sheetName val="C1.21"/>
      <sheetName val="C1.22"/>
      <sheetName val="C1.23"/>
      <sheetName val="D1.1"/>
      <sheetName val="D1.2"/>
      <sheetName val="D1.3"/>
      <sheetName val="D1.4"/>
      <sheetName val="D1.5"/>
      <sheetName val="D1.6"/>
      <sheetName val="D1.7"/>
      <sheetName val="D1.8"/>
      <sheetName val="E1.1"/>
      <sheetName val="E1.2"/>
      <sheetName val="E1.3"/>
      <sheetName val="F1.1"/>
      <sheetName val="F1.2"/>
      <sheetName val="F1.3"/>
      <sheetName val="F1.4"/>
      <sheetName val="F1.5"/>
      <sheetName val="F1.6"/>
      <sheetName val="F1.7"/>
      <sheetName val="F1.8"/>
      <sheetName val="F1.9"/>
      <sheetName val="F1.10"/>
      <sheetName val="F1.11"/>
      <sheetName val="F1.12"/>
      <sheetName val="F1.13"/>
      <sheetName val="F1.14"/>
      <sheetName val="F1.15"/>
      <sheetName val="F1.16"/>
      <sheetName val="F2.1"/>
      <sheetName val="F2.2"/>
      <sheetName val="F2.3"/>
      <sheetName val="F2.4"/>
      <sheetName val="F2.5"/>
      <sheetName val="F2.6"/>
      <sheetName val="F2.7"/>
      <sheetName val="F2.8"/>
      <sheetName val="F2.9"/>
      <sheetName val="F2.10"/>
      <sheetName val="F2.11"/>
      <sheetName val="F3.1"/>
      <sheetName val="F3.2"/>
      <sheetName val="F3.3"/>
      <sheetName val="F3.4"/>
      <sheetName val="F3.5"/>
      <sheetName val="F3.6"/>
      <sheetName val="F3.7"/>
      <sheetName val="F3.8"/>
      <sheetName val="F3.9"/>
      <sheetName val="F3.10"/>
      <sheetName val="F4.1"/>
      <sheetName val="F4.2"/>
      <sheetName val="F4.3"/>
      <sheetName val="F4.4"/>
      <sheetName val="F4.5"/>
      <sheetName val="F4.6"/>
      <sheetName val="F4.7"/>
      <sheetName val="F4.8"/>
      <sheetName val="F4.9"/>
      <sheetName val="F4.10"/>
      <sheetName val="F4.11"/>
      <sheetName val="F4.12"/>
      <sheetName val="F4.13"/>
      <sheetName val="F4.14"/>
      <sheetName val="F4.15"/>
      <sheetName val="G1.1"/>
      <sheetName val="G1.2"/>
      <sheetName val="G1.3"/>
      <sheetName val="G1.4"/>
      <sheetName val="G1.5"/>
      <sheetName val="G1.6"/>
      <sheetName val="G1.7"/>
      <sheetName val="G1.8"/>
      <sheetName val="G1.9"/>
      <sheetName val="G1.10"/>
      <sheetName val="G1.11"/>
      <sheetName val="G1.12"/>
      <sheetName val="G1.13"/>
      <sheetName val="G1.14"/>
      <sheetName val="G1.15"/>
      <sheetName val="G1.16"/>
      <sheetName val="G1.17"/>
      <sheetName val="G1.18"/>
      <sheetName val="G1.19"/>
      <sheetName val="G1.20"/>
      <sheetName val="G1.21"/>
      <sheetName val="G1.22"/>
      <sheetName val="G1.23"/>
      <sheetName val="G1.24"/>
      <sheetName val="G1.25"/>
      <sheetName val="G1.26"/>
      <sheetName val="G1.27"/>
      <sheetName val="G1.28"/>
      <sheetName val="G1.29"/>
      <sheetName val="G1.30"/>
      <sheetName val="G1.31"/>
      <sheetName val="G1.32"/>
      <sheetName val="G1.33"/>
      <sheetName val="G1.34"/>
      <sheetName val="G1.35"/>
      <sheetName val="G1.36"/>
      <sheetName val="G1.37"/>
      <sheetName val="G1.38"/>
      <sheetName val="G1.39"/>
      <sheetName val="G1.40"/>
      <sheetName val="G1.41"/>
      <sheetName val="G1.42"/>
      <sheetName val="G1.43"/>
      <sheetName val="G1.44"/>
      <sheetName val="G1.45"/>
      <sheetName val="G1.46"/>
      <sheetName val="G1.47"/>
      <sheetName val="G1.48"/>
      <sheetName val="G1.49"/>
      <sheetName val="G1.50"/>
      <sheetName val="G1.51"/>
      <sheetName val="G1.52"/>
      <sheetName val="G1.53"/>
      <sheetName val="G1.54"/>
      <sheetName val="G1.55"/>
      <sheetName val="H1.1"/>
      <sheetName val="H1.2"/>
      <sheetName val="H1.3"/>
      <sheetName val="H1.4"/>
      <sheetName val="H1.5"/>
      <sheetName val="H1.6"/>
      <sheetName val="H1.7"/>
      <sheetName val="H1.8"/>
      <sheetName val="H1.9"/>
      <sheetName val="H1.10"/>
      <sheetName val="H1.11"/>
      <sheetName val="H1.12"/>
      <sheetName val="H1.13"/>
      <sheetName val="H1.14"/>
      <sheetName val="H1.15"/>
      <sheetName val="H1.16"/>
      <sheetName val="H1.17"/>
      <sheetName val="H1.18"/>
      <sheetName val="H1.19"/>
      <sheetName val="H1.20"/>
      <sheetName val="H1.21"/>
      <sheetName val="H1.22"/>
      <sheetName val="H1.23"/>
      <sheetName val="H1.24"/>
      <sheetName val="H1.25"/>
      <sheetName val="H1.26"/>
      <sheetName val="H1.27"/>
      <sheetName val="H1.28"/>
      <sheetName val="H1.29"/>
      <sheetName val="H1.30"/>
      <sheetName val="H1.31"/>
      <sheetName val="H1.32"/>
      <sheetName val="H1.33"/>
      <sheetName val="H2.1"/>
      <sheetName val="H2.2"/>
      <sheetName val="H4.1"/>
      <sheetName val="H4.2"/>
      <sheetName val="H4.3"/>
      <sheetName val="H4.4"/>
      <sheetName val="H4.5"/>
      <sheetName val="H4.6"/>
      <sheetName val="H4.7"/>
      <sheetName val="H4.8"/>
      <sheetName val="H4.9"/>
      <sheetName val="H4.10"/>
      <sheetName val="H4.11"/>
      <sheetName val="H4.12"/>
      <sheetName val="H4.13"/>
      <sheetName val="H4.14"/>
      <sheetName val="H5.1"/>
      <sheetName val="H5.2"/>
      <sheetName val="H5.3"/>
      <sheetName val="H5.4"/>
      <sheetName val="H5.5"/>
      <sheetName val="H6.1"/>
      <sheetName val="H6.2"/>
      <sheetName val="H6.3"/>
      <sheetName val="H6.4"/>
      <sheetName val="H6.5"/>
      <sheetName val="H6.6"/>
      <sheetName val="H6.7"/>
      <sheetName val="H7.1"/>
      <sheetName val="H7.2"/>
      <sheetName val="H7.3"/>
      <sheetName val="H7.4"/>
      <sheetName val="H7.5"/>
      <sheetName val="H7.6"/>
      <sheetName val="H7.7"/>
      <sheetName val="H7.8"/>
      <sheetName val="H7.9"/>
      <sheetName val="H8.1"/>
      <sheetName val="H9.1"/>
      <sheetName val="H9.2"/>
      <sheetName val="H9.3"/>
      <sheetName val="H9.4"/>
      <sheetName val="H9.5"/>
      <sheetName val="H9.6"/>
      <sheetName val="H9.7"/>
      <sheetName val="H9.8"/>
      <sheetName val="H9.9"/>
      <sheetName val="H9.10"/>
      <sheetName val="H9.11"/>
      <sheetName val="H9.12"/>
      <sheetName val="H9.13"/>
      <sheetName val="H10.1"/>
      <sheetName val="H10.2"/>
      <sheetName val="H11.1"/>
      <sheetName val="H11.2"/>
      <sheetName val="H11.3"/>
      <sheetName val="H12.1"/>
      <sheetName val="H12.2"/>
      <sheetName val="H12.3"/>
      <sheetName val="H13.1"/>
      <sheetName val="H13.2"/>
      <sheetName val="H13.3"/>
      <sheetName val="H13.4"/>
      <sheetName val="H13.5"/>
      <sheetName val="H13.6"/>
      <sheetName val="H14.1"/>
      <sheetName val="H14.2"/>
      <sheetName val="H14.3"/>
      <sheetName val="H14.4"/>
      <sheetName val="H14.5"/>
      <sheetName val="H14.6"/>
      <sheetName val="H14.7"/>
      <sheetName val="H15.1"/>
      <sheetName val="H15.2"/>
      <sheetName val="H15.3"/>
      <sheetName val="I1.1"/>
      <sheetName val="I1.2"/>
      <sheetName val="I1.3"/>
      <sheetName val="I1.4"/>
      <sheetName val="J1.1"/>
      <sheetName val="J1.2"/>
      <sheetName val="J1.3"/>
      <sheetName val="J1.4"/>
      <sheetName val="J1.5"/>
      <sheetName val="J1.6"/>
      <sheetName val="J1.7"/>
      <sheetName val="J1.8"/>
      <sheetName val="J1.9"/>
      <sheetName val="J1.10"/>
      <sheetName val="J1.11"/>
      <sheetName val="J1.12"/>
      <sheetName val="K1.1"/>
      <sheetName val="L1.1"/>
      <sheetName val="L1.2"/>
      <sheetName val="L1.3"/>
      <sheetName val="L1.4"/>
      <sheetName val="L1.5"/>
      <sheetName val="L1.6"/>
      <sheetName val="L1.7"/>
      <sheetName val="L1.8"/>
      <sheetName val="L1.9"/>
      <sheetName val="L1.10"/>
      <sheetName val="L1.11"/>
      <sheetName val="L1.12"/>
      <sheetName val="L1.13"/>
      <sheetName val="M1.1"/>
      <sheetName val="M1.2"/>
      <sheetName val="M1.3"/>
      <sheetName val="M1.4"/>
      <sheetName val="M1.5"/>
      <sheetName val="M1.6"/>
      <sheetName val="M1.7"/>
      <sheetName val="M1.11"/>
      <sheetName val="M1.12"/>
      <sheetName val="M1.13"/>
      <sheetName val="M1.14"/>
      <sheetName val="M1.16"/>
      <sheetName val="M1.17"/>
      <sheetName val="M2.1"/>
      <sheetName val="M2.2"/>
      <sheetName val="M2.3"/>
      <sheetName val="M3.1"/>
      <sheetName val="M3.2"/>
      <sheetName val="M3.3"/>
      <sheetName val="M3.4"/>
      <sheetName val="M3.5"/>
      <sheetName val="M3.6"/>
      <sheetName val="M3.7"/>
      <sheetName val="M3.9"/>
      <sheetName val="M3.10"/>
      <sheetName val="M3.11"/>
      <sheetName val="M3.12"/>
      <sheetName val="M3.13"/>
      <sheetName val="N1.1"/>
      <sheetName val="N1.2"/>
      <sheetName val="N1.3"/>
      <sheetName val="N1.4"/>
      <sheetName val="N1.5"/>
      <sheetName val="N1.6"/>
      <sheetName val="N1.7"/>
      <sheetName val="N1.8"/>
      <sheetName val="N1.9"/>
      <sheetName val="N1.10"/>
      <sheetName val="O1.1"/>
      <sheetName val="P1.1"/>
      <sheetName val="P1.2"/>
      <sheetName val="P1.3"/>
      <sheetName val="P1.4"/>
      <sheetName val="P1.5"/>
      <sheetName val="P1.6"/>
      <sheetName val="P1.7"/>
      <sheetName val="P1.8"/>
      <sheetName val="P1.9"/>
      <sheetName val="P1.10"/>
      <sheetName val="P1.11"/>
      <sheetName val="P1.12"/>
      <sheetName val="P1.13"/>
      <sheetName val="P1.14"/>
      <sheetName val="P1.15"/>
      <sheetName val="P1.16"/>
      <sheetName val="P1.17"/>
      <sheetName val="P1.18"/>
      <sheetName val="P1.19"/>
      <sheetName val="P2.1"/>
      <sheetName val="P2.2"/>
      <sheetName val="P2.3"/>
      <sheetName val="P2.4"/>
      <sheetName val="P2.5"/>
      <sheetName val="P3.1"/>
      <sheetName val="P3.2"/>
      <sheetName val="P3.3"/>
      <sheetName val="P3.4"/>
      <sheetName val="P3.5"/>
      <sheetName val="P3.6"/>
      <sheetName val="P3.7"/>
      <sheetName val="P3.8"/>
      <sheetName val="P3.9"/>
      <sheetName val="P3.10"/>
      <sheetName val="P3.11"/>
      <sheetName val="P3.12"/>
      <sheetName val="P4.1"/>
      <sheetName val="P5.1"/>
      <sheetName val="P5.2"/>
      <sheetName val="P5.3"/>
      <sheetName val="P5.4"/>
      <sheetName val="P5.5"/>
      <sheetName val="P5.6"/>
      <sheetName val="P6.1"/>
      <sheetName val="P6.2"/>
      <sheetName val="P7.1"/>
      <sheetName val="P7.2"/>
      <sheetName val="P7.3"/>
      <sheetName val="P7.4"/>
      <sheetName val="P7.5"/>
      <sheetName val="P7.6"/>
      <sheetName val="P8.1"/>
      <sheetName val="P8.2"/>
      <sheetName val="P8.3"/>
      <sheetName val="P8.4"/>
      <sheetName val="P8.5"/>
      <sheetName val="P8.6"/>
      <sheetName val="P8.7"/>
      <sheetName val="P8.8"/>
      <sheetName val="P8.9"/>
      <sheetName val="P8.10"/>
      <sheetName val="P8.11"/>
      <sheetName val="P8.12"/>
      <sheetName val="P8.13"/>
      <sheetName val="P8.14"/>
      <sheetName val="P8.15"/>
      <sheetName val="P8.16"/>
      <sheetName val="P8.17"/>
      <sheetName val="P8.18"/>
      <sheetName val="P9.1"/>
      <sheetName val="P9.2"/>
      <sheetName val="P9.3"/>
      <sheetName val="P9.4"/>
      <sheetName val="P9.5"/>
      <sheetName val="P9.6"/>
      <sheetName val="P9.7"/>
      <sheetName val="P9.8"/>
      <sheetName val="P9.9"/>
      <sheetName val="P9.10"/>
      <sheetName val="P9.11"/>
      <sheetName val="P9.12"/>
      <sheetName val="P9.13"/>
      <sheetName val="P10.1"/>
      <sheetName val="P10.2"/>
      <sheetName val="P10.3"/>
      <sheetName val="P10.4"/>
      <sheetName val="P10.5"/>
      <sheetName val="P10.6"/>
      <sheetName val="P10.7"/>
      <sheetName val="P10.8"/>
      <sheetName val="P10.9"/>
      <sheetName val="P11.1"/>
      <sheetName val="P11.2"/>
      <sheetName val="P11.3"/>
      <sheetName val="Q1.1"/>
      <sheetName val="Q1.2"/>
      <sheetName val="Q1.3"/>
      <sheetName val="Q1.4"/>
      <sheetName val="Q1.5"/>
      <sheetName val="Q1.6"/>
      <sheetName val="R1.1"/>
      <sheetName val="R1.2"/>
      <sheetName val="R1.3"/>
      <sheetName val="R1.4"/>
      <sheetName val="R1.5"/>
      <sheetName val="R1.6"/>
      <sheetName val="R1.7"/>
      <sheetName val="R1.8"/>
      <sheetName val="R1.9"/>
      <sheetName val="R1.10"/>
      <sheetName val="R1.11"/>
      <sheetName val="R1.12"/>
      <sheetName val="R1.13"/>
      <sheetName val="R1.14"/>
      <sheetName val="R1.15"/>
      <sheetName val="R1.16"/>
      <sheetName val="R1.17"/>
      <sheetName val="R1.18"/>
      <sheetName val="R1.19"/>
      <sheetName val="R1.20"/>
      <sheetName val="R1.21"/>
      <sheetName val="R1.22"/>
      <sheetName val="R1.27"/>
      <sheetName val="R1.28"/>
      <sheetName val="S1.1"/>
      <sheetName val="S1.2"/>
      <sheetName val="S1.3"/>
      <sheetName val="S2.1"/>
      <sheetName val="S2.2"/>
      <sheetName val="S3.1"/>
      <sheetName val="S3.2"/>
      <sheetName val="S3.3"/>
      <sheetName val="S3.4"/>
      <sheetName val="S3.5"/>
      <sheetName val="S3.6"/>
      <sheetName val="S3.7"/>
      <sheetName val="S4.1"/>
      <sheetName val="S4.2"/>
      <sheetName val="S4.3"/>
      <sheetName val="S5.1"/>
      <sheetName val="S5.2"/>
      <sheetName val="S5.3"/>
      <sheetName val="S5.4"/>
      <sheetName val="S5.5"/>
      <sheetName val="S5.6"/>
      <sheetName val="S6.1"/>
      <sheetName val="S6.2"/>
      <sheetName val="S6.3"/>
      <sheetName val="S6.4"/>
      <sheetName val="S6.5"/>
      <sheetName val="S7.1"/>
      <sheetName val="S7.2"/>
      <sheetName val="S7.3"/>
      <sheetName val="S8.1"/>
      <sheetName val="S8.2"/>
      <sheetName val="S8.3"/>
      <sheetName val="S8.4"/>
      <sheetName val="S8.5"/>
      <sheetName val="S9.1"/>
      <sheetName val="S9.2"/>
      <sheetName val="S9.3"/>
      <sheetName val="S9.4"/>
      <sheetName val="S9.5"/>
      <sheetName val="S9.6"/>
      <sheetName val="S9.7"/>
      <sheetName val="S10.1"/>
      <sheetName val="S11.1"/>
      <sheetName val="S11.2"/>
      <sheetName val="T1.1"/>
      <sheetName val="T1.2"/>
      <sheetName val="T1.3"/>
      <sheetName val="T1.4"/>
      <sheetName val="T1.5"/>
      <sheetName val="U1.1"/>
      <sheetName val="U1.2 "/>
      <sheetName val="ESPE. A1.1"/>
      <sheetName val="ESPE. A1.2"/>
      <sheetName val="ESPE. A1.3"/>
      <sheetName val="ESPE. B1.1"/>
      <sheetName val="ESPE. B1.2"/>
      <sheetName val="ESPE. B1.3"/>
      <sheetName val="ESPE. B1.4"/>
      <sheetName val="ESPE. B1.5"/>
      <sheetName val="ESPE. B1.6"/>
      <sheetName val="ESPE. B1.7"/>
      <sheetName val="ESPE. B1.8"/>
      <sheetName val="ESPE. B1.9"/>
      <sheetName val="ESPE. C1.1"/>
      <sheetName val="ESPE. C1.2"/>
      <sheetName val="ESPE. C1.3"/>
      <sheetName val="ESPE. C1.4"/>
      <sheetName val="ESPE. C1.5"/>
      <sheetName val="ESPE. C1.6"/>
      <sheetName val="ESPE. C1.7"/>
      <sheetName val="ESPE. C1.8"/>
      <sheetName val="ESPE. C1.9"/>
      <sheetName val="ESPE. C1.10"/>
      <sheetName val="ESPE. C1.11"/>
      <sheetName val="ESPE. C1.12"/>
      <sheetName val="ESPE. C1.13"/>
      <sheetName val="ESPE. C1.14"/>
      <sheetName val="ESPE. C1.15"/>
      <sheetName val="ESPE. C1.16"/>
      <sheetName val="ESPE. C1.17"/>
      <sheetName val="ESPE. C1.18"/>
      <sheetName val="ESPE. C1.20"/>
      <sheetName val="ESPE. C1.21"/>
      <sheetName val="ESPE. D1.1"/>
      <sheetName val="ESPE. D1.2"/>
      <sheetName val="ESPE. D1.3"/>
      <sheetName val="ESPE. D1.4"/>
      <sheetName val="ESPE. D1.5"/>
      <sheetName val="ESPE. D1.6"/>
      <sheetName val="ESPE. D1.7"/>
      <sheetName val="ESPE. D1.8"/>
      <sheetName val="ESPE. E1.1"/>
      <sheetName val="ESPE. E1.2"/>
      <sheetName val="ESPE. E1.3"/>
      <sheetName val="ESPE. F1.1"/>
      <sheetName val="ESPE. F1.2"/>
      <sheetName val="ESPE. F1.3"/>
      <sheetName val="ESPE. F1.4"/>
      <sheetName val="ESPE. F1.5"/>
      <sheetName val="ESPE. F1.6"/>
      <sheetName val="ESPE. F1.7"/>
      <sheetName val="ESPE. F1.8"/>
      <sheetName val="ESPE. F1.9"/>
      <sheetName val="ESPE. F1.10"/>
      <sheetName val="ESPE. F1.11"/>
      <sheetName val="ESPE. F2.1"/>
      <sheetName val="ESPE. F2.2"/>
      <sheetName val="ESPE. F2.3"/>
      <sheetName val="ESPE. F2.4"/>
      <sheetName val="ESPE. F2.5"/>
      <sheetName val="ESPE. F2.6"/>
      <sheetName val="ESPE. F2.7"/>
      <sheetName val="ESPE. F2.8"/>
      <sheetName val="ESPE. F2.9"/>
      <sheetName val="ESPE. F3.1"/>
      <sheetName val="ESPE. F3.2"/>
      <sheetName val="ESPE. F3.3"/>
      <sheetName val="ESPE. F3.4"/>
      <sheetName val="ESPE. F3.5"/>
      <sheetName val="ESPE. F3.6"/>
      <sheetName val="ESPE. F3.7"/>
      <sheetName val="ESPE. F3.8"/>
      <sheetName val="ESPE. F3.9"/>
      <sheetName val="ESPE. F4.1"/>
      <sheetName val="ESPE. F4.2"/>
      <sheetName val="ESPE. F4.3"/>
      <sheetName val="ESPE. F4.4"/>
      <sheetName val="ESPE. F4.5"/>
      <sheetName val="ESPE. F4.6"/>
      <sheetName val="ESPE. F4.7"/>
      <sheetName val="ESPE. F4.8"/>
      <sheetName val="ESPE. F4.9"/>
      <sheetName val="ESPE. F4.10"/>
      <sheetName val="ESPE. F4.11"/>
      <sheetName val="ESPE. F4.12"/>
      <sheetName val="ESPE. F4.13"/>
      <sheetName val="ESPE. F4.14"/>
      <sheetName val="ESPE. F4.15"/>
      <sheetName val="ESPE. G1.1"/>
      <sheetName val="ESPE. G1.2"/>
      <sheetName val="ESPE. G1.3"/>
      <sheetName val="ESPE. G1.4"/>
      <sheetName val="ESPE. G1.5"/>
      <sheetName val="ESPE. G1.6"/>
      <sheetName val="ESPE. G1.7"/>
      <sheetName val="ESPE. G1.8"/>
      <sheetName val="ESPE. G1.9"/>
      <sheetName val="ESPE. G1.10"/>
      <sheetName val="ESPE. G1.11"/>
      <sheetName val="ESPE. G1.12"/>
      <sheetName val="ESPE. H4.1"/>
      <sheetName val="ESPE. H4.2"/>
      <sheetName val="ESPE. H4.3"/>
      <sheetName val="ESPE. H4.4"/>
      <sheetName val="ESPE. H4.5"/>
      <sheetName val="ESPE. H4.9"/>
      <sheetName val="ESPE. H4.10"/>
      <sheetName val="ESPE. H4.11"/>
      <sheetName val="ESPE. H5.1"/>
      <sheetName val="ESPE. H6.1"/>
      <sheetName val="ESPE. H6.2"/>
      <sheetName val="ESPE. H6.3"/>
      <sheetName val="ESPE. H6.4"/>
      <sheetName val="ESPE. H7.1"/>
      <sheetName val="ESPE. H7.2"/>
      <sheetName val="ESPE. H7.3"/>
      <sheetName val="ESPE. H7.4"/>
      <sheetName val="ESPE. H7.8"/>
      <sheetName val="ESPE. H9.1"/>
      <sheetName val="ESPE. H9.2"/>
      <sheetName val="ESPE. H9.3"/>
      <sheetName val="ESPE. H9.4"/>
      <sheetName val="ESPE. H9.5"/>
      <sheetName val="ESPE. H9.6"/>
      <sheetName val="ESPE. H9.7"/>
      <sheetName val="ESPE. H9.8"/>
      <sheetName val="ESPE. I1.1"/>
      <sheetName val="ESPE. I1.2"/>
      <sheetName val="ESPE. I1.3"/>
      <sheetName val="ESPE. I1.4"/>
      <sheetName val="ESPE. J1.1"/>
      <sheetName val="ESPE. J1.2"/>
      <sheetName val="ESPE. J1.3"/>
      <sheetName val="ESPE. J1.4"/>
      <sheetName val="ESPE. J1.5"/>
      <sheetName val="ESPE. J1.6"/>
      <sheetName val="ESPE. J1.7"/>
      <sheetName val="ESPE. J1.8"/>
      <sheetName val="ESPE. J1.9"/>
      <sheetName val="ESPE. J1.10"/>
      <sheetName val="ESPE. J1.11"/>
      <sheetName val="ESPE. K1.1"/>
      <sheetName val="ESPE. L1.1"/>
      <sheetName val="ESPE.L1.2"/>
      <sheetName val="ESPE. L1.3"/>
      <sheetName val="ESPE. L1.4"/>
      <sheetName val="ESPE. L1.5"/>
      <sheetName val="ESPE. L1.6"/>
      <sheetName val="ESPE. L1.7"/>
      <sheetName val="ESPE. L1.8"/>
      <sheetName val="ESPE. L1.9"/>
      <sheetName val="ESPE. L1.10"/>
      <sheetName val="ESPE. L1.11"/>
      <sheetName val="ESPE. L1.12"/>
      <sheetName val="ESPE. L1.13"/>
      <sheetName val="ESPE. M2.3"/>
      <sheetName val="ESPE. N1.1"/>
      <sheetName val="ESPE. N1.2"/>
      <sheetName val="ESPE. N1.3"/>
      <sheetName val="ESPE. N1.4"/>
      <sheetName val="ESPE. N1.5"/>
      <sheetName val="ESPE. N1.6"/>
      <sheetName val="ESPE. N1.7"/>
      <sheetName val="ESPE. N1.8"/>
      <sheetName val="ESPE. N1.9"/>
      <sheetName val="ESPE. N1.10"/>
      <sheetName val="ESPE. Q1.1 "/>
      <sheetName val="ESPE. Q1.2"/>
      <sheetName val="ESPE. Q1.3"/>
      <sheetName val="ESPE. Q1.4"/>
      <sheetName val="ESPE. Q1.6"/>
      <sheetName val="ESPE. R1.1"/>
      <sheetName val="ESPE. R1.2"/>
      <sheetName val="ESPE. R1.3"/>
      <sheetName val="ESPE. R1.4"/>
      <sheetName val="ESPE. R1.5"/>
      <sheetName val="ESPE. R1.6"/>
      <sheetName val="ESPE. R1.7"/>
      <sheetName val="ESPE. R1.8"/>
      <sheetName val="ESPE. R1.9"/>
      <sheetName val="ESPE. R1.10"/>
      <sheetName val="ESPE. R1.11"/>
      <sheetName val="ESPE. R1.12"/>
      <sheetName val="ESPE. R1.13"/>
      <sheetName val="ESPE. R1.14"/>
      <sheetName val="ESPE. R1.15"/>
      <sheetName val="ESPE. R1.16"/>
      <sheetName val="ESPE. R1.17"/>
      <sheetName val="ESPE. R1.18"/>
      <sheetName val="ESPE. R1.19"/>
      <sheetName val="ESPE. R1.20"/>
      <sheetName val="ESPE. R1.21"/>
      <sheetName val="ESPE. R1.22"/>
      <sheetName val="ESPE. R1.23"/>
      <sheetName val="ESPE. R1.24"/>
      <sheetName val="ESPE. R1.25"/>
      <sheetName val="ESPE. R1.26"/>
      <sheetName val="ESPE. S1.1"/>
      <sheetName val="ESPE. S1.2"/>
      <sheetName val="ESPE. S1.3"/>
      <sheetName val="ESPE. T1.1"/>
      <sheetName val="ESPE. T1.2"/>
      <sheetName val="ESPE. T1.3"/>
      <sheetName val="ESPE. T1.4"/>
      <sheetName val="ESPE. T1.5"/>
      <sheetName val="ESPE. T1.6"/>
      <sheetName val="ESPE. T1.7"/>
      <sheetName val="ESPE. U1.1"/>
      <sheetName val="ESPE. U1.2"/>
      <sheetName val="APU A1.1"/>
      <sheetName val="APU A1.2"/>
      <sheetName val="APU A1.3"/>
      <sheetName val="APU B1.1 "/>
      <sheetName val="APU B1.2"/>
      <sheetName val="APU B1.3"/>
      <sheetName val="APU B1.4"/>
      <sheetName val="APU B1.5"/>
      <sheetName val="APU B1.6"/>
      <sheetName val="APU B1.7"/>
      <sheetName val="APU B1.8"/>
      <sheetName val="APU B1.9"/>
      <sheetName val="APU C1.1"/>
      <sheetName val="APU C1.2"/>
      <sheetName val="APU C1.3"/>
      <sheetName val="APU C1.4"/>
      <sheetName val="APU C1.5"/>
      <sheetName val="APU C1.6"/>
      <sheetName val="APU C1.7"/>
      <sheetName val="APU C1.8"/>
      <sheetName val="APU C1.9"/>
      <sheetName val="APU C1.10"/>
      <sheetName val="APU C1.11"/>
      <sheetName val="APU C1.12"/>
      <sheetName val="APU C1.13"/>
      <sheetName val="APU C1.14"/>
      <sheetName val="APU C1.15"/>
      <sheetName val="APU C1.16"/>
      <sheetName val="APU C1.17"/>
      <sheetName val="APU C1.18"/>
      <sheetName val="APU C1.20"/>
      <sheetName val="APU C1.21"/>
      <sheetName val="APU C1.22"/>
      <sheetName val="APU D1.1"/>
      <sheetName val="APU D1.2"/>
      <sheetName val="APU D1.3"/>
      <sheetName val="APU D1.4"/>
      <sheetName val="APU D1.5"/>
      <sheetName val="APU D1.6"/>
      <sheetName val="APU D1.8"/>
      <sheetName val="APU E1.1"/>
      <sheetName val="APU E1.2"/>
      <sheetName val="APU E1.3"/>
      <sheetName val="APU F1.1"/>
      <sheetName val="APU F1.2"/>
      <sheetName val="APU F1.3"/>
      <sheetName val="APU F1.4"/>
      <sheetName val="APU F1.5"/>
      <sheetName val="APU F1.6"/>
      <sheetName val="APU F1.7"/>
      <sheetName val="APU F1.8"/>
      <sheetName val="APU F1.9"/>
      <sheetName val="APU F1.10"/>
      <sheetName val="APU F1.11"/>
      <sheetName val="APU F1.12"/>
      <sheetName val="APU F1.13"/>
      <sheetName val="APU F1.14"/>
      <sheetName val="APU F1.15"/>
      <sheetName val="APU F1.16"/>
      <sheetName val="APU F2.1"/>
      <sheetName val="APU F2.2"/>
      <sheetName val="APU F2.3"/>
      <sheetName val="APU F2.4"/>
      <sheetName val="APU F2.5"/>
      <sheetName val="APU F2.6"/>
      <sheetName val="APU F2.7"/>
      <sheetName val="APU F2.8"/>
      <sheetName val="APU F2.9"/>
      <sheetName val="APU F2.10"/>
      <sheetName val="APU F2.11"/>
      <sheetName val="APU F3.1"/>
      <sheetName val="APU F3.2"/>
      <sheetName val="APU F3.3"/>
      <sheetName val="APU F3.4"/>
      <sheetName val="APU F3.5"/>
      <sheetName val="APU F3.6"/>
      <sheetName val="APU F3.7"/>
      <sheetName val="APU F3.8"/>
      <sheetName val="APU F3.9"/>
      <sheetName val="APU F3.10"/>
      <sheetName val="APU F4.1"/>
      <sheetName val="APU F4.2"/>
      <sheetName val="APU F4.3"/>
      <sheetName val="APU F4.4"/>
      <sheetName val="APU F4.5"/>
      <sheetName val="APU F4.6"/>
      <sheetName val="APU F4.7"/>
      <sheetName val="APU F4.8"/>
      <sheetName val="APU F4.9"/>
      <sheetName val="APU F4.10"/>
      <sheetName val="APU F4.11"/>
      <sheetName val="APU F4.12"/>
      <sheetName val="APU F4.13"/>
      <sheetName val="APU F4.14"/>
      <sheetName val="APU F4.15"/>
      <sheetName val="APU G1.1"/>
      <sheetName val="APU G1.2"/>
      <sheetName val="APU G1.3"/>
      <sheetName val="APU G1.4"/>
      <sheetName val="APU G1.5"/>
      <sheetName val="APU G1.6"/>
      <sheetName val="APU G1.7"/>
      <sheetName val="APU G1.8"/>
      <sheetName val="APU G1.9"/>
      <sheetName val="APU G1.10"/>
      <sheetName val="APU G1.11"/>
      <sheetName val="APU G1.12"/>
      <sheetName val="APU G1.13"/>
      <sheetName val="APU G1.14"/>
      <sheetName val="APU G1.15"/>
      <sheetName val="APU G1.16"/>
      <sheetName val="APU G1.17"/>
      <sheetName val="APU G1.18"/>
      <sheetName val="APU G1.19"/>
      <sheetName val="APU G1.20"/>
      <sheetName val="APU G1.21"/>
      <sheetName val="APU G1.22"/>
      <sheetName val="APU G1.23"/>
      <sheetName val="APU G1.24"/>
      <sheetName val="APU G1.25"/>
      <sheetName val="APU G1.26"/>
      <sheetName val="APU G1.27"/>
      <sheetName val="APU G1.28"/>
      <sheetName val="APU G1.29"/>
      <sheetName val="APU G1.30"/>
      <sheetName val="APU G1.31"/>
      <sheetName val="APU G1.32"/>
      <sheetName val="APU G1.33"/>
      <sheetName val="APU G1.34"/>
      <sheetName val="APU G1.35"/>
      <sheetName val="APU G1.36"/>
      <sheetName val="APU G1.37"/>
      <sheetName val="APU G1.38"/>
      <sheetName val="APU G1.39"/>
      <sheetName val="APU G1.40"/>
      <sheetName val="APU G1.41"/>
      <sheetName val="APU G1.42"/>
      <sheetName val="APU G1.43"/>
      <sheetName val="APU G1.44"/>
      <sheetName val="APU G1.45"/>
      <sheetName val="APU G1.46"/>
      <sheetName val="APU G1.47"/>
      <sheetName val="APU G1.48"/>
      <sheetName val="APU G1.49"/>
      <sheetName val="APU G1.50"/>
      <sheetName val="APU G1.51"/>
      <sheetName val="APU G1.52"/>
      <sheetName val="APU G1.53"/>
      <sheetName val="APU G1.54"/>
      <sheetName val="APU G1.55"/>
      <sheetName val="APU H1.1"/>
      <sheetName val="APU H1.2"/>
      <sheetName val="APU H1.3"/>
      <sheetName val="APU H1.4"/>
      <sheetName val="APU H1.5"/>
      <sheetName val="APU H1.6"/>
      <sheetName val="APU H1.9"/>
      <sheetName val="APU H1.10"/>
      <sheetName val="APU H1.11"/>
      <sheetName val="APU H1.12"/>
      <sheetName val="APU H1.13"/>
      <sheetName val="APU H1.14"/>
      <sheetName val="APU H1.15"/>
      <sheetName val="APU H1.16"/>
      <sheetName val="APU H1.17"/>
      <sheetName val="APU H1.18"/>
      <sheetName val="APU H1.19"/>
      <sheetName val="APU H1.20"/>
      <sheetName val="APU H1.30"/>
      <sheetName val="APU H2.1"/>
      <sheetName val="APU H4.1"/>
      <sheetName val="APU H4.2"/>
      <sheetName val="APU H4.3"/>
      <sheetName val="APU H4.4"/>
      <sheetName val="APU H4.5"/>
      <sheetName val="APU H4.6"/>
      <sheetName val="APU H4.7"/>
      <sheetName val="APU H4.8"/>
      <sheetName val="APU H4.9"/>
      <sheetName val="APU H4.10"/>
      <sheetName val="APU H5.1"/>
      <sheetName val="APU H6.1"/>
      <sheetName val="APU H6.2"/>
      <sheetName val="APU H6.3"/>
      <sheetName val="APU H6.4"/>
      <sheetName val="APU H6.5"/>
      <sheetName val="APU H7.1"/>
      <sheetName val="APU H7.2"/>
      <sheetName val="APU H7.3"/>
      <sheetName val="APU H7.4"/>
      <sheetName val="APU H7.5"/>
      <sheetName val="APU H7.6"/>
      <sheetName val="APU H7.7"/>
      <sheetName val="APU H7.9"/>
      <sheetName val="APU H8.1"/>
      <sheetName val="APU H14.1"/>
      <sheetName val="APU H14.2"/>
      <sheetName val="APU H14.3"/>
      <sheetName val="APU H14.6"/>
      <sheetName val="APU H14.7"/>
      <sheetName val="APU H15.1"/>
      <sheetName val="APU H15.2"/>
      <sheetName val="APU H15.3"/>
      <sheetName val="APU I1.1"/>
      <sheetName val="APU I1.2"/>
      <sheetName val="APU I1.3"/>
      <sheetName val="APU I1.4"/>
      <sheetName val="APU J1.1"/>
      <sheetName val="APU J1.2"/>
      <sheetName val="APU J1.3"/>
      <sheetName val="APU J1.4"/>
      <sheetName val="APU J1.5"/>
      <sheetName val="APU J1.6"/>
      <sheetName val="APU J1.7"/>
      <sheetName val="APU J1.8"/>
      <sheetName val="APU J1.9"/>
      <sheetName val="APU J1.10"/>
      <sheetName val="APU J1.11"/>
      <sheetName val="APU K1.1"/>
      <sheetName val="APU L1.1"/>
      <sheetName val="APU L1.2"/>
      <sheetName val="APU L1.3"/>
      <sheetName val="APU L1.4"/>
      <sheetName val="APU L1.5"/>
      <sheetName val="APU L1.6"/>
      <sheetName val="APU L1.7"/>
      <sheetName val="APU L1.8"/>
      <sheetName val="APU L1.9"/>
      <sheetName val="APU L1.10"/>
      <sheetName val="APU L1.11"/>
      <sheetName val="APU L1.12"/>
      <sheetName val="APU L1.13"/>
      <sheetName val="APU M2.3"/>
      <sheetName val="APU N1.1"/>
      <sheetName val="APU N1.2"/>
      <sheetName val="APU N1.3"/>
      <sheetName val="APU N1.4"/>
      <sheetName val="APU N1.5"/>
      <sheetName val="APU N1.6"/>
      <sheetName val="APU N1.7"/>
      <sheetName val="APU N1.8"/>
      <sheetName val="APU N1.9"/>
      <sheetName val="APU N1.10"/>
      <sheetName val="APU Q1.1"/>
      <sheetName val="APU Q1.2"/>
      <sheetName val="APU Q1.3"/>
      <sheetName val="APU Q1.4"/>
      <sheetName val="APU R1.1"/>
      <sheetName val="APU R1.2"/>
      <sheetName val="APU R1.3"/>
      <sheetName val="APU R1.4"/>
      <sheetName val="APU R1.5"/>
      <sheetName val="APU R1.6"/>
      <sheetName val="APU R1.7"/>
      <sheetName val="APU R1.8"/>
      <sheetName val="APU R1.9"/>
      <sheetName val="APU R1.10"/>
      <sheetName val="APU R1.11"/>
      <sheetName val="APU R1.12"/>
      <sheetName val="APU R1.13"/>
      <sheetName val="APU R1.14"/>
      <sheetName val="APU R1.15"/>
      <sheetName val="APU R1.16"/>
      <sheetName val="APU R1.17"/>
      <sheetName val="APU R1.18"/>
      <sheetName val="APU R1.19"/>
      <sheetName val="APU R1.20"/>
      <sheetName val="APU R1.21"/>
      <sheetName val="APU R1.22"/>
      <sheetName val="APU R1.23"/>
      <sheetName val="APU S1.1"/>
      <sheetName val="APU S1.2"/>
      <sheetName val="APU U1.1"/>
      <sheetName val="APU U1.2"/>
      <sheetName val="Insumos"/>
      <sheetName val="PPTO TEATRO PLANTILLA"/>
    </sheetNames>
    <sheetDataSet>
      <sheetData sheetId="0">
        <row r="13">
          <cell r="C13" t="str">
            <v>M3</v>
          </cell>
        </row>
        <row r="24">
          <cell r="B24" t="str">
            <v xml:space="preserve">CIMENTACIÓN Y ESTRUCTURA </v>
          </cell>
        </row>
        <row r="29">
          <cell r="B29" t="str">
            <v>SUMINISTRO E INSTALACIÓN ACERO DE REFUERZO DE 60000 PSI</v>
          </cell>
          <cell r="C29" t="str">
            <v>KG</v>
          </cell>
        </row>
        <row r="41">
          <cell r="C41" t="str">
            <v>KG</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02">
          <cell r="D102" t="str">
            <v>CONSULTOR DEARCA SAS</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UROS-PERFILES"/>
      <sheetName val="A1.1"/>
      <sheetName val="A1.2"/>
      <sheetName val="A1.3"/>
      <sheetName val="B1.1"/>
      <sheetName val="B1.2"/>
      <sheetName val="B1.3"/>
      <sheetName val="B1.4"/>
      <sheetName val="B1.5"/>
      <sheetName val="B1.6"/>
      <sheetName val="B1.7"/>
      <sheetName val="B1.8"/>
      <sheetName val="B1.9"/>
      <sheetName val="B1.10"/>
      <sheetName val="B1.11"/>
      <sheetName val="C1.1"/>
      <sheetName val="C1.2"/>
      <sheetName val="C1.3"/>
      <sheetName val="C1.4"/>
      <sheetName val="C1.5"/>
      <sheetName val="C1.6"/>
      <sheetName val="C1.7"/>
      <sheetName val="C1.8"/>
      <sheetName val="C1.9"/>
      <sheetName val="C1.10"/>
      <sheetName val="C1.11"/>
      <sheetName val="C1.12"/>
      <sheetName val="C1.14"/>
      <sheetName val="C1.15"/>
      <sheetName val="C1.16"/>
      <sheetName val="C1.17"/>
      <sheetName val="C1.18"/>
      <sheetName val="C1.20"/>
      <sheetName val="C1.21"/>
      <sheetName val="C1.22"/>
      <sheetName val="C1.23"/>
      <sheetName val="D1.1"/>
      <sheetName val="D1.2"/>
      <sheetName val="D1.3"/>
      <sheetName val="D1.4"/>
      <sheetName val="D1.5"/>
      <sheetName val="D1.6"/>
      <sheetName val="D1.7"/>
      <sheetName val="D1.8"/>
      <sheetName val="E1.1"/>
      <sheetName val="E1.2"/>
      <sheetName val="E1.3"/>
      <sheetName val="F1.1"/>
      <sheetName val="F1.2"/>
      <sheetName val="F1.3"/>
      <sheetName val="F1.4"/>
      <sheetName val="F1.5"/>
      <sheetName val="F1.6"/>
      <sheetName val="F1.7"/>
      <sheetName val="F1.8"/>
      <sheetName val="F1.9"/>
      <sheetName val="F1.10"/>
      <sheetName val="F1.11"/>
      <sheetName val="F1.12"/>
      <sheetName val="F1.13"/>
      <sheetName val="F1.14"/>
      <sheetName val="F1.15"/>
      <sheetName val="F1.16"/>
      <sheetName val="F2.1"/>
      <sheetName val="F2.2"/>
      <sheetName val="F2.3"/>
      <sheetName val="F2.4"/>
      <sheetName val="F2.5"/>
      <sheetName val="F2.6"/>
      <sheetName val="F2.7"/>
      <sheetName val="F2.8"/>
      <sheetName val="F2.9"/>
      <sheetName val="F2.10"/>
      <sheetName val="F2.11"/>
      <sheetName val="F3.1"/>
      <sheetName val="F3.2"/>
      <sheetName val="F3.3"/>
      <sheetName val="F3.4"/>
      <sheetName val="F3.5"/>
      <sheetName val="F3.6"/>
      <sheetName val="F3.7"/>
      <sheetName val="F3.8"/>
      <sheetName val="F3.9"/>
      <sheetName val="F3.10"/>
      <sheetName val="F4.1"/>
      <sheetName val="F4.2"/>
      <sheetName val="F4.3"/>
      <sheetName val="F4.4"/>
      <sheetName val="F4.5"/>
      <sheetName val="F4.6"/>
      <sheetName val="F4.7"/>
      <sheetName val="F4.8"/>
      <sheetName val="F4.9"/>
      <sheetName val="F4.10"/>
      <sheetName val="F4.11"/>
      <sheetName val="F4.12"/>
      <sheetName val="F4.13"/>
      <sheetName val="F4.14"/>
      <sheetName val="F4.15"/>
      <sheetName val="G1.1"/>
      <sheetName val="G1.2"/>
      <sheetName val="G1.3"/>
      <sheetName val="G1.4"/>
      <sheetName val="G1.5"/>
      <sheetName val="G1.6"/>
      <sheetName val="G1.7"/>
      <sheetName val="G1.8"/>
      <sheetName val="G1.9"/>
      <sheetName val="G1.10"/>
      <sheetName val="G1.11"/>
      <sheetName val="G1.12"/>
      <sheetName val="G1.13"/>
      <sheetName val="G1.14"/>
      <sheetName val="G1.15"/>
      <sheetName val="G1.16"/>
      <sheetName val="G1.17"/>
      <sheetName val="G1.18"/>
      <sheetName val="G1.19"/>
      <sheetName val="G1.20"/>
      <sheetName val="G1.21"/>
      <sheetName val="G1.22"/>
      <sheetName val="G1.23"/>
      <sheetName val="G1.24"/>
      <sheetName val="G1.25"/>
      <sheetName val="G1.26"/>
      <sheetName val="G1.27"/>
      <sheetName val="G1.28"/>
      <sheetName val="G1.29"/>
      <sheetName val="G1.30"/>
      <sheetName val="G1.31"/>
      <sheetName val="G1.32"/>
      <sheetName val="G1.33"/>
      <sheetName val="G1.34"/>
      <sheetName val="G1.35"/>
      <sheetName val="G1.36"/>
      <sheetName val="G1.37"/>
      <sheetName val="G1.38"/>
      <sheetName val="G1.39"/>
      <sheetName val="G1.40"/>
      <sheetName val="G1.41"/>
      <sheetName val="G1.42"/>
      <sheetName val="G1.43"/>
      <sheetName val="G1.44"/>
      <sheetName val="G1.45"/>
      <sheetName val="G1.46"/>
      <sheetName val="G1.47"/>
      <sheetName val="G1.48"/>
      <sheetName val="G1.49"/>
      <sheetName val="G1.50"/>
      <sheetName val="G1.51"/>
      <sheetName val="G1.52"/>
      <sheetName val="G1.53"/>
      <sheetName val="G1.54"/>
      <sheetName val="G1.55"/>
      <sheetName val="H1.1"/>
      <sheetName val="H1.2"/>
      <sheetName val="H1.3"/>
      <sheetName val="H1.4"/>
      <sheetName val="H1.5"/>
      <sheetName val="H1.6"/>
      <sheetName val="H1.7"/>
      <sheetName val="H1.8"/>
      <sheetName val="H1.9"/>
      <sheetName val="H1.10"/>
      <sheetName val="H1.11"/>
      <sheetName val="H1.12"/>
      <sheetName val="H1.13"/>
      <sheetName val="H1.14"/>
      <sheetName val="H1.15"/>
      <sheetName val="H1.16"/>
      <sheetName val="H1.17"/>
      <sheetName val="H1.18"/>
      <sheetName val="H1.19"/>
      <sheetName val="H1.20"/>
      <sheetName val="H1.21"/>
      <sheetName val="H1.22"/>
      <sheetName val="H1.23"/>
      <sheetName val="H1.24"/>
      <sheetName val="H1.25"/>
      <sheetName val="H1.26"/>
      <sheetName val="H1.27"/>
      <sheetName val="H1.28"/>
      <sheetName val="H1.29"/>
      <sheetName val="H1.30"/>
      <sheetName val="H1.31"/>
      <sheetName val="H1.32"/>
      <sheetName val="H1.33"/>
      <sheetName val="H2.1"/>
      <sheetName val="H2.2"/>
      <sheetName val="H4.1"/>
      <sheetName val="H4.2"/>
      <sheetName val="H4.3"/>
      <sheetName val="H4.4"/>
      <sheetName val="H4.5"/>
      <sheetName val="H4.6"/>
      <sheetName val="H4.7"/>
      <sheetName val="H4.8"/>
      <sheetName val="H4.9"/>
      <sheetName val="H4.10"/>
      <sheetName val="H4.11"/>
      <sheetName val="H4.12"/>
      <sheetName val="H4.13"/>
      <sheetName val="H4.14"/>
      <sheetName val="H5.1"/>
      <sheetName val="H5.2"/>
      <sheetName val="H5.3"/>
      <sheetName val="H5.4"/>
      <sheetName val="H5.5"/>
      <sheetName val="H6.1"/>
      <sheetName val="H6.2"/>
      <sheetName val="H6.3"/>
      <sheetName val="H6.4"/>
      <sheetName val="H6.5"/>
      <sheetName val="H6.6"/>
      <sheetName val="H6.7"/>
      <sheetName val="H7.1"/>
      <sheetName val="H7.2"/>
      <sheetName val="H7.3"/>
      <sheetName val="H7.4"/>
      <sheetName val="H7.5"/>
      <sheetName val="H7.6"/>
      <sheetName val="H7.7"/>
      <sheetName val="H7.8"/>
      <sheetName val="H7.9"/>
      <sheetName val="H8.1"/>
      <sheetName val="H9.1"/>
      <sheetName val="H9.2"/>
      <sheetName val="H9.3"/>
      <sheetName val="H9.4"/>
      <sheetName val="H9.5"/>
      <sheetName val="H9.6"/>
      <sheetName val="H9.7"/>
      <sheetName val="H9.8"/>
      <sheetName val="H9.9"/>
      <sheetName val="H9.10"/>
      <sheetName val="H9.11"/>
      <sheetName val="H9.12"/>
      <sheetName val="H9.13"/>
      <sheetName val="H10.1"/>
      <sheetName val="H10.2"/>
      <sheetName val="H11.1"/>
      <sheetName val="H11.2"/>
      <sheetName val="H11.3"/>
      <sheetName val="H12.1"/>
      <sheetName val="H12.2"/>
      <sheetName val="H12.3"/>
      <sheetName val="H13.1"/>
      <sheetName val="H13.2"/>
      <sheetName val="H13.3"/>
      <sheetName val="H13.4"/>
      <sheetName val="H13.5"/>
      <sheetName val="H13.6"/>
      <sheetName val="H14.1"/>
      <sheetName val="H14.2"/>
      <sheetName val="H14.3"/>
      <sheetName val="H14.4"/>
      <sheetName val="H14.5"/>
      <sheetName val="H14.6"/>
      <sheetName val="H14.7"/>
      <sheetName val="H15.1"/>
      <sheetName val="H15.2"/>
      <sheetName val="H15.3"/>
      <sheetName val="I1.1"/>
      <sheetName val="I1.2"/>
      <sheetName val="I1.3"/>
      <sheetName val="I1.4"/>
      <sheetName val="J1.1"/>
      <sheetName val="J1.2"/>
      <sheetName val="J1.3"/>
      <sheetName val="J1.4"/>
      <sheetName val="J1.5"/>
      <sheetName val="J1.6"/>
      <sheetName val="J1.7"/>
      <sheetName val="J1.8"/>
      <sheetName val="J1.9"/>
      <sheetName val="J1.10"/>
      <sheetName val="J1.11"/>
      <sheetName val="J1.12"/>
      <sheetName val="K1.1"/>
      <sheetName val="L1.1"/>
      <sheetName val="L1.2"/>
      <sheetName val="L1.3"/>
      <sheetName val="L1.4"/>
      <sheetName val="L1.5"/>
      <sheetName val="L1.6"/>
      <sheetName val="L1.7"/>
      <sheetName val="L1.8"/>
      <sheetName val="L1.9"/>
      <sheetName val="L1.10"/>
      <sheetName val="L1.11"/>
      <sheetName val="L1.12"/>
      <sheetName val="L1.13"/>
      <sheetName val="M1.1"/>
      <sheetName val="M1.2"/>
      <sheetName val="M1.3"/>
      <sheetName val="M1.4"/>
      <sheetName val="M1.5"/>
      <sheetName val="M1.6"/>
      <sheetName val="M1.7"/>
      <sheetName val="M1.11"/>
      <sheetName val="M1.12"/>
      <sheetName val="M1.13"/>
      <sheetName val="M1.14"/>
      <sheetName val="M1.16"/>
      <sheetName val="M1.17"/>
      <sheetName val="M2.1"/>
      <sheetName val="M2.2"/>
      <sheetName val="M2.3"/>
      <sheetName val="M3.1"/>
      <sheetName val="M3.2"/>
      <sheetName val="M3.3"/>
      <sheetName val="M3.4"/>
      <sheetName val="M3.5"/>
      <sheetName val="M3.6"/>
      <sheetName val="M3.7"/>
      <sheetName val="M3.9"/>
      <sheetName val="M3.10"/>
      <sheetName val="M3.11"/>
      <sheetName val="M3.12"/>
      <sheetName val="M3.13"/>
      <sheetName val="N1.1"/>
      <sheetName val="N1.2"/>
      <sheetName val="N1.3"/>
      <sheetName val="N1.4"/>
      <sheetName val="N1.5"/>
      <sheetName val="N1.6"/>
      <sheetName val="N1.7"/>
      <sheetName val="N1.8"/>
      <sheetName val="N1.9"/>
      <sheetName val="N1.10"/>
      <sheetName val="O1.1"/>
      <sheetName val="P1.1"/>
      <sheetName val="P1.2"/>
      <sheetName val="P1.3"/>
      <sheetName val="P1.4"/>
      <sheetName val="P1.5"/>
      <sheetName val="P1.6"/>
      <sheetName val="P1.8"/>
      <sheetName val="P1.7"/>
      <sheetName val="P1.9"/>
      <sheetName val="P1.10"/>
      <sheetName val="P1.11"/>
      <sheetName val="P1.12"/>
      <sheetName val="P1.13"/>
      <sheetName val="P1.14"/>
      <sheetName val="P1.15"/>
      <sheetName val="P1.16"/>
      <sheetName val="P1.17"/>
      <sheetName val="P1.18"/>
      <sheetName val="P1.19"/>
      <sheetName val="P2.1"/>
      <sheetName val="P2.2"/>
      <sheetName val="P2.3"/>
      <sheetName val="P2.4"/>
      <sheetName val="P2.5"/>
      <sheetName val="P3.1"/>
      <sheetName val="P3.2"/>
      <sheetName val="P3.3"/>
      <sheetName val="P3.4"/>
      <sheetName val="P3.5"/>
      <sheetName val="P3.6"/>
      <sheetName val="P3.7"/>
      <sheetName val="P3.8"/>
      <sheetName val="P3.9"/>
      <sheetName val="P3.10"/>
      <sheetName val="P3.11"/>
      <sheetName val="P3.12"/>
      <sheetName val="P4.1"/>
      <sheetName val="P5.1"/>
      <sheetName val="P5.2"/>
      <sheetName val="P5.3"/>
      <sheetName val="P5.4"/>
      <sheetName val="P5.5"/>
      <sheetName val="P5.6"/>
      <sheetName val="P6.1"/>
      <sheetName val="P6.2"/>
      <sheetName val="P7.1"/>
      <sheetName val="P7.2"/>
      <sheetName val="P7.3"/>
      <sheetName val="P7.4"/>
      <sheetName val="P7.5"/>
      <sheetName val="P7.6"/>
      <sheetName val="P8.1"/>
      <sheetName val="P8.2"/>
      <sheetName val="P8.3"/>
      <sheetName val="P8.4"/>
      <sheetName val="P8.5"/>
      <sheetName val="P8.6"/>
      <sheetName val="P8.7"/>
      <sheetName val="P8.8"/>
      <sheetName val="P8.9"/>
      <sheetName val="P8.10"/>
      <sheetName val="P8.11"/>
      <sheetName val="P8.12"/>
      <sheetName val="P8.13"/>
      <sheetName val="P8.14"/>
      <sheetName val="P8.15"/>
      <sheetName val="P8.16"/>
      <sheetName val="P8.18"/>
      <sheetName val="P8.17"/>
      <sheetName val="P9.1"/>
      <sheetName val="P9.2"/>
      <sheetName val="P9.3"/>
      <sheetName val="P9.4"/>
      <sheetName val="P9.5"/>
      <sheetName val="P9.6"/>
      <sheetName val="P9.7"/>
      <sheetName val="P9.8"/>
      <sheetName val="P9.9"/>
      <sheetName val="P9.10"/>
      <sheetName val="P10.1"/>
      <sheetName val="P10.2"/>
      <sheetName val="P10.3"/>
      <sheetName val="P10.4"/>
      <sheetName val="P10.5"/>
      <sheetName val="P10.6"/>
      <sheetName val="P10.7"/>
      <sheetName val="P11.1"/>
      <sheetName val="P11.2"/>
      <sheetName val="P11.3"/>
      <sheetName val="Q1.1"/>
      <sheetName val="Q1.2"/>
      <sheetName val="Q1.3"/>
      <sheetName val="Q1.4"/>
      <sheetName val="Q1.5"/>
      <sheetName val="Q1.6"/>
      <sheetName val="R1.1"/>
      <sheetName val="R1.2"/>
      <sheetName val="R1.3"/>
      <sheetName val="R1.4"/>
      <sheetName val="R1.5"/>
      <sheetName val="R1.6"/>
      <sheetName val="R1.7"/>
      <sheetName val="R1.8"/>
      <sheetName val="R1.9"/>
      <sheetName val="R1.10"/>
      <sheetName val="R1.11"/>
      <sheetName val="R1.12"/>
      <sheetName val="R1.13"/>
      <sheetName val="R1.14"/>
      <sheetName val="R1.15"/>
      <sheetName val="R1.16"/>
      <sheetName val="R1.17"/>
      <sheetName val="R1.18"/>
      <sheetName val="R1.19"/>
      <sheetName val="R1.20"/>
      <sheetName val="R1.22"/>
      <sheetName val="S1.1"/>
      <sheetName val="S1.2"/>
      <sheetName val="S1.3"/>
      <sheetName val="S2.1"/>
      <sheetName val="S2.2"/>
      <sheetName val="S3.1"/>
      <sheetName val="S3.2"/>
      <sheetName val="S3.3"/>
      <sheetName val="S3.4"/>
      <sheetName val="S3.5"/>
      <sheetName val="S3.6"/>
      <sheetName val="S3.7"/>
      <sheetName val="S4.1"/>
      <sheetName val="S4.2"/>
      <sheetName val="S4.3"/>
      <sheetName val="S5.1"/>
      <sheetName val="S5.2"/>
      <sheetName val="S5.3"/>
      <sheetName val="S5.4"/>
      <sheetName val="S5.5"/>
      <sheetName val="S5.6"/>
      <sheetName val="S6.1"/>
      <sheetName val="S6.2"/>
      <sheetName val="S6.3"/>
      <sheetName val="S6.4"/>
      <sheetName val="S6.5"/>
      <sheetName val="S7.1"/>
      <sheetName val="S7.2"/>
      <sheetName val="S7.3"/>
      <sheetName val="S8.1"/>
      <sheetName val="S8.2"/>
      <sheetName val="S8.3"/>
      <sheetName val="S8.4"/>
      <sheetName val="S8.5"/>
      <sheetName val="S9.1"/>
      <sheetName val="S9.2"/>
      <sheetName val="S9.3"/>
      <sheetName val="S9.4"/>
      <sheetName val="S9.5"/>
      <sheetName val="S9.6"/>
      <sheetName val="S9.7"/>
      <sheetName val="S10.1"/>
      <sheetName val="S11.1"/>
      <sheetName val="S11.2"/>
      <sheetName val="T1.1"/>
      <sheetName val="T1.2"/>
      <sheetName val="T1.3"/>
      <sheetName val="T1.4"/>
      <sheetName val="T1.5"/>
      <sheetName val="U1.1"/>
      <sheetName val="U1.2 "/>
      <sheetName val="ESPE. A1.1"/>
      <sheetName val="ESPE. A1.2"/>
      <sheetName val="ESPE. A1.3"/>
      <sheetName val="ESPE. B1.1"/>
      <sheetName val="ESPE. B1.2"/>
      <sheetName val="ESPE. B1.3"/>
      <sheetName val="ESPE. B1.4"/>
      <sheetName val="ESPE. B1.5"/>
      <sheetName val="ESPE. B1.6"/>
      <sheetName val="ESPE. B1.7"/>
      <sheetName val="ESPE. B1.8"/>
      <sheetName val="ESPE. B1.9"/>
      <sheetName val="ESPE. C1.1"/>
      <sheetName val="ESPE. C1.2"/>
      <sheetName val="ESPE. C1.3"/>
      <sheetName val="ESPE. C1.4"/>
      <sheetName val="ESPE. C1.5"/>
      <sheetName val="ESPE. C1.6"/>
      <sheetName val="ESPE. C1.7"/>
      <sheetName val="ESPE. C1.8"/>
      <sheetName val="ESPE. C1.9"/>
      <sheetName val="ESPE. C1.10"/>
      <sheetName val="ESPE. C1.11"/>
      <sheetName val="ESPE. C1.12"/>
      <sheetName val="ESPE. C1.13"/>
      <sheetName val="ESPE. C1.14"/>
      <sheetName val="ESPE. C1.15"/>
      <sheetName val="ESPE. C1.16"/>
      <sheetName val="ESPE. C1.17"/>
      <sheetName val="ESPE. C1.18"/>
      <sheetName val="ESPE. C1.20"/>
      <sheetName val="ESPE. C1.21"/>
      <sheetName val="ESPE. D1.1"/>
      <sheetName val="ESPE. D1.2"/>
      <sheetName val="ESPE. D1.3"/>
      <sheetName val="ESPE. D1.4"/>
      <sheetName val="ESPE. D1.5"/>
      <sheetName val="ESPE. D1.6"/>
      <sheetName val="ESPE. D1.7"/>
      <sheetName val="ESPE. D1.8"/>
      <sheetName val="ESPE. E1.1"/>
      <sheetName val="ESPE. E1.2"/>
      <sheetName val="ESPE. E1.3"/>
      <sheetName val="ESPE. F1.1"/>
      <sheetName val="ESPE. F1.2"/>
      <sheetName val="ESPE. F1.3"/>
      <sheetName val="ESPE. F1.4"/>
      <sheetName val="ESPE. F1.5"/>
      <sheetName val="ESPE. F1.6"/>
      <sheetName val="ESPE. F1.7"/>
      <sheetName val="ESPE. F1.8"/>
      <sheetName val="ESPE. F1.9"/>
      <sheetName val="ESPE. F1.10"/>
      <sheetName val="ESPE. F1.11"/>
      <sheetName val="ESPE. F2.1"/>
      <sheetName val="ESPE. F2.2"/>
      <sheetName val="ESPE. F2.3"/>
      <sheetName val="ESPE. F2.4"/>
      <sheetName val="ESPE. F2.5"/>
      <sheetName val="ESPE. F2.6"/>
      <sheetName val="ESPE. F2.7"/>
      <sheetName val="ESPE. F2.8"/>
      <sheetName val="ESPE. F2.9"/>
      <sheetName val="ESPE. F3.1"/>
      <sheetName val="ESPE. F3.2"/>
      <sheetName val="ESPE. F3.3"/>
      <sheetName val="ESPE. F3.4"/>
      <sheetName val="ESPE. F3.5"/>
      <sheetName val="ESPE. F3.6"/>
      <sheetName val="ESPE. F3.7"/>
      <sheetName val="ESPE. F3.8"/>
      <sheetName val="ESPE. F3.9"/>
      <sheetName val="ESPE. F4.1"/>
      <sheetName val="ESPE. F4.2"/>
      <sheetName val="ESPE. F4.3"/>
      <sheetName val="ESPE. F4.4"/>
      <sheetName val="ESPE. F4.5"/>
      <sheetName val="ESPE. F4.6"/>
      <sheetName val="ESPE. F4.7"/>
      <sheetName val="ESPE. F4.8"/>
      <sheetName val="ESPE. F4.9"/>
      <sheetName val="ESPE. F4.10"/>
      <sheetName val="ESPE. F4.11"/>
      <sheetName val="ESPE. F4.12"/>
      <sheetName val="ESPE. F4.13"/>
      <sheetName val="ESPE. F4.14"/>
      <sheetName val="ESPE. F4.15"/>
      <sheetName val="ESPE. G1.1"/>
      <sheetName val="ESPE. G1.2"/>
      <sheetName val="ESPE. G1.3"/>
      <sheetName val="ESPE. G1.4"/>
      <sheetName val="ESPE. G1.5"/>
      <sheetName val="ESPE. G1.6"/>
      <sheetName val="ESPE. G1.7"/>
      <sheetName val="ESPE. G1.8"/>
      <sheetName val="ESPE. G1.9"/>
      <sheetName val="ESPE. G1.10"/>
      <sheetName val="ESPE. G1.11"/>
      <sheetName val="ESPE. G1.12"/>
      <sheetName val="ESPE. H4.1"/>
      <sheetName val="ESPE. H4.2"/>
      <sheetName val="ESPE. H4.3"/>
      <sheetName val="ESPE. H4.4"/>
      <sheetName val="ESPE. H4.5"/>
      <sheetName val="ESPE. H4.9"/>
      <sheetName val="ESPE. H4.10"/>
      <sheetName val="ESPE. H4.11"/>
      <sheetName val="ESPE. H5.1"/>
      <sheetName val="ESPE. H6.1"/>
      <sheetName val="ESPE. H6.2"/>
      <sheetName val="ESPE. H6.3"/>
      <sheetName val="ESPE. H6.4"/>
      <sheetName val="ESPE. H7.1"/>
      <sheetName val="ESPE. H7.2"/>
      <sheetName val="ESPE. H7.3"/>
      <sheetName val="ESPE. H7.4"/>
      <sheetName val="ESPE. H7.8"/>
      <sheetName val="ESPE. H9.1"/>
      <sheetName val="ESPE. H9.2"/>
      <sheetName val="ESPE. H9.3"/>
      <sheetName val="ESPE. H9.4"/>
      <sheetName val="ESPE. H9.5"/>
      <sheetName val="ESPE. H9.6"/>
      <sheetName val="ESPE. H9.7"/>
      <sheetName val="ESPE. H9.8"/>
      <sheetName val="ESPE. I1.1"/>
      <sheetName val="ESPE. I1.2"/>
      <sheetName val="ESPE. I1.3"/>
      <sheetName val="ESPE. I1.4"/>
      <sheetName val="ESPE. J1.1"/>
      <sheetName val="ESPE. J1.2"/>
      <sheetName val="ESPE. J1.3"/>
      <sheetName val="ESPE. J1.4"/>
      <sheetName val="ESPE. J1.5"/>
      <sheetName val="ESPE. J1.6"/>
      <sheetName val="ESPE. J1.7"/>
      <sheetName val="ESPE. J1.8"/>
      <sheetName val="ESPE. J1.9"/>
      <sheetName val="ESPE. J1.10"/>
      <sheetName val="ESPE. J1.11"/>
      <sheetName val="ESPE. K1.1"/>
      <sheetName val="ESPE. L1.1"/>
      <sheetName val="ESPE.L1.2"/>
      <sheetName val="ESPE. L1.3"/>
      <sheetName val="ESPE. L1.4"/>
      <sheetName val="ESPE. L1.5"/>
      <sheetName val="ESPE. L1.6"/>
      <sheetName val="ESPE. L1.7"/>
      <sheetName val="ESPE. L1.8"/>
      <sheetName val="ESPE. L1.9"/>
      <sheetName val="ESPE. L1.10"/>
      <sheetName val="ESPE. L1.11"/>
      <sheetName val="ESPE. L1.12"/>
      <sheetName val="ESPE. L1.13"/>
      <sheetName val="ESPE. M2.3"/>
      <sheetName val="ESPE. N1.1"/>
      <sheetName val="ESPE. N1.2"/>
      <sheetName val="ESPE. N1.3"/>
      <sheetName val="ESPE. N1.4"/>
      <sheetName val="ESPE. N1.5"/>
      <sheetName val="ESPE. N1.6"/>
      <sheetName val="ESPE. N1.7"/>
      <sheetName val="ESPE. N1.8"/>
      <sheetName val="ESPE. N1.9"/>
      <sheetName val="ESPE. N1.10"/>
      <sheetName val="ESPE. Q1.1 "/>
      <sheetName val="ESPE. Q1.2"/>
      <sheetName val="ESPE. Q1.3"/>
      <sheetName val="ESPE. Q1.4"/>
      <sheetName val="ESPE. Q1.6"/>
      <sheetName val="ESPE. R1.1"/>
      <sheetName val="ESPE. R1.2"/>
      <sheetName val="ESPE. R1.3"/>
      <sheetName val="ESPE. R1.4"/>
      <sheetName val="ESPE. R1.5"/>
      <sheetName val="ESPE. R1.6"/>
      <sheetName val="ESPE. R1.7"/>
      <sheetName val="ESPE. R1.8"/>
      <sheetName val="ESPE. R1.9"/>
      <sheetName val="ESPE. R1.10"/>
      <sheetName val="ESPE. R1.11"/>
      <sheetName val="ESPE. R1.12"/>
      <sheetName val="ESPE. R1.13"/>
      <sheetName val="ESPE. R1.14"/>
      <sheetName val="ESPE. R1.15"/>
      <sheetName val="ESPE. R1.16"/>
      <sheetName val="ESPE. R1.17"/>
      <sheetName val="ESPE. R1.18"/>
      <sheetName val="ESPE. R1.19"/>
      <sheetName val="ESPE. R1.20"/>
      <sheetName val="ESPE. R1.21"/>
      <sheetName val="ESPE. R1.22"/>
      <sheetName val="ESPE. R1.23"/>
      <sheetName val="ESPE. R1.24"/>
      <sheetName val="ESPE. R1.25"/>
      <sheetName val="ESPE. R1.26"/>
      <sheetName val="ESPE. S1.1"/>
      <sheetName val="ESPE. S1.2"/>
      <sheetName val="ESPE. S1.3"/>
      <sheetName val="ESPE. T1.1"/>
      <sheetName val="ESPE. T1.2"/>
      <sheetName val="ESPE. T1.3"/>
      <sheetName val="ESPE. T1.4"/>
      <sheetName val="ESPE. T1.5"/>
      <sheetName val="ESPE. T1.6"/>
      <sheetName val="ESPE. T1.7"/>
      <sheetName val="ESPE. U1.1"/>
      <sheetName val="ESPE. U1.2"/>
      <sheetName val="APU A1.1"/>
      <sheetName val="APU A1.2"/>
      <sheetName val="APU A1.3"/>
      <sheetName val="APU B1.1 "/>
      <sheetName val="APU B1.2"/>
      <sheetName val="APU B1.3"/>
      <sheetName val="APU B1.4"/>
      <sheetName val="APU B1.5"/>
      <sheetName val="APU B1.6"/>
      <sheetName val="APU B1.7"/>
      <sheetName val="APU B1.8"/>
      <sheetName val="APU B1.9"/>
      <sheetName val="APU C1.1"/>
      <sheetName val="APU C1.2"/>
      <sheetName val="APU C1.3"/>
      <sheetName val="APU C1.4"/>
      <sheetName val="APU C1.5"/>
      <sheetName val="APU C1.6"/>
      <sheetName val="APU C1.7"/>
      <sheetName val="APU C1.8"/>
      <sheetName val="APU C1.9"/>
      <sheetName val="APU C1.10"/>
      <sheetName val="APU C1.11"/>
      <sheetName val="APU C1.12"/>
      <sheetName val="APU C1.13"/>
      <sheetName val="APU C1.14"/>
      <sheetName val="APU C1.15"/>
      <sheetName val="APU C1.16"/>
      <sheetName val="APU C1.17"/>
      <sheetName val="APU C1.18"/>
      <sheetName val="APU C1.20"/>
      <sheetName val="APU C1.21"/>
      <sheetName val="APU C1.22"/>
      <sheetName val="APU D1.1"/>
      <sheetName val="APU D1.2"/>
      <sheetName val="APU D1.3"/>
      <sheetName val="APU D1.4"/>
      <sheetName val="APU D1.5"/>
      <sheetName val="APU D1.6"/>
      <sheetName val="APU D1.8"/>
      <sheetName val="APU E1.1"/>
      <sheetName val="APU E1.2"/>
      <sheetName val="APU E1.3"/>
      <sheetName val="APU F1.1"/>
      <sheetName val="APU F1.2"/>
      <sheetName val="APU F1.3"/>
      <sheetName val="APU F1.4"/>
      <sheetName val="APU F1.5"/>
      <sheetName val="APU F1.6"/>
      <sheetName val="APU F1.7"/>
      <sheetName val="APU F1.8"/>
      <sheetName val="APU F1.9"/>
      <sheetName val="APU F1.10"/>
      <sheetName val="APU F1.11"/>
      <sheetName val="APU F1.12"/>
      <sheetName val="APU F1.13"/>
      <sheetName val="APU F1.14"/>
      <sheetName val="APU F1.15"/>
      <sheetName val="APU F1.16"/>
      <sheetName val="APU F2.1"/>
      <sheetName val="APU F2.2"/>
      <sheetName val="APU F2.3"/>
      <sheetName val="APU F2.4"/>
      <sheetName val="APU F2.5"/>
      <sheetName val="APU F2.6"/>
      <sheetName val="APU F2.7"/>
      <sheetName val="APU F2.8"/>
      <sheetName val="APU F2.9"/>
      <sheetName val="APU F2.10"/>
      <sheetName val="APU F2.11"/>
      <sheetName val="APU F3.1"/>
      <sheetName val="APU F3.2"/>
      <sheetName val="APU F3.3"/>
      <sheetName val="APU F3.4"/>
      <sheetName val="APU F3.5"/>
      <sheetName val="APU F3.6"/>
      <sheetName val="APU F3.7"/>
      <sheetName val="APU F3.8"/>
      <sheetName val="APU F3.9"/>
      <sheetName val="APU F3.10"/>
      <sheetName val="APU F4.1"/>
      <sheetName val="APU F4.2"/>
      <sheetName val="APU F4.3"/>
      <sheetName val="APU F4.4"/>
      <sheetName val="APU F4.5"/>
      <sheetName val="APU F4.6"/>
      <sheetName val="APU F4.7"/>
      <sheetName val="APU F4.8"/>
      <sheetName val="APU F4.9"/>
      <sheetName val="APU F4.10"/>
      <sheetName val="APU F4.11"/>
      <sheetName val="APU F4.12"/>
      <sheetName val="APU F4.13"/>
      <sheetName val="APU F4.14"/>
      <sheetName val="APU F4.15"/>
      <sheetName val="APU G1.1"/>
      <sheetName val="APU G1.2"/>
      <sheetName val="APU G1.3"/>
      <sheetName val="APU G1.4"/>
      <sheetName val="APU G1.5"/>
      <sheetName val="APU G1.6"/>
      <sheetName val="APU G1.7"/>
      <sheetName val="APU G1.8"/>
      <sheetName val="APU G1.9"/>
      <sheetName val="APU G1.10"/>
      <sheetName val="APU G1.11"/>
      <sheetName val="APU G1.12"/>
      <sheetName val="APU G1.13"/>
      <sheetName val="APU G1.14"/>
      <sheetName val="APU G1.15"/>
      <sheetName val="APU G1.16"/>
      <sheetName val="APU G1.17"/>
      <sheetName val="APU G1.18"/>
      <sheetName val="APU G1.19"/>
      <sheetName val="APU G1.20"/>
      <sheetName val="APU G1.21"/>
      <sheetName val="APU G1.22"/>
      <sheetName val="APU G1.23"/>
      <sheetName val="APU G1.24"/>
      <sheetName val="APU G1.25"/>
      <sheetName val="APU G1.26"/>
      <sheetName val="APU G1.27"/>
      <sheetName val="APU G1.28"/>
      <sheetName val="APU G1.29"/>
      <sheetName val="APU G1.30"/>
      <sheetName val="APU G1.31"/>
      <sheetName val="APU G1.32"/>
      <sheetName val="APU G1.33"/>
      <sheetName val="APU G1.34"/>
      <sheetName val="APU G1.35"/>
      <sheetName val="APU G1.36"/>
      <sheetName val="APU G1.37"/>
      <sheetName val="APU G1.38"/>
      <sheetName val="APU G1.39"/>
      <sheetName val="APU G1.40"/>
      <sheetName val="APU G1.41"/>
      <sheetName val="APU G1.42"/>
      <sheetName val="APU G1.43"/>
      <sheetName val="APU G1.44"/>
      <sheetName val="APU G1.45"/>
      <sheetName val="APU G1.46"/>
      <sheetName val="APU G1.47"/>
      <sheetName val="APU G1.48"/>
      <sheetName val="APU G1.49"/>
      <sheetName val="APU G1.50"/>
      <sheetName val="APU G1.51"/>
      <sheetName val="APU G1.52"/>
      <sheetName val="APU G1.53"/>
      <sheetName val="APU G1.54"/>
      <sheetName val="APU G1.55"/>
      <sheetName val="APU H4.1"/>
      <sheetName val="APU H4.2"/>
      <sheetName val="APU H4.3"/>
      <sheetName val="APU H4.4"/>
      <sheetName val="APU H4.5"/>
      <sheetName val="APU H4.6"/>
      <sheetName val="APU H4.7"/>
      <sheetName val="APU H4.8"/>
      <sheetName val="APU H4.9"/>
      <sheetName val="APU H4.10"/>
      <sheetName val="APU H5.1"/>
      <sheetName val="APU H6.1"/>
      <sheetName val="APU H6.4"/>
      <sheetName val="APU H7.1"/>
      <sheetName val="APU H7.2"/>
      <sheetName val="APU H7.3"/>
      <sheetName val="APU H7.4"/>
      <sheetName val="APU H7.5"/>
      <sheetName val="APU H7.6"/>
      <sheetName val="APU H7.7"/>
      <sheetName val="APU H7.9"/>
      <sheetName val="APU H8.1"/>
      <sheetName val="APU H9.1"/>
      <sheetName val="APU H9.2"/>
      <sheetName val="APU H9.3"/>
      <sheetName val="APU I1.1"/>
      <sheetName val="APU I1.2"/>
      <sheetName val="APU I1.3"/>
      <sheetName val="APU I1.4"/>
      <sheetName val="APU J1.1"/>
      <sheetName val="APU J1.2"/>
      <sheetName val="APU J1.3"/>
      <sheetName val="APU J1.4"/>
      <sheetName val="APU J1.5"/>
      <sheetName val="APU J1.6"/>
      <sheetName val="APU J1.7"/>
      <sheetName val="APU J1.8"/>
      <sheetName val="APU J1.9"/>
      <sheetName val="APU J1.10"/>
      <sheetName val="APU J1.11"/>
      <sheetName val="APU K1.1"/>
      <sheetName val="APU L1.1"/>
      <sheetName val="APU L1.2"/>
      <sheetName val="APU L1.3"/>
      <sheetName val="APU L1.4"/>
      <sheetName val="APU L1.5"/>
      <sheetName val="APU L1.6"/>
      <sheetName val="APU L1.7"/>
      <sheetName val="APU L1.8"/>
      <sheetName val="APU L1.9"/>
      <sheetName val="APU L1.10"/>
      <sheetName val="APU L1.11"/>
      <sheetName val="APU L1.12"/>
      <sheetName val="APU L1.13"/>
      <sheetName val="APU M2.3"/>
      <sheetName val="APU N1.1"/>
      <sheetName val="APU N1.2"/>
      <sheetName val="APU N1.3"/>
      <sheetName val="APU N1.4"/>
      <sheetName val="APU N1.5"/>
      <sheetName val="APU N1.6"/>
      <sheetName val="APU N1.7"/>
      <sheetName val="APU N1.8"/>
      <sheetName val="APU N1.9"/>
      <sheetName val="APU N1.10"/>
      <sheetName val="APU Q1.1"/>
      <sheetName val="APU Q1.2"/>
      <sheetName val="APU Q1.3"/>
      <sheetName val="APU Q1.4"/>
      <sheetName val="APU R1.1"/>
      <sheetName val="APU R1.2"/>
      <sheetName val="APU R1.3"/>
      <sheetName val="APU R1.4"/>
      <sheetName val="APU R1.5"/>
      <sheetName val="APU R1.6"/>
      <sheetName val="APU R1.7"/>
      <sheetName val="APU R1.8"/>
      <sheetName val="APU R1.9"/>
      <sheetName val="APU R1.10"/>
      <sheetName val="APU R1.11"/>
      <sheetName val="APU R1.12"/>
      <sheetName val="APU R1.13"/>
      <sheetName val="APU R1.14"/>
      <sheetName val="APU R1.15"/>
      <sheetName val="APU R1.16"/>
      <sheetName val="APU R1.17"/>
      <sheetName val="APU R1.18"/>
      <sheetName val="APU R1.19"/>
      <sheetName val="APU R1.20"/>
      <sheetName val="APU R1.21"/>
      <sheetName val="APU R1.22"/>
      <sheetName val="APU R1.23"/>
      <sheetName val="APU S1.1"/>
      <sheetName val="APU S1.2"/>
      <sheetName val="APU U1.1"/>
      <sheetName val="APU U1.2"/>
      <sheetName val="Insumos"/>
    </sheetNames>
    <sheetDataSet>
      <sheetData sheetId="0" refreshError="1">
        <row r="2">
          <cell r="A2" t="str">
            <v>OBJETO: "REALIZAR LOS ESTUDIOS Y DISEÑOS PARA LA CONSTRUCCION DEL TEATRO MUNICIPAL DE CARMEN DE VIBORAL, CON CARGO AL CONTRATO INTERADMINISTRATIVO 3048 DE 2020 - MINCULTURA"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3.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4.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9.xml.rels><?xml version="1.0" encoding="UTF-8" standalone="yes"?>
<Relationships xmlns="http://schemas.openxmlformats.org/package/2006/relationships"><Relationship Id="rId1" Type="http://schemas.openxmlformats.org/officeDocument/2006/relationships/drawing" Target="../drawings/drawing77.xml"/></Relationships>
</file>

<file path=xl/worksheets/_rels/sheet80.xml.rels><?xml version="1.0" encoding="UTF-8" standalone="yes"?>
<Relationships xmlns="http://schemas.openxmlformats.org/package/2006/relationships"><Relationship Id="rId1" Type="http://schemas.openxmlformats.org/officeDocument/2006/relationships/drawing" Target="../drawings/drawing78.xml"/></Relationships>
</file>

<file path=xl/worksheets/_rels/sheet81.xml.rels><?xml version="1.0" encoding="UTF-8" standalone="yes"?>
<Relationships xmlns="http://schemas.openxmlformats.org/package/2006/relationships"><Relationship Id="rId1" Type="http://schemas.openxmlformats.org/officeDocument/2006/relationships/drawing" Target="../drawings/drawing79.xml"/></Relationships>
</file>

<file path=xl/worksheets/_rels/sheet82.xml.rels><?xml version="1.0" encoding="UTF-8" standalone="yes"?>
<Relationships xmlns="http://schemas.openxmlformats.org/package/2006/relationships"><Relationship Id="rId1" Type="http://schemas.openxmlformats.org/officeDocument/2006/relationships/drawing" Target="../drawings/drawing80.xml"/></Relationships>
</file>

<file path=xl/worksheets/_rels/sheet83.xml.rels><?xml version="1.0" encoding="UTF-8" standalone="yes"?>
<Relationships xmlns="http://schemas.openxmlformats.org/package/2006/relationships"><Relationship Id="rId1" Type="http://schemas.openxmlformats.org/officeDocument/2006/relationships/drawing" Target="../drawings/drawing81.xml"/></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82.xml"/></Relationships>
</file>

<file path=xl/worksheets/_rels/sheet85.xml.rels><?xml version="1.0" encoding="UTF-8" standalone="yes"?>
<Relationships xmlns="http://schemas.openxmlformats.org/package/2006/relationships"><Relationship Id="rId1" Type="http://schemas.openxmlformats.org/officeDocument/2006/relationships/drawing" Target="../drawings/drawing83.xml"/></Relationships>
</file>

<file path=xl/worksheets/_rels/sheet86.xml.rels><?xml version="1.0" encoding="UTF-8" standalone="yes"?>
<Relationships xmlns="http://schemas.openxmlformats.org/package/2006/relationships"><Relationship Id="rId1" Type="http://schemas.openxmlformats.org/officeDocument/2006/relationships/drawing" Target="../drawings/drawing84.xml"/></Relationships>
</file>

<file path=xl/worksheets/_rels/sheet87.xml.rels><?xml version="1.0" encoding="UTF-8" standalone="yes"?>
<Relationships xmlns="http://schemas.openxmlformats.org/package/2006/relationships"><Relationship Id="rId1" Type="http://schemas.openxmlformats.org/officeDocument/2006/relationships/drawing" Target="../drawings/drawing85.xml"/></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86.xml"/></Relationships>
</file>

<file path=xl/worksheets/_rels/sheet89.xml.rels><?xml version="1.0" encoding="UTF-8" standalone="yes"?>
<Relationships xmlns="http://schemas.openxmlformats.org/package/2006/relationships"><Relationship Id="rId1" Type="http://schemas.openxmlformats.org/officeDocument/2006/relationships/drawing" Target="../drawings/drawing87.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88.xml"/></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89.xml"/></Relationships>
</file>

<file path=xl/worksheets/_rels/sheet92.xml.rels><?xml version="1.0" encoding="UTF-8" standalone="yes"?>
<Relationships xmlns="http://schemas.openxmlformats.org/package/2006/relationships"><Relationship Id="rId1" Type="http://schemas.openxmlformats.org/officeDocument/2006/relationships/drawing" Target="../drawings/drawing90.xml"/></Relationships>
</file>

<file path=xl/worksheets/_rels/sheet93.xml.rels><?xml version="1.0" encoding="UTF-8" standalone="yes"?>
<Relationships xmlns="http://schemas.openxmlformats.org/package/2006/relationships"><Relationship Id="rId1" Type="http://schemas.openxmlformats.org/officeDocument/2006/relationships/drawing" Target="../drawings/drawing91.xml"/></Relationships>
</file>

<file path=xl/worksheets/_rels/sheet94.xml.rels><?xml version="1.0" encoding="UTF-8" standalone="yes"?>
<Relationships xmlns="http://schemas.openxmlformats.org/package/2006/relationships"><Relationship Id="rId1" Type="http://schemas.openxmlformats.org/officeDocument/2006/relationships/drawing" Target="../drawings/drawing92.xml"/></Relationships>
</file>

<file path=xl/worksheets/_rels/sheet95.xml.rels><?xml version="1.0" encoding="UTF-8" standalone="yes"?>
<Relationships xmlns="http://schemas.openxmlformats.org/package/2006/relationships"><Relationship Id="rId1" Type="http://schemas.openxmlformats.org/officeDocument/2006/relationships/drawing" Target="../drawings/drawing93.xml"/></Relationships>
</file>

<file path=xl/worksheets/_rels/sheet96.xml.rels><?xml version="1.0" encoding="UTF-8" standalone="yes"?>
<Relationships xmlns="http://schemas.openxmlformats.org/package/2006/relationships"><Relationship Id="rId1" Type="http://schemas.openxmlformats.org/officeDocument/2006/relationships/drawing" Target="../drawings/drawing94.xml"/></Relationships>
</file>

<file path=xl/worksheets/_rels/sheet97.xml.rels><?xml version="1.0" encoding="UTF-8" standalone="yes"?>
<Relationships xmlns="http://schemas.openxmlformats.org/package/2006/relationships"><Relationship Id="rId1" Type="http://schemas.openxmlformats.org/officeDocument/2006/relationships/drawing" Target="../drawings/drawing95.xml"/></Relationships>
</file>

<file path=xl/worksheets/_rels/sheet98.xml.rels><?xml version="1.0" encoding="UTF-8" standalone="yes"?>
<Relationships xmlns="http://schemas.openxmlformats.org/package/2006/relationships"><Relationship Id="rId1" Type="http://schemas.openxmlformats.org/officeDocument/2006/relationships/drawing" Target="../drawings/drawing96.xml"/></Relationships>
</file>

<file path=xl/worksheets/_rels/sheet99.xml.rels><?xml version="1.0" encoding="UTF-8" standalone="yes"?>
<Relationships xmlns="http://schemas.openxmlformats.org/package/2006/relationships"><Relationship Id="rId1" Type="http://schemas.openxmlformats.org/officeDocument/2006/relationships/drawing" Target="../drawings/drawing97.xml"/></Relationships>
</file>

<file path=xl/worksheets/_rels/sheet100.xml.rels><?xml version="1.0" encoding="UTF-8" standalone="yes"?>
<Relationships xmlns="http://schemas.openxmlformats.org/package/2006/relationships"><Relationship Id="rId1" Type="http://schemas.openxmlformats.org/officeDocument/2006/relationships/drawing" Target="../drawings/drawing98.xml"/></Relationships>
</file>

<file path=xl/worksheets/_rels/sheet101.xml.rels><?xml version="1.0" encoding="UTF-8" standalone="yes"?>
<Relationships xmlns="http://schemas.openxmlformats.org/package/2006/relationships"><Relationship Id="rId1" Type="http://schemas.openxmlformats.org/officeDocument/2006/relationships/drawing" Target="../drawings/drawing99.xml"/></Relationships>
</file>

<file path=xl/worksheets/_rels/sheet102.xml.rels><?xml version="1.0" encoding="UTF-8" standalone="yes"?>
<Relationships xmlns="http://schemas.openxmlformats.org/package/2006/relationships"><Relationship Id="rId1" Type="http://schemas.openxmlformats.org/officeDocument/2006/relationships/drawing" Target="../drawings/drawing100.xml"/></Relationships>
</file>

<file path=xl/worksheets/_rels/sheet103.xml.rels><?xml version="1.0" encoding="UTF-8" standalone="yes"?>
<Relationships xmlns="http://schemas.openxmlformats.org/package/2006/relationships"><Relationship Id="rId1" Type="http://schemas.openxmlformats.org/officeDocument/2006/relationships/drawing" Target="../drawings/drawing101.xml"/></Relationships>
</file>

<file path=xl/worksheets/_rels/sheet104.xml.rels><?xml version="1.0" encoding="UTF-8" standalone="yes"?>
<Relationships xmlns="http://schemas.openxmlformats.org/package/2006/relationships"><Relationship Id="rId1" Type="http://schemas.openxmlformats.org/officeDocument/2006/relationships/drawing" Target="../drawings/drawing102.xml"/></Relationships>
</file>

<file path=xl/worksheets/_rels/sheet105.xml.rels><?xml version="1.0" encoding="UTF-8" standalone="yes"?>
<Relationships xmlns="http://schemas.openxmlformats.org/package/2006/relationships"><Relationship Id="rId1" Type="http://schemas.openxmlformats.org/officeDocument/2006/relationships/drawing" Target="../drawings/drawing103.xml"/></Relationships>
</file>

<file path=xl/worksheets/_rels/sheet106.xml.rels><?xml version="1.0" encoding="UTF-8" standalone="yes"?>
<Relationships xmlns="http://schemas.openxmlformats.org/package/2006/relationships"><Relationship Id="rId1" Type="http://schemas.openxmlformats.org/officeDocument/2006/relationships/drawing" Target="../drawings/drawing104.xml"/></Relationships>
</file>

<file path=xl/worksheets/_rels/sheet107.xml.rels><?xml version="1.0" encoding="UTF-8" standalone="yes"?>
<Relationships xmlns="http://schemas.openxmlformats.org/package/2006/relationships"><Relationship Id="rId1" Type="http://schemas.openxmlformats.org/officeDocument/2006/relationships/drawing" Target="../drawings/drawing105.xml"/></Relationships>
</file>

<file path=xl/worksheets/_rels/sheet108.xml.rels><?xml version="1.0" encoding="UTF-8" standalone="yes"?>
<Relationships xmlns="http://schemas.openxmlformats.org/package/2006/relationships"><Relationship Id="rId1" Type="http://schemas.openxmlformats.org/officeDocument/2006/relationships/drawing" Target="../drawings/drawing106.xml"/></Relationships>
</file>

<file path=xl/worksheets/_rels/sheet109.xml.rels><?xml version="1.0" encoding="UTF-8" standalone="yes"?>
<Relationships xmlns="http://schemas.openxmlformats.org/package/2006/relationships"><Relationship Id="rId1" Type="http://schemas.openxmlformats.org/officeDocument/2006/relationships/drawing" Target="../drawings/drawing107.xml"/></Relationships>
</file>

<file path=xl/worksheets/_rels/sheet110.xml.rels><?xml version="1.0" encoding="UTF-8" standalone="yes"?>
<Relationships xmlns="http://schemas.openxmlformats.org/package/2006/relationships"><Relationship Id="rId1" Type="http://schemas.openxmlformats.org/officeDocument/2006/relationships/drawing" Target="../drawings/drawing108.xml"/></Relationships>
</file>

<file path=xl/worksheets/_rels/sheet111.xml.rels><?xml version="1.0" encoding="UTF-8" standalone="yes"?>
<Relationships xmlns="http://schemas.openxmlformats.org/package/2006/relationships"><Relationship Id="rId1" Type="http://schemas.openxmlformats.org/officeDocument/2006/relationships/drawing" Target="../drawings/drawing109.xml"/></Relationships>
</file>

<file path=xl/worksheets/_rels/sheet112.xml.rels><?xml version="1.0" encoding="UTF-8" standalone="yes"?>
<Relationships xmlns="http://schemas.openxmlformats.org/package/2006/relationships"><Relationship Id="rId1" Type="http://schemas.openxmlformats.org/officeDocument/2006/relationships/drawing" Target="../drawings/drawing110.xml"/></Relationships>
</file>

<file path=xl/worksheets/_rels/sheet113.xml.rels><?xml version="1.0" encoding="UTF-8" standalone="yes"?>
<Relationships xmlns="http://schemas.openxmlformats.org/package/2006/relationships"><Relationship Id="rId1" Type="http://schemas.openxmlformats.org/officeDocument/2006/relationships/drawing" Target="../drawings/drawing111.xml"/></Relationships>
</file>

<file path=xl/worksheets/_rels/sheet114.xml.rels><?xml version="1.0" encoding="UTF-8" standalone="yes"?>
<Relationships xmlns="http://schemas.openxmlformats.org/package/2006/relationships"><Relationship Id="rId1" Type="http://schemas.openxmlformats.org/officeDocument/2006/relationships/drawing" Target="../drawings/drawing112.xml"/></Relationships>
</file>

<file path=xl/worksheets/_rels/sheet115.xml.rels><?xml version="1.0" encoding="UTF-8" standalone="yes"?>
<Relationships xmlns="http://schemas.openxmlformats.org/package/2006/relationships"><Relationship Id="rId1" Type="http://schemas.openxmlformats.org/officeDocument/2006/relationships/drawing" Target="../drawings/drawing113.xml"/></Relationships>
</file>

<file path=xl/worksheets/_rels/sheet116.xml.rels><?xml version="1.0" encoding="UTF-8" standalone="yes"?>
<Relationships xmlns="http://schemas.openxmlformats.org/package/2006/relationships"><Relationship Id="rId1" Type="http://schemas.openxmlformats.org/officeDocument/2006/relationships/drawing" Target="../drawings/drawing114.xml"/></Relationships>
</file>

<file path=xl/worksheets/_rels/sheet117.xml.rels><?xml version="1.0" encoding="UTF-8" standalone="yes"?>
<Relationships xmlns="http://schemas.openxmlformats.org/package/2006/relationships"><Relationship Id="rId1" Type="http://schemas.openxmlformats.org/officeDocument/2006/relationships/drawing" Target="../drawings/drawing115.xml"/></Relationships>
</file>

<file path=xl/worksheets/_rels/sheet118.xml.rels><?xml version="1.0" encoding="UTF-8" standalone="yes"?>
<Relationships xmlns="http://schemas.openxmlformats.org/package/2006/relationships"><Relationship Id="rId1" Type="http://schemas.openxmlformats.org/officeDocument/2006/relationships/drawing" Target="../drawings/drawing116.xml"/></Relationships>
</file>

<file path=xl/worksheets/_rels/sheet119.xml.rels><?xml version="1.0" encoding="UTF-8" standalone="yes"?>
<Relationships xmlns="http://schemas.openxmlformats.org/package/2006/relationships"><Relationship Id="rId1" Type="http://schemas.openxmlformats.org/officeDocument/2006/relationships/drawing" Target="../drawings/drawing117.xml"/></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1.xml.rels><?xml version="1.0" encoding="UTF-8" standalone="yes"?>
<Relationships xmlns="http://schemas.openxmlformats.org/package/2006/relationships"><Relationship Id="rId1" Type="http://schemas.openxmlformats.org/officeDocument/2006/relationships/drawing" Target="../drawings/drawing118.xml"/></Relationships>
</file>

<file path=xl/worksheets/_rels/sheet122.xml.rels><?xml version="1.0" encoding="UTF-8" standalone="yes"?>
<Relationships xmlns="http://schemas.openxmlformats.org/package/2006/relationships"><Relationship Id="rId1" Type="http://schemas.openxmlformats.org/officeDocument/2006/relationships/drawing" Target="../drawings/drawing119.xml"/></Relationships>
</file>

<file path=xl/worksheets/_rels/sheet123.xml.rels><?xml version="1.0" encoding="UTF-8" standalone="yes"?>
<Relationships xmlns="http://schemas.openxmlformats.org/package/2006/relationships"><Relationship Id="rId1" Type="http://schemas.openxmlformats.org/officeDocument/2006/relationships/drawing" Target="../drawings/drawing120.xml"/></Relationships>
</file>

<file path=xl/worksheets/_rels/sheet124.xml.rels><?xml version="1.0" encoding="UTF-8" standalone="yes"?>
<Relationships xmlns="http://schemas.openxmlformats.org/package/2006/relationships"><Relationship Id="rId1" Type="http://schemas.openxmlformats.org/officeDocument/2006/relationships/drawing" Target="../drawings/drawing121.xml"/></Relationships>
</file>

<file path=xl/worksheets/_rels/sheet125.xml.rels><?xml version="1.0" encoding="UTF-8" standalone="yes"?>
<Relationships xmlns="http://schemas.openxmlformats.org/package/2006/relationships"><Relationship Id="rId1" Type="http://schemas.openxmlformats.org/officeDocument/2006/relationships/drawing" Target="../drawings/drawing122.xml"/></Relationships>
</file>

<file path=xl/worksheets/_rels/sheet126.xml.rels><?xml version="1.0" encoding="UTF-8" standalone="yes"?>
<Relationships xmlns="http://schemas.openxmlformats.org/package/2006/relationships"><Relationship Id="rId1" Type="http://schemas.openxmlformats.org/officeDocument/2006/relationships/drawing" Target="../drawings/drawing123.xml"/></Relationships>
</file>

<file path=xl/worksheets/_rels/sheet127.xml.rels><?xml version="1.0" encoding="UTF-8" standalone="yes"?>
<Relationships xmlns="http://schemas.openxmlformats.org/package/2006/relationships"><Relationship Id="rId1" Type="http://schemas.openxmlformats.org/officeDocument/2006/relationships/drawing" Target="../drawings/drawing124.xml"/></Relationships>
</file>

<file path=xl/worksheets/_rels/sheet128.xml.rels><?xml version="1.0" encoding="UTF-8" standalone="yes"?>
<Relationships xmlns="http://schemas.openxmlformats.org/package/2006/relationships"><Relationship Id="rId1" Type="http://schemas.openxmlformats.org/officeDocument/2006/relationships/drawing" Target="../drawings/drawing1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45"/>
  <sheetViews>
    <sheetView topLeftCell="A13" workbookViewId="0">
      <selection activeCell="E28" sqref="E28"/>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c r="B3" s="234"/>
      <c r="C3" s="235"/>
      <c r="D3" s="241"/>
      <c r="E3" s="242"/>
      <c r="F3" s="242"/>
      <c r="G3" s="242"/>
      <c r="H3" s="243"/>
      <c r="I3" s="246" t="s">
        <v>2</v>
      </c>
      <c r="J3" s="247"/>
    </row>
    <row r="4" spans="2:10" ht="15.75"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c r="D10" s="268"/>
      <c r="E10" s="269" t="s">
        <v>5</v>
      </c>
      <c r="F10" s="269"/>
      <c r="G10" s="269"/>
      <c r="H10" s="269"/>
      <c r="I10" s="269"/>
      <c r="J10" s="270"/>
    </row>
    <row r="11" spans="2:10" ht="20.25">
      <c r="B11" s="273" t="s">
        <v>6</v>
      </c>
      <c r="C11" s="274"/>
      <c r="D11" s="84" t="s">
        <v>7</v>
      </c>
      <c r="E11" s="275" t="str">
        <f>'PRESUPUESTO PLAZA 07042022'!B5</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F11" s="276"/>
      <c r="G11" s="276"/>
      <c r="H11" s="276"/>
      <c r="I11" s="276"/>
      <c r="J11" s="277"/>
    </row>
    <row r="12" spans="2:10" ht="99" customHeight="1" thickBot="1">
      <c r="B12" s="281">
        <v>3.1</v>
      </c>
      <c r="C12" s="282"/>
      <c r="D12" s="85" t="s">
        <v>8</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ht="30">
      <c r="B16" s="93"/>
      <c r="C16" s="94"/>
      <c r="D16" s="91"/>
      <c r="E16" s="95" t="s">
        <v>16</v>
      </c>
      <c r="F16" s="101"/>
      <c r="G16" s="102"/>
      <c r="H16" s="102"/>
      <c r="I16" s="101">
        <v>268</v>
      </c>
      <c r="J16" s="103">
        <f>I16</f>
        <v>268</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268</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268</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5"/>
  <sheetViews>
    <sheetView workbookViewId="0">
      <selection activeCell="D11" sqref="D11:I1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07042022'!B6</f>
        <v>Excavación  mecanica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E11" s="276"/>
      <c r="F11" s="276"/>
      <c r="G11" s="276"/>
      <c r="H11" s="276"/>
      <c r="I11" s="277"/>
    </row>
    <row r="12" spans="1:9" ht="54" customHeight="1" thickBot="1">
      <c r="A12" s="281">
        <v>3.2</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c r="E15" s="96"/>
      <c r="F15" s="97"/>
      <c r="G15" s="98"/>
      <c r="H15" s="99"/>
      <c r="I15" s="100"/>
    </row>
    <row r="16" spans="1:9" ht="30">
      <c r="A16" s="93"/>
      <c r="B16" s="94"/>
      <c r="C16" s="91"/>
      <c r="D16" s="95" t="s">
        <v>16</v>
      </c>
      <c r="E16" s="101"/>
      <c r="F16" s="102"/>
      <c r="G16" s="102"/>
      <c r="H16" s="101">
        <v>266</v>
      </c>
      <c r="I16" s="103">
        <f>H16</f>
        <v>266</v>
      </c>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266</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266</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240"/>
  <sheetViews>
    <sheetView topLeftCell="A4" workbookViewId="0">
      <selection activeCell="F17" sqref="F17"/>
    </sheetView>
  </sheetViews>
  <sheetFormatPr defaultColWidth="11.42578125" defaultRowHeight="14.25"/>
  <cols>
    <col min="1" max="1" width="9.7109375" style="90" customWidth="1"/>
    <col min="2" max="2" width="20.42578125" style="90" customWidth="1"/>
    <col min="3" max="3" width="21" style="90" customWidth="1"/>
    <col min="4" max="4" width="18.42578125" style="90" customWidth="1"/>
    <col min="5" max="5" width="41.28515625" style="90" customWidth="1"/>
    <col min="6" max="6" width="11.42578125" style="90" bestFit="1" customWidth="1"/>
    <col min="7" max="7" width="9.7109375" style="90" bestFit="1" customWidth="1"/>
    <col min="8" max="8" width="10.42578125" style="137" customWidth="1"/>
    <col min="9" max="9" width="17" style="118" customWidth="1"/>
    <col min="10" max="10" width="19.28515625" style="186" customWidth="1"/>
    <col min="11" max="16384" width="11.42578125" style="90"/>
  </cols>
  <sheetData>
    <row r="1" spans="2:10" ht="21.75" customHeight="1">
      <c r="B1" s="232"/>
      <c r="C1" s="233"/>
      <c r="D1" s="238" t="s">
        <v>0</v>
      </c>
      <c r="E1" s="239"/>
      <c r="F1" s="239"/>
      <c r="G1" s="239"/>
      <c r="H1" s="240"/>
      <c r="I1" s="244" t="s">
        <v>1</v>
      </c>
      <c r="J1" s="245"/>
    </row>
    <row r="2" spans="2:10" ht="46.5" customHeight="1">
      <c r="B2" s="234"/>
      <c r="C2" s="235"/>
      <c r="D2" s="241"/>
      <c r="E2" s="242"/>
      <c r="F2" s="242"/>
      <c r="G2" s="242"/>
      <c r="H2" s="243"/>
      <c r="I2" s="246"/>
      <c r="J2" s="247"/>
    </row>
    <row r="3" spans="2:10" ht="31.5" customHeight="1" thickBot="1">
      <c r="B3" s="236"/>
      <c r="C3" s="237"/>
      <c r="D3" s="250"/>
      <c r="E3" s="251"/>
      <c r="F3" s="251"/>
      <c r="G3" s="251"/>
      <c r="H3" s="252"/>
      <c r="I3" s="248"/>
      <c r="J3" s="249"/>
    </row>
    <row r="4" spans="2:10" ht="18.75" thickBot="1">
      <c r="B4" s="229" t="s">
        <v>23</v>
      </c>
      <c r="C4" s="230"/>
      <c r="D4" s="230"/>
      <c r="E4" s="230"/>
      <c r="F4" s="230"/>
      <c r="G4" s="230"/>
      <c r="H4" s="230"/>
      <c r="I4" s="230"/>
      <c r="J4" s="231"/>
    </row>
    <row r="5" spans="2:10">
      <c r="B5" s="253" t="s">
        <v>24</v>
      </c>
      <c r="C5" s="254"/>
      <c r="D5" s="254"/>
      <c r="E5" s="254"/>
      <c r="F5" s="254"/>
      <c r="G5" s="254"/>
      <c r="H5" s="254"/>
      <c r="I5" s="254"/>
      <c r="J5" s="255"/>
    </row>
    <row r="6" spans="2:10">
      <c r="B6" s="259" t="s">
        <v>25</v>
      </c>
      <c r="C6" s="260"/>
      <c r="D6" s="260"/>
      <c r="E6" s="261" t="s">
        <v>26</v>
      </c>
      <c r="F6" s="262"/>
      <c r="G6" s="262"/>
      <c r="H6" s="262"/>
      <c r="I6" s="262"/>
      <c r="J6" s="263"/>
    </row>
    <row r="7" spans="2:10" ht="15" thickBot="1">
      <c r="B7" s="259"/>
      <c r="C7" s="260"/>
      <c r="D7" s="260"/>
      <c r="E7" s="264"/>
      <c r="F7" s="265"/>
      <c r="G7" s="265"/>
      <c r="H7" s="265"/>
      <c r="I7" s="265"/>
      <c r="J7" s="266"/>
    </row>
    <row r="8" spans="2:10" ht="15.75">
      <c r="B8" s="83" t="s">
        <v>4</v>
      </c>
      <c r="C8" s="305" t="s">
        <v>27</v>
      </c>
      <c r="D8" s="306"/>
      <c r="E8" s="269"/>
      <c r="F8" s="269"/>
      <c r="G8" s="269"/>
      <c r="H8" s="269"/>
      <c r="I8" s="269"/>
      <c r="J8" s="270"/>
    </row>
    <row r="9" spans="2:10" ht="25.35" customHeight="1">
      <c r="B9" s="273" t="s">
        <v>6</v>
      </c>
      <c r="C9" s="274"/>
      <c r="D9" s="84" t="s">
        <v>7</v>
      </c>
      <c r="E9" s="307" t="str">
        <f>'[3]PRESUPUESTO PLAZA DPS V29032022'!C7</f>
        <v>Llenos    con    material    de    préstamo,    compactados mecánicamente hasta obtener una densidad del 98% de la máxima obtenida en el ensayo del próctor modificado. Incluye el   suministro,   transporte,   colocación   de   material,   la compactación de la misma y transporte interno. Y su medida
será en sitio ya compactado.</v>
      </c>
      <c r="F9" s="308"/>
      <c r="G9" s="308"/>
      <c r="H9" s="308"/>
      <c r="I9" s="308"/>
      <c r="J9" s="309"/>
    </row>
    <row r="10" spans="2:10" ht="35.450000000000003" customHeight="1" thickBot="1">
      <c r="B10" s="281"/>
      <c r="C10" s="282"/>
      <c r="D10" s="85" t="str">
        <f>+[4]PRESUPUESTO!C13</f>
        <v>M3</v>
      </c>
      <c r="E10" s="310"/>
      <c r="F10" s="311"/>
      <c r="G10" s="311"/>
      <c r="H10" s="311"/>
      <c r="I10" s="311"/>
      <c r="J10" s="312"/>
    </row>
    <row r="11" spans="2:10" ht="15.75">
      <c r="B11" s="86"/>
      <c r="C11" s="87"/>
      <c r="D11" s="88"/>
      <c r="E11" s="283" t="s">
        <v>9</v>
      </c>
      <c r="F11" s="285" t="s">
        <v>10</v>
      </c>
      <c r="G11" s="285"/>
      <c r="H11" s="285"/>
      <c r="I11" s="286" t="s">
        <v>11</v>
      </c>
      <c r="J11" s="288" t="s">
        <v>12</v>
      </c>
    </row>
    <row r="12" spans="2:10" ht="39" customHeight="1">
      <c r="B12" s="89"/>
      <c r="D12" s="91"/>
      <c r="E12" s="284"/>
      <c r="F12" s="146" t="s">
        <v>15</v>
      </c>
      <c r="G12" s="92" t="s">
        <v>14</v>
      </c>
      <c r="H12" s="92" t="s">
        <v>13</v>
      </c>
      <c r="I12" s="287"/>
      <c r="J12" s="289"/>
    </row>
    <row r="13" spans="2:10" ht="15">
      <c r="B13" s="93"/>
      <c r="C13" s="94"/>
      <c r="D13" s="91"/>
      <c r="E13" s="95" t="s">
        <v>28</v>
      </c>
      <c r="F13" s="147">
        <v>0.05</v>
      </c>
      <c r="G13" s="147">
        <v>26.6</v>
      </c>
      <c r="H13" s="147">
        <v>100</v>
      </c>
      <c r="I13" s="147">
        <v>1</v>
      </c>
      <c r="J13" s="148">
        <f>+ROUND((F13*I13*G13*H13),2)</f>
        <v>133</v>
      </c>
    </row>
    <row r="14" spans="2:10" ht="15">
      <c r="B14" s="89"/>
      <c r="D14" s="91"/>
      <c r="E14" s="95"/>
      <c r="F14" s="149"/>
      <c r="G14" s="149"/>
      <c r="H14" s="149"/>
      <c r="I14" s="149"/>
      <c r="J14" s="150"/>
    </row>
    <row r="15" spans="2:10" ht="15">
      <c r="B15" s="89"/>
      <c r="D15" s="91"/>
      <c r="E15" s="95"/>
      <c r="F15" s="149"/>
      <c r="G15" s="149"/>
      <c r="H15" s="149"/>
      <c r="I15" s="149"/>
      <c r="J15" s="150"/>
    </row>
    <row r="16" spans="2:10" ht="15">
      <c r="B16" s="89"/>
      <c r="D16" s="91"/>
      <c r="E16" s="95"/>
      <c r="F16" s="149"/>
      <c r="G16" s="149"/>
      <c r="H16" s="149"/>
      <c r="I16" s="149"/>
      <c r="J16" s="150"/>
    </row>
    <row r="17" spans="2:10" ht="15">
      <c r="B17" s="89"/>
      <c r="D17" s="91"/>
      <c r="E17" s="95"/>
      <c r="F17" s="149"/>
      <c r="G17" s="149"/>
      <c r="H17" s="149"/>
      <c r="I17" s="149"/>
      <c r="J17" s="150"/>
    </row>
    <row r="18" spans="2:10" ht="15">
      <c r="B18" s="89"/>
      <c r="D18" s="91"/>
      <c r="E18" s="95"/>
      <c r="F18" s="149"/>
      <c r="G18" s="149"/>
      <c r="H18" s="149"/>
      <c r="I18" s="149"/>
      <c r="J18" s="150"/>
    </row>
    <row r="19" spans="2:10" ht="15">
      <c r="B19" s="89"/>
      <c r="D19" s="91"/>
      <c r="E19" s="95"/>
      <c r="F19" s="149"/>
      <c r="G19" s="149"/>
      <c r="H19" s="149"/>
      <c r="I19" s="149"/>
      <c r="J19" s="150"/>
    </row>
    <row r="20" spans="2:10" ht="15">
      <c r="B20" s="89"/>
      <c r="D20" s="91"/>
      <c r="E20" s="95"/>
      <c r="F20" s="149"/>
      <c r="G20" s="149"/>
      <c r="H20" s="149"/>
      <c r="I20" s="149"/>
      <c r="J20" s="150"/>
    </row>
    <row r="21" spans="2:10" ht="15">
      <c r="B21" s="89"/>
      <c r="D21" s="91"/>
      <c r="E21" s="95"/>
      <c r="F21" s="147"/>
      <c r="G21" s="147"/>
      <c r="H21" s="147"/>
      <c r="I21" s="147"/>
      <c r="J21" s="148"/>
    </row>
    <row r="22" spans="2:10" ht="15">
      <c r="B22" s="89"/>
      <c r="D22" s="91"/>
      <c r="E22" s="95"/>
      <c r="F22" s="149"/>
      <c r="G22" s="149"/>
      <c r="H22" s="149"/>
      <c r="I22" s="149"/>
      <c r="J22" s="150"/>
    </row>
    <row r="23" spans="2:10" ht="15" hidden="1">
      <c r="B23" s="89"/>
      <c r="D23" s="91"/>
      <c r="E23" s="95"/>
      <c r="F23" s="149"/>
      <c r="G23" s="149"/>
      <c r="H23" s="149"/>
      <c r="I23" s="149"/>
      <c r="J23" s="150"/>
    </row>
    <row r="24" spans="2:10" ht="15" hidden="1">
      <c r="B24" s="89"/>
      <c r="D24" s="91"/>
      <c r="E24" s="95"/>
      <c r="F24" s="149"/>
      <c r="G24" s="149"/>
      <c r="H24" s="149"/>
      <c r="I24" s="149"/>
      <c r="J24" s="150"/>
    </row>
    <row r="25" spans="2:10" ht="15" hidden="1">
      <c r="B25" s="89"/>
      <c r="D25" s="91"/>
      <c r="E25" s="95"/>
      <c r="F25" s="149"/>
      <c r="G25" s="149"/>
      <c r="H25" s="149"/>
      <c r="I25" s="149"/>
      <c r="J25" s="150"/>
    </row>
    <row r="26" spans="2:10" ht="15" hidden="1">
      <c r="B26" s="89"/>
      <c r="D26" s="91"/>
      <c r="E26" s="95"/>
      <c r="F26" s="149"/>
      <c r="G26" s="149"/>
      <c r="H26" s="149"/>
      <c r="I26" s="149"/>
      <c r="J26" s="150"/>
    </row>
    <row r="27" spans="2:10" ht="15" hidden="1">
      <c r="B27" s="89"/>
      <c r="D27" s="91"/>
      <c r="E27" s="95"/>
      <c r="F27" s="149"/>
      <c r="G27" s="149"/>
      <c r="H27" s="149"/>
      <c r="I27" s="149"/>
      <c r="J27" s="150"/>
    </row>
    <row r="28" spans="2:10" ht="15" hidden="1">
      <c r="B28" s="89"/>
      <c r="D28" s="91"/>
      <c r="E28" s="95"/>
      <c r="F28" s="149"/>
      <c r="G28" s="149"/>
      <c r="H28" s="149"/>
      <c r="I28" s="149"/>
      <c r="J28" s="150"/>
    </row>
    <row r="29" spans="2:10" ht="15" hidden="1">
      <c r="B29" s="89"/>
      <c r="D29" s="91"/>
      <c r="E29" s="95"/>
      <c r="F29" s="149"/>
      <c r="G29" s="149"/>
      <c r="H29" s="149"/>
      <c r="I29" s="149"/>
      <c r="J29" s="150"/>
    </row>
    <row r="30" spans="2:10" ht="15" hidden="1">
      <c r="B30" s="89"/>
      <c r="D30" s="91"/>
      <c r="E30" s="95"/>
      <c r="F30" s="149"/>
      <c r="G30" s="149"/>
      <c r="H30" s="149"/>
      <c r="I30" s="149"/>
      <c r="J30" s="150"/>
    </row>
    <row r="31" spans="2:10" ht="15" hidden="1">
      <c r="B31" s="89"/>
      <c r="D31" s="91"/>
      <c r="E31" s="95"/>
      <c r="F31" s="149"/>
      <c r="G31" s="149"/>
      <c r="H31" s="149"/>
      <c r="I31" s="149"/>
      <c r="J31" s="150"/>
    </row>
    <row r="32" spans="2:10" ht="15" hidden="1">
      <c r="B32" s="89"/>
      <c r="D32" s="91"/>
      <c r="E32" s="95"/>
      <c r="F32" s="149"/>
      <c r="G32" s="149"/>
      <c r="H32" s="149"/>
      <c r="I32" s="149"/>
      <c r="J32" s="150"/>
    </row>
    <row r="33" spans="2:10" ht="15" hidden="1">
      <c r="B33" s="89"/>
      <c r="D33" s="91"/>
      <c r="E33" s="95"/>
      <c r="F33" s="149"/>
      <c r="G33" s="149"/>
      <c r="H33" s="149"/>
      <c r="I33" s="149"/>
      <c r="J33" s="150"/>
    </row>
    <row r="34" spans="2:10" ht="15" hidden="1">
      <c r="B34" s="89"/>
      <c r="D34" s="91"/>
      <c r="E34" s="95"/>
      <c r="F34" s="149"/>
      <c r="G34" s="149"/>
      <c r="H34" s="149"/>
      <c r="I34" s="149"/>
      <c r="J34" s="150"/>
    </row>
    <row r="35" spans="2:10" ht="15" hidden="1">
      <c r="B35" s="89"/>
      <c r="D35" s="91"/>
      <c r="E35" s="95"/>
      <c r="F35" s="149"/>
      <c r="G35" s="149"/>
      <c r="H35" s="149"/>
      <c r="I35" s="149"/>
      <c r="J35" s="150"/>
    </row>
    <row r="36" spans="2:10" ht="15" hidden="1">
      <c r="B36" s="89"/>
      <c r="D36" s="91"/>
      <c r="E36" s="95"/>
      <c r="F36" s="149"/>
      <c r="G36" s="149"/>
      <c r="H36" s="149"/>
      <c r="I36" s="149"/>
      <c r="J36" s="150"/>
    </row>
    <row r="37" spans="2:10" ht="15" hidden="1">
      <c r="B37" s="89"/>
      <c r="D37" s="91"/>
      <c r="E37" s="95"/>
      <c r="F37" s="149"/>
      <c r="G37" s="149"/>
      <c r="H37" s="149"/>
      <c r="I37" s="149"/>
      <c r="J37" s="150"/>
    </row>
    <row r="38" spans="2:10" ht="15" hidden="1">
      <c r="B38" s="89"/>
      <c r="D38" s="91"/>
      <c r="E38" s="95"/>
      <c r="F38" s="149"/>
      <c r="G38" s="149"/>
      <c r="H38" s="149"/>
      <c r="I38" s="149"/>
      <c r="J38" s="150"/>
    </row>
    <row r="39" spans="2:10" ht="15" hidden="1">
      <c r="B39" s="89"/>
      <c r="D39" s="91"/>
      <c r="E39" s="95"/>
      <c r="F39" s="149"/>
      <c r="G39" s="149"/>
      <c r="H39" s="149"/>
      <c r="I39" s="149"/>
      <c r="J39" s="150"/>
    </row>
    <row r="40" spans="2:10" ht="15" hidden="1">
      <c r="B40" s="89"/>
      <c r="D40" s="91"/>
      <c r="E40" s="95"/>
      <c r="F40" s="149"/>
      <c r="G40" s="149"/>
      <c r="H40" s="149"/>
      <c r="I40" s="149"/>
      <c r="J40" s="150"/>
    </row>
    <row r="41" spans="2:10" ht="15" hidden="1">
      <c r="B41" s="89"/>
      <c r="D41" s="91"/>
      <c r="E41" s="95"/>
      <c r="F41" s="149"/>
      <c r="G41" s="149"/>
      <c r="H41" s="149"/>
      <c r="I41" s="149"/>
      <c r="J41" s="150"/>
    </row>
    <row r="42" spans="2:10" ht="15" hidden="1">
      <c r="B42" s="89"/>
      <c r="D42" s="91"/>
      <c r="E42" s="95"/>
      <c r="F42" s="149"/>
      <c r="G42" s="149"/>
      <c r="H42" s="149"/>
      <c r="I42" s="149"/>
      <c r="J42" s="150"/>
    </row>
    <row r="43" spans="2:10" ht="15" hidden="1">
      <c r="B43" s="89"/>
      <c r="D43" s="91"/>
      <c r="E43" s="95"/>
      <c r="F43" s="149"/>
      <c r="G43" s="149"/>
      <c r="H43" s="149"/>
      <c r="I43" s="149"/>
      <c r="J43" s="150"/>
    </row>
    <row r="44" spans="2:10" ht="15" hidden="1">
      <c r="B44" s="89"/>
      <c r="D44" s="91"/>
      <c r="E44" s="95"/>
      <c r="F44" s="149"/>
      <c r="G44" s="149"/>
      <c r="H44" s="149"/>
      <c r="I44" s="149"/>
      <c r="J44" s="150"/>
    </row>
    <row r="45" spans="2:10" ht="15" hidden="1">
      <c r="B45" s="89"/>
      <c r="D45" s="91"/>
      <c r="E45" s="95"/>
      <c r="F45" s="149"/>
      <c r="G45" s="149"/>
      <c r="H45" s="149"/>
      <c r="I45" s="149"/>
      <c r="J45" s="150"/>
    </row>
    <row r="46" spans="2:10" ht="15" hidden="1">
      <c r="B46" s="89"/>
      <c r="D46" s="91"/>
      <c r="E46" s="95"/>
      <c r="F46" s="149"/>
      <c r="G46" s="149"/>
      <c r="H46" s="149"/>
      <c r="I46" s="149"/>
      <c r="J46" s="150"/>
    </row>
    <row r="47" spans="2:10" ht="15" hidden="1">
      <c r="B47" s="89"/>
      <c r="D47" s="91"/>
      <c r="E47" s="95"/>
      <c r="F47" s="149"/>
      <c r="G47" s="149"/>
      <c r="H47" s="149"/>
      <c r="I47" s="149"/>
      <c r="J47" s="150"/>
    </row>
    <row r="48" spans="2:10" ht="15" hidden="1">
      <c r="B48" s="89"/>
      <c r="D48" s="91"/>
      <c r="E48" s="95"/>
      <c r="F48" s="149"/>
      <c r="G48" s="149"/>
      <c r="H48" s="149"/>
      <c r="I48" s="149"/>
      <c r="J48" s="150"/>
    </row>
    <row r="49" spans="2:10" ht="15" hidden="1">
      <c r="B49" s="89"/>
      <c r="D49" s="91"/>
      <c r="E49" s="95"/>
      <c r="F49" s="149"/>
      <c r="G49" s="149"/>
      <c r="H49" s="149"/>
      <c r="I49" s="149"/>
      <c r="J49" s="150"/>
    </row>
    <row r="50" spans="2:10" ht="15" hidden="1">
      <c r="B50" s="89"/>
      <c r="D50" s="91"/>
      <c r="E50" s="95"/>
      <c r="F50" s="149"/>
      <c r="G50" s="149"/>
      <c r="H50" s="149"/>
      <c r="I50" s="149"/>
      <c r="J50" s="150"/>
    </row>
    <row r="51" spans="2:10" ht="15" hidden="1">
      <c r="B51" s="89"/>
      <c r="D51" s="91"/>
      <c r="E51" s="95"/>
      <c r="F51" s="149"/>
      <c r="G51" s="149"/>
      <c r="H51" s="149"/>
      <c r="I51" s="149"/>
      <c r="J51" s="150"/>
    </row>
    <row r="52" spans="2:10" ht="15" hidden="1">
      <c r="B52" s="89"/>
      <c r="D52" s="91"/>
      <c r="E52" s="95"/>
      <c r="F52" s="149"/>
      <c r="G52" s="149"/>
      <c r="H52" s="149"/>
      <c r="I52" s="149"/>
      <c r="J52" s="150"/>
    </row>
    <row r="53" spans="2:10" ht="15" hidden="1">
      <c r="B53" s="89"/>
      <c r="D53" s="91"/>
      <c r="E53" s="95"/>
      <c r="F53" s="149"/>
      <c r="G53" s="149"/>
      <c r="H53" s="149"/>
      <c r="I53" s="149"/>
      <c r="J53" s="150"/>
    </row>
    <row r="54" spans="2:10" ht="15" hidden="1">
      <c r="B54" s="89"/>
      <c r="D54" s="91"/>
      <c r="E54" s="95"/>
      <c r="F54" s="149"/>
      <c r="G54" s="149"/>
      <c r="H54" s="149"/>
      <c r="I54" s="149"/>
      <c r="J54" s="150"/>
    </row>
    <row r="55" spans="2:10" ht="15" hidden="1">
      <c r="B55" s="89"/>
      <c r="D55" s="91"/>
      <c r="E55" s="95"/>
      <c r="F55" s="149"/>
      <c r="G55" s="149"/>
      <c r="H55" s="149"/>
      <c r="I55" s="149"/>
      <c r="J55" s="150"/>
    </row>
    <row r="56" spans="2:10" ht="15" hidden="1">
      <c r="B56" s="89"/>
      <c r="D56" s="91"/>
      <c r="E56" s="95"/>
      <c r="F56" s="149"/>
      <c r="G56" s="149"/>
      <c r="H56" s="149"/>
      <c r="I56" s="149"/>
      <c r="J56" s="150"/>
    </row>
    <row r="57" spans="2:10" ht="15" hidden="1">
      <c r="B57" s="89"/>
      <c r="D57" s="91"/>
      <c r="E57" s="95"/>
      <c r="F57" s="149"/>
      <c r="G57" s="149"/>
      <c r="H57" s="149"/>
      <c r="I57" s="149"/>
      <c r="J57" s="150"/>
    </row>
    <row r="58" spans="2:10" ht="15" hidden="1">
      <c r="B58" s="89"/>
      <c r="D58" s="91"/>
      <c r="E58" s="95"/>
      <c r="F58" s="149"/>
      <c r="G58" s="149"/>
      <c r="H58" s="149"/>
      <c r="I58" s="149"/>
      <c r="J58" s="150"/>
    </row>
    <row r="59" spans="2:10" ht="15" hidden="1">
      <c r="B59" s="89"/>
      <c r="D59" s="91"/>
      <c r="E59" s="95"/>
      <c r="F59" s="149"/>
      <c r="G59" s="149"/>
      <c r="H59" s="149"/>
      <c r="I59" s="149"/>
      <c r="J59" s="150"/>
    </row>
    <row r="60" spans="2:10" ht="15" hidden="1">
      <c r="B60" s="89"/>
      <c r="D60" s="91"/>
      <c r="E60" s="95"/>
      <c r="F60" s="147"/>
      <c r="G60" s="147"/>
      <c r="H60" s="147"/>
      <c r="I60" s="147"/>
      <c r="J60" s="148"/>
    </row>
    <row r="61" spans="2:10" ht="15" hidden="1">
      <c r="B61" s="89"/>
      <c r="D61" s="91"/>
      <c r="E61" s="95"/>
      <c r="F61" s="147"/>
      <c r="G61" s="147"/>
      <c r="H61" s="147"/>
      <c r="I61" s="147"/>
      <c r="J61" s="148"/>
    </row>
    <row r="62" spans="2:10" ht="15" hidden="1">
      <c r="B62" s="89"/>
      <c r="D62" s="91"/>
      <c r="E62" s="95"/>
      <c r="F62" s="147"/>
      <c r="G62" s="147"/>
      <c r="H62" s="147"/>
      <c r="I62" s="147"/>
      <c r="J62" s="148"/>
    </row>
    <row r="63" spans="2:10" ht="15" hidden="1">
      <c r="B63" s="89"/>
      <c r="D63" s="91"/>
      <c r="E63" s="95"/>
      <c r="F63" s="147"/>
      <c r="G63" s="147"/>
      <c r="H63" s="147"/>
      <c r="I63" s="147"/>
      <c r="J63" s="148"/>
    </row>
    <row r="64" spans="2:10" ht="15" hidden="1">
      <c r="B64" s="89"/>
      <c r="D64" s="91"/>
      <c r="E64" s="95"/>
      <c r="F64" s="147"/>
      <c r="G64" s="147"/>
      <c r="H64" s="147"/>
      <c r="I64" s="147"/>
      <c r="J64" s="148"/>
    </row>
    <row r="65" spans="2:10" ht="15" hidden="1">
      <c r="B65" s="89"/>
      <c r="D65" s="91"/>
      <c r="E65" s="95"/>
      <c r="F65" s="147"/>
      <c r="G65" s="147"/>
      <c r="H65" s="147"/>
      <c r="I65" s="147"/>
      <c r="J65" s="148"/>
    </row>
    <row r="66" spans="2:10" ht="15" hidden="1">
      <c r="B66" s="89"/>
      <c r="D66" s="91"/>
      <c r="E66" s="95"/>
      <c r="F66" s="147"/>
      <c r="G66" s="147"/>
      <c r="H66" s="147"/>
      <c r="I66" s="147"/>
      <c r="J66" s="148"/>
    </row>
    <row r="67" spans="2:10" ht="15" hidden="1">
      <c r="B67" s="89"/>
      <c r="D67" s="91"/>
      <c r="E67" s="95"/>
      <c r="F67" s="147"/>
      <c r="G67" s="147"/>
      <c r="H67" s="147"/>
      <c r="I67" s="147"/>
      <c r="J67" s="148"/>
    </row>
    <row r="68" spans="2:10" ht="15" hidden="1">
      <c r="B68" s="89"/>
      <c r="D68" s="91"/>
      <c r="E68" s="95"/>
      <c r="F68" s="147"/>
      <c r="G68" s="147"/>
      <c r="H68" s="147"/>
      <c r="I68" s="147"/>
      <c r="J68" s="148"/>
    </row>
    <row r="69" spans="2:10" ht="15" hidden="1">
      <c r="B69" s="89"/>
      <c r="D69" s="91"/>
      <c r="E69" s="95"/>
      <c r="F69" s="147"/>
      <c r="G69" s="147"/>
      <c r="H69" s="147"/>
      <c r="I69" s="147"/>
      <c r="J69" s="148"/>
    </row>
    <row r="70" spans="2:10" ht="15" hidden="1">
      <c r="B70" s="89"/>
      <c r="D70" s="91"/>
      <c r="E70" s="95"/>
      <c r="F70" s="147"/>
      <c r="G70" s="147"/>
      <c r="H70" s="147"/>
      <c r="I70" s="147"/>
      <c r="J70" s="148"/>
    </row>
    <row r="71" spans="2:10" ht="15" hidden="1">
      <c r="B71" s="89"/>
      <c r="D71" s="91"/>
      <c r="E71" s="95"/>
      <c r="F71" s="147"/>
      <c r="G71" s="147"/>
      <c r="H71" s="147"/>
      <c r="I71" s="147"/>
      <c r="J71" s="148"/>
    </row>
    <row r="72" spans="2:10" ht="15" hidden="1">
      <c r="B72" s="89"/>
      <c r="D72" s="91"/>
      <c r="E72" s="95"/>
      <c r="F72" s="147"/>
      <c r="G72" s="147"/>
      <c r="H72" s="147"/>
      <c r="I72" s="147"/>
      <c r="J72" s="148"/>
    </row>
    <row r="73" spans="2:10" ht="15" hidden="1">
      <c r="B73" s="89"/>
      <c r="D73" s="91"/>
      <c r="E73" s="95"/>
      <c r="F73" s="147"/>
      <c r="G73" s="147"/>
      <c r="H73" s="147"/>
      <c r="I73" s="147"/>
      <c r="J73" s="148"/>
    </row>
    <row r="74" spans="2:10" ht="15" hidden="1">
      <c r="B74" s="89"/>
      <c r="D74" s="91"/>
      <c r="E74" s="95"/>
      <c r="F74" s="147"/>
      <c r="G74" s="147"/>
      <c r="H74" s="147"/>
      <c r="I74" s="147"/>
      <c r="J74" s="148"/>
    </row>
    <row r="75" spans="2:10" ht="15" hidden="1">
      <c r="B75" s="89"/>
      <c r="D75" s="91"/>
      <c r="E75" s="95"/>
      <c r="F75" s="147"/>
      <c r="G75" s="147"/>
      <c r="H75" s="147"/>
      <c r="I75" s="147"/>
      <c r="J75" s="148"/>
    </row>
    <row r="76" spans="2:10" ht="15" hidden="1">
      <c r="B76" s="89"/>
      <c r="D76" s="91"/>
      <c r="E76" s="95"/>
      <c r="F76" s="147"/>
      <c r="G76" s="147"/>
      <c r="H76" s="147"/>
      <c r="I76" s="147"/>
      <c r="J76" s="148"/>
    </row>
    <row r="77" spans="2:10" ht="15" hidden="1">
      <c r="B77" s="89"/>
      <c r="D77" s="91"/>
      <c r="E77" s="95"/>
      <c r="F77" s="147"/>
      <c r="G77" s="147"/>
      <c r="H77" s="147"/>
      <c r="I77" s="147"/>
      <c r="J77" s="148"/>
    </row>
    <row r="78" spans="2:10" ht="15" hidden="1">
      <c r="B78" s="89"/>
      <c r="D78" s="91"/>
      <c r="E78" s="95"/>
      <c r="F78" s="147"/>
      <c r="G78" s="147"/>
      <c r="H78" s="147"/>
      <c r="I78" s="147"/>
      <c r="J78" s="148"/>
    </row>
    <row r="79" spans="2:10" ht="15" hidden="1">
      <c r="B79" s="89"/>
      <c r="D79" s="91"/>
      <c r="E79" s="95"/>
      <c r="F79" s="147"/>
      <c r="G79" s="147"/>
      <c r="H79" s="147"/>
      <c r="I79" s="147"/>
      <c r="J79" s="148"/>
    </row>
    <row r="80" spans="2:10" ht="15" hidden="1">
      <c r="B80" s="89"/>
      <c r="D80" s="91"/>
      <c r="E80" s="95"/>
      <c r="F80" s="147"/>
      <c r="G80" s="147"/>
      <c r="H80" s="147"/>
      <c r="I80" s="147"/>
      <c r="J80" s="148"/>
    </row>
    <row r="81" spans="2:10" ht="15" hidden="1">
      <c r="B81" s="89"/>
      <c r="D81" s="91"/>
      <c r="E81" s="95"/>
      <c r="F81" s="147"/>
      <c r="G81" s="147"/>
      <c r="H81" s="147"/>
      <c r="I81" s="147"/>
      <c r="J81" s="148"/>
    </row>
    <row r="82" spans="2:10" ht="15" hidden="1">
      <c r="B82" s="89"/>
      <c r="D82" s="91"/>
      <c r="E82" s="95"/>
      <c r="F82" s="147"/>
      <c r="G82" s="147"/>
      <c r="H82" s="147"/>
      <c r="I82" s="147"/>
      <c r="J82" s="148"/>
    </row>
    <row r="83" spans="2:10" ht="15" hidden="1">
      <c r="B83" s="89"/>
      <c r="D83" s="91"/>
      <c r="E83" s="95"/>
      <c r="F83" s="147"/>
      <c r="G83" s="147"/>
      <c r="H83" s="147"/>
      <c r="I83" s="147"/>
      <c r="J83" s="148"/>
    </row>
    <row r="84" spans="2:10" ht="15" hidden="1">
      <c r="B84" s="89"/>
      <c r="D84" s="91"/>
      <c r="E84" s="95"/>
      <c r="F84" s="147"/>
      <c r="G84" s="147"/>
      <c r="H84" s="147"/>
      <c r="I84" s="147"/>
      <c r="J84" s="148"/>
    </row>
    <row r="85" spans="2:10" ht="15" hidden="1">
      <c r="B85" s="89"/>
      <c r="D85" s="91"/>
      <c r="E85" s="95"/>
      <c r="F85" s="147"/>
      <c r="G85" s="147"/>
      <c r="H85" s="147"/>
      <c r="I85" s="147"/>
      <c r="J85" s="148"/>
    </row>
    <row r="86" spans="2:10" ht="15" hidden="1">
      <c r="B86" s="89"/>
      <c r="D86" s="91"/>
      <c r="E86" s="95"/>
      <c r="F86" s="147"/>
      <c r="G86" s="147"/>
      <c r="H86" s="147"/>
      <c r="I86" s="147"/>
      <c r="J86" s="148"/>
    </row>
    <row r="87" spans="2:10" ht="15" hidden="1">
      <c r="B87" s="89"/>
      <c r="D87" s="91"/>
      <c r="E87" s="95"/>
      <c r="F87" s="147"/>
      <c r="G87" s="147"/>
      <c r="H87" s="147"/>
      <c r="I87" s="147"/>
      <c r="J87" s="148"/>
    </row>
    <row r="88" spans="2:10" ht="15" hidden="1">
      <c r="B88" s="89"/>
      <c r="D88" s="91"/>
      <c r="E88" s="95"/>
      <c r="F88" s="147"/>
      <c r="G88" s="147"/>
      <c r="H88" s="151"/>
      <c r="I88" s="147"/>
      <c r="J88" s="148"/>
    </row>
    <row r="89" spans="2:10" ht="15" hidden="1">
      <c r="B89" s="89"/>
      <c r="D89" s="91"/>
      <c r="E89" s="95"/>
      <c r="F89" s="147"/>
      <c r="G89" s="147"/>
      <c r="H89" s="147"/>
      <c r="I89" s="147"/>
      <c r="J89" s="148"/>
    </row>
    <row r="90" spans="2:10" ht="15" hidden="1">
      <c r="B90" s="89"/>
      <c r="D90" s="91"/>
      <c r="E90" s="95"/>
      <c r="F90" s="147"/>
      <c r="G90" s="147"/>
      <c r="H90" s="147"/>
      <c r="I90" s="147"/>
      <c r="J90" s="148"/>
    </row>
    <row r="91" spans="2:10" ht="15" hidden="1">
      <c r="B91" s="89"/>
      <c r="D91" s="91"/>
      <c r="E91" s="95"/>
      <c r="F91" s="147"/>
      <c r="G91" s="147"/>
      <c r="H91" s="147"/>
      <c r="I91" s="147"/>
      <c r="J91" s="148"/>
    </row>
    <row r="92" spans="2:10" ht="15" hidden="1">
      <c r="B92" s="89"/>
      <c r="D92" s="91"/>
      <c r="E92" s="95"/>
      <c r="F92" s="147"/>
      <c r="G92" s="147"/>
      <c r="H92" s="147"/>
      <c r="I92" s="147"/>
      <c r="J92" s="148"/>
    </row>
    <row r="93" spans="2:10" ht="15" hidden="1">
      <c r="B93" s="89"/>
      <c r="D93" s="91"/>
      <c r="E93" s="95"/>
      <c r="F93" s="147"/>
      <c r="G93" s="147"/>
      <c r="H93" s="147"/>
      <c r="I93" s="147"/>
      <c r="J93" s="148"/>
    </row>
    <row r="94" spans="2:10" ht="15" hidden="1">
      <c r="B94" s="89"/>
      <c r="D94" s="91"/>
      <c r="E94" s="95"/>
      <c r="F94" s="147"/>
      <c r="G94" s="147"/>
      <c r="H94" s="147"/>
      <c r="I94" s="147"/>
      <c r="J94" s="148"/>
    </row>
    <row r="95" spans="2:10" ht="15" hidden="1">
      <c r="B95" s="89"/>
      <c r="D95" s="91"/>
      <c r="E95" s="95"/>
      <c r="F95" s="147"/>
      <c r="G95" s="147"/>
      <c r="H95" s="147"/>
      <c r="I95" s="147"/>
      <c r="J95" s="148"/>
    </row>
    <row r="96" spans="2:10" ht="15" hidden="1">
      <c r="B96" s="89"/>
      <c r="D96" s="91"/>
      <c r="E96" s="95"/>
      <c r="F96" s="147"/>
      <c r="G96" s="147"/>
      <c r="H96" s="147"/>
      <c r="I96" s="147"/>
      <c r="J96" s="148"/>
    </row>
    <row r="97" spans="2:10" ht="15" hidden="1">
      <c r="B97" s="89"/>
      <c r="D97" s="91"/>
      <c r="E97" s="95"/>
      <c r="F97" s="147"/>
      <c r="G97" s="147"/>
      <c r="H97" s="147"/>
      <c r="I97" s="147"/>
      <c r="J97" s="148"/>
    </row>
    <row r="98" spans="2:10" ht="15" hidden="1">
      <c r="B98" s="89"/>
      <c r="D98" s="91"/>
      <c r="E98" s="95"/>
      <c r="F98" s="147"/>
      <c r="G98" s="147"/>
      <c r="H98" s="147"/>
      <c r="I98" s="147"/>
      <c r="J98" s="148"/>
    </row>
    <row r="99" spans="2:10" ht="15" hidden="1">
      <c r="B99" s="89"/>
      <c r="D99" s="91"/>
      <c r="E99" s="95"/>
      <c r="F99" s="147"/>
      <c r="G99" s="147"/>
      <c r="H99" s="147"/>
      <c r="I99" s="147"/>
      <c r="J99" s="148"/>
    </row>
    <row r="100" spans="2:10" ht="15" hidden="1">
      <c r="B100" s="89"/>
      <c r="D100" s="91"/>
      <c r="E100" s="95"/>
      <c r="F100" s="147"/>
      <c r="G100" s="147"/>
      <c r="H100" s="147"/>
      <c r="I100" s="147"/>
      <c r="J100" s="148"/>
    </row>
    <row r="101" spans="2:10" ht="15" hidden="1">
      <c r="B101" s="89"/>
      <c r="D101" s="91"/>
      <c r="E101" s="95"/>
      <c r="F101" s="147"/>
      <c r="G101" s="147"/>
      <c r="H101" s="147"/>
      <c r="I101" s="147"/>
      <c r="J101" s="148"/>
    </row>
    <row r="102" spans="2:10" ht="15" hidden="1">
      <c r="B102" s="89"/>
      <c r="D102" s="91"/>
      <c r="E102" s="95"/>
      <c r="F102" s="147"/>
      <c r="G102" s="147"/>
      <c r="H102" s="147"/>
      <c r="I102" s="147"/>
      <c r="J102" s="148"/>
    </row>
    <row r="103" spans="2:10" ht="15" hidden="1">
      <c r="B103" s="89"/>
      <c r="D103" s="91"/>
      <c r="E103" s="95"/>
      <c r="F103" s="147"/>
      <c r="G103" s="147"/>
      <c r="H103" s="147"/>
      <c r="I103" s="147"/>
      <c r="J103" s="148"/>
    </row>
    <row r="104" spans="2:10" ht="15" hidden="1">
      <c r="B104" s="89"/>
      <c r="D104" s="91"/>
      <c r="E104" s="95"/>
      <c r="F104" s="147"/>
      <c r="G104" s="147"/>
      <c r="H104" s="147"/>
      <c r="I104" s="147"/>
      <c r="J104" s="148"/>
    </row>
    <row r="105" spans="2:10" ht="15" hidden="1">
      <c r="B105" s="89"/>
      <c r="D105" s="91"/>
      <c r="E105" s="95"/>
      <c r="F105" s="147"/>
      <c r="G105" s="147"/>
      <c r="H105" s="147"/>
      <c r="I105" s="147"/>
      <c r="J105" s="148"/>
    </row>
    <row r="106" spans="2:10" ht="15" hidden="1">
      <c r="B106" s="89"/>
      <c r="D106" s="91"/>
      <c r="E106" s="95"/>
      <c r="F106" s="147"/>
      <c r="G106" s="147"/>
      <c r="H106" s="147"/>
      <c r="I106" s="147"/>
      <c r="J106" s="148"/>
    </row>
    <row r="107" spans="2:10" ht="15" hidden="1">
      <c r="B107" s="89"/>
      <c r="D107" s="91"/>
      <c r="E107" s="95"/>
      <c r="F107" s="147"/>
      <c r="G107" s="147"/>
      <c r="H107" s="147"/>
      <c r="I107" s="147"/>
      <c r="J107" s="148"/>
    </row>
    <row r="108" spans="2:10" ht="15" hidden="1">
      <c r="B108" s="89"/>
      <c r="D108" s="91"/>
      <c r="E108" s="95"/>
      <c r="F108" s="147"/>
      <c r="G108" s="147"/>
      <c r="H108" s="147"/>
      <c r="I108" s="147"/>
      <c r="J108" s="148"/>
    </row>
    <row r="109" spans="2:10" ht="15" hidden="1">
      <c r="B109" s="89"/>
      <c r="D109" s="91"/>
      <c r="E109" s="95"/>
      <c r="F109" s="147"/>
      <c r="G109" s="147"/>
      <c r="H109" s="147"/>
      <c r="I109" s="147"/>
      <c r="J109" s="148"/>
    </row>
    <row r="110" spans="2:10" ht="15" hidden="1">
      <c r="B110" s="89"/>
      <c r="D110" s="91"/>
      <c r="E110" s="95"/>
      <c r="F110" s="147"/>
      <c r="G110" s="147"/>
      <c r="H110" s="147"/>
      <c r="I110" s="147"/>
      <c r="J110" s="148"/>
    </row>
    <row r="111" spans="2:10" ht="15" hidden="1">
      <c r="B111" s="89"/>
      <c r="D111" s="91"/>
      <c r="E111" s="95"/>
      <c r="F111" s="147"/>
      <c r="G111" s="147"/>
      <c r="H111" s="147"/>
      <c r="I111" s="147"/>
      <c r="J111" s="148"/>
    </row>
    <row r="112" spans="2:10" ht="15" hidden="1">
      <c r="B112" s="89"/>
      <c r="D112" s="91"/>
      <c r="E112" s="95"/>
      <c r="F112" s="147"/>
      <c r="G112" s="147"/>
      <c r="H112" s="147"/>
      <c r="I112" s="147"/>
      <c r="J112" s="148"/>
    </row>
    <row r="113" spans="2:10" ht="15" hidden="1">
      <c r="B113" s="89"/>
      <c r="D113" s="91"/>
      <c r="E113" s="95"/>
      <c r="F113" s="147"/>
      <c r="G113" s="147"/>
      <c r="H113" s="147"/>
      <c r="I113" s="147"/>
      <c r="J113" s="148"/>
    </row>
    <row r="114" spans="2:10" ht="15" hidden="1">
      <c r="B114" s="89"/>
      <c r="D114" s="91"/>
      <c r="E114" s="95"/>
      <c r="F114" s="147"/>
      <c r="G114" s="147"/>
      <c r="H114" s="147"/>
      <c r="I114" s="147"/>
      <c r="J114" s="148"/>
    </row>
    <row r="115" spans="2:10" ht="15" hidden="1">
      <c r="B115" s="89"/>
      <c r="D115" s="91"/>
      <c r="E115" s="95"/>
      <c r="F115" s="147"/>
      <c r="G115" s="147"/>
      <c r="H115" s="151"/>
      <c r="I115" s="147"/>
      <c r="J115" s="148"/>
    </row>
    <row r="116" spans="2:10" ht="15" hidden="1">
      <c r="B116" s="89"/>
      <c r="D116" s="91"/>
      <c r="E116" s="95"/>
      <c r="F116" s="147"/>
      <c r="G116" s="147"/>
      <c r="H116" s="152"/>
      <c r="I116" s="147"/>
      <c r="J116" s="148"/>
    </row>
    <row r="117" spans="2:10" ht="15" hidden="1">
      <c r="B117" s="89"/>
      <c r="D117" s="91"/>
      <c r="E117" s="95"/>
      <c r="F117" s="147"/>
      <c r="G117" s="147"/>
      <c r="H117" s="152"/>
      <c r="I117" s="147"/>
      <c r="J117" s="148"/>
    </row>
    <row r="118" spans="2:10" ht="15" hidden="1">
      <c r="B118" s="89"/>
      <c r="D118" s="91"/>
      <c r="E118" s="95"/>
      <c r="F118" s="147"/>
      <c r="G118" s="147"/>
      <c r="H118" s="152"/>
      <c r="I118" s="147"/>
      <c r="J118" s="148"/>
    </row>
    <row r="119" spans="2:10" ht="15" hidden="1">
      <c r="B119" s="89"/>
      <c r="D119" s="91"/>
      <c r="E119" s="95"/>
      <c r="F119" s="147"/>
      <c r="G119" s="147"/>
      <c r="H119" s="152"/>
      <c r="I119" s="147"/>
      <c r="J119" s="148"/>
    </row>
    <row r="120" spans="2:10" ht="15" hidden="1">
      <c r="B120" s="89"/>
      <c r="D120" s="91"/>
      <c r="E120" s="95"/>
      <c r="F120" s="147"/>
      <c r="G120" s="147"/>
      <c r="H120" s="152"/>
      <c r="I120" s="147"/>
      <c r="J120" s="148"/>
    </row>
    <row r="121" spans="2:10" ht="15" hidden="1">
      <c r="B121" s="89"/>
      <c r="D121" s="91"/>
      <c r="E121" s="95"/>
      <c r="F121" s="147"/>
      <c r="G121" s="147"/>
      <c r="H121" s="152"/>
      <c r="I121" s="147"/>
      <c r="J121" s="148"/>
    </row>
    <row r="122" spans="2:10" ht="15" hidden="1">
      <c r="B122" s="89"/>
      <c r="D122" s="91"/>
      <c r="E122" s="95"/>
      <c r="F122" s="147"/>
      <c r="G122" s="147"/>
      <c r="H122" s="152"/>
      <c r="I122" s="147"/>
      <c r="J122" s="148"/>
    </row>
    <row r="123" spans="2:10" ht="15" hidden="1">
      <c r="B123" s="89"/>
      <c r="D123" s="91"/>
      <c r="E123" s="95"/>
      <c r="F123" s="147"/>
      <c r="G123" s="147"/>
      <c r="H123" s="152"/>
      <c r="I123" s="147"/>
      <c r="J123" s="148"/>
    </row>
    <row r="124" spans="2:10" ht="15" hidden="1">
      <c r="B124" s="89"/>
      <c r="D124" s="91"/>
      <c r="E124" s="95"/>
      <c r="F124" s="147"/>
      <c r="G124" s="147"/>
      <c r="H124" s="147"/>
      <c r="I124" s="147"/>
      <c r="J124" s="148"/>
    </row>
    <row r="125" spans="2:10" ht="15" hidden="1">
      <c r="B125" s="89"/>
      <c r="D125" s="91"/>
      <c r="E125" s="95"/>
      <c r="F125" s="147"/>
      <c r="G125" s="147"/>
      <c r="H125" s="147"/>
      <c r="I125" s="147"/>
      <c r="J125" s="148"/>
    </row>
    <row r="126" spans="2:10" ht="15" hidden="1">
      <c r="B126" s="89"/>
      <c r="D126" s="91"/>
      <c r="E126" s="95"/>
      <c r="F126" s="147"/>
      <c r="G126" s="147"/>
      <c r="H126" s="147"/>
      <c r="I126" s="147"/>
      <c r="J126" s="148"/>
    </row>
    <row r="127" spans="2:10" ht="15" hidden="1">
      <c r="B127" s="89"/>
      <c r="D127" s="91"/>
      <c r="E127" s="95"/>
      <c r="F127" s="147"/>
      <c r="G127" s="147"/>
      <c r="H127" s="147"/>
      <c r="I127" s="147"/>
      <c r="J127" s="148"/>
    </row>
    <row r="128" spans="2:10" ht="15" hidden="1">
      <c r="B128" s="89"/>
      <c r="D128" s="91"/>
      <c r="E128" s="95"/>
      <c r="F128" s="147"/>
      <c r="G128" s="147"/>
      <c r="H128" s="147"/>
      <c r="I128" s="147"/>
      <c r="J128" s="148"/>
    </row>
    <row r="129" spans="2:10" ht="15" hidden="1">
      <c r="B129" s="89"/>
      <c r="D129" s="91"/>
      <c r="E129" s="95"/>
      <c r="F129" s="147"/>
      <c r="G129" s="147"/>
      <c r="H129" s="147"/>
      <c r="I129" s="147"/>
      <c r="J129" s="148"/>
    </row>
    <row r="130" spans="2:10" ht="15" hidden="1">
      <c r="B130" s="89"/>
      <c r="D130" s="91"/>
      <c r="E130" s="95"/>
      <c r="F130" s="147"/>
      <c r="G130" s="147"/>
      <c r="H130" s="147"/>
      <c r="I130" s="147"/>
      <c r="J130" s="148"/>
    </row>
    <row r="131" spans="2:10" ht="15" hidden="1">
      <c r="B131" s="89"/>
      <c r="D131" s="91"/>
      <c r="E131" s="95"/>
      <c r="F131" s="147"/>
      <c r="G131" s="147"/>
      <c r="H131" s="147"/>
      <c r="I131" s="147"/>
      <c r="J131" s="148"/>
    </row>
    <row r="132" spans="2:10" ht="15" hidden="1">
      <c r="B132" s="89"/>
      <c r="D132" s="91"/>
      <c r="E132" s="95"/>
      <c r="F132" s="147"/>
      <c r="G132" s="147"/>
      <c r="H132" s="147"/>
      <c r="I132" s="147"/>
      <c r="J132" s="148"/>
    </row>
    <row r="133" spans="2:10" ht="15" hidden="1">
      <c r="B133" s="89"/>
      <c r="D133" s="91"/>
      <c r="E133" s="95"/>
      <c r="F133" s="147"/>
      <c r="G133" s="147"/>
      <c r="H133" s="147"/>
      <c r="I133" s="147"/>
      <c r="J133" s="148"/>
    </row>
    <row r="134" spans="2:10" ht="15" hidden="1">
      <c r="B134" s="89"/>
      <c r="D134" s="91"/>
      <c r="E134" s="95"/>
      <c r="F134" s="147"/>
      <c r="G134" s="147"/>
      <c r="H134" s="147"/>
      <c r="I134" s="147"/>
      <c r="J134" s="148"/>
    </row>
    <row r="135" spans="2:10" ht="15" hidden="1">
      <c r="B135" s="89"/>
      <c r="D135" s="91"/>
      <c r="E135" s="95"/>
      <c r="F135" s="147"/>
      <c r="G135" s="147"/>
      <c r="H135" s="147"/>
      <c r="I135" s="147"/>
      <c r="J135" s="148"/>
    </row>
    <row r="136" spans="2:10" ht="15" hidden="1">
      <c r="B136" s="89"/>
      <c r="D136" s="91"/>
      <c r="E136" s="95"/>
      <c r="F136" s="147"/>
      <c r="G136" s="147"/>
      <c r="H136" s="147"/>
      <c r="I136" s="147"/>
      <c r="J136" s="148"/>
    </row>
    <row r="137" spans="2:10" ht="15" hidden="1">
      <c r="B137" s="89"/>
      <c r="D137" s="91"/>
      <c r="E137" s="95"/>
      <c r="F137" s="147"/>
      <c r="G137" s="147"/>
      <c r="H137" s="147"/>
      <c r="I137" s="147"/>
      <c r="J137" s="148"/>
    </row>
    <row r="138" spans="2:10" ht="15" hidden="1">
      <c r="B138" s="89"/>
      <c r="D138" s="91"/>
      <c r="E138" s="95"/>
      <c r="F138" s="147"/>
      <c r="G138" s="147"/>
      <c r="H138" s="147"/>
      <c r="I138" s="147"/>
      <c r="J138" s="148"/>
    </row>
    <row r="139" spans="2:10" ht="15" hidden="1">
      <c r="B139" s="89"/>
      <c r="D139" s="91"/>
      <c r="E139" s="95"/>
      <c r="F139" s="147"/>
      <c r="G139" s="147"/>
      <c r="H139" s="147"/>
      <c r="I139" s="147"/>
      <c r="J139" s="148"/>
    </row>
    <row r="140" spans="2:10" ht="15" hidden="1">
      <c r="B140" s="89"/>
      <c r="D140" s="91"/>
      <c r="E140" s="95"/>
      <c r="F140" s="147"/>
      <c r="G140" s="147"/>
      <c r="H140" s="147"/>
      <c r="I140" s="147"/>
      <c r="J140" s="148"/>
    </row>
    <row r="141" spans="2:10" ht="15" hidden="1">
      <c r="B141" s="89"/>
      <c r="D141" s="91"/>
      <c r="E141" s="95"/>
      <c r="F141" s="147"/>
      <c r="G141" s="147"/>
      <c r="H141" s="147"/>
      <c r="I141" s="147"/>
      <c r="J141" s="148"/>
    </row>
    <row r="142" spans="2:10" ht="15" hidden="1">
      <c r="B142" s="89"/>
      <c r="D142" s="91"/>
      <c r="E142" s="95"/>
      <c r="F142" s="147"/>
      <c r="G142" s="147"/>
      <c r="H142" s="147"/>
      <c r="I142" s="147"/>
      <c r="J142" s="148"/>
    </row>
    <row r="143" spans="2:10" ht="15" hidden="1">
      <c r="B143" s="89"/>
      <c r="D143" s="91"/>
      <c r="E143" s="95"/>
      <c r="F143" s="147"/>
      <c r="G143" s="147"/>
      <c r="H143" s="147"/>
      <c r="I143" s="147"/>
      <c r="J143" s="148"/>
    </row>
    <row r="144" spans="2:10" ht="15" hidden="1">
      <c r="B144" s="89"/>
      <c r="D144" s="91"/>
      <c r="E144" s="95"/>
      <c r="F144" s="147"/>
      <c r="G144" s="147"/>
      <c r="H144" s="147"/>
      <c r="I144" s="147"/>
      <c r="J144" s="148"/>
    </row>
    <row r="145" spans="2:10" ht="15" hidden="1">
      <c r="B145" s="89"/>
      <c r="D145" s="91"/>
      <c r="E145" s="95"/>
      <c r="F145" s="147"/>
      <c r="G145" s="147"/>
      <c r="H145" s="147"/>
      <c r="I145" s="147"/>
      <c r="J145" s="148"/>
    </row>
    <row r="146" spans="2:10" ht="15" hidden="1">
      <c r="B146" s="89"/>
      <c r="D146" s="91"/>
      <c r="E146" s="95"/>
      <c r="F146" s="147"/>
      <c r="G146" s="147"/>
      <c r="H146" s="152"/>
      <c r="I146" s="147"/>
      <c r="J146" s="148"/>
    </row>
    <row r="147" spans="2:10" ht="15.75">
      <c r="B147" s="89"/>
      <c r="D147" s="91"/>
      <c r="E147" s="153" t="s">
        <v>29</v>
      </c>
      <c r="F147" s="154"/>
      <c r="G147" s="154"/>
      <c r="H147" s="154"/>
      <c r="I147" s="154"/>
      <c r="J147" s="155"/>
    </row>
    <row r="148" spans="2:10" ht="15">
      <c r="B148" s="89"/>
      <c r="D148" s="91"/>
      <c r="E148" s="95" t="s">
        <v>30</v>
      </c>
      <c r="F148" s="147">
        <v>1</v>
      </c>
      <c r="G148" s="147">
        <v>1</v>
      </c>
      <c r="H148" s="147">
        <v>1</v>
      </c>
      <c r="I148" s="147">
        <v>18</v>
      </c>
      <c r="J148" s="148">
        <f>+ROUND((F148*I148*G148*H148),2)</f>
        <v>18</v>
      </c>
    </row>
    <row r="149" spans="2:10" ht="15">
      <c r="B149" s="89"/>
      <c r="D149" s="91"/>
      <c r="E149" s="95" t="s">
        <v>31</v>
      </c>
      <c r="F149" s="147">
        <v>1</v>
      </c>
      <c r="G149" s="149">
        <f>+$G$13</f>
        <v>26.6</v>
      </c>
      <c r="H149" s="149">
        <v>1</v>
      </c>
      <c r="I149" s="149">
        <v>2</v>
      </c>
      <c r="J149" s="150">
        <f t="shared" ref="J149:J155" si="0">+ROUND((F149*I149*G149*H149),2)</f>
        <v>53.2</v>
      </c>
    </row>
    <row r="150" spans="2:10" ht="15">
      <c r="B150" s="89"/>
      <c r="D150" s="91"/>
      <c r="E150" s="95" t="s">
        <v>31</v>
      </c>
      <c r="F150" s="147">
        <v>1</v>
      </c>
      <c r="G150" s="149">
        <v>1.6</v>
      </c>
      <c r="H150" s="149">
        <v>1.6</v>
      </c>
      <c r="I150" s="149">
        <v>12</v>
      </c>
      <c r="J150" s="150">
        <f t="shared" si="0"/>
        <v>30.72</v>
      </c>
    </row>
    <row r="151" spans="2:10" ht="15">
      <c r="B151" s="89"/>
      <c r="D151" s="91"/>
      <c r="E151" s="95" t="s">
        <v>31</v>
      </c>
      <c r="F151" s="147">
        <v>1</v>
      </c>
      <c r="G151" s="149">
        <v>1.8</v>
      </c>
      <c r="H151" s="149">
        <v>1.8</v>
      </c>
      <c r="I151" s="149">
        <v>4</v>
      </c>
      <c r="J151" s="150">
        <f t="shared" si="0"/>
        <v>12.96</v>
      </c>
    </row>
    <row r="152" spans="2:10" ht="15">
      <c r="B152" s="89"/>
      <c r="D152" s="91"/>
      <c r="E152" s="95" t="s">
        <v>32</v>
      </c>
      <c r="F152" s="147">
        <v>1</v>
      </c>
      <c r="G152" s="149">
        <v>1.6</v>
      </c>
      <c r="H152" s="149">
        <v>1.6</v>
      </c>
      <c r="I152" s="149">
        <v>4</v>
      </c>
      <c r="J152" s="150">
        <f t="shared" si="0"/>
        <v>10.24</v>
      </c>
    </row>
    <row r="153" spans="2:10" ht="15">
      <c r="B153" s="89"/>
      <c r="D153" s="91"/>
      <c r="E153" s="95" t="s">
        <v>33</v>
      </c>
      <c r="F153" s="147">
        <v>1</v>
      </c>
      <c r="G153" s="149">
        <f>+$G$13</f>
        <v>26.6</v>
      </c>
      <c r="H153" s="149">
        <v>1</v>
      </c>
      <c r="I153" s="149">
        <v>2</v>
      </c>
      <c r="J153" s="150">
        <f t="shared" si="0"/>
        <v>53.2</v>
      </c>
    </row>
    <row r="154" spans="2:10" ht="15">
      <c r="B154" s="89"/>
      <c r="D154" s="91"/>
      <c r="E154" s="95" t="s">
        <v>33</v>
      </c>
      <c r="F154" s="147">
        <v>1</v>
      </c>
      <c r="G154" s="149">
        <v>1.6</v>
      </c>
      <c r="H154" s="149">
        <v>1.6</v>
      </c>
      <c r="I154" s="149">
        <v>12</v>
      </c>
      <c r="J154" s="150">
        <f t="shared" si="0"/>
        <v>30.72</v>
      </c>
    </row>
    <row r="155" spans="2:10" ht="15">
      <c r="B155" s="89"/>
      <c r="D155" s="91"/>
      <c r="E155" s="95" t="s">
        <v>33</v>
      </c>
      <c r="F155" s="147">
        <v>1</v>
      </c>
      <c r="G155" s="149">
        <v>1.8</v>
      </c>
      <c r="H155" s="149">
        <v>1.8</v>
      </c>
      <c r="I155" s="149">
        <v>4</v>
      </c>
      <c r="J155" s="150">
        <f t="shared" si="0"/>
        <v>12.96</v>
      </c>
    </row>
    <row r="156" spans="2:10" ht="15">
      <c r="B156" s="89"/>
      <c r="D156" s="91"/>
      <c r="E156" s="95" t="s">
        <v>34</v>
      </c>
      <c r="F156" s="147">
        <v>1</v>
      </c>
      <c r="G156" s="147">
        <v>1</v>
      </c>
      <c r="H156" s="147">
        <v>1</v>
      </c>
      <c r="I156" s="147">
        <v>18</v>
      </c>
      <c r="J156" s="148">
        <f>+ROUND((F156*I156*G156*H156),2)</f>
        <v>18</v>
      </c>
    </row>
    <row r="157" spans="2:10" ht="15">
      <c r="B157" s="89"/>
      <c r="D157" s="91"/>
      <c r="E157" s="156"/>
      <c r="F157" s="147"/>
      <c r="G157" s="147"/>
      <c r="H157" s="147"/>
      <c r="I157" s="147"/>
      <c r="J157" s="148"/>
    </row>
    <row r="158" spans="2:10" ht="15">
      <c r="B158" s="89"/>
      <c r="D158" s="91"/>
      <c r="E158" s="156"/>
      <c r="F158" s="147"/>
      <c r="G158" s="147"/>
      <c r="H158" s="147"/>
      <c r="I158" s="147"/>
      <c r="J158" s="148"/>
    </row>
    <row r="159" spans="2:10" ht="15">
      <c r="B159" s="89"/>
      <c r="D159" s="91"/>
      <c r="E159" s="156"/>
      <c r="F159" s="147"/>
      <c r="G159" s="147"/>
      <c r="H159" s="147"/>
      <c r="I159" s="147"/>
      <c r="J159" s="148"/>
    </row>
    <row r="160" spans="2:10" ht="15">
      <c r="B160" s="89"/>
      <c r="D160" s="91"/>
      <c r="E160" s="156"/>
      <c r="F160" s="147"/>
      <c r="G160" s="147"/>
      <c r="H160" s="147"/>
      <c r="I160" s="147"/>
      <c r="J160" s="148"/>
    </row>
    <row r="161" spans="2:10" ht="15">
      <c r="B161" s="89"/>
      <c r="D161" s="91"/>
      <c r="E161" s="156"/>
      <c r="F161" s="147"/>
      <c r="G161" s="147"/>
      <c r="H161" s="147"/>
      <c r="I161" s="147"/>
      <c r="J161" s="148"/>
    </row>
    <row r="162" spans="2:10" ht="15">
      <c r="B162" s="89"/>
      <c r="D162" s="91"/>
      <c r="E162" s="156"/>
      <c r="F162" s="147"/>
      <c r="G162" s="147"/>
      <c r="H162" s="147"/>
      <c r="I162" s="147"/>
      <c r="J162" s="148"/>
    </row>
    <row r="163" spans="2:10" ht="15">
      <c r="B163" s="89"/>
      <c r="D163" s="91"/>
      <c r="E163" s="156"/>
      <c r="F163" s="147"/>
      <c r="G163" s="147"/>
      <c r="H163" s="147"/>
      <c r="I163" s="147"/>
      <c r="J163" s="148"/>
    </row>
    <row r="164" spans="2:10" ht="15.75">
      <c r="B164" s="89"/>
      <c r="C164" s="118"/>
      <c r="D164" s="119"/>
      <c r="E164" s="290" t="s">
        <v>17</v>
      </c>
      <c r="F164" s="291"/>
      <c r="G164" s="291"/>
      <c r="H164" s="291"/>
      <c r="I164" s="292"/>
      <c r="J164" s="120">
        <f>SUM(J13:J163)</f>
        <v>372.99999999999994</v>
      </c>
    </row>
    <row r="165" spans="2:10" ht="15.75">
      <c r="B165" s="89"/>
      <c r="C165" s="118"/>
      <c r="D165" s="119"/>
      <c r="E165" s="121"/>
      <c r="F165" s="293" t="s">
        <v>18</v>
      </c>
      <c r="G165" s="293"/>
      <c r="H165" s="293"/>
      <c r="I165" s="294"/>
      <c r="J165" s="122"/>
    </row>
    <row r="166" spans="2:10" ht="16.5" thickBot="1">
      <c r="B166" s="89"/>
      <c r="C166" s="118"/>
      <c r="D166" s="119"/>
      <c r="E166" s="295" t="s">
        <v>11</v>
      </c>
      <c r="F166" s="296"/>
      <c r="G166" s="296"/>
      <c r="H166" s="296"/>
      <c r="I166" s="296"/>
      <c r="J166" s="123">
        <f>+J164+J165</f>
        <v>372.99999999999994</v>
      </c>
    </row>
    <row r="167" spans="2:10" ht="18">
      <c r="B167" s="89"/>
      <c r="C167" s="118"/>
      <c r="D167" s="119"/>
      <c r="E167" s="124" t="s">
        <v>19</v>
      </c>
      <c r="F167" s="125"/>
      <c r="G167" s="125"/>
      <c r="H167" s="125"/>
      <c r="I167" s="125"/>
      <c r="J167" s="126"/>
    </row>
    <row r="168" spans="2:10" ht="14.25" customHeight="1">
      <c r="B168" s="89"/>
      <c r="C168" s="118"/>
      <c r="D168" s="119"/>
      <c r="E168" s="297"/>
      <c r="F168" s="298"/>
      <c r="G168" s="298"/>
      <c r="H168" s="298"/>
      <c r="I168" s="298"/>
      <c r="J168" s="299"/>
    </row>
    <row r="169" spans="2:10" ht="32.25" customHeight="1" thickBot="1">
      <c r="B169" s="127"/>
      <c r="C169" s="128"/>
      <c r="D169" s="129"/>
      <c r="E169" s="300"/>
      <c r="F169" s="301"/>
      <c r="G169" s="301"/>
      <c r="H169" s="301"/>
      <c r="I169" s="301"/>
      <c r="J169" s="302"/>
    </row>
    <row r="170" spans="2:10" ht="15" thickBot="1">
      <c r="B170" s="130"/>
      <c r="C170" s="131"/>
      <c r="D170" s="131"/>
      <c r="E170" s="132"/>
      <c r="F170" s="133"/>
      <c r="G170" s="134"/>
      <c r="H170" s="135"/>
      <c r="I170" s="131"/>
      <c r="J170" s="136"/>
    </row>
    <row r="171" spans="2:10" ht="15.75">
      <c r="B171" s="89"/>
      <c r="D171" s="303"/>
      <c r="E171" s="304"/>
      <c r="J171" s="126"/>
    </row>
    <row r="172" spans="2:10" ht="15.75">
      <c r="B172" s="89"/>
      <c r="D172" s="138" t="s">
        <v>20</v>
      </c>
      <c r="E172" s="139"/>
      <c r="J172" s="126"/>
    </row>
    <row r="173" spans="2:10" ht="15" customHeight="1">
      <c r="B173" s="89"/>
      <c r="D173" s="271" t="s">
        <v>21</v>
      </c>
      <c r="E173" s="140"/>
      <c r="J173" s="126"/>
    </row>
    <row r="174" spans="2:10" ht="15.75" customHeight="1" thickBot="1">
      <c r="B174" s="89"/>
      <c r="D174" s="272"/>
      <c r="E174" s="142"/>
      <c r="J174" s="126"/>
    </row>
    <row r="175" spans="2:10" ht="15.75" thickBot="1">
      <c r="B175" s="89"/>
      <c r="D175" s="157"/>
      <c r="E175" s="157"/>
      <c r="J175" s="126"/>
    </row>
    <row r="176" spans="2:10">
      <c r="B176" s="158"/>
      <c r="C176" s="133"/>
      <c r="D176" s="133"/>
      <c r="E176" s="133"/>
      <c r="F176" s="133"/>
      <c r="G176" s="133"/>
      <c r="H176" s="159"/>
      <c r="I176" s="131"/>
      <c r="J176" s="136"/>
    </row>
    <row r="177" spans="2:10">
      <c r="B177" s="160"/>
      <c r="J177" s="126"/>
    </row>
    <row r="178" spans="2:10" ht="15">
      <c r="B178" s="161"/>
      <c r="C178" s="162"/>
      <c r="D178" s="162"/>
      <c r="E178"/>
      <c r="F178"/>
      <c r="G178"/>
      <c r="H178"/>
      <c r="I178"/>
      <c r="J178" s="163"/>
    </row>
    <row r="179" spans="2:10" ht="39" customHeight="1">
      <c r="B179" s="89"/>
      <c r="E179"/>
      <c r="F179"/>
      <c r="G179"/>
      <c r="H179"/>
      <c r="I179"/>
      <c r="J179" s="163"/>
    </row>
    <row r="180" spans="2:10" ht="15" customHeight="1">
      <c r="B180" s="93"/>
      <c r="C180" s="94"/>
      <c r="E180" s="164"/>
      <c r="F180" s="165"/>
      <c r="G180" s="165"/>
      <c r="H180" s="165"/>
      <c r="I180" s="166"/>
      <c r="J180" s="167"/>
    </row>
    <row r="181" spans="2:10" ht="15">
      <c r="B181" s="89"/>
      <c r="E181" s="164"/>
      <c r="F181" s="168"/>
      <c r="G181" s="165"/>
      <c r="H181" s="165"/>
      <c r="I181" s="166"/>
      <c r="J181" s="167"/>
    </row>
    <row r="182" spans="2:10" ht="15">
      <c r="B182" s="89"/>
      <c r="E182" s="164"/>
      <c r="F182" s="168"/>
      <c r="G182" s="165"/>
      <c r="H182" s="165"/>
      <c r="I182" s="166"/>
      <c r="J182" s="167"/>
    </row>
    <row r="183" spans="2:10" ht="15">
      <c r="B183" s="89"/>
      <c r="E183" s="164"/>
      <c r="F183" s="168"/>
      <c r="G183" s="165"/>
      <c r="H183" s="165"/>
      <c r="I183" s="166"/>
      <c r="J183" s="167"/>
    </row>
    <row r="184" spans="2:10" ht="15">
      <c r="B184" s="89"/>
      <c r="E184" s="164"/>
      <c r="F184" s="168"/>
      <c r="G184" s="165"/>
      <c r="H184" s="165"/>
      <c r="I184" s="166"/>
      <c r="J184" s="167"/>
    </row>
    <row r="185" spans="2:10" ht="15">
      <c r="B185" s="89"/>
      <c r="E185" s="164"/>
      <c r="F185" s="168"/>
      <c r="G185" s="165"/>
      <c r="H185" s="165"/>
      <c r="I185" s="166"/>
      <c r="J185" s="167"/>
    </row>
    <row r="186" spans="2:10" ht="15">
      <c r="B186" s="89"/>
      <c r="E186" s="164"/>
      <c r="F186" s="168"/>
      <c r="G186" s="165"/>
      <c r="H186" s="165"/>
      <c r="I186" s="166"/>
      <c r="J186" s="167"/>
    </row>
    <row r="187" spans="2:10" ht="15">
      <c r="B187" s="89"/>
      <c r="E187" s="164"/>
      <c r="F187" s="168"/>
      <c r="G187" s="165"/>
      <c r="H187" s="165"/>
      <c r="I187" s="166"/>
      <c r="J187" s="167"/>
    </row>
    <row r="188" spans="2:10">
      <c r="B188" s="89"/>
      <c r="E188" s="169"/>
      <c r="F188" s="170"/>
      <c r="G188" s="171"/>
      <c r="H188" s="171"/>
      <c r="I188" s="172"/>
      <c r="J188" s="173"/>
    </row>
    <row r="189" spans="2:10" ht="15.75">
      <c r="B189" s="89"/>
      <c r="E189" s="174"/>
      <c r="F189" s="175"/>
      <c r="G189" s="175"/>
      <c r="H189" s="175"/>
      <c r="I189" s="176"/>
      <c r="J189" s="177"/>
    </row>
    <row r="190" spans="2:10">
      <c r="B190" s="89"/>
      <c r="E190" s="169"/>
      <c r="F190" s="170"/>
      <c r="G190" s="171"/>
      <c r="H190" s="171"/>
      <c r="I190" s="172"/>
      <c r="J190" s="173"/>
    </row>
    <row r="191" spans="2:10">
      <c r="B191" s="89"/>
      <c r="E191" s="169"/>
      <c r="F191" s="170"/>
      <c r="G191" s="171"/>
      <c r="H191" s="171"/>
      <c r="I191" s="172"/>
      <c r="J191" s="173"/>
    </row>
    <row r="192" spans="2:10" ht="15.75">
      <c r="B192" s="89"/>
      <c r="E192" s="174"/>
      <c r="F192" s="175"/>
      <c r="G192" s="175"/>
      <c r="H192" s="175"/>
      <c r="I192" s="176"/>
      <c r="J192" s="177"/>
    </row>
    <row r="193" spans="2:10" ht="15.75">
      <c r="B193" s="89"/>
      <c r="E193" s="174"/>
      <c r="F193" s="175"/>
      <c r="G193" s="175"/>
      <c r="H193" s="175"/>
      <c r="I193" s="176"/>
      <c r="J193" s="177"/>
    </row>
    <row r="194" spans="2:10" ht="15.75">
      <c r="B194" s="89"/>
      <c r="E194" s="174"/>
      <c r="F194" s="175"/>
      <c r="G194" s="175"/>
      <c r="H194" s="175"/>
      <c r="I194" s="176"/>
      <c r="J194" s="177"/>
    </row>
    <row r="195" spans="2:10" ht="15.75">
      <c r="B195" s="89"/>
      <c r="E195" s="174"/>
      <c r="F195" s="175"/>
      <c r="G195" s="175"/>
      <c r="H195" s="175"/>
      <c r="I195" s="176"/>
      <c r="J195" s="177"/>
    </row>
    <row r="196" spans="2:10" ht="15.75">
      <c r="B196" s="89"/>
      <c r="E196" s="174"/>
      <c r="F196" s="175"/>
      <c r="G196" s="175"/>
      <c r="H196" s="175"/>
      <c r="I196" s="176"/>
      <c r="J196" s="177"/>
    </row>
    <row r="197" spans="2:10" ht="15.75">
      <c r="B197" s="89"/>
      <c r="E197" s="174"/>
      <c r="F197" s="175"/>
      <c r="G197" s="175"/>
      <c r="H197" s="175"/>
      <c r="I197" s="176"/>
      <c r="J197" s="177"/>
    </row>
    <row r="198" spans="2:10" ht="15.75">
      <c r="B198" s="89"/>
      <c r="E198" s="174"/>
      <c r="F198" s="175"/>
      <c r="G198" s="175"/>
      <c r="H198" s="175"/>
      <c r="I198" s="176"/>
      <c r="J198" s="177"/>
    </row>
    <row r="199" spans="2:10" ht="15.75">
      <c r="B199" s="89"/>
      <c r="E199" s="174"/>
      <c r="F199" s="175"/>
      <c r="G199" s="175"/>
      <c r="H199" s="175"/>
      <c r="I199" s="176"/>
      <c r="J199" s="177"/>
    </row>
    <row r="200" spans="2:10" ht="15.75">
      <c r="B200" s="89"/>
      <c r="E200" s="174"/>
      <c r="F200" s="175"/>
      <c r="G200" s="175"/>
      <c r="H200" s="175"/>
      <c r="I200" s="176"/>
      <c r="J200" s="177"/>
    </row>
    <row r="201" spans="2:10" ht="15.75">
      <c r="B201" s="89"/>
      <c r="E201" s="174"/>
      <c r="F201" s="175"/>
      <c r="G201" s="175"/>
      <c r="H201" s="175"/>
      <c r="I201" s="176"/>
      <c r="J201" s="177"/>
    </row>
    <row r="202" spans="2:10">
      <c r="B202" s="89"/>
      <c r="E202" s="169"/>
      <c r="F202" s="170"/>
      <c r="G202" s="171"/>
      <c r="H202" s="171"/>
      <c r="I202" s="172"/>
      <c r="J202" s="173"/>
    </row>
    <row r="203" spans="2:10">
      <c r="B203" s="89"/>
      <c r="E203" s="169"/>
      <c r="F203" s="170"/>
      <c r="G203" s="171"/>
      <c r="H203" s="171"/>
      <c r="I203" s="172"/>
      <c r="J203" s="173"/>
    </row>
    <row r="204" spans="2:10" ht="15.75">
      <c r="B204" s="89"/>
      <c r="E204" s="178"/>
      <c r="F204" s="170"/>
      <c r="G204" s="169"/>
      <c r="H204" s="169"/>
      <c r="I204" s="172"/>
      <c r="J204" s="179"/>
    </row>
    <row r="205" spans="2:10" ht="15.75">
      <c r="B205" s="89"/>
      <c r="E205" s="178"/>
      <c r="F205" s="175"/>
      <c r="G205" s="175"/>
      <c r="H205" s="175"/>
      <c r="I205" s="176"/>
      <c r="J205" s="177"/>
    </row>
    <row r="206" spans="2:10" ht="15">
      <c r="B206" s="89"/>
      <c r="E206" s="180"/>
      <c r="F206" s="170"/>
      <c r="G206" s="169"/>
      <c r="H206" s="169"/>
      <c r="I206" s="172"/>
      <c r="J206" s="173"/>
    </row>
    <row r="207" spans="2:10" ht="15">
      <c r="B207" s="89"/>
      <c r="E207" s="180"/>
      <c r="F207" s="170"/>
      <c r="G207" s="169"/>
      <c r="H207" s="169"/>
      <c r="I207" s="172"/>
      <c r="J207" s="173"/>
    </row>
    <row r="208" spans="2:10" ht="15">
      <c r="B208" s="89"/>
      <c r="E208" s="180"/>
      <c r="F208" s="170"/>
      <c r="G208" s="169"/>
      <c r="H208" s="169"/>
      <c r="I208" s="172"/>
      <c r="J208" s="173"/>
    </row>
    <row r="209" spans="2:10" ht="15.75">
      <c r="B209" s="89"/>
      <c r="E209" s="178"/>
      <c r="F209" s="170"/>
      <c r="G209" s="169"/>
      <c r="H209" s="169"/>
      <c r="I209" s="172"/>
      <c r="J209" s="179"/>
    </row>
    <row r="210" spans="2:10" ht="15">
      <c r="B210" s="89"/>
      <c r="E210" s="180"/>
      <c r="F210" s="170"/>
      <c r="G210" s="169"/>
      <c r="H210" s="169"/>
      <c r="I210" s="172"/>
      <c r="J210" s="173"/>
    </row>
    <row r="211" spans="2:10" ht="15">
      <c r="B211" s="89"/>
      <c r="E211" s="180"/>
      <c r="F211" s="170"/>
      <c r="G211" s="169"/>
      <c r="H211" s="169"/>
      <c r="I211" s="172"/>
      <c r="J211" s="173"/>
    </row>
    <row r="212" spans="2:10" ht="15">
      <c r="B212" s="89"/>
      <c r="E212" s="180"/>
      <c r="F212" s="170"/>
      <c r="G212" s="169"/>
      <c r="H212" s="169"/>
      <c r="I212" s="172"/>
      <c r="J212" s="173"/>
    </row>
    <row r="213" spans="2:10">
      <c r="B213" s="89"/>
      <c r="E213" s="169"/>
      <c r="F213" s="169"/>
      <c r="G213" s="171"/>
      <c r="H213" s="171"/>
      <c r="I213" s="171"/>
      <c r="J213" s="173"/>
    </row>
    <row r="214" spans="2:10" ht="15.75">
      <c r="B214" s="89"/>
      <c r="C214" s="118"/>
      <c r="D214" s="118"/>
      <c r="E214" s="181"/>
      <c r="F214" s="182"/>
      <c r="G214" s="182"/>
      <c r="H214" s="182"/>
      <c r="I214" s="182"/>
      <c r="J214" s="183"/>
    </row>
    <row r="215" spans="2:10" ht="15.75">
      <c r="B215" s="89"/>
      <c r="C215" s="118"/>
      <c r="D215" s="118"/>
      <c r="E215" s="313"/>
      <c r="F215" s="313"/>
      <c r="G215" s="313"/>
      <c r="H215" s="313"/>
      <c r="I215" s="313"/>
      <c r="J215" s="184"/>
    </row>
    <row r="216" spans="2:10" ht="15.75">
      <c r="B216" s="89"/>
      <c r="C216" s="118"/>
      <c r="D216" s="118"/>
      <c r="E216" s="314"/>
      <c r="F216" s="314"/>
      <c r="G216" s="314"/>
      <c r="H216" s="314"/>
      <c r="I216" s="314"/>
      <c r="J216" s="185"/>
    </row>
    <row r="217" spans="2:10" ht="18">
      <c r="B217" s="89"/>
      <c r="C217" s="118"/>
      <c r="D217" s="118"/>
      <c r="E217" s="124"/>
      <c r="F217" s="125"/>
      <c r="G217" s="125"/>
      <c r="H217" s="125"/>
      <c r="I217" s="125"/>
      <c r="J217" s="126"/>
    </row>
    <row r="218" spans="2:10" ht="14.25" customHeight="1">
      <c r="B218" s="89"/>
      <c r="C218" s="118"/>
      <c r="D218" s="118"/>
      <c r="E218" s="298"/>
      <c r="F218" s="298"/>
      <c r="G218" s="298"/>
      <c r="H218" s="298"/>
      <c r="I218" s="298"/>
      <c r="J218" s="299"/>
    </row>
    <row r="219" spans="2:10" ht="15">
      <c r="B219" s="161"/>
      <c r="C219" s="162"/>
      <c r="D219" s="162"/>
      <c r="E219"/>
      <c r="F219"/>
      <c r="G219"/>
      <c r="H219"/>
      <c r="I219"/>
      <c r="J219" s="163"/>
    </row>
    <row r="220" spans="2:10" ht="39" customHeight="1">
      <c r="B220" s="89"/>
      <c r="E220"/>
      <c r="F220"/>
      <c r="G220"/>
      <c r="H220"/>
      <c r="I220"/>
      <c r="J220" s="163"/>
    </row>
    <row r="221" spans="2:10" ht="15" customHeight="1">
      <c r="B221" s="93"/>
      <c r="C221" s="94"/>
      <c r="E221" s="164"/>
      <c r="F221" s="165"/>
      <c r="G221" s="165"/>
      <c r="H221" s="165"/>
      <c r="I221" s="166"/>
      <c r="J221" s="167"/>
    </row>
    <row r="222" spans="2:10" ht="15">
      <c r="B222" s="89"/>
      <c r="E222" s="164"/>
      <c r="F222" s="168"/>
      <c r="G222" s="165"/>
      <c r="H222" s="165"/>
      <c r="I222" s="166"/>
      <c r="J222" s="167"/>
    </row>
    <row r="223" spans="2:10" ht="15">
      <c r="B223" s="89"/>
      <c r="E223" s="164"/>
      <c r="F223" s="168"/>
      <c r="G223" s="165"/>
      <c r="H223" s="165"/>
      <c r="I223" s="166"/>
      <c r="J223" s="167"/>
    </row>
    <row r="224" spans="2:10" ht="15">
      <c r="B224" s="89"/>
      <c r="E224" s="164"/>
      <c r="F224" s="168"/>
      <c r="G224" s="165"/>
      <c r="H224" s="165"/>
      <c r="I224" s="166"/>
      <c r="J224" s="167"/>
    </row>
    <row r="225" spans="2:10" ht="15">
      <c r="B225" s="89"/>
      <c r="E225" s="164"/>
      <c r="F225" s="168"/>
      <c r="G225" s="165"/>
      <c r="H225" s="165"/>
      <c r="I225" s="166"/>
      <c r="J225" s="167"/>
    </row>
    <row r="226" spans="2:10" ht="15">
      <c r="B226" s="89"/>
      <c r="E226" s="164"/>
      <c r="F226" s="168"/>
      <c r="G226" s="165"/>
      <c r="H226" s="165"/>
      <c r="I226" s="166"/>
      <c r="J226" s="167"/>
    </row>
    <row r="227" spans="2:10" ht="15">
      <c r="B227" s="89"/>
      <c r="E227" s="164"/>
      <c r="F227" s="168"/>
      <c r="G227" s="165"/>
      <c r="H227" s="165"/>
      <c r="I227" s="166"/>
      <c r="J227" s="167"/>
    </row>
    <row r="228" spans="2:10" ht="15">
      <c r="B228" s="89"/>
      <c r="E228" s="164"/>
      <c r="F228" s="168"/>
      <c r="G228" s="165"/>
      <c r="H228" s="165"/>
      <c r="I228" s="166"/>
      <c r="J228" s="167"/>
    </row>
    <row r="229" spans="2:10">
      <c r="B229" s="89"/>
      <c r="E229" s="169"/>
      <c r="F229" s="170"/>
      <c r="G229" s="171"/>
      <c r="H229" s="171"/>
      <c r="I229" s="172"/>
      <c r="J229" s="173"/>
    </row>
    <row r="230" spans="2:10" ht="15.75">
      <c r="B230" s="89"/>
      <c r="E230" s="174"/>
      <c r="F230" s="175"/>
      <c r="G230" s="175"/>
      <c r="H230" s="175"/>
      <c r="I230" s="176"/>
      <c r="J230" s="177"/>
    </row>
    <row r="231" spans="2:10">
      <c r="B231" s="89"/>
      <c r="E231" s="169"/>
      <c r="F231" s="170"/>
      <c r="G231" s="171"/>
      <c r="H231" s="171"/>
      <c r="I231" s="172"/>
      <c r="J231" s="173"/>
    </row>
    <row r="232" spans="2:10">
      <c r="B232" s="89"/>
      <c r="E232" s="169"/>
      <c r="F232" s="170"/>
      <c r="G232" s="171"/>
      <c r="H232" s="171"/>
      <c r="I232" s="172"/>
      <c r="J232" s="173"/>
    </row>
    <row r="233" spans="2:10" ht="15.75">
      <c r="B233" s="89"/>
      <c r="E233" s="174"/>
      <c r="F233" s="175"/>
      <c r="G233" s="175"/>
      <c r="H233" s="175"/>
      <c r="I233" s="176"/>
      <c r="J233" s="177"/>
    </row>
    <row r="234" spans="2:10" ht="15.75">
      <c r="B234" s="89"/>
      <c r="E234" s="174"/>
      <c r="F234" s="175"/>
      <c r="G234" s="175"/>
      <c r="H234" s="175"/>
      <c r="I234" s="176"/>
      <c r="J234" s="177"/>
    </row>
    <row r="235" spans="2:10" ht="15.75">
      <c r="B235" s="89"/>
      <c r="E235" s="174"/>
      <c r="F235" s="175"/>
      <c r="G235" s="175"/>
      <c r="H235" s="175"/>
      <c r="I235" s="176"/>
      <c r="J235" s="177"/>
    </row>
    <row r="236" spans="2:10" ht="15.75">
      <c r="B236" s="89"/>
      <c r="E236" s="174"/>
      <c r="F236" s="175"/>
      <c r="G236" s="175"/>
      <c r="H236" s="175"/>
      <c r="I236" s="176"/>
      <c r="J236" s="177"/>
    </row>
    <row r="237" spans="2:10" ht="15.75">
      <c r="B237" s="89"/>
      <c r="E237" s="174"/>
      <c r="F237" s="175"/>
      <c r="G237" s="175"/>
      <c r="H237" s="175"/>
      <c r="I237" s="176"/>
      <c r="J237" s="177"/>
    </row>
    <row r="238" spans="2:10" ht="15.75">
      <c r="B238" s="89"/>
      <c r="E238" s="174"/>
      <c r="F238" s="175"/>
      <c r="G238" s="175"/>
      <c r="H238" s="175"/>
      <c r="I238" s="176"/>
      <c r="J238" s="177"/>
    </row>
    <row r="239" spans="2:10" ht="15.75">
      <c r="B239" s="89"/>
      <c r="E239" s="174"/>
      <c r="F239" s="175"/>
      <c r="G239" s="175"/>
      <c r="H239" s="175"/>
      <c r="I239" s="176"/>
      <c r="J239" s="177"/>
    </row>
    <row r="240" spans="2:10" ht="15.75">
      <c r="B240" s="89"/>
      <c r="E240" s="174"/>
      <c r="F240" s="175"/>
      <c r="G240" s="175"/>
      <c r="H240" s="175"/>
      <c r="I240" s="176"/>
      <c r="J240" s="177"/>
    </row>
  </sheetData>
  <mergeCells count="27">
    <mergeCell ref="E218:J218"/>
    <mergeCell ref="E166:I166"/>
    <mergeCell ref="E168:J169"/>
    <mergeCell ref="D171:E171"/>
    <mergeCell ref="D173:D174"/>
    <mergeCell ref="E215:I215"/>
    <mergeCell ref="E216:I216"/>
    <mergeCell ref="F165:I165"/>
    <mergeCell ref="B5:J5"/>
    <mergeCell ref="B6:D7"/>
    <mergeCell ref="E6:J7"/>
    <mergeCell ref="C8:D8"/>
    <mergeCell ref="E8:J8"/>
    <mergeCell ref="B9:C9"/>
    <mergeCell ref="E9:J10"/>
    <mergeCell ref="B10:C10"/>
    <mergeCell ref="E11:E12"/>
    <mergeCell ref="F11:H11"/>
    <mergeCell ref="I11:I12"/>
    <mergeCell ref="J11:J12"/>
    <mergeCell ref="E164:I164"/>
    <mergeCell ref="B4:J4"/>
    <mergeCell ref="B1:C3"/>
    <mergeCell ref="D1:H2"/>
    <mergeCell ref="I1:J1"/>
    <mergeCell ref="I2:J3"/>
    <mergeCell ref="D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5"/>
  <sheetViews>
    <sheetView topLeftCell="A10" workbookViewId="0">
      <selection activeCell="E22" sqref="E2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07042022'!B7</f>
        <v>Llenos    con    material    de    préstamo,    compactados mecánicamente hasta obtener una densidad del 98% de la máxima obtenida en el ensayo del próctor modificado. Incluye el   suministro,   transporte,   colocación   de   material,   la compactación de la misma y transporte interno. Y su medida
será en sitio ya compactado.</v>
      </c>
      <c r="E11" s="276"/>
      <c r="F11" s="276"/>
      <c r="G11" s="276"/>
      <c r="H11" s="276"/>
      <c r="I11" s="277"/>
    </row>
    <row r="12" spans="1:9" ht="24" thickBot="1">
      <c r="A12" s="281">
        <v>3.5</v>
      </c>
      <c r="B12" s="282"/>
      <c r="C12" s="85" t="s">
        <v>8</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c r="E15" s="96"/>
      <c r="F15" s="97"/>
      <c r="G15" s="98"/>
      <c r="H15" s="99"/>
      <c r="I15" s="100"/>
    </row>
    <row r="16" spans="1:9">
      <c r="A16" s="93"/>
      <c r="B16" s="94"/>
      <c r="C16" s="91"/>
      <c r="D16" s="95" t="s">
        <v>35</v>
      </c>
      <c r="E16" s="101"/>
      <c r="F16" s="102"/>
      <c r="G16" s="102"/>
      <c r="H16" s="101">
        <v>345.8</v>
      </c>
      <c r="I16" s="103">
        <f>H16</f>
        <v>345.8</v>
      </c>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345.8</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345.8</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5"/>
  <sheetViews>
    <sheetView topLeftCell="A10" workbookViewId="0">
      <selection activeCell="D36" sqref="D36"/>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07042022'!B8</f>
        <v>Llenos    con    material    proveniente    de    excavación compactados mecánicamente. Incluye transporte interno. Su medida será en sitio ya compactado.</v>
      </c>
      <c r="E11" s="276"/>
      <c r="F11" s="276"/>
      <c r="G11" s="276"/>
      <c r="H11" s="276"/>
      <c r="I11" s="277"/>
    </row>
    <row r="12" spans="1:9" ht="24" thickBot="1">
      <c r="A12" s="281">
        <v>3.6</v>
      </c>
      <c r="B12" s="282"/>
      <c r="C12" s="85" t="s">
        <v>8</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c r="E15" s="96"/>
      <c r="F15" s="97"/>
      <c r="G15" s="98"/>
      <c r="H15" s="99"/>
      <c r="I15" s="100"/>
    </row>
    <row r="16" spans="1:9">
      <c r="A16" s="93"/>
      <c r="B16" s="94"/>
      <c r="C16" s="91"/>
      <c r="D16" s="95" t="s">
        <v>35</v>
      </c>
      <c r="E16" s="101"/>
      <c r="F16" s="102"/>
      <c r="G16" s="102"/>
      <c r="H16" s="101">
        <v>20</v>
      </c>
      <c r="I16" s="103">
        <f>H16</f>
        <v>20</v>
      </c>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20</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20</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5"/>
  <sheetViews>
    <sheetView tabSelected="1" workbookViewId="0">
      <selection activeCell="D13" sqref="D13:D1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
        <v>36</v>
      </c>
      <c r="E11" s="276"/>
      <c r="F11" s="276"/>
      <c r="G11" s="276"/>
      <c r="H11" s="276"/>
      <c r="I11" s="277"/>
    </row>
    <row r="12" spans="1:9" ht="77.25" customHeight="1" thickBot="1">
      <c r="A12" s="281">
        <v>3.7</v>
      </c>
      <c r="B12" s="282"/>
      <c r="C12" s="85" t="s">
        <v>8</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c r="E15" s="96"/>
      <c r="F15" s="97"/>
      <c r="G15" s="98"/>
      <c r="H15" s="99"/>
      <c r="I15" s="100"/>
    </row>
    <row r="16" spans="1:9">
      <c r="A16" s="93"/>
      <c r="B16" s="94"/>
      <c r="C16" s="91"/>
      <c r="D16" s="95" t="s">
        <v>35</v>
      </c>
      <c r="E16" s="101">
        <v>151.72999999999999</v>
      </c>
      <c r="F16" s="102">
        <v>23.3</v>
      </c>
      <c r="G16" s="102">
        <v>0.3</v>
      </c>
      <c r="H16" s="101">
        <v>1060.57</v>
      </c>
      <c r="I16" s="103">
        <f>H16</f>
        <v>1060.57</v>
      </c>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1060.57</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1060.57</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A5:I5"/>
    <mergeCell ref="A2:B4"/>
    <mergeCell ref="C2:G3"/>
    <mergeCell ref="H2:I2"/>
    <mergeCell ref="H3:I4"/>
    <mergeCell ref="C4:G4"/>
    <mergeCell ref="A6:I6"/>
    <mergeCell ref="A7:I7"/>
    <mergeCell ref="A8:C9"/>
    <mergeCell ref="D8:I9"/>
    <mergeCell ref="B10:C10"/>
    <mergeCell ref="D10:I10"/>
    <mergeCell ref="C44:C45"/>
    <mergeCell ref="A11:B11"/>
    <mergeCell ref="D11:I12"/>
    <mergeCell ref="A12:B12"/>
    <mergeCell ref="D13:D14"/>
    <mergeCell ref="E13:G13"/>
    <mergeCell ref="H13:H14"/>
    <mergeCell ref="I13:I14"/>
    <mergeCell ref="D35:H35"/>
    <mergeCell ref="E36:H36"/>
    <mergeCell ref="D37:H37"/>
    <mergeCell ref="D39:I40"/>
    <mergeCell ref="C42:D4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J240"/>
  <sheetViews>
    <sheetView topLeftCell="A19" workbookViewId="0">
      <selection activeCell="J22" sqref="J22"/>
    </sheetView>
  </sheetViews>
  <sheetFormatPr defaultColWidth="11.42578125" defaultRowHeight="14.25"/>
  <cols>
    <col min="1" max="1" width="9.7109375" style="90" customWidth="1"/>
    <col min="2" max="2" width="20.42578125" style="90" customWidth="1"/>
    <col min="3" max="3" width="21" style="90" customWidth="1"/>
    <col min="4" max="4" width="18.42578125" style="90" customWidth="1"/>
    <col min="5" max="5" width="41.28515625" style="90" customWidth="1"/>
    <col min="6" max="6" width="11.42578125" style="90" bestFit="1" customWidth="1"/>
    <col min="7" max="7" width="9.7109375" style="90" bestFit="1" customWidth="1"/>
    <col min="8" max="8" width="10.42578125" style="137" customWidth="1"/>
    <col min="9" max="9" width="17" style="118" customWidth="1"/>
    <col min="10" max="10" width="19.28515625" style="186" customWidth="1"/>
    <col min="11" max="16384" width="11.42578125" style="90"/>
  </cols>
  <sheetData>
    <row r="1" spans="2:10" ht="21.75" customHeight="1">
      <c r="B1" s="232"/>
      <c r="C1" s="233"/>
      <c r="D1" s="238" t="s">
        <v>0</v>
      </c>
      <c r="E1" s="239"/>
      <c r="F1" s="239"/>
      <c r="G1" s="239"/>
      <c r="H1" s="240"/>
      <c r="I1" s="244" t="s">
        <v>1</v>
      </c>
      <c r="J1" s="245"/>
    </row>
    <row r="2" spans="2:10" ht="46.5" customHeight="1">
      <c r="B2" s="234"/>
      <c r="C2" s="235"/>
      <c r="D2" s="241"/>
      <c r="E2" s="242"/>
      <c r="F2" s="242"/>
      <c r="G2" s="242"/>
      <c r="H2" s="243"/>
      <c r="I2" s="246"/>
      <c r="J2" s="247"/>
    </row>
    <row r="3" spans="2:10" ht="31.5" customHeight="1" thickBot="1">
      <c r="B3" s="236"/>
      <c r="C3" s="237"/>
      <c r="D3" s="250"/>
      <c r="E3" s="251"/>
      <c r="F3" s="251"/>
      <c r="G3" s="251"/>
      <c r="H3" s="252"/>
      <c r="I3" s="248"/>
      <c r="J3" s="249"/>
    </row>
    <row r="4" spans="2:10" ht="18.75" thickBot="1">
      <c r="B4" s="229" t="s">
        <v>23</v>
      </c>
      <c r="C4" s="230"/>
      <c r="D4" s="230"/>
      <c r="E4" s="230"/>
      <c r="F4" s="230"/>
      <c r="G4" s="230"/>
      <c r="H4" s="230"/>
      <c r="I4" s="230"/>
      <c r="J4" s="231"/>
    </row>
    <row r="5" spans="2:10">
      <c r="B5" s="253" t="s">
        <v>24</v>
      </c>
      <c r="C5" s="254"/>
      <c r="D5" s="254"/>
      <c r="E5" s="254"/>
      <c r="F5" s="254"/>
      <c r="G5" s="254"/>
      <c r="H5" s="254"/>
      <c r="I5" s="254"/>
      <c r="J5" s="255"/>
    </row>
    <row r="6" spans="2:10">
      <c r="B6" s="259" t="s">
        <v>25</v>
      </c>
      <c r="C6" s="260"/>
      <c r="D6" s="260"/>
      <c r="E6" s="261" t="s">
        <v>37</v>
      </c>
      <c r="F6" s="262"/>
      <c r="G6" s="262"/>
      <c r="H6" s="262"/>
      <c r="I6" s="262"/>
      <c r="J6" s="263"/>
    </row>
    <row r="7" spans="2:10" ht="15" thickBot="1">
      <c r="B7" s="259"/>
      <c r="C7" s="260"/>
      <c r="D7" s="260"/>
      <c r="E7" s="264"/>
      <c r="F7" s="265"/>
      <c r="G7" s="265"/>
      <c r="H7" s="265"/>
      <c r="I7" s="265"/>
      <c r="J7" s="266"/>
    </row>
    <row r="8" spans="2:10" ht="15.75">
      <c r="B8" s="83" t="s">
        <v>4</v>
      </c>
      <c r="C8" s="305" t="s">
        <v>27</v>
      </c>
      <c r="D8" s="306"/>
      <c r="E8" s="269"/>
      <c r="F8" s="269"/>
      <c r="G8" s="269"/>
      <c r="H8" s="269"/>
      <c r="I8" s="269"/>
      <c r="J8" s="270"/>
    </row>
    <row r="9" spans="2:10" ht="25.35" customHeight="1">
      <c r="B9" s="273" t="s">
        <v>6</v>
      </c>
      <c r="C9" s="274"/>
      <c r="D9" s="84" t="s">
        <v>7</v>
      </c>
      <c r="E9" s="307" t="str">
        <f>'[3]PRESUPUESTO PLAZA DPS V29032022'!C10</f>
        <v>Concreto preparado en obra de 21 MPa para estructuras con  acabado  a  la  vista.  Incluye  suministro,  transporte  e instalación del concreto,  mano de obra, vibrado, protección y curado,  para  estructuras  de  acuerdo  con  las  diferentes dimensiones establecidas en los planos y diseños. No incluye
acero de refuerzo. Según diseño.</v>
      </c>
      <c r="F9" s="308"/>
      <c r="G9" s="308"/>
      <c r="H9" s="308"/>
      <c r="I9" s="308"/>
      <c r="J9" s="309"/>
    </row>
    <row r="10" spans="2:10" ht="35.450000000000003" customHeight="1" thickBot="1">
      <c r="B10" s="281"/>
      <c r="C10" s="282"/>
      <c r="D10" s="85" t="str">
        <f>+[4]PRESUPUESTO!C13</f>
        <v>M3</v>
      </c>
      <c r="E10" s="310"/>
      <c r="F10" s="311"/>
      <c r="G10" s="311"/>
      <c r="H10" s="311"/>
      <c r="I10" s="311"/>
      <c r="J10" s="312"/>
    </row>
    <row r="11" spans="2:10" ht="15.75">
      <c r="B11" s="86"/>
      <c r="C11" s="87"/>
      <c r="D11" s="88"/>
      <c r="E11" s="283" t="s">
        <v>9</v>
      </c>
      <c r="F11" s="285" t="s">
        <v>10</v>
      </c>
      <c r="G11" s="285"/>
      <c r="H11" s="285"/>
      <c r="I11" s="286" t="s">
        <v>11</v>
      </c>
      <c r="J11" s="288" t="s">
        <v>12</v>
      </c>
    </row>
    <row r="12" spans="2:10" ht="39" customHeight="1">
      <c r="B12" s="89"/>
      <c r="D12" s="91"/>
      <c r="E12" s="284"/>
      <c r="F12" s="146" t="s">
        <v>15</v>
      </c>
      <c r="G12" s="92" t="s">
        <v>14</v>
      </c>
      <c r="H12" s="92" t="s">
        <v>13</v>
      </c>
      <c r="I12" s="287"/>
      <c r="J12" s="289"/>
    </row>
    <row r="13" spans="2:10" ht="15">
      <c r="B13" s="93"/>
      <c r="C13" s="94"/>
      <c r="D13" s="91"/>
      <c r="E13" s="95" t="s">
        <v>30</v>
      </c>
      <c r="F13" s="147">
        <v>0.4</v>
      </c>
      <c r="G13" s="147">
        <v>1</v>
      </c>
      <c r="H13" s="147">
        <v>1</v>
      </c>
      <c r="I13" s="147">
        <v>18</v>
      </c>
      <c r="J13" s="148">
        <f>+ROUND((F13*I13*G13*H13),2)</f>
        <v>7.2</v>
      </c>
    </row>
    <row r="14" spans="2:10" ht="15">
      <c r="B14" s="89"/>
      <c r="D14" s="91"/>
      <c r="E14" s="95" t="s">
        <v>31</v>
      </c>
      <c r="F14" s="147">
        <v>0.4</v>
      </c>
      <c r="G14" s="149">
        <f>+$G$13</f>
        <v>1</v>
      </c>
      <c r="H14" s="149">
        <v>1</v>
      </c>
      <c r="I14" s="149">
        <v>2</v>
      </c>
      <c r="J14" s="150">
        <f t="shared" ref="J14:J20" si="0">+ROUND((F14*I14*G14*H14),2)</f>
        <v>0.8</v>
      </c>
    </row>
    <row r="15" spans="2:10" ht="15">
      <c r="B15" s="89"/>
      <c r="D15" s="91"/>
      <c r="E15" s="95" t="s">
        <v>31</v>
      </c>
      <c r="F15" s="147">
        <v>0.4</v>
      </c>
      <c r="G15" s="149">
        <v>1.6</v>
      </c>
      <c r="H15" s="149">
        <v>1.6</v>
      </c>
      <c r="I15" s="149">
        <v>12</v>
      </c>
      <c r="J15" s="150">
        <f t="shared" si="0"/>
        <v>12.29</v>
      </c>
    </row>
    <row r="16" spans="2:10" ht="15">
      <c r="B16" s="89"/>
      <c r="D16" s="91"/>
      <c r="E16" s="95" t="s">
        <v>31</v>
      </c>
      <c r="F16" s="147">
        <v>0.4</v>
      </c>
      <c r="G16" s="149">
        <v>1.8</v>
      </c>
      <c r="H16" s="149">
        <v>1.8</v>
      </c>
      <c r="I16" s="149">
        <v>4</v>
      </c>
      <c r="J16" s="150">
        <f t="shared" si="0"/>
        <v>5.18</v>
      </c>
    </row>
    <row r="17" spans="2:10" ht="15">
      <c r="B17" s="89"/>
      <c r="D17" s="91"/>
      <c r="E17" s="95" t="s">
        <v>32</v>
      </c>
      <c r="F17" s="147">
        <v>0.4</v>
      </c>
      <c r="G17" s="149">
        <v>1.6</v>
      </c>
      <c r="H17" s="149">
        <v>1.6</v>
      </c>
      <c r="I17" s="149">
        <v>4</v>
      </c>
      <c r="J17" s="150">
        <f t="shared" si="0"/>
        <v>4.0999999999999996</v>
      </c>
    </row>
    <row r="18" spans="2:10" ht="15">
      <c r="B18" s="89"/>
      <c r="D18" s="91"/>
      <c r="E18" s="95" t="s">
        <v>33</v>
      </c>
      <c r="F18" s="147">
        <v>0.4</v>
      </c>
      <c r="G18" s="149">
        <f>+$G$13</f>
        <v>1</v>
      </c>
      <c r="H18" s="149">
        <v>1</v>
      </c>
      <c r="I18" s="149">
        <v>2</v>
      </c>
      <c r="J18" s="150">
        <f t="shared" si="0"/>
        <v>0.8</v>
      </c>
    </row>
    <row r="19" spans="2:10" ht="15">
      <c r="B19" s="89"/>
      <c r="D19" s="91"/>
      <c r="E19" s="95" t="s">
        <v>33</v>
      </c>
      <c r="F19" s="147">
        <v>0.4</v>
      </c>
      <c r="G19" s="149">
        <v>1.6</v>
      </c>
      <c r="H19" s="149">
        <v>1.6</v>
      </c>
      <c r="I19" s="149">
        <v>12</v>
      </c>
      <c r="J19" s="150">
        <f t="shared" si="0"/>
        <v>12.29</v>
      </c>
    </row>
    <row r="20" spans="2:10" ht="15">
      <c r="B20" s="89"/>
      <c r="D20" s="91"/>
      <c r="E20" s="95" t="s">
        <v>33</v>
      </c>
      <c r="F20" s="147">
        <v>0.4</v>
      </c>
      <c r="G20" s="149">
        <v>1.8</v>
      </c>
      <c r="H20" s="149">
        <v>1.8</v>
      </c>
      <c r="I20" s="149">
        <v>4</v>
      </c>
      <c r="J20" s="150">
        <f t="shared" si="0"/>
        <v>5.18</v>
      </c>
    </row>
    <row r="21" spans="2:10" ht="15">
      <c r="B21" s="89"/>
      <c r="D21" s="91"/>
      <c r="E21" s="95" t="s">
        <v>34</v>
      </c>
      <c r="F21" s="147">
        <v>0.4</v>
      </c>
      <c r="G21" s="147">
        <v>1</v>
      </c>
      <c r="H21" s="147">
        <v>1</v>
      </c>
      <c r="I21" s="147">
        <v>18</v>
      </c>
      <c r="J21" s="148">
        <f>+ROUND((F21*I21*G21*H21),2)</f>
        <v>7.2</v>
      </c>
    </row>
    <row r="22" spans="2:10" ht="15">
      <c r="B22" s="89"/>
      <c r="D22" s="91"/>
      <c r="E22" s="95"/>
      <c r="F22" s="149"/>
      <c r="G22" s="149"/>
      <c r="H22" s="149"/>
      <c r="I22" s="149"/>
      <c r="J22" s="150"/>
    </row>
    <row r="23" spans="2:10" ht="15" hidden="1">
      <c r="B23" s="89"/>
      <c r="D23" s="91"/>
      <c r="E23" s="95"/>
      <c r="F23" s="149"/>
      <c r="G23" s="149"/>
      <c r="H23" s="149"/>
      <c r="I23" s="149"/>
      <c r="J23" s="150"/>
    </row>
    <row r="24" spans="2:10" ht="15" hidden="1">
      <c r="B24" s="89"/>
      <c r="D24" s="91"/>
      <c r="E24" s="95"/>
      <c r="F24" s="149"/>
      <c r="G24" s="149"/>
      <c r="H24" s="149"/>
      <c r="I24" s="149"/>
      <c r="J24" s="150"/>
    </row>
    <row r="25" spans="2:10" ht="15" hidden="1">
      <c r="B25" s="89"/>
      <c r="D25" s="91"/>
      <c r="E25" s="95"/>
      <c r="F25" s="149"/>
      <c r="G25" s="149"/>
      <c r="H25" s="149"/>
      <c r="I25" s="149"/>
      <c r="J25" s="150"/>
    </row>
    <row r="26" spans="2:10" ht="15" hidden="1">
      <c r="B26" s="89"/>
      <c r="D26" s="91"/>
      <c r="E26" s="95"/>
      <c r="F26" s="149"/>
      <c r="G26" s="149"/>
      <c r="H26" s="149"/>
      <c r="I26" s="149"/>
      <c r="J26" s="150"/>
    </row>
    <row r="27" spans="2:10" ht="15" hidden="1">
      <c r="B27" s="89"/>
      <c r="D27" s="91"/>
      <c r="E27" s="95"/>
      <c r="F27" s="149"/>
      <c r="G27" s="149"/>
      <c r="H27" s="149"/>
      <c r="I27" s="149"/>
      <c r="J27" s="150"/>
    </row>
    <row r="28" spans="2:10" ht="15" hidden="1">
      <c r="B28" s="89"/>
      <c r="D28" s="91"/>
      <c r="E28" s="95"/>
      <c r="F28" s="149"/>
      <c r="G28" s="149"/>
      <c r="H28" s="149"/>
      <c r="I28" s="149"/>
      <c r="J28" s="150"/>
    </row>
    <row r="29" spans="2:10" ht="15" hidden="1">
      <c r="B29" s="89"/>
      <c r="D29" s="91"/>
      <c r="E29" s="95"/>
      <c r="F29" s="149"/>
      <c r="G29" s="149"/>
      <c r="H29" s="149"/>
      <c r="I29" s="149"/>
      <c r="J29" s="150"/>
    </row>
    <row r="30" spans="2:10" ht="15" hidden="1">
      <c r="B30" s="89"/>
      <c r="D30" s="91"/>
      <c r="E30" s="95"/>
      <c r="F30" s="149"/>
      <c r="G30" s="149"/>
      <c r="H30" s="149"/>
      <c r="I30" s="149"/>
      <c r="J30" s="150"/>
    </row>
    <row r="31" spans="2:10" ht="15" hidden="1">
      <c r="B31" s="89"/>
      <c r="D31" s="91"/>
      <c r="E31" s="95"/>
      <c r="F31" s="149"/>
      <c r="G31" s="149"/>
      <c r="H31" s="149"/>
      <c r="I31" s="149"/>
      <c r="J31" s="150"/>
    </row>
    <row r="32" spans="2:10" ht="15" hidden="1">
      <c r="B32" s="89"/>
      <c r="D32" s="91"/>
      <c r="E32" s="95"/>
      <c r="F32" s="149"/>
      <c r="G32" s="149"/>
      <c r="H32" s="149"/>
      <c r="I32" s="149"/>
      <c r="J32" s="150"/>
    </row>
    <row r="33" spans="2:10" ht="15" hidden="1">
      <c r="B33" s="89"/>
      <c r="D33" s="91"/>
      <c r="E33" s="95"/>
      <c r="F33" s="149"/>
      <c r="G33" s="149"/>
      <c r="H33" s="149"/>
      <c r="I33" s="149"/>
      <c r="J33" s="150"/>
    </row>
    <row r="34" spans="2:10" ht="15" hidden="1">
      <c r="B34" s="89"/>
      <c r="D34" s="91"/>
      <c r="E34" s="95"/>
      <c r="F34" s="149"/>
      <c r="G34" s="149"/>
      <c r="H34" s="149"/>
      <c r="I34" s="149"/>
      <c r="J34" s="150"/>
    </row>
    <row r="35" spans="2:10" ht="15" hidden="1">
      <c r="B35" s="89"/>
      <c r="D35" s="91"/>
      <c r="E35" s="95"/>
      <c r="F35" s="149"/>
      <c r="G35" s="149"/>
      <c r="H35" s="149"/>
      <c r="I35" s="149"/>
      <c r="J35" s="150"/>
    </row>
    <row r="36" spans="2:10" ht="15" hidden="1">
      <c r="B36" s="89"/>
      <c r="D36" s="91"/>
      <c r="E36" s="95"/>
      <c r="F36" s="149"/>
      <c r="G36" s="149"/>
      <c r="H36" s="149"/>
      <c r="I36" s="149"/>
      <c r="J36" s="150"/>
    </row>
    <row r="37" spans="2:10" ht="15" hidden="1">
      <c r="B37" s="89"/>
      <c r="D37" s="91"/>
      <c r="E37" s="95"/>
      <c r="F37" s="149"/>
      <c r="G37" s="149"/>
      <c r="H37" s="149"/>
      <c r="I37" s="149"/>
      <c r="J37" s="150"/>
    </row>
    <row r="38" spans="2:10" ht="15" hidden="1">
      <c r="B38" s="89"/>
      <c r="D38" s="91"/>
      <c r="E38" s="95"/>
      <c r="F38" s="149"/>
      <c r="G38" s="149"/>
      <c r="H38" s="149"/>
      <c r="I38" s="149"/>
      <c r="J38" s="150"/>
    </row>
    <row r="39" spans="2:10" ht="15" hidden="1">
      <c r="B39" s="89"/>
      <c r="D39" s="91"/>
      <c r="E39" s="95"/>
      <c r="F39" s="149"/>
      <c r="G39" s="149"/>
      <c r="H39" s="149"/>
      <c r="I39" s="149"/>
      <c r="J39" s="150"/>
    </row>
    <row r="40" spans="2:10" ht="15" hidden="1">
      <c r="B40" s="89"/>
      <c r="D40" s="91"/>
      <c r="E40" s="95"/>
      <c r="F40" s="149"/>
      <c r="G40" s="149"/>
      <c r="H40" s="149"/>
      <c r="I40" s="149"/>
      <c r="J40" s="150"/>
    </row>
    <row r="41" spans="2:10" ht="15" hidden="1">
      <c r="B41" s="89"/>
      <c r="D41" s="91"/>
      <c r="E41" s="95"/>
      <c r="F41" s="149"/>
      <c r="G41" s="149"/>
      <c r="H41" s="149"/>
      <c r="I41" s="149"/>
      <c r="J41" s="150"/>
    </row>
    <row r="42" spans="2:10" ht="15" hidden="1">
      <c r="B42" s="89"/>
      <c r="D42" s="91"/>
      <c r="E42" s="95"/>
      <c r="F42" s="149"/>
      <c r="G42" s="149"/>
      <c r="H42" s="149"/>
      <c r="I42" s="149"/>
      <c r="J42" s="150"/>
    </row>
    <row r="43" spans="2:10" ht="15" hidden="1">
      <c r="B43" s="89"/>
      <c r="D43" s="91"/>
      <c r="E43" s="95"/>
      <c r="F43" s="149"/>
      <c r="G43" s="149"/>
      <c r="H43" s="149"/>
      <c r="I43" s="149"/>
      <c r="J43" s="150"/>
    </row>
    <row r="44" spans="2:10" ht="15" hidden="1">
      <c r="B44" s="89"/>
      <c r="D44" s="91"/>
      <c r="E44" s="95"/>
      <c r="F44" s="149"/>
      <c r="G44" s="149"/>
      <c r="H44" s="149"/>
      <c r="I44" s="149"/>
      <c r="J44" s="150"/>
    </row>
    <row r="45" spans="2:10" ht="15" hidden="1">
      <c r="B45" s="89"/>
      <c r="D45" s="91"/>
      <c r="E45" s="95"/>
      <c r="F45" s="149"/>
      <c r="G45" s="149"/>
      <c r="H45" s="149"/>
      <c r="I45" s="149"/>
      <c r="J45" s="150"/>
    </row>
    <row r="46" spans="2:10" ht="15" hidden="1">
      <c r="B46" s="89"/>
      <c r="D46" s="91"/>
      <c r="E46" s="95"/>
      <c r="F46" s="149"/>
      <c r="G46" s="149"/>
      <c r="H46" s="149"/>
      <c r="I46" s="149"/>
      <c r="J46" s="150"/>
    </row>
    <row r="47" spans="2:10" ht="15" hidden="1">
      <c r="B47" s="89"/>
      <c r="D47" s="91"/>
      <c r="E47" s="95"/>
      <c r="F47" s="149"/>
      <c r="G47" s="149"/>
      <c r="H47" s="149"/>
      <c r="I47" s="149"/>
      <c r="J47" s="150"/>
    </row>
    <row r="48" spans="2:10" ht="15" hidden="1">
      <c r="B48" s="89"/>
      <c r="D48" s="91"/>
      <c r="E48" s="95"/>
      <c r="F48" s="149"/>
      <c r="G48" s="149"/>
      <c r="H48" s="149"/>
      <c r="I48" s="149"/>
      <c r="J48" s="150"/>
    </row>
    <row r="49" spans="2:10" ht="15" hidden="1">
      <c r="B49" s="89"/>
      <c r="D49" s="91"/>
      <c r="E49" s="95"/>
      <c r="F49" s="149"/>
      <c r="G49" s="149"/>
      <c r="H49" s="149"/>
      <c r="I49" s="149"/>
      <c r="J49" s="150"/>
    </row>
    <row r="50" spans="2:10" ht="15" hidden="1">
      <c r="B50" s="89"/>
      <c r="D50" s="91"/>
      <c r="E50" s="95"/>
      <c r="F50" s="149"/>
      <c r="G50" s="149"/>
      <c r="H50" s="149"/>
      <c r="I50" s="149"/>
      <c r="J50" s="150"/>
    </row>
    <row r="51" spans="2:10" ht="15" hidden="1">
      <c r="B51" s="89"/>
      <c r="D51" s="91"/>
      <c r="E51" s="95"/>
      <c r="F51" s="149"/>
      <c r="G51" s="149"/>
      <c r="H51" s="149"/>
      <c r="I51" s="149"/>
      <c r="J51" s="150"/>
    </row>
    <row r="52" spans="2:10" ht="15" hidden="1">
      <c r="B52" s="89"/>
      <c r="D52" s="91"/>
      <c r="E52" s="95"/>
      <c r="F52" s="149"/>
      <c r="G52" s="149"/>
      <c r="H52" s="149"/>
      <c r="I52" s="149"/>
      <c r="J52" s="150"/>
    </row>
    <row r="53" spans="2:10" ht="15" hidden="1">
      <c r="B53" s="89"/>
      <c r="D53" s="91"/>
      <c r="E53" s="95"/>
      <c r="F53" s="149"/>
      <c r="G53" s="149"/>
      <c r="H53" s="149"/>
      <c r="I53" s="149"/>
      <c r="J53" s="150"/>
    </row>
    <row r="54" spans="2:10" ht="15" hidden="1">
      <c r="B54" s="89"/>
      <c r="D54" s="91"/>
      <c r="E54" s="95"/>
      <c r="F54" s="149"/>
      <c r="G54" s="149"/>
      <c r="H54" s="149"/>
      <c r="I54" s="149"/>
      <c r="J54" s="150"/>
    </row>
    <row r="55" spans="2:10" ht="15" hidden="1">
      <c r="B55" s="89"/>
      <c r="D55" s="91"/>
      <c r="E55" s="95"/>
      <c r="F55" s="149"/>
      <c r="G55" s="149"/>
      <c r="H55" s="149"/>
      <c r="I55" s="149"/>
      <c r="J55" s="150"/>
    </row>
    <row r="56" spans="2:10" ht="15" hidden="1">
      <c r="B56" s="89"/>
      <c r="D56" s="91"/>
      <c r="E56" s="95"/>
      <c r="F56" s="149"/>
      <c r="G56" s="149"/>
      <c r="H56" s="149"/>
      <c r="I56" s="149"/>
      <c r="J56" s="150"/>
    </row>
    <row r="57" spans="2:10" ht="15" hidden="1">
      <c r="B57" s="89"/>
      <c r="D57" s="91"/>
      <c r="E57" s="95"/>
      <c r="F57" s="149"/>
      <c r="G57" s="149"/>
      <c r="H57" s="149"/>
      <c r="I57" s="149"/>
      <c r="J57" s="150"/>
    </row>
    <row r="58" spans="2:10" ht="15" hidden="1">
      <c r="B58" s="89"/>
      <c r="D58" s="91"/>
      <c r="E58" s="95"/>
      <c r="F58" s="149"/>
      <c r="G58" s="149"/>
      <c r="H58" s="149"/>
      <c r="I58" s="149"/>
      <c r="J58" s="150"/>
    </row>
    <row r="59" spans="2:10" ht="15" hidden="1">
      <c r="B59" s="89"/>
      <c r="D59" s="91"/>
      <c r="E59" s="95"/>
      <c r="F59" s="149"/>
      <c r="G59" s="149"/>
      <c r="H59" s="149"/>
      <c r="I59" s="149"/>
      <c r="J59" s="150"/>
    </row>
    <row r="60" spans="2:10" ht="15" hidden="1">
      <c r="B60" s="89"/>
      <c r="D60" s="91"/>
      <c r="E60" s="95"/>
      <c r="F60" s="147"/>
      <c r="G60" s="147"/>
      <c r="H60" s="147"/>
      <c r="I60" s="147"/>
      <c r="J60" s="148"/>
    </row>
    <row r="61" spans="2:10" ht="15" hidden="1">
      <c r="B61" s="89"/>
      <c r="D61" s="91"/>
      <c r="E61" s="95"/>
      <c r="F61" s="147"/>
      <c r="G61" s="147"/>
      <c r="H61" s="147"/>
      <c r="I61" s="147"/>
      <c r="J61" s="148"/>
    </row>
    <row r="62" spans="2:10" ht="15" hidden="1">
      <c r="B62" s="89"/>
      <c r="D62" s="91"/>
      <c r="E62" s="95"/>
      <c r="F62" s="147"/>
      <c r="G62" s="147"/>
      <c r="H62" s="147"/>
      <c r="I62" s="147"/>
      <c r="J62" s="148"/>
    </row>
    <row r="63" spans="2:10" ht="15" hidden="1">
      <c r="B63" s="89"/>
      <c r="D63" s="91"/>
      <c r="E63" s="95"/>
      <c r="F63" s="147"/>
      <c r="G63" s="147"/>
      <c r="H63" s="147"/>
      <c r="I63" s="147"/>
      <c r="J63" s="148"/>
    </row>
    <row r="64" spans="2:10" ht="15" hidden="1">
      <c r="B64" s="89"/>
      <c r="D64" s="91"/>
      <c r="E64" s="95"/>
      <c r="F64" s="147"/>
      <c r="G64" s="147"/>
      <c r="H64" s="147"/>
      <c r="I64" s="147"/>
      <c r="J64" s="148"/>
    </row>
    <row r="65" spans="2:10" ht="15" hidden="1">
      <c r="B65" s="89"/>
      <c r="D65" s="91"/>
      <c r="E65" s="95"/>
      <c r="F65" s="147"/>
      <c r="G65" s="147"/>
      <c r="H65" s="147"/>
      <c r="I65" s="147"/>
      <c r="J65" s="148"/>
    </row>
    <row r="66" spans="2:10" ht="15" hidden="1">
      <c r="B66" s="89"/>
      <c r="D66" s="91"/>
      <c r="E66" s="95"/>
      <c r="F66" s="147"/>
      <c r="G66" s="147"/>
      <c r="H66" s="147"/>
      <c r="I66" s="147"/>
      <c r="J66" s="148"/>
    </row>
    <row r="67" spans="2:10" ht="15" hidden="1">
      <c r="B67" s="89"/>
      <c r="D67" s="91"/>
      <c r="E67" s="95"/>
      <c r="F67" s="147"/>
      <c r="G67" s="147"/>
      <c r="H67" s="147"/>
      <c r="I67" s="147"/>
      <c r="J67" s="148"/>
    </row>
    <row r="68" spans="2:10" ht="15" hidden="1">
      <c r="B68" s="89"/>
      <c r="D68" s="91"/>
      <c r="E68" s="95"/>
      <c r="F68" s="147"/>
      <c r="G68" s="147"/>
      <c r="H68" s="147"/>
      <c r="I68" s="147"/>
      <c r="J68" s="148"/>
    </row>
    <row r="69" spans="2:10" ht="15" hidden="1">
      <c r="B69" s="89"/>
      <c r="D69" s="91"/>
      <c r="E69" s="95"/>
      <c r="F69" s="147"/>
      <c r="G69" s="147"/>
      <c r="H69" s="147"/>
      <c r="I69" s="147"/>
      <c r="J69" s="148"/>
    </row>
    <row r="70" spans="2:10" ht="15" hidden="1">
      <c r="B70" s="89"/>
      <c r="D70" s="91"/>
      <c r="E70" s="95"/>
      <c r="F70" s="147"/>
      <c r="G70" s="147"/>
      <c r="H70" s="147"/>
      <c r="I70" s="147"/>
      <c r="J70" s="148"/>
    </row>
    <row r="71" spans="2:10" ht="15" hidden="1">
      <c r="B71" s="89"/>
      <c r="D71" s="91"/>
      <c r="E71" s="95"/>
      <c r="F71" s="147"/>
      <c r="G71" s="147"/>
      <c r="H71" s="147"/>
      <c r="I71" s="147"/>
      <c r="J71" s="148"/>
    </row>
    <row r="72" spans="2:10" ht="15" hidden="1">
      <c r="B72" s="89"/>
      <c r="D72" s="91"/>
      <c r="E72" s="95"/>
      <c r="F72" s="147"/>
      <c r="G72" s="147"/>
      <c r="H72" s="147"/>
      <c r="I72" s="147"/>
      <c r="J72" s="148"/>
    </row>
    <row r="73" spans="2:10" ht="15" hidden="1">
      <c r="B73" s="89"/>
      <c r="D73" s="91"/>
      <c r="E73" s="95"/>
      <c r="F73" s="147"/>
      <c r="G73" s="147"/>
      <c r="H73" s="147"/>
      <c r="I73" s="147"/>
      <c r="J73" s="148"/>
    </row>
    <row r="74" spans="2:10" ht="15" hidden="1">
      <c r="B74" s="89"/>
      <c r="D74" s="91"/>
      <c r="E74" s="95"/>
      <c r="F74" s="147"/>
      <c r="G74" s="147"/>
      <c r="H74" s="147"/>
      <c r="I74" s="147"/>
      <c r="J74" s="148"/>
    </row>
    <row r="75" spans="2:10" ht="15" hidden="1">
      <c r="B75" s="89"/>
      <c r="D75" s="91"/>
      <c r="E75" s="95"/>
      <c r="F75" s="147"/>
      <c r="G75" s="147"/>
      <c r="H75" s="147"/>
      <c r="I75" s="147"/>
      <c r="J75" s="148"/>
    </row>
    <row r="76" spans="2:10" ht="15" hidden="1">
      <c r="B76" s="89"/>
      <c r="D76" s="91"/>
      <c r="E76" s="95"/>
      <c r="F76" s="147"/>
      <c r="G76" s="147"/>
      <c r="H76" s="147"/>
      <c r="I76" s="147"/>
      <c r="J76" s="148"/>
    </row>
    <row r="77" spans="2:10" ht="15" hidden="1">
      <c r="B77" s="89"/>
      <c r="D77" s="91"/>
      <c r="E77" s="95"/>
      <c r="F77" s="147"/>
      <c r="G77" s="147"/>
      <c r="H77" s="147"/>
      <c r="I77" s="147"/>
      <c r="J77" s="148"/>
    </row>
    <row r="78" spans="2:10" ht="15" hidden="1">
      <c r="B78" s="89"/>
      <c r="D78" s="91"/>
      <c r="E78" s="95"/>
      <c r="F78" s="147"/>
      <c r="G78" s="147"/>
      <c r="H78" s="147"/>
      <c r="I78" s="147"/>
      <c r="J78" s="148"/>
    </row>
    <row r="79" spans="2:10" ht="15" hidden="1">
      <c r="B79" s="89"/>
      <c r="D79" s="91"/>
      <c r="E79" s="95"/>
      <c r="F79" s="147"/>
      <c r="G79" s="147"/>
      <c r="H79" s="147"/>
      <c r="I79" s="147"/>
      <c r="J79" s="148"/>
    </row>
    <row r="80" spans="2:10" ht="15" hidden="1">
      <c r="B80" s="89"/>
      <c r="D80" s="91"/>
      <c r="E80" s="95"/>
      <c r="F80" s="147"/>
      <c r="G80" s="147"/>
      <c r="H80" s="147"/>
      <c r="I80" s="147"/>
      <c r="J80" s="148"/>
    </row>
    <row r="81" spans="2:10" ht="15" hidden="1">
      <c r="B81" s="89"/>
      <c r="D81" s="91"/>
      <c r="E81" s="95"/>
      <c r="F81" s="147"/>
      <c r="G81" s="147"/>
      <c r="H81" s="147"/>
      <c r="I81" s="147"/>
      <c r="J81" s="148"/>
    </row>
    <row r="82" spans="2:10" ht="15" hidden="1">
      <c r="B82" s="89"/>
      <c r="D82" s="91"/>
      <c r="E82" s="95"/>
      <c r="F82" s="147"/>
      <c r="G82" s="147"/>
      <c r="H82" s="147"/>
      <c r="I82" s="147"/>
      <c r="J82" s="148"/>
    </row>
    <row r="83" spans="2:10" ht="15" hidden="1">
      <c r="B83" s="89"/>
      <c r="D83" s="91"/>
      <c r="E83" s="95"/>
      <c r="F83" s="147"/>
      <c r="G83" s="147"/>
      <c r="H83" s="147"/>
      <c r="I83" s="147"/>
      <c r="J83" s="148"/>
    </row>
    <row r="84" spans="2:10" ht="15" hidden="1">
      <c r="B84" s="89"/>
      <c r="D84" s="91"/>
      <c r="E84" s="95"/>
      <c r="F84" s="147"/>
      <c r="G84" s="147"/>
      <c r="H84" s="147"/>
      <c r="I84" s="147"/>
      <c r="J84" s="148"/>
    </row>
    <row r="85" spans="2:10" ht="15" hidden="1">
      <c r="B85" s="89"/>
      <c r="D85" s="91"/>
      <c r="E85" s="95"/>
      <c r="F85" s="147"/>
      <c r="G85" s="147"/>
      <c r="H85" s="147"/>
      <c r="I85" s="147"/>
      <c r="J85" s="148"/>
    </row>
    <row r="86" spans="2:10" ht="15" hidden="1">
      <c r="B86" s="89"/>
      <c r="D86" s="91"/>
      <c r="E86" s="95"/>
      <c r="F86" s="147"/>
      <c r="G86" s="147"/>
      <c r="H86" s="147"/>
      <c r="I86" s="147"/>
      <c r="J86" s="148"/>
    </row>
    <row r="87" spans="2:10" ht="15" hidden="1">
      <c r="B87" s="89"/>
      <c r="D87" s="91"/>
      <c r="E87" s="95"/>
      <c r="F87" s="147"/>
      <c r="G87" s="147"/>
      <c r="H87" s="147"/>
      <c r="I87" s="147"/>
      <c r="J87" s="148"/>
    </row>
    <row r="88" spans="2:10" ht="15" hidden="1">
      <c r="B88" s="89"/>
      <c r="D88" s="91"/>
      <c r="E88" s="95"/>
      <c r="F88" s="147"/>
      <c r="G88" s="147"/>
      <c r="H88" s="151"/>
      <c r="I88" s="147"/>
      <c r="J88" s="148"/>
    </row>
    <row r="89" spans="2:10" ht="15" hidden="1">
      <c r="B89" s="89"/>
      <c r="D89" s="91"/>
      <c r="E89" s="95"/>
      <c r="F89" s="147"/>
      <c r="G89" s="147"/>
      <c r="H89" s="147"/>
      <c r="I89" s="147"/>
      <c r="J89" s="148"/>
    </row>
    <row r="90" spans="2:10" ht="15" hidden="1">
      <c r="B90" s="89"/>
      <c r="D90" s="91"/>
      <c r="E90" s="95"/>
      <c r="F90" s="147"/>
      <c r="G90" s="147"/>
      <c r="H90" s="147"/>
      <c r="I90" s="147"/>
      <c r="J90" s="148"/>
    </row>
    <row r="91" spans="2:10" ht="15" hidden="1">
      <c r="B91" s="89"/>
      <c r="D91" s="91"/>
      <c r="E91" s="95"/>
      <c r="F91" s="147"/>
      <c r="G91" s="147"/>
      <c r="H91" s="147"/>
      <c r="I91" s="147"/>
      <c r="J91" s="148"/>
    </row>
    <row r="92" spans="2:10" ht="15" hidden="1">
      <c r="B92" s="89"/>
      <c r="D92" s="91"/>
      <c r="E92" s="95"/>
      <c r="F92" s="147"/>
      <c r="G92" s="147"/>
      <c r="H92" s="147"/>
      <c r="I92" s="147"/>
      <c r="J92" s="148"/>
    </row>
    <row r="93" spans="2:10" ht="15" hidden="1">
      <c r="B93" s="89"/>
      <c r="D93" s="91"/>
      <c r="E93" s="95"/>
      <c r="F93" s="147"/>
      <c r="G93" s="147"/>
      <c r="H93" s="147"/>
      <c r="I93" s="147"/>
      <c r="J93" s="148"/>
    </row>
    <row r="94" spans="2:10" ht="15" hidden="1">
      <c r="B94" s="89"/>
      <c r="D94" s="91"/>
      <c r="E94" s="95"/>
      <c r="F94" s="147"/>
      <c r="G94" s="147"/>
      <c r="H94" s="147"/>
      <c r="I94" s="147"/>
      <c r="J94" s="148"/>
    </row>
    <row r="95" spans="2:10" ht="15" hidden="1">
      <c r="B95" s="89"/>
      <c r="D95" s="91"/>
      <c r="E95" s="95"/>
      <c r="F95" s="147"/>
      <c r="G95" s="147"/>
      <c r="H95" s="147"/>
      <c r="I95" s="147"/>
      <c r="J95" s="148"/>
    </row>
    <row r="96" spans="2:10" ht="15" hidden="1">
      <c r="B96" s="89"/>
      <c r="D96" s="91"/>
      <c r="E96" s="95"/>
      <c r="F96" s="147"/>
      <c r="G96" s="147"/>
      <c r="H96" s="147"/>
      <c r="I96" s="147"/>
      <c r="J96" s="148"/>
    </row>
    <row r="97" spans="2:10" ht="15" hidden="1">
      <c r="B97" s="89"/>
      <c r="D97" s="91"/>
      <c r="E97" s="95"/>
      <c r="F97" s="147"/>
      <c r="G97" s="147"/>
      <c r="H97" s="147"/>
      <c r="I97" s="147"/>
      <c r="J97" s="148"/>
    </row>
    <row r="98" spans="2:10" ht="15" hidden="1">
      <c r="B98" s="89"/>
      <c r="D98" s="91"/>
      <c r="E98" s="95"/>
      <c r="F98" s="147"/>
      <c r="G98" s="147"/>
      <c r="H98" s="147"/>
      <c r="I98" s="147"/>
      <c r="J98" s="148"/>
    </row>
    <row r="99" spans="2:10" ht="15" hidden="1">
      <c r="B99" s="89"/>
      <c r="D99" s="91"/>
      <c r="E99" s="95"/>
      <c r="F99" s="147"/>
      <c r="G99" s="147"/>
      <c r="H99" s="147"/>
      <c r="I99" s="147"/>
      <c r="J99" s="148"/>
    </row>
    <row r="100" spans="2:10" ht="15" hidden="1">
      <c r="B100" s="89"/>
      <c r="D100" s="91"/>
      <c r="E100" s="95"/>
      <c r="F100" s="147"/>
      <c r="G100" s="147"/>
      <c r="H100" s="147"/>
      <c r="I100" s="147"/>
      <c r="J100" s="148"/>
    </row>
    <row r="101" spans="2:10" ht="15" hidden="1">
      <c r="B101" s="89"/>
      <c r="D101" s="91"/>
      <c r="E101" s="95"/>
      <c r="F101" s="147"/>
      <c r="G101" s="147"/>
      <c r="H101" s="147"/>
      <c r="I101" s="147"/>
      <c r="J101" s="148"/>
    </row>
    <row r="102" spans="2:10" ht="15" hidden="1">
      <c r="B102" s="89"/>
      <c r="D102" s="91"/>
      <c r="E102" s="95"/>
      <c r="F102" s="147"/>
      <c r="G102" s="147"/>
      <c r="H102" s="147"/>
      <c r="I102" s="147"/>
      <c r="J102" s="148"/>
    </row>
    <row r="103" spans="2:10" ht="15" hidden="1">
      <c r="B103" s="89"/>
      <c r="D103" s="91"/>
      <c r="E103" s="95"/>
      <c r="F103" s="147"/>
      <c r="G103" s="147"/>
      <c r="H103" s="147"/>
      <c r="I103" s="147"/>
      <c r="J103" s="148"/>
    </row>
    <row r="104" spans="2:10" ht="15" hidden="1">
      <c r="B104" s="89"/>
      <c r="D104" s="91"/>
      <c r="E104" s="95"/>
      <c r="F104" s="147"/>
      <c r="G104" s="147"/>
      <c r="H104" s="147"/>
      <c r="I104" s="147"/>
      <c r="J104" s="148"/>
    </row>
    <row r="105" spans="2:10" ht="15" hidden="1">
      <c r="B105" s="89"/>
      <c r="D105" s="91"/>
      <c r="E105" s="95"/>
      <c r="F105" s="147"/>
      <c r="G105" s="147"/>
      <c r="H105" s="147"/>
      <c r="I105" s="147"/>
      <c r="J105" s="148"/>
    </row>
    <row r="106" spans="2:10" ht="15" hidden="1">
      <c r="B106" s="89"/>
      <c r="D106" s="91"/>
      <c r="E106" s="95"/>
      <c r="F106" s="147"/>
      <c r="G106" s="147"/>
      <c r="H106" s="147"/>
      <c r="I106" s="147"/>
      <c r="J106" s="148"/>
    </row>
    <row r="107" spans="2:10" ht="15" hidden="1">
      <c r="B107" s="89"/>
      <c r="D107" s="91"/>
      <c r="E107" s="95"/>
      <c r="F107" s="147"/>
      <c r="G107" s="147"/>
      <c r="H107" s="147"/>
      <c r="I107" s="147"/>
      <c r="J107" s="148"/>
    </row>
    <row r="108" spans="2:10" ht="15" hidden="1">
      <c r="B108" s="89"/>
      <c r="D108" s="91"/>
      <c r="E108" s="95"/>
      <c r="F108" s="147"/>
      <c r="G108" s="147"/>
      <c r="H108" s="147"/>
      <c r="I108" s="147"/>
      <c r="J108" s="148"/>
    </row>
    <row r="109" spans="2:10" ht="15" hidden="1">
      <c r="B109" s="89"/>
      <c r="D109" s="91"/>
      <c r="E109" s="95"/>
      <c r="F109" s="147"/>
      <c r="G109" s="147"/>
      <c r="H109" s="147"/>
      <c r="I109" s="147"/>
      <c r="J109" s="148"/>
    </row>
    <row r="110" spans="2:10" ht="15" hidden="1">
      <c r="B110" s="89"/>
      <c r="D110" s="91"/>
      <c r="E110" s="95"/>
      <c r="F110" s="147"/>
      <c r="G110" s="147"/>
      <c r="H110" s="147"/>
      <c r="I110" s="147"/>
      <c r="J110" s="148"/>
    </row>
    <row r="111" spans="2:10" ht="15" hidden="1">
      <c r="B111" s="89"/>
      <c r="D111" s="91"/>
      <c r="E111" s="95"/>
      <c r="F111" s="147"/>
      <c r="G111" s="147"/>
      <c r="H111" s="147"/>
      <c r="I111" s="147"/>
      <c r="J111" s="148"/>
    </row>
    <row r="112" spans="2:10" ht="15" hidden="1">
      <c r="B112" s="89"/>
      <c r="D112" s="91"/>
      <c r="E112" s="95"/>
      <c r="F112" s="147"/>
      <c r="G112" s="147"/>
      <c r="H112" s="147"/>
      <c r="I112" s="147"/>
      <c r="J112" s="148"/>
    </row>
    <row r="113" spans="2:10" ht="15" hidden="1">
      <c r="B113" s="89"/>
      <c r="D113" s="91"/>
      <c r="E113" s="95"/>
      <c r="F113" s="147"/>
      <c r="G113" s="147"/>
      <c r="H113" s="147"/>
      <c r="I113" s="147"/>
      <c r="J113" s="148"/>
    </row>
    <row r="114" spans="2:10" ht="15" hidden="1">
      <c r="B114" s="89"/>
      <c r="D114" s="91"/>
      <c r="E114" s="95"/>
      <c r="F114" s="147"/>
      <c r="G114" s="147"/>
      <c r="H114" s="147"/>
      <c r="I114" s="147"/>
      <c r="J114" s="148"/>
    </row>
    <row r="115" spans="2:10" ht="15" hidden="1">
      <c r="B115" s="89"/>
      <c r="D115" s="91"/>
      <c r="E115" s="95"/>
      <c r="F115" s="147"/>
      <c r="G115" s="147"/>
      <c r="H115" s="151"/>
      <c r="I115" s="147"/>
      <c r="J115" s="148"/>
    </row>
    <row r="116" spans="2:10" ht="15" hidden="1">
      <c r="B116" s="89"/>
      <c r="D116" s="91"/>
      <c r="E116" s="95"/>
      <c r="F116" s="147"/>
      <c r="G116" s="147"/>
      <c r="H116" s="152"/>
      <c r="I116" s="147"/>
      <c r="J116" s="148"/>
    </row>
    <row r="117" spans="2:10" ht="15" hidden="1">
      <c r="B117" s="89"/>
      <c r="D117" s="91"/>
      <c r="E117" s="95"/>
      <c r="F117" s="147"/>
      <c r="G117" s="147"/>
      <c r="H117" s="152"/>
      <c r="I117" s="147"/>
      <c r="J117" s="148"/>
    </row>
    <row r="118" spans="2:10" ht="15" hidden="1">
      <c r="B118" s="89"/>
      <c r="D118" s="91"/>
      <c r="E118" s="95"/>
      <c r="F118" s="147"/>
      <c r="G118" s="147"/>
      <c r="H118" s="152"/>
      <c r="I118" s="147"/>
      <c r="J118" s="148"/>
    </row>
    <row r="119" spans="2:10" ht="15" hidden="1">
      <c r="B119" s="89"/>
      <c r="D119" s="91"/>
      <c r="E119" s="95"/>
      <c r="F119" s="147"/>
      <c r="G119" s="147"/>
      <c r="H119" s="152"/>
      <c r="I119" s="147"/>
      <c r="J119" s="148"/>
    </row>
    <row r="120" spans="2:10" ht="15" hidden="1">
      <c r="B120" s="89"/>
      <c r="D120" s="91"/>
      <c r="E120" s="95"/>
      <c r="F120" s="147"/>
      <c r="G120" s="147"/>
      <c r="H120" s="152"/>
      <c r="I120" s="147"/>
      <c r="J120" s="148"/>
    </row>
    <row r="121" spans="2:10" ht="15" hidden="1">
      <c r="B121" s="89"/>
      <c r="D121" s="91"/>
      <c r="E121" s="95"/>
      <c r="F121" s="147"/>
      <c r="G121" s="147"/>
      <c r="H121" s="152"/>
      <c r="I121" s="147"/>
      <c r="J121" s="148"/>
    </row>
    <row r="122" spans="2:10" ht="15" hidden="1">
      <c r="B122" s="89"/>
      <c r="D122" s="91"/>
      <c r="E122" s="95"/>
      <c r="F122" s="147"/>
      <c r="G122" s="147"/>
      <c r="H122" s="152"/>
      <c r="I122" s="147"/>
      <c r="J122" s="148"/>
    </row>
    <row r="123" spans="2:10" ht="15" hidden="1">
      <c r="B123" s="89"/>
      <c r="D123" s="91"/>
      <c r="E123" s="95"/>
      <c r="F123" s="147"/>
      <c r="G123" s="147"/>
      <c r="H123" s="152"/>
      <c r="I123" s="147"/>
      <c r="J123" s="148"/>
    </row>
    <row r="124" spans="2:10" ht="15" hidden="1">
      <c r="B124" s="89"/>
      <c r="D124" s="91"/>
      <c r="E124" s="95"/>
      <c r="F124" s="147"/>
      <c r="G124" s="147"/>
      <c r="H124" s="147"/>
      <c r="I124" s="147"/>
      <c r="J124" s="148"/>
    </row>
    <row r="125" spans="2:10" ht="15" hidden="1">
      <c r="B125" s="89"/>
      <c r="D125" s="91"/>
      <c r="E125" s="95"/>
      <c r="F125" s="147"/>
      <c r="G125" s="147"/>
      <c r="H125" s="147"/>
      <c r="I125" s="147"/>
      <c r="J125" s="148"/>
    </row>
    <row r="126" spans="2:10" ht="15" hidden="1">
      <c r="B126" s="89"/>
      <c r="D126" s="91"/>
      <c r="E126" s="95"/>
      <c r="F126" s="147"/>
      <c r="G126" s="147"/>
      <c r="H126" s="147"/>
      <c r="I126" s="147"/>
      <c r="J126" s="148"/>
    </row>
    <row r="127" spans="2:10" ht="15" hidden="1">
      <c r="B127" s="89"/>
      <c r="D127" s="91"/>
      <c r="E127" s="95"/>
      <c r="F127" s="147"/>
      <c r="G127" s="147"/>
      <c r="H127" s="147"/>
      <c r="I127" s="147"/>
      <c r="J127" s="148"/>
    </row>
    <row r="128" spans="2:10" ht="15" hidden="1">
      <c r="B128" s="89"/>
      <c r="D128" s="91"/>
      <c r="E128" s="95"/>
      <c r="F128" s="147"/>
      <c r="G128" s="147"/>
      <c r="H128" s="147"/>
      <c r="I128" s="147"/>
      <c r="J128" s="148"/>
    </row>
    <row r="129" spans="2:10" ht="15" hidden="1">
      <c r="B129" s="89"/>
      <c r="D129" s="91"/>
      <c r="E129" s="95"/>
      <c r="F129" s="147"/>
      <c r="G129" s="147"/>
      <c r="H129" s="147"/>
      <c r="I129" s="147"/>
      <c r="J129" s="148"/>
    </row>
    <row r="130" spans="2:10" ht="15" hidden="1">
      <c r="B130" s="89"/>
      <c r="D130" s="91"/>
      <c r="E130" s="95"/>
      <c r="F130" s="147"/>
      <c r="G130" s="147"/>
      <c r="H130" s="147"/>
      <c r="I130" s="147"/>
      <c r="J130" s="148"/>
    </row>
    <row r="131" spans="2:10" ht="15" hidden="1">
      <c r="B131" s="89"/>
      <c r="D131" s="91"/>
      <c r="E131" s="95"/>
      <c r="F131" s="147"/>
      <c r="G131" s="147"/>
      <c r="H131" s="147"/>
      <c r="I131" s="147"/>
      <c r="J131" s="148"/>
    </row>
    <row r="132" spans="2:10" ht="15" hidden="1">
      <c r="B132" s="89"/>
      <c r="D132" s="91"/>
      <c r="E132" s="95"/>
      <c r="F132" s="147"/>
      <c r="G132" s="147"/>
      <c r="H132" s="147"/>
      <c r="I132" s="147"/>
      <c r="J132" s="148"/>
    </row>
    <row r="133" spans="2:10" ht="15" hidden="1">
      <c r="B133" s="89"/>
      <c r="D133" s="91"/>
      <c r="E133" s="95"/>
      <c r="F133" s="147"/>
      <c r="G133" s="147"/>
      <c r="H133" s="147"/>
      <c r="I133" s="147"/>
      <c r="J133" s="148"/>
    </row>
    <row r="134" spans="2:10" ht="15" hidden="1">
      <c r="B134" s="89"/>
      <c r="D134" s="91"/>
      <c r="E134" s="95"/>
      <c r="F134" s="147"/>
      <c r="G134" s="147"/>
      <c r="H134" s="147"/>
      <c r="I134" s="147"/>
      <c r="J134" s="148"/>
    </row>
    <row r="135" spans="2:10" ht="15" hidden="1">
      <c r="B135" s="89"/>
      <c r="D135" s="91"/>
      <c r="E135" s="95"/>
      <c r="F135" s="147"/>
      <c r="G135" s="147"/>
      <c r="H135" s="147"/>
      <c r="I135" s="147"/>
      <c r="J135" s="148"/>
    </row>
    <row r="136" spans="2:10" ht="15" hidden="1">
      <c r="B136" s="89"/>
      <c r="D136" s="91"/>
      <c r="E136" s="95"/>
      <c r="F136" s="147"/>
      <c r="G136" s="147"/>
      <c r="H136" s="147"/>
      <c r="I136" s="147"/>
      <c r="J136" s="148"/>
    </row>
    <row r="137" spans="2:10" ht="15" hidden="1">
      <c r="B137" s="89"/>
      <c r="D137" s="91"/>
      <c r="E137" s="95"/>
      <c r="F137" s="147"/>
      <c r="G137" s="147"/>
      <c r="H137" s="147"/>
      <c r="I137" s="147"/>
      <c r="J137" s="148"/>
    </row>
    <row r="138" spans="2:10" ht="15" hidden="1">
      <c r="B138" s="89"/>
      <c r="D138" s="91"/>
      <c r="E138" s="95"/>
      <c r="F138" s="147"/>
      <c r="G138" s="147"/>
      <c r="H138" s="147"/>
      <c r="I138" s="147"/>
      <c r="J138" s="148"/>
    </row>
    <row r="139" spans="2:10" ht="15" hidden="1">
      <c r="B139" s="89"/>
      <c r="D139" s="91"/>
      <c r="E139" s="95"/>
      <c r="F139" s="147"/>
      <c r="G139" s="147"/>
      <c r="H139" s="147"/>
      <c r="I139" s="147"/>
      <c r="J139" s="148"/>
    </row>
    <row r="140" spans="2:10" ht="15" hidden="1">
      <c r="B140" s="89"/>
      <c r="D140" s="91"/>
      <c r="E140" s="95"/>
      <c r="F140" s="147"/>
      <c r="G140" s="147"/>
      <c r="H140" s="147"/>
      <c r="I140" s="147"/>
      <c r="J140" s="148"/>
    </row>
    <row r="141" spans="2:10" ht="15" hidden="1">
      <c r="B141" s="89"/>
      <c r="D141" s="91"/>
      <c r="E141" s="95"/>
      <c r="F141" s="147"/>
      <c r="G141" s="147"/>
      <c r="H141" s="147"/>
      <c r="I141" s="147"/>
      <c r="J141" s="148"/>
    </row>
    <row r="142" spans="2:10" ht="15" hidden="1">
      <c r="B142" s="89"/>
      <c r="D142" s="91"/>
      <c r="E142" s="95"/>
      <c r="F142" s="147"/>
      <c r="G142" s="147"/>
      <c r="H142" s="147"/>
      <c r="I142" s="147"/>
      <c r="J142" s="148"/>
    </row>
    <row r="143" spans="2:10" ht="15" hidden="1">
      <c r="B143" s="89"/>
      <c r="D143" s="91"/>
      <c r="E143" s="95"/>
      <c r="F143" s="147"/>
      <c r="G143" s="147"/>
      <c r="H143" s="147"/>
      <c r="I143" s="147"/>
      <c r="J143" s="148"/>
    </row>
    <row r="144" spans="2:10" ht="15" hidden="1">
      <c r="B144" s="89"/>
      <c r="D144" s="91"/>
      <c r="E144" s="95"/>
      <c r="F144" s="147"/>
      <c r="G144" s="147"/>
      <c r="H144" s="147"/>
      <c r="I144" s="147"/>
      <c r="J144" s="148"/>
    </row>
    <row r="145" spans="2:10" ht="15" hidden="1">
      <c r="B145" s="89"/>
      <c r="D145" s="91"/>
      <c r="E145" s="95"/>
      <c r="F145" s="147"/>
      <c r="G145" s="147"/>
      <c r="H145" s="147"/>
      <c r="I145" s="147"/>
      <c r="J145" s="148"/>
    </row>
    <row r="146" spans="2:10" ht="15" hidden="1">
      <c r="B146" s="89"/>
      <c r="D146" s="91"/>
      <c r="E146" s="95"/>
      <c r="F146" s="147"/>
      <c r="G146" s="147"/>
      <c r="H146" s="152"/>
      <c r="I146" s="147"/>
      <c r="J146" s="148"/>
    </row>
    <row r="147" spans="2:10" ht="15.75">
      <c r="B147" s="89"/>
      <c r="D147" s="91"/>
      <c r="E147" s="153"/>
      <c r="F147" s="154"/>
      <c r="G147" s="154"/>
      <c r="H147" s="154"/>
      <c r="I147" s="154"/>
      <c r="J147" s="155"/>
    </row>
    <row r="148" spans="2:10" ht="15">
      <c r="B148" s="89"/>
      <c r="D148" s="91"/>
      <c r="E148" s="95" t="s">
        <v>28</v>
      </c>
      <c r="F148" s="147">
        <v>0.08</v>
      </c>
      <c r="G148" s="147">
        <v>26.8</v>
      </c>
      <c r="H148" s="147">
        <v>100</v>
      </c>
      <c r="I148" s="147">
        <v>1</v>
      </c>
      <c r="J148" s="148">
        <f>+ROUND((F148*I148*G148*H148),2)</f>
        <v>214.4</v>
      </c>
    </row>
    <row r="149" spans="2:10" ht="15">
      <c r="B149" s="89"/>
      <c r="D149" s="91"/>
      <c r="E149" s="95"/>
      <c r="F149" s="147"/>
      <c r="G149" s="149"/>
      <c r="H149" s="149"/>
      <c r="I149" s="149"/>
      <c r="J149" s="148">
        <f t="shared" ref="J149:J159" si="1">+ROUND((F149*I149*G149*H149),2)</f>
        <v>0</v>
      </c>
    </row>
    <row r="150" spans="2:10" ht="15">
      <c r="B150" s="89"/>
      <c r="D150" s="91"/>
      <c r="E150" s="95" t="s">
        <v>38</v>
      </c>
      <c r="F150" s="147">
        <v>5</v>
      </c>
      <c r="G150" s="149">
        <v>0.3</v>
      </c>
      <c r="H150" s="149">
        <v>0.6</v>
      </c>
      <c r="I150" s="149">
        <v>76</v>
      </c>
      <c r="J150" s="148">
        <f t="shared" si="1"/>
        <v>68.400000000000006</v>
      </c>
    </row>
    <row r="151" spans="2:10" ht="15">
      <c r="B151" s="89"/>
      <c r="D151" s="91"/>
      <c r="E151" s="95"/>
      <c r="F151" s="147"/>
      <c r="G151" s="149"/>
      <c r="H151" s="149"/>
      <c r="I151" s="149"/>
      <c r="J151" s="148">
        <f t="shared" si="1"/>
        <v>0</v>
      </c>
    </row>
    <row r="152" spans="2:10" ht="15">
      <c r="B152" s="89"/>
      <c r="D152" s="91"/>
      <c r="E152" s="95" t="s">
        <v>39</v>
      </c>
      <c r="F152" s="147">
        <v>0.4</v>
      </c>
      <c r="G152" s="149">
        <v>0.5</v>
      </c>
      <c r="H152" s="149">
        <v>100</v>
      </c>
      <c r="I152" s="149">
        <v>5</v>
      </c>
      <c r="J152" s="148">
        <f t="shared" si="1"/>
        <v>100</v>
      </c>
    </row>
    <row r="153" spans="2:10" ht="15">
      <c r="B153" s="89"/>
      <c r="D153" s="91"/>
      <c r="E153" s="95" t="s">
        <v>39</v>
      </c>
      <c r="F153" s="147">
        <v>0.4</v>
      </c>
      <c r="G153" s="149">
        <v>0.5</v>
      </c>
      <c r="H153" s="149">
        <v>26.6</v>
      </c>
      <c r="I153" s="149">
        <v>18</v>
      </c>
      <c r="J153" s="148">
        <f t="shared" si="1"/>
        <v>95.76</v>
      </c>
    </row>
    <row r="154" spans="2:10" ht="15">
      <c r="B154" s="89"/>
      <c r="D154" s="91"/>
      <c r="E154" s="95"/>
      <c r="F154" s="147"/>
      <c r="G154" s="149"/>
      <c r="H154" s="149"/>
      <c r="I154" s="149"/>
      <c r="J154" s="148">
        <f t="shared" si="1"/>
        <v>0</v>
      </c>
    </row>
    <row r="155" spans="2:10" ht="15">
      <c r="B155" s="89"/>
      <c r="D155" s="91"/>
      <c r="E155" s="95" t="s">
        <v>40</v>
      </c>
      <c r="F155" s="147">
        <v>0.3</v>
      </c>
      <c r="G155" s="149">
        <v>0.5</v>
      </c>
      <c r="H155" s="149">
        <v>100</v>
      </c>
      <c r="I155" s="149">
        <v>5</v>
      </c>
      <c r="J155" s="148">
        <f t="shared" si="1"/>
        <v>75</v>
      </c>
    </row>
    <row r="156" spans="2:10" ht="15">
      <c r="B156" s="89"/>
      <c r="D156" s="91"/>
      <c r="E156" s="95" t="s">
        <v>40</v>
      </c>
      <c r="F156" s="147">
        <v>0.3</v>
      </c>
      <c r="G156" s="149">
        <v>0.5</v>
      </c>
      <c r="H156" s="149">
        <v>26.6</v>
      </c>
      <c r="I156" s="149">
        <v>18</v>
      </c>
      <c r="J156" s="148">
        <f t="shared" si="1"/>
        <v>71.819999999999993</v>
      </c>
    </row>
    <row r="157" spans="2:10" ht="15">
      <c r="B157" s="89"/>
      <c r="D157" s="91"/>
      <c r="E157" s="156"/>
      <c r="F157" s="147"/>
      <c r="G157" s="147"/>
      <c r="H157" s="147"/>
      <c r="I157" s="147"/>
      <c r="J157" s="148">
        <f t="shared" si="1"/>
        <v>0</v>
      </c>
    </row>
    <row r="158" spans="2:10" ht="15">
      <c r="B158" s="89"/>
      <c r="D158" s="91"/>
      <c r="E158" s="156" t="s">
        <v>41</v>
      </c>
      <c r="F158" s="147">
        <v>0.12</v>
      </c>
      <c r="G158" s="147">
        <v>6</v>
      </c>
      <c r="H158" s="147">
        <v>26.6</v>
      </c>
      <c r="I158" s="147">
        <v>2</v>
      </c>
      <c r="J158" s="148">
        <f t="shared" si="1"/>
        <v>38.299999999999997</v>
      </c>
    </row>
    <row r="159" spans="2:10" ht="15">
      <c r="B159" s="89"/>
      <c r="D159" s="91"/>
      <c r="E159" s="156" t="s">
        <v>41</v>
      </c>
      <c r="F159" s="147">
        <v>0.12</v>
      </c>
      <c r="G159" s="147">
        <v>100</v>
      </c>
      <c r="H159" s="147">
        <v>1</v>
      </c>
      <c r="I159" s="147">
        <v>2</v>
      </c>
      <c r="J159" s="148">
        <f t="shared" si="1"/>
        <v>24</v>
      </c>
    </row>
    <row r="160" spans="2:10" ht="15">
      <c r="B160" s="89"/>
      <c r="D160" s="91"/>
      <c r="E160" s="156"/>
      <c r="F160" s="147"/>
      <c r="G160" s="147"/>
      <c r="H160" s="147"/>
      <c r="I160" s="147"/>
      <c r="J160" s="148"/>
    </row>
    <row r="161" spans="2:10" ht="15">
      <c r="B161" s="89"/>
      <c r="D161" s="91"/>
      <c r="E161" s="156"/>
      <c r="F161" s="147"/>
      <c r="G161" s="147"/>
      <c r="H161" s="147"/>
      <c r="I161" s="147"/>
      <c r="J161" s="148"/>
    </row>
    <row r="162" spans="2:10" ht="15">
      <c r="B162" s="89"/>
      <c r="D162" s="91"/>
      <c r="E162" s="156"/>
      <c r="F162" s="147"/>
      <c r="G162" s="147"/>
      <c r="H162" s="147"/>
      <c r="I162" s="147"/>
      <c r="J162" s="148"/>
    </row>
    <row r="163" spans="2:10" ht="15">
      <c r="B163" s="89"/>
      <c r="D163" s="91"/>
      <c r="E163" s="156"/>
      <c r="F163" s="147"/>
      <c r="G163" s="147"/>
      <c r="H163" s="147"/>
      <c r="I163" s="147"/>
      <c r="J163" s="148"/>
    </row>
    <row r="164" spans="2:10" ht="15.75">
      <c r="B164" s="89"/>
      <c r="C164" s="118"/>
      <c r="D164" s="119"/>
      <c r="E164" s="290" t="s">
        <v>17</v>
      </c>
      <c r="F164" s="291"/>
      <c r="G164" s="291"/>
      <c r="H164" s="291"/>
      <c r="I164" s="292"/>
      <c r="J164" s="120">
        <f>SUM(J13:J163)</f>
        <v>742.72</v>
      </c>
    </row>
    <row r="165" spans="2:10" ht="15.75">
      <c r="B165" s="89"/>
      <c r="C165" s="118"/>
      <c r="D165" s="119"/>
      <c r="E165" s="121"/>
      <c r="F165" s="293" t="s">
        <v>18</v>
      </c>
      <c r="G165" s="293"/>
      <c r="H165" s="293"/>
      <c r="I165" s="294"/>
      <c r="J165" s="122"/>
    </row>
    <row r="166" spans="2:10" ht="16.5" thickBot="1">
      <c r="B166" s="89"/>
      <c r="C166" s="118"/>
      <c r="D166" s="119"/>
      <c r="E166" s="295" t="s">
        <v>11</v>
      </c>
      <c r="F166" s="296"/>
      <c r="G166" s="296"/>
      <c r="H166" s="296"/>
      <c r="I166" s="296"/>
      <c r="J166" s="123">
        <f>+J164+J165</f>
        <v>742.72</v>
      </c>
    </row>
    <row r="167" spans="2:10" ht="18">
      <c r="B167" s="89"/>
      <c r="C167" s="118"/>
      <c r="D167" s="119"/>
      <c r="E167" s="124" t="s">
        <v>19</v>
      </c>
      <c r="F167" s="125"/>
      <c r="G167" s="125"/>
      <c r="H167" s="125"/>
      <c r="I167" s="125"/>
      <c r="J167" s="126"/>
    </row>
    <row r="168" spans="2:10" ht="14.25" customHeight="1">
      <c r="B168" s="89"/>
      <c r="C168" s="118"/>
      <c r="D168" s="119"/>
      <c r="E168" s="297"/>
      <c r="F168" s="298"/>
      <c r="G168" s="298"/>
      <c r="H168" s="298"/>
      <c r="I168" s="298"/>
      <c r="J168" s="299"/>
    </row>
    <row r="169" spans="2:10" ht="32.25" customHeight="1" thickBot="1">
      <c r="B169" s="127"/>
      <c r="C169" s="128"/>
      <c r="D169" s="129"/>
      <c r="E169" s="300"/>
      <c r="F169" s="301"/>
      <c r="G169" s="301"/>
      <c r="H169" s="301"/>
      <c r="I169" s="301"/>
      <c r="J169" s="302"/>
    </row>
    <row r="170" spans="2:10" ht="15" thickBot="1">
      <c r="B170" s="130"/>
      <c r="C170" s="131"/>
      <c r="D170" s="131"/>
      <c r="E170" s="132"/>
      <c r="F170" s="133"/>
      <c r="G170" s="134"/>
      <c r="H170" s="135"/>
      <c r="I170" s="131"/>
      <c r="J170" s="136"/>
    </row>
    <row r="171" spans="2:10" ht="15.75">
      <c r="B171" s="89"/>
      <c r="D171" s="303"/>
      <c r="E171" s="304"/>
      <c r="J171" s="126"/>
    </row>
    <row r="172" spans="2:10" ht="15.75">
      <c r="B172" s="89"/>
      <c r="D172" s="138" t="s">
        <v>20</v>
      </c>
      <c r="E172" s="139"/>
      <c r="J172" s="126"/>
    </row>
    <row r="173" spans="2:10" ht="15" customHeight="1">
      <c r="B173" s="89"/>
      <c r="D173" s="271" t="s">
        <v>21</v>
      </c>
      <c r="E173" s="140"/>
      <c r="J173" s="126"/>
    </row>
    <row r="174" spans="2:10" ht="15.75" customHeight="1" thickBot="1">
      <c r="B174" s="89"/>
      <c r="D174" s="272"/>
      <c r="E174" s="142"/>
      <c r="J174" s="126"/>
    </row>
    <row r="175" spans="2:10" ht="15.75" thickBot="1">
      <c r="B175" s="89"/>
      <c r="D175" s="157"/>
      <c r="E175" s="157"/>
      <c r="J175" s="126"/>
    </row>
    <row r="176" spans="2:10">
      <c r="B176" s="158"/>
      <c r="C176" s="133"/>
      <c r="D176" s="133"/>
      <c r="E176" s="133"/>
      <c r="F176" s="133"/>
      <c r="G176" s="133"/>
      <c r="H176" s="159"/>
      <c r="I176" s="131"/>
      <c r="J176" s="136"/>
    </row>
    <row r="177" spans="2:10">
      <c r="B177" s="160"/>
      <c r="J177" s="126"/>
    </row>
    <row r="178" spans="2:10" ht="15">
      <c r="B178" s="161"/>
      <c r="C178" s="162"/>
      <c r="D178" s="162"/>
      <c r="E178"/>
      <c r="F178"/>
      <c r="G178"/>
      <c r="H178"/>
      <c r="I178"/>
      <c r="J178" s="163"/>
    </row>
    <row r="179" spans="2:10" ht="39" customHeight="1">
      <c r="B179" s="89"/>
      <c r="E179"/>
      <c r="F179"/>
      <c r="G179"/>
      <c r="H179"/>
      <c r="I179"/>
      <c r="J179" s="163"/>
    </row>
    <row r="180" spans="2:10" ht="15" customHeight="1">
      <c r="B180" s="93"/>
      <c r="C180" s="94"/>
      <c r="E180" s="164"/>
      <c r="F180" s="165"/>
      <c r="G180" s="165"/>
      <c r="H180" s="165"/>
      <c r="I180" s="166"/>
      <c r="J180" s="167"/>
    </row>
    <row r="181" spans="2:10" ht="15">
      <c r="B181" s="89"/>
      <c r="E181" s="164"/>
      <c r="F181" s="168"/>
      <c r="G181" s="165"/>
      <c r="H181" s="165"/>
      <c r="I181" s="166"/>
      <c r="J181" s="167"/>
    </row>
    <row r="182" spans="2:10" ht="15">
      <c r="B182" s="89"/>
      <c r="E182" s="164"/>
      <c r="F182" s="168"/>
      <c r="G182" s="165"/>
      <c r="H182" s="165"/>
      <c r="I182" s="166"/>
      <c r="J182" s="167"/>
    </row>
    <row r="183" spans="2:10" ht="15">
      <c r="B183" s="89"/>
      <c r="E183" s="164"/>
      <c r="F183" s="168"/>
      <c r="G183" s="165"/>
      <c r="H183" s="165"/>
      <c r="I183" s="166"/>
      <c r="J183" s="167"/>
    </row>
    <row r="184" spans="2:10" ht="15">
      <c r="B184" s="89"/>
      <c r="E184" s="164"/>
      <c r="F184" s="168"/>
      <c r="G184" s="165"/>
      <c r="H184" s="165"/>
      <c r="I184" s="166"/>
      <c r="J184" s="167"/>
    </row>
    <row r="185" spans="2:10" ht="15">
      <c r="B185" s="89"/>
      <c r="E185" s="164"/>
      <c r="F185" s="168"/>
      <c r="G185" s="165"/>
      <c r="H185" s="165"/>
      <c r="I185" s="166"/>
      <c r="J185" s="167"/>
    </row>
    <row r="186" spans="2:10" ht="15">
      <c r="B186" s="89"/>
      <c r="E186" s="164"/>
      <c r="F186" s="168"/>
      <c r="G186" s="165"/>
      <c r="H186" s="165"/>
      <c r="I186" s="166"/>
      <c r="J186" s="167"/>
    </row>
    <row r="187" spans="2:10" ht="15">
      <c r="B187" s="89"/>
      <c r="E187" s="164"/>
      <c r="F187" s="168"/>
      <c r="G187" s="165"/>
      <c r="H187" s="165"/>
      <c r="I187" s="166"/>
      <c r="J187" s="167"/>
    </row>
    <row r="188" spans="2:10">
      <c r="B188" s="89"/>
      <c r="E188" s="169"/>
      <c r="F188" s="170"/>
      <c r="G188" s="171"/>
      <c r="H188" s="171"/>
      <c r="I188" s="172"/>
      <c r="J188" s="173"/>
    </row>
    <row r="189" spans="2:10" ht="15.75">
      <c r="B189" s="89"/>
      <c r="E189" s="174"/>
      <c r="F189" s="175"/>
      <c r="G189" s="175"/>
      <c r="H189" s="175"/>
      <c r="I189" s="176"/>
      <c r="J189" s="177"/>
    </row>
    <row r="190" spans="2:10">
      <c r="B190" s="89"/>
      <c r="E190" s="169"/>
      <c r="F190" s="170"/>
      <c r="G190" s="171"/>
      <c r="H190" s="171"/>
      <c r="I190" s="172"/>
      <c r="J190" s="173"/>
    </row>
    <row r="191" spans="2:10">
      <c r="B191" s="89"/>
      <c r="E191" s="169"/>
      <c r="F191" s="170"/>
      <c r="G191" s="171"/>
      <c r="H191" s="171"/>
      <c r="I191" s="172"/>
      <c r="J191" s="173"/>
    </row>
    <row r="192" spans="2:10" ht="15.75">
      <c r="B192" s="89"/>
      <c r="E192" s="174"/>
      <c r="F192" s="175"/>
      <c r="G192" s="175"/>
      <c r="H192" s="175"/>
      <c r="I192" s="176"/>
      <c r="J192" s="177"/>
    </row>
    <row r="193" spans="2:10" ht="15.75">
      <c r="B193" s="89"/>
      <c r="E193" s="174"/>
      <c r="F193" s="175"/>
      <c r="G193" s="175"/>
      <c r="H193" s="175"/>
      <c r="I193" s="176"/>
      <c r="J193" s="177"/>
    </row>
    <row r="194" spans="2:10" ht="15.75">
      <c r="B194" s="89"/>
      <c r="E194" s="174"/>
      <c r="F194" s="175"/>
      <c r="G194" s="175"/>
      <c r="H194" s="175"/>
      <c r="I194" s="176"/>
      <c r="J194" s="177"/>
    </row>
    <row r="195" spans="2:10" ht="15.75">
      <c r="B195" s="89"/>
      <c r="E195" s="174"/>
      <c r="F195" s="175"/>
      <c r="G195" s="175"/>
      <c r="H195" s="175"/>
      <c r="I195" s="176"/>
      <c r="J195" s="177"/>
    </row>
    <row r="196" spans="2:10" ht="15.75">
      <c r="B196" s="89"/>
      <c r="E196" s="174"/>
      <c r="F196" s="175"/>
      <c r="G196" s="175"/>
      <c r="H196" s="175"/>
      <c r="I196" s="176"/>
      <c r="J196" s="177"/>
    </row>
    <row r="197" spans="2:10" ht="15.75">
      <c r="B197" s="89"/>
      <c r="E197" s="174"/>
      <c r="F197" s="175"/>
      <c r="G197" s="175"/>
      <c r="H197" s="175"/>
      <c r="I197" s="176"/>
      <c r="J197" s="177"/>
    </row>
    <row r="198" spans="2:10" ht="15.75">
      <c r="B198" s="89"/>
      <c r="E198" s="174"/>
      <c r="F198" s="175"/>
      <c r="G198" s="175"/>
      <c r="H198" s="175"/>
      <c r="I198" s="176"/>
      <c r="J198" s="177"/>
    </row>
    <row r="199" spans="2:10" ht="15.75">
      <c r="B199" s="89"/>
      <c r="E199" s="174"/>
      <c r="F199" s="175"/>
      <c r="G199" s="175"/>
      <c r="H199" s="175"/>
      <c r="I199" s="176"/>
      <c r="J199" s="177"/>
    </row>
    <row r="200" spans="2:10" ht="15.75">
      <c r="B200" s="89"/>
      <c r="E200" s="174"/>
      <c r="F200" s="175"/>
      <c r="G200" s="175"/>
      <c r="H200" s="175"/>
      <c r="I200" s="176"/>
      <c r="J200" s="177"/>
    </row>
    <row r="201" spans="2:10" ht="15.75">
      <c r="B201" s="89"/>
      <c r="E201" s="174"/>
      <c r="F201" s="175"/>
      <c r="G201" s="175"/>
      <c r="H201" s="175"/>
      <c r="I201" s="176"/>
      <c r="J201" s="177"/>
    </row>
    <row r="202" spans="2:10">
      <c r="B202" s="89"/>
      <c r="E202" s="169"/>
      <c r="F202" s="170"/>
      <c r="G202" s="171"/>
      <c r="H202" s="171"/>
      <c r="I202" s="172"/>
      <c r="J202" s="173"/>
    </row>
    <row r="203" spans="2:10">
      <c r="B203" s="89"/>
      <c r="E203" s="169"/>
      <c r="F203" s="170"/>
      <c r="G203" s="171"/>
      <c r="H203" s="171"/>
      <c r="I203" s="172"/>
      <c r="J203" s="173"/>
    </row>
    <row r="204" spans="2:10" ht="15.75">
      <c r="B204" s="89"/>
      <c r="E204" s="178"/>
      <c r="F204" s="170"/>
      <c r="G204" s="169"/>
      <c r="H204" s="169"/>
      <c r="I204" s="172"/>
      <c r="J204" s="179"/>
    </row>
    <row r="205" spans="2:10" ht="15.75">
      <c r="B205" s="89"/>
      <c r="E205" s="178"/>
      <c r="F205" s="175"/>
      <c r="G205" s="175"/>
      <c r="H205" s="175"/>
      <c r="I205" s="176"/>
      <c r="J205" s="177"/>
    </row>
    <row r="206" spans="2:10" ht="15">
      <c r="B206" s="89"/>
      <c r="E206" s="180"/>
      <c r="F206" s="170"/>
      <c r="G206" s="169"/>
      <c r="H206" s="169"/>
      <c r="I206" s="172"/>
      <c r="J206" s="173"/>
    </row>
    <row r="207" spans="2:10" ht="15">
      <c r="B207" s="89"/>
      <c r="E207" s="180"/>
      <c r="F207" s="170"/>
      <c r="G207" s="169"/>
      <c r="H207" s="169"/>
      <c r="I207" s="172"/>
      <c r="J207" s="173"/>
    </row>
    <row r="208" spans="2:10" ht="15">
      <c r="B208" s="89"/>
      <c r="E208" s="180"/>
      <c r="F208" s="170"/>
      <c r="G208" s="169"/>
      <c r="H208" s="169"/>
      <c r="I208" s="172"/>
      <c r="J208" s="173"/>
    </row>
    <row r="209" spans="2:10" ht="15.75">
      <c r="B209" s="89"/>
      <c r="E209" s="178"/>
      <c r="F209" s="170"/>
      <c r="G209" s="169"/>
      <c r="H209" s="169"/>
      <c r="I209" s="172"/>
      <c r="J209" s="179"/>
    </row>
    <row r="210" spans="2:10" ht="15">
      <c r="B210" s="89"/>
      <c r="E210" s="180"/>
      <c r="F210" s="170"/>
      <c r="G210" s="169"/>
      <c r="H210" s="169"/>
      <c r="I210" s="172"/>
      <c r="J210" s="173"/>
    </row>
    <row r="211" spans="2:10" ht="15">
      <c r="B211" s="89"/>
      <c r="E211" s="180"/>
      <c r="F211" s="170"/>
      <c r="G211" s="169"/>
      <c r="H211" s="169"/>
      <c r="I211" s="172"/>
      <c r="J211" s="173"/>
    </row>
    <row r="212" spans="2:10" ht="15">
      <c r="B212" s="89"/>
      <c r="E212" s="180"/>
      <c r="F212" s="170"/>
      <c r="G212" s="169"/>
      <c r="H212" s="169"/>
      <c r="I212" s="172"/>
      <c r="J212" s="173"/>
    </row>
    <row r="213" spans="2:10">
      <c r="B213" s="89"/>
      <c r="E213" s="169"/>
      <c r="F213" s="169"/>
      <c r="G213" s="171"/>
      <c r="H213" s="171"/>
      <c r="I213" s="171"/>
      <c r="J213" s="173"/>
    </row>
    <row r="214" spans="2:10" ht="15.75">
      <c r="B214" s="89"/>
      <c r="C214" s="118"/>
      <c r="D214" s="118"/>
      <c r="E214" s="181"/>
      <c r="F214" s="182"/>
      <c r="G214" s="182"/>
      <c r="H214" s="182"/>
      <c r="I214" s="182"/>
      <c r="J214" s="183"/>
    </row>
    <row r="215" spans="2:10" ht="15.75">
      <c r="B215" s="89"/>
      <c r="C215" s="118"/>
      <c r="D215" s="118"/>
      <c r="E215" s="313"/>
      <c r="F215" s="313"/>
      <c r="G215" s="313"/>
      <c r="H215" s="313"/>
      <c r="I215" s="313"/>
      <c r="J215" s="184"/>
    </row>
    <row r="216" spans="2:10" ht="15.75">
      <c r="B216" s="89"/>
      <c r="C216" s="118"/>
      <c r="D216" s="118"/>
      <c r="E216" s="314"/>
      <c r="F216" s="314"/>
      <c r="G216" s="314"/>
      <c r="H216" s="314"/>
      <c r="I216" s="314"/>
      <c r="J216" s="185"/>
    </row>
    <row r="217" spans="2:10" ht="18">
      <c r="B217" s="89"/>
      <c r="C217" s="118"/>
      <c r="D217" s="118"/>
      <c r="E217" s="124"/>
      <c r="F217" s="125"/>
      <c r="G217" s="125"/>
      <c r="H217" s="125"/>
      <c r="I217" s="125"/>
      <c r="J217" s="126"/>
    </row>
    <row r="218" spans="2:10" ht="14.25" customHeight="1">
      <c r="B218" s="89"/>
      <c r="C218" s="118"/>
      <c r="D218" s="118"/>
      <c r="E218" s="298"/>
      <c r="F218" s="298"/>
      <c r="G218" s="298"/>
      <c r="H218" s="298"/>
      <c r="I218" s="298"/>
      <c r="J218" s="299"/>
    </row>
    <row r="219" spans="2:10" ht="15">
      <c r="B219" s="161"/>
      <c r="C219" s="162"/>
      <c r="D219" s="162"/>
      <c r="E219"/>
      <c r="F219"/>
      <c r="G219"/>
      <c r="H219"/>
      <c r="I219"/>
      <c r="J219" s="163"/>
    </row>
    <row r="220" spans="2:10" ht="39" customHeight="1">
      <c r="B220" s="89"/>
      <c r="E220"/>
      <c r="F220"/>
      <c r="G220"/>
      <c r="H220"/>
      <c r="I220"/>
      <c r="J220" s="163"/>
    </row>
    <row r="221" spans="2:10" ht="15" customHeight="1">
      <c r="B221" s="93"/>
      <c r="C221" s="94"/>
      <c r="E221" s="164"/>
      <c r="F221" s="165"/>
      <c r="G221" s="165"/>
      <c r="H221" s="165"/>
      <c r="I221" s="166"/>
      <c r="J221" s="167"/>
    </row>
    <row r="222" spans="2:10" ht="15">
      <c r="B222" s="89"/>
      <c r="E222" s="164"/>
      <c r="F222" s="168"/>
      <c r="G222" s="165"/>
      <c r="H222" s="165"/>
      <c r="I222" s="166"/>
      <c r="J222" s="167"/>
    </row>
    <row r="223" spans="2:10" ht="15">
      <c r="B223" s="89"/>
      <c r="E223" s="164"/>
      <c r="F223" s="168"/>
      <c r="G223" s="165"/>
      <c r="H223" s="165"/>
      <c r="I223" s="166"/>
      <c r="J223" s="167"/>
    </row>
    <row r="224" spans="2:10" ht="15">
      <c r="B224" s="89"/>
      <c r="E224" s="164"/>
      <c r="F224" s="168"/>
      <c r="G224" s="165"/>
      <c r="H224" s="165"/>
      <c r="I224" s="166"/>
      <c r="J224" s="167"/>
    </row>
    <row r="225" spans="2:10" ht="15">
      <c r="B225" s="89"/>
      <c r="E225" s="164"/>
      <c r="F225" s="168"/>
      <c r="G225" s="165"/>
      <c r="H225" s="165"/>
      <c r="I225" s="166"/>
      <c r="J225" s="167"/>
    </row>
    <row r="226" spans="2:10" ht="15">
      <c r="B226" s="89"/>
      <c r="E226" s="164"/>
      <c r="F226" s="168"/>
      <c r="G226" s="165"/>
      <c r="H226" s="165"/>
      <c r="I226" s="166"/>
      <c r="J226" s="167"/>
    </row>
    <row r="227" spans="2:10" ht="15">
      <c r="B227" s="89"/>
      <c r="E227" s="164"/>
      <c r="F227" s="168"/>
      <c r="G227" s="165"/>
      <c r="H227" s="165"/>
      <c r="I227" s="166"/>
      <c r="J227" s="167"/>
    </row>
    <row r="228" spans="2:10" ht="15">
      <c r="B228" s="89"/>
      <c r="E228" s="164"/>
      <c r="F228" s="168"/>
      <c r="G228" s="165"/>
      <c r="H228" s="165"/>
      <c r="I228" s="166"/>
      <c r="J228" s="167"/>
    </row>
    <row r="229" spans="2:10">
      <c r="B229" s="89"/>
      <c r="E229" s="169"/>
      <c r="F229" s="170"/>
      <c r="G229" s="171"/>
      <c r="H229" s="171"/>
      <c r="I229" s="172"/>
      <c r="J229" s="173"/>
    </row>
    <row r="230" spans="2:10" ht="15.75">
      <c r="B230" s="89"/>
      <c r="E230" s="174"/>
      <c r="F230" s="175"/>
      <c r="G230" s="175"/>
      <c r="H230" s="175"/>
      <c r="I230" s="176"/>
      <c r="J230" s="177"/>
    </row>
    <row r="231" spans="2:10">
      <c r="B231" s="89"/>
      <c r="E231" s="169"/>
      <c r="F231" s="170"/>
      <c r="G231" s="171"/>
      <c r="H231" s="171"/>
      <c r="I231" s="172"/>
      <c r="J231" s="173"/>
    </row>
    <row r="232" spans="2:10">
      <c r="B232" s="89"/>
      <c r="E232" s="169"/>
      <c r="F232" s="170"/>
      <c r="G232" s="171"/>
      <c r="H232" s="171"/>
      <c r="I232" s="172"/>
      <c r="J232" s="173"/>
    </row>
    <row r="233" spans="2:10" ht="15.75">
      <c r="B233" s="89"/>
      <c r="E233" s="174"/>
      <c r="F233" s="175"/>
      <c r="G233" s="175"/>
      <c r="H233" s="175"/>
      <c r="I233" s="176"/>
      <c r="J233" s="177"/>
    </row>
    <row r="234" spans="2:10" ht="15.75">
      <c r="B234" s="89"/>
      <c r="E234" s="174"/>
      <c r="F234" s="175"/>
      <c r="G234" s="175"/>
      <c r="H234" s="175"/>
      <c r="I234" s="176"/>
      <c r="J234" s="177"/>
    </row>
    <row r="235" spans="2:10" ht="15.75">
      <c r="B235" s="89"/>
      <c r="E235" s="174"/>
      <c r="F235" s="175"/>
      <c r="G235" s="175"/>
      <c r="H235" s="175"/>
      <c r="I235" s="176"/>
      <c r="J235" s="177"/>
    </row>
    <row r="236" spans="2:10" ht="15.75">
      <c r="B236" s="89"/>
      <c r="E236" s="174"/>
      <c r="F236" s="175"/>
      <c r="G236" s="175"/>
      <c r="H236" s="175"/>
      <c r="I236" s="176"/>
      <c r="J236" s="177"/>
    </row>
    <row r="237" spans="2:10" ht="15.75">
      <c r="B237" s="89"/>
      <c r="E237" s="174"/>
      <c r="F237" s="175"/>
      <c r="G237" s="175"/>
      <c r="H237" s="175"/>
      <c r="I237" s="176"/>
      <c r="J237" s="177"/>
    </row>
    <row r="238" spans="2:10" ht="15.75">
      <c r="B238" s="89"/>
      <c r="E238" s="174"/>
      <c r="F238" s="175"/>
      <c r="G238" s="175"/>
      <c r="H238" s="175"/>
      <c r="I238" s="176"/>
      <c r="J238" s="177"/>
    </row>
    <row r="239" spans="2:10" ht="15.75">
      <c r="B239" s="89"/>
      <c r="E239" s="174"/>
      <c r="F239" s="175"/>
      <c r="G239" s="175"/>
      <c r="H239" s="175"/>
      <c r="I239" s="176"/>
      <c r="J239" s="177"/>
    </row>
    <row r="240" spans="2:10" ht="15.75">
      <c r="B240" s="89"/>
      <c r="E240" s="174"/>
      <c r="F240" s="175"/>
      <c r="G240" s="175"/>
      <c r="H240" s="175"/>
      <c r="I240" s="176"/>
      <c r="J240" s="177"/>
    </row>
  </sheetData>
  <mergeCells count="27">
    <mergeCell ref="E218:J218"/>
    <mergeCell ref="E166:I166"/>
    <mergeCell ref="E168:J169"/>
    <mergeCell ref="D171:E171"/>
    <mergeCell ref="D173:D174"/>
    <mergeCell ref="E215:I215"/>
    <mergeCell ref="E216:I216"/>
    <mergeCell ref="F165:I165"/>
    <mergeCell ref="B5:J5"/>
    <mergeCell ref="B6:D7"/>
    <mergeCell ref="E6:J7"/>
    <mergeCell ref="C8:D8"/>
    <mergeCell ref="E8:J8"/>
    <mergeCell ref="B9:C9"/>
    <mergeCell ref="E9:J10"/>
    <mergeCell ref="B10:C10"/>
    <mergeCell ref="E11:E12"/>
    <mergeCell ref="F11:H11"/>
    <mergeCell ref="I11:I12"/>
    <mergeCell ref="J11:J12"/>
    <mergeCell ref="E164:I164"/>
    <mergeCell ref="B4:J4"/>
    <mergeCell ref="B1:C3"/>
    <mergeCell ref="D1:H2"/>
    <mergeCell ref="I1:J1"/>
    <mergeCell ref="I2:J3"/>
    <mergeCell ref="D3:H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45"/>
  <sheetViews>
    <sheetView workbookViewId="0">
      <selection activeCell="D18" sqref="D18"/>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07042022'!B10</f>
        <v>Concreto preparado en obra de 21 MPa para estructuras con  acabado  a  la  vista.  Incluye  suministro,  transporte  e instalación del concreto,  mano de obra, vibrado, protección y curado,  para  estructuras  de  acuerdo  con  las  diferentes dimensiones establecidas en los planos y diseños. No incluye
acero de refuerzo. Según diseño.</v>
      </c>
      <c r="E11" s="276"/>
      <c r="F11" s="276"/>
      <c r="G11" s="276"/>
      <c r="H11" s="276"/>
      <c r="I11" s="277"/>
    </row>
    <row r="12" spans="1:9" ht="24" thickBot="1">
      <c r="A12" s="281">
        <v>4.0999999999999996</v>
      </c>
      <c r="B12" s="282"/>
      <c r="C12" s="85" t="s">
        <v>8</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c r="E15" s="96"/>
      <c r="F15" s="97"/>
      <c r="G15" s="98"/>
      <c r="H15" s="99"/>
      <c r="I15" s="100"/>
    </row>
    <row r="16" spans="1:9">
      <c r="A16" s="93"/>
      <c r="B16" s="94"/>
      <c r="C16" s="91"/>
      <c r="D16" s="95" t="s">
        <v>42</v>
      </c>
      <c r="E16" s="101"/>
      <c r="F16" s="102"/>
      <c r="G16" s="102"/>
      <c r="H16" s="101">
        <v>742.42</v>
      </c>
      <c r="I16" s="103">
        <f>H16</f>
        <v>742.42</v>
      </c>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742.42</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742.42</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L127"/>
  <sheetViews>
    <sheetView topLeftCell="B1" zoomScaleNormal="100" workbookViewId="0">
      <selection activeCell="E16" sqref="E16"/>
    </sheetView>
  </sheetViews>
  <sheetFormatPr defaultColWidth="11.42578125" defaultRowHeight="14.25"/>
  <cols>
    <col min="1" max="1" width="9.7109375" style="90" customWidth="1"/>
    <col min="2" max="2" width="20.42578125" style="90" customWidth="1"/>
    <col min="3" max="3" width="21" style="90" customWidth="1"/>
    <col min="4" max="4" width="18.42578125" style="90" customWidth="1"/>
    <col min="5" max="5" width="41.28515625" style="90" customWidth="1"/>
    <col min="6" max="6" width="11.28515625" style="90" customWidth="1"/>
    <col min="7" max="7" width="12.42578125" style="90" customWidth="1"/>
    <col min="8" max="8" width="12.85546875" style="137" customWidth="1"/>
    <col min="9" max="9" width="17" style="118" customWidth="1"/>
    <col min="10" max="10" width="19.28515625" style="186" customWidth="1"/>
    <col min="11" max="11" width="12.85546875" style="90" bestFit="1" customWidth="1"/>
    <col min="12" max="16384" width="11.42578125" style="90"/>
  </cols>
  <sheetData>
    <row r="1" spans="2:10" ht="21.75" customHeight="1">
      <c r="B1" s="232"/>
      <c r="C1" s="233"/>
      <c r="D1" s="238" t="s">
        <v>0</v>
      </c>
      <c r="E1" s="239"/>
      <c r="F1" s="239"/>
      <c r="G1" s="239"/>
      <c r="H1" s="240"/>
      <c r="I1" s="244" t="s">
        <v>1</v>
      </c>
      <c r="J1" s="245"/>
    </row>
    <row r="2" spans="2:10" ht="46.5" customHeight="1">
      <c r="B2" s="234"/>
      <c r="C2" s="235"/>
      <c r="D2" s="241"/>
      <c r="E2" s="242"/>
      <c r="F2" s="242"/>
      <c r="G2" s="242"/>
      <c r="H2" s="243"/>
      <c r="I2" s="246"/>
      <c r="J2" s="247"/>
    </row>
    <row r="3" spans="2:10" ht="31.5" customHeight="1" thickBot="1">
      <c r="B3" s="236"/>
      <c r="C3" s="237"/>
      <c r="D3" s="250"/>
      <c r="E3" s="251"/>
      <c r="F3" s="251"/>
      <c r="G3" s="251"/>
      <c r="H3" s="252"/>
      <c r="I3" s="248"/>
      <c r="J3" s="249"/>
    </row>
    <row r="4" spans="2:10" ht="36.75" customHeight="1" thickBot="1">
      <c r="B4" s="229" t="s">
        <v>23</v>
      </c>
      <c r="C4" s="230"/>
      <c r="D4" s="230"/>
      <c r="E4" s="230"/>
      <c r="F4" s="230"/>
      <c r="G4" s="230"/>
      <c r="H4" s="230"/>
      <c r="I4" s="230"/>
      <c r="J4" s="231"/>
    </row>
    <row r="5" spans="2:10" ht="19.5" customHeight="1">
      <c r="B5" s="253" t="s">
        <v>24</v>
      </c>
      <c r="C5" s="254"/>
      <c r="D5" s="254"/>
      <c r="E5" s="254"/>
      <c r="F5" s="254"/>
      <c r="G5" s="254"/>
      <c r="H5" s="254"/>
      <c r="I5" s="254"/>
      <c r="J5" s="255"/>
    </row>
    <row r="6" spans="2:10" ht="15" customHeight="1">
      <c r="B6" s="259" t="s">
        <v>25</v>
      </c>
      <c r="C6" s="260"/>
      <c r="D6" s="260"/>
      <c r="E6" s="261"/>
      <c r="F6" s="262"/>
      <c r="G6" s="262"/>
      <c r="H6" s="262"/>
      <c r="I6" s="262"/>
      <c r="J6" s="263"/>
    </row>
    <row r="7" spans="2:10" ht="15.75" customHeight="1" thickBot="1">
      <c r="B7" s="259"/>
      <c r="C7" s="260"/>
      <c r="D7" s="260"/>
      <c r="E7" s="264"/>
      <c r="F7" s="265"/>
      <c r="G7" s="265"/>
      <c r="H7" s="265"/>
      <c r="I7" s="265"/>
      <c r="J7" s="266"/>
    </row>
    <row r="8" spans="2:10" ht="33.75" customHeight="1">
      <c r="B8" s="83" t="s">
        <v>4</v>
      </c>
      <c r="C8" s="267" t="str">
        <f>+[4]PRESUPUESTO!B24</f>
        <v xml:space="preserve">CIMENTACIÓN Y ESTRUCTURA </v>
      </c>
      <c r="D8" s="268"/>
      <c r="E8" s="269" t="s">
        <v>5</v>
      </c>
      <c r="F8" s="269"/>
      <c r="G8" s="269"/>
      <c r="H8" s="269"/>
      <c r="I8" s="269"/>
      <c r="J8" s="270"/>
    </row>
    <row r="9" spans="2:10" ht="18.75" customHeight="1">
      <c r="B9" s="273" t="s">
        <v>6</v>
      </c>
      <c r="C9" s="274"/>
      <c r="D9" s="84" t="s">
        <v>7</v>
      </c>
      <c r="E9" s="275" t="str">
        <f>+[4]PRESUPUESTO!B29</f>
        <v>SUMINISTRO E INSTALACIÓN ACERO DE REFUERZO DE 60000 PSI</v>
      </c>
      <c r="F9" s="276"/>
      <c r="G9" s="276"/>
      <c r="H9" s="276"/>
      <c r="I9" s="276"/>
      <c r="J9" s="277"/>
    </row>
    <row r="10" spans="2:10" ht="24" thickBot="1">
      <c r="B10" s="281"/>
      <c r="C10" s="282"/>
      <c r="D10" s="85" t="str">
        <f>+[4]PRESUPUESTO!C29</f>
        <v>KG</v>
      </c>
      <c r="E10" s="278"/>
      <c r="F10" s="279"/>
      <c r="G10" s="279"/>
      <c r="H10" s="279"/>
      <c r="I10" s="279"/>
      <c r="J10" s="280"/>
    </row>
    <row r="11" spans="2:10" ht="15.75">
      <c r="B11" s="86"/>
      <c r="C11" s="87"/>
      <c r="D11" s="88"/>
      <c r="E11" s="283" t="s">
        <v>9</v>
      </c>
      <c r="F11" s="285" t="s">
        <v>10</v>
      </c>
      <c r="G11" s="285"/>
      <c r="H11" s="285"/>
      <c r="I11" s="286" t="s">
        <v>11</v>
      </c>
      <c r="J11" s="288" t="s">
        <v>12</v>
      </c>
    </row>
    <row r="12" spans="2:10" ht="39" customHeight="1">
      <c r="B12" s="89"/>
      <c r="D12" s="91"/>
      <c r="E12" s="284"/>
      <c r="F12" s="146" t="s">
        <v>15</v>
      </c>
      <c r="G12" s="92" t="s">
        <v>14</v>
      </c>
      <c r="H12" s="92" t="s">
        <v>13</v>
      </c>
      <c r="I12" s="287"/>
      <c r="J12" s="289"/>
    </row>
    <row r="13" spans="2:10" ht="15.75">
      <c r="B13" s="89"/>
      <c r="D13" s="91"/>
      <c r="E13" s="153" t="s">
        <v>43</v>
      </c>
      <c r="F13" s="187"/>
      <c r="G13" s="154"/>
      <c r="H13" s="188"/>
      <c r="I13" s="154"/>
      <c r="J13" s="155"/>
    </row>
    <row r="14" spans="2:10" ht="30">
      <c r="B14" s="89"/>
      <c r="D14" s="91"/>
      <c r="E14" s="189" t="s">
        <v>44</v>
      </c>
      <c r="F14" s="187" t="s">
        <v>45</v>
      </c>
      <c r="G14" s="190" t="s">
        <v>46</v>
      </c>
      <c r="H14" s="191" t="s">
        <v>13</v>
      </c>
      <c r="I14" s="190" t="s">
        <v>47</v>
      </c>
      <c r="J14" s="192"/>
    </row>
    <row r="15" spans="2:10" ht="15">
      <c r="B15" s="89"/>
      <c r="D15" s="91"/>
      <c r="E15" s="193" t="s">
        <v>48</v>
      </c>
      <c r="F15" s="194">
        <v>1.552</v>
      </c>
      <c r="G15" s="194">
        <v>3</v>
      </c>
      <c r="H15" s="194">
        <f>8.3+12</f>
        <v>20.3</v>
      </c>
      <c r="I15" s="195">
        <v>3</v>
      </c>
      <c r="J15" s="103">
        <f>+ROUND((I15*F15*H15*G15),2)</f>
        <v>283.55</v>
      </c>
    </row>
    <row r="16" spans="2:10" ht="15">
      <c r="B16" s="89"/>
      <c r="D16" s="91"/>
      <c r="E16" s="193" t="s">
        <v>49</v>
      </c>
      <c r="F16" s="194">
        <v>1.552</v>
      </c>
      <c r="G16" s="194">
        <v>3</v>
      </c>
      <c r="H16" s="196">
        <f>10.5+8</f>
        <v>18.5</v>
      </c>
      <c r="I16" s="197">
        <f>+$I$15</f>
        <v>3</v>
      </c>
      <c r="J16" s="103">
        <f t="shared" ref="J16:J19" si="0">+ROUND((I16*F16*H16*G16),2)</f>
        <v>258.41000000000003</v>
      </c>
    </row>
    <row r="17" spans="2:10" ht="15">
      <c r="B17" s="89"/>
      <c r="D17" s="91"/>
      <c r="E17" s="193" t="s">
        <v>50</v>
      </c>
      <c r="F17" s="194">
        <v>0.56000000000000005</v>
      </c>
      <c r="G17" s="194">
        <v>38</v>
      </c>
      <c r="H17" s="196">
        <v>1.1499999999999999</v>
      </c>
      <c r="I17" s="197">
        <f t="shared" ref="I17:I19" si="1">+$I$15</f>
        <v>3</v>
      </c>
      <c r="J17" s="103">
        <f>+ROUND((I17*F17*H17*G17),2)</f>
        <v>73.42</v>
      </c>
    </row>
    <row r="18" spans="2:10" ht="15">
      <c r="B18" s="89"/>
      <c r="D18" s="91"/>
      <c r="E18" s="193" t="s">
        <v>51</v>
      </c>
      <c r="F18" s="194">
        <v>0.56000000000000005</v>
      </c>
      <c r="G18" s="194">
        <v>57</v>
      </c>
      <c r="H18" s="196">
        <v>1.1499999999999999</v>
      </c>
      <c r="I18" s="197">
        <f t="shared" si="1"/>
        <v>3</v>
      </c>
      <c r="J18" s="103">
        <f t="shared" si="0"/>
        <v>110.12</v>
      </c>
    </row>
    <row r="19" spans="2:10" ht="15">
      <c r="B19" s="89"/>
      <c r="D19" s="91"/>
      <c r="E19" s="193" t="s">
        <v>52</v>
      </c>
      <c r="F19" s="194">
        <v>0.56000000000000005</v>
      </c>
      <c r="G19" s="194">
        <v>30</v>
      </c>
      <c r="H19" s="196">
        <v>1.1499999999999999</v>
      </c>
      <c r="I19" s="197">
        <f t="shared" si="1"/>
        <v>3</v>
      </c>
      <c r="J19" s="103">
        <f t="shared" si="0"/>
        <v>57.96</v>
      </c>
    </row>
    <row r="20" spans="2:10" ht="30">
      <c r="B20" s="89"/>
      <c r="D20" s="91"/>
      <c r="E20" s="189" t="s">
        <v>53</v>
      </c>
      <c r="F20" s="187" t="s">
        <v>45</v>
      </c>
      <c r="G20" s="190" t="s">
        <v>46</v>
      </c>
      <c r="H20" s="191" t="s">
        <v>13</v>
      </c>
      <c r="I20" s="190" t="s">
        <v>47</v>
      </c>
      <c r="J20" s="192"/>
    </row>
    <row r="21" spans="2:10" ht="15">
      <c r="B21" s="89"/>
      <c r="D21" s="91"/>
      <c r="E21" s="193" t="s">
        <v>48</v>
      </c>
      <c r="F21" s="194">
        <v>1.552</v>
      </c>
      <c r="G21" s="194">
        <v>3</v>
      </c>
      <c r="H21" s="196">
        <v>9</v>
      </c>
      <c r="I21" s="195">
        <v>2</v>
      </c>
      <c r="J21" s="103">
        <f>+ROUND((I21*F21*H21*G21),2)</f>
        <v>83.81</v>
      </c>
    </row>
    <row r="22" spans="2:10" ht="15">
      <c r="B22" s="89"/>
      <c r="D22" s="91"/>
      <c r="E22" s="193" t="s">
        <v>49</v>
      </c>
      <c r="F22" s="194">
        <v>1.552</v>
      </c>
      <c r="G22" s="194">
        <v>2</v>
      </c>
      <c r="H22" s="196">
        <v>9</v>
      </c>
      <c r="I22" s="197">
        <f>+$I$21</f>
        <v>2</v>
      </c>
      <c r="J22" s="103">
        <f t="shared" ref="J22:J69" si="2">+ROUND((I22*F22*H22*G22),2)</f>
        <v>55.87</v>
      </c>
    </row>
    <row r="23" spans="2:10" ht="15">
      <c r="B23" s="89"/>
      <c r="D23" s="91"/>
      <c r="E23" s="193" t="s">
        <v>54</v>
      </c>
      <c r="F23" s="194">
        <v>0.56000000000000005</v>
      </c>
      <c r="G23" s="194">
        <v>20</v>
      </c>
      <c r="H23" s="196">
        <v>1.1499999999999999</v>
      </c>
      <c r="I23" s="197">
        <f t="shared" ref="I23:I24" si="3">+$I$21</f>
        <v>2</v>
      </c>
      <c r="J23" s="103">
        <f t="shared" si="2"/>
        <v>25.76</v>
      </c>
    </row>
    <row r="24" spans="2:10" ht="15">
      <c r="B24" s="89"/>
      <c r="D24" s="91"/>
      <c r="E24" s="193" t="s">
        <v>52</v>
      </c>
      <c r="F24" s="194">
        <v>0.56000000000000005</v>
      </c>
      <c r="G24" s="194">
        <v>33</v>
      </c>
      <c r="H24" s="196">
        <v>1.1499999999999999</v>
      </c>
      <c r="I24" s="197">
        <f t="shared" si="3"/>
        <v>2</v>
      </c>
      <c r="J24" s="103">
        <f t="shared" si="2"/>
        <v>42.5</v>
      </c>
    </row>
    <row r="25" spans="2:10" ht="30">
      <c r="B25" s="89"/>
      <c r="D25" s="91"/>
      <c r="E25" s="189" t="s">
        <v>55</v>
      </c>
      <c r="F25" s="187" t="s">
        <v>45</v>
      </c>
      <c r="G25" s="190" t="s">
        <v>46</v>
      </c>
      <c r="H25" s="191" t="s">
        <v>13</v>
      </c>
      <c r="I25" s="190" t="s">
        <v>47</v>
      </c>
      <c r="J25" s="192"/>
    </row>
    <row r="26" spans="2:10" ht="15">
      <c r="B26" s="89"/>
      <c r="D26" s="91"/>
      <c r="E26" s="193" t="s">
        <v>48</v>
      </c>
      <c r="F26" s="194">
        <v>1.552</v>
      </c>
      <c r="G26" s="194">
        <v>3</v>
      </c>
      <c r="H26" s="196">
        <f>11.4+12+10+9.8</f>
        <v>43.2</v>
      </c>
      <c r="I26" s="195">
        <v>2</v>
      </c>
      <c r="J26" s="103">
        <f t="shared" si="2"/>
        <v>402.28</v>
      </c>
    </row>
    <row r="27" spans="2:10" ht="15">
      <c r="B27" s="89"/>
      <c r="D27" s="91"/>
      <c r="E27" s="193" t="s">
        <v>49</v>
      </c>
      <c r="F27" s="194">
        <v>1.552</v>
      </c>
      <c r="G27" s="194">
        <v>3</v>
      </c>
      <c r="H27" s="196">
        <f>7.8+8+12+9.4+7</f>
        <v>44.2</v>
      </c>
      <c r="I27" s="197">
        <f>+$I$26</f>
        <v>2</v>
      </c>
      <c r="J27" s="103">
        <f t="shared" si="2"/>
        <v>411.59</v>
      </c>
    </row>
    <row r="28" spans="2:10" ht="15">
      <c r="B28" s="89"/>
      <c r="D28" s="91"/>
      <c r="E28" s="193" t="s">
        <v>56</v>
      </c>
      <c r="F28" s="194">
        <v>0.56000000000000005</v>
      </c>
      <c r="G28" s="194">
        <v>22</v>
      </c>
      <c r="H28" s="196">
        <v>1.1499999999999999</v>
      </c>
      <c r="I28" s="197">
        <f t="shared" ref="I28:I35" si="4">+$I$26</f>
        <v>2</v>
      </c>
      <c r="J28" s="103">
        <f>+ROUND((I28*F28*H28*G28),2)</f>
        <v>28.34</v>
      </c>
    </row>
    <row r="29" spans="2:10" ht="15">
      <c r="B29" s="89"/>
      <c r="D29" s="91"/>
      <c r="E29" s="193" t="s">
        <v>57</v>
      </c>
      <c r="F29" s="194">
        <v>0.56000000000000005</v>
      </c>
      <c r="G29" s="194">
        <v>31</v>
      </c>
      <c r="H29" s="196">
        <v>1.1499999999999999</v>
      </c>
      <c r="I29" s="197">
        <f t="shared" si="4"/>
        <v>2</v>
      </c>
      <c r="J29" s="103">
        <f t="shared" si="2"/>
        <v>39.93</v>
      </c>
    </row>
    <row r="30" spans="2:10" ht="15">
      <c r="B30" s="89"/>
      <c r="D30" s="91"/>
      <c r="E30" s="193" t="s">
        <v>58</v>
      </c>
      <c r="F30" s="194">
        <v>0.56000000000000005</v>
      </c>
      <c r="G30" s="194">
        <v>29</v>
      </c>
      <c r="H30" s="196">
        <v>1.1499999999999999</v>
      </c>
      <c r="I30" s="197">
        <f t="shared" si="4"/>
        <v>2</v>
      </c>
      <c r="J30" s="103">
        <f t="shared" si="2"/>
        <v>37.35</v>
      </c>
    </row>
    <row r="31" spans="2:10" ht="15">
      <c r="B31" s="89"/>
      <c r="D31" s="91"/>
      <c r="E31" s="193" t="s">
        <v>59</v>
      </c>
      <c r="F31" s="194">
        <v>0.56000000000000005</v>
      </c>
      <c r="G31" s="194">
        <v>29</v>
      </c>
      <c r="H31" s="196">
        <v>1.1499999999999999</v>
      </c>
      <c r="I31" s="197">
        <f t="shared" si="4"/>
        <v>2</v>
      </c>
      <c r="J31" s="103">
        <f t="shared" si="2"/>
        <v>37.35</v>
      </c>
    </row>
    <row r="32" spans="2:10" ht="15">
      <c r="B32" s="89"/>
      <c r="D32" s="91"/>
      <c r="E32" s="193" t="s">
        <v>60</v>
      </c>
      <c r="F32" s="194">
        <v>0.56000000000000005</v>
      </c>
      <c r="G32" s="194">
        <v>32</v>
      </c>
      <c r="H32" s="196">
        <v>1.1499999999999999</v>
      </c>
      <c r="I32" s="197">
        <f t="shared" si="4"/>
        <v>2</v>
      </c>
      <c r="J32" s="103">
        <f t="shared" si="2"/>
        <v>41.22</v>
      </c>
    </row>
    <row r="33" spans="2:12" ht="15">
      <c r="B33" s="89"/>
      <c r="D33" s="91"/>
      <c r="E33" s="193" t="s">
        <v>61</v>
      </c>
      <c r="F33" s="194">
        <v>0.56000000000000005</v>
      </c>
      <c r="G33" s="194">
        <v>58</v>
      </c>
      <c r="H33" s="196">
        <v>1.1499999999999999</v>
      </c>
      <c r="I33" s="197">
        <f t="shared" si="4"/>
        <v>2</v>
      </c>
      <c r="J33" s="103">
        <f t="shared" si="2"/>
        <v>74.7</v>
      </c>
    </row>
    <row r="34" spans="2:12" ht="15">
      <c r="B34" s="89"/>
      <c r="D34" s="91"/>
      <c r="E34" s="193" t="s">
        <v>62</v>
      </c>
      <c r="F34" s="194">
        <v>0.56000000000000005</v>
      </c>
      <c r="G34" s="194">
        <v>30</v>
      </c>
      <c r="H34" s="196">
        <v>1.1499999999999999</v>
      </c>
      <c r="I34" s="197">
        <f t="shared" si="4"/>
        <v>2</v>
      </c>
      <c r="J34" s="103">
        <f t="shared" si="2"/>
        <v>38.64</v>
      </c>
      <c r="L34" s="137"/>
    </row>
    <row r="35" spans="2:12" ht="15">
      <c r="B35" s="89"/>
      <c r="D35" s="91"/>
      <c r="E35" s="193" t="s">
        <v>63</v>
      </c>
      <c r="F35" s="194">
        <v>0.56000000000000005</v>
      </c>
      <c r="G35" s="194">
        <v>31</v>
      </c>
      <c r="H35" s="196">
        <v>1.1499999999999999</v>
      </c>
      <c r="I35" s="197">
        <f t="shared" si="4"/>
        <v>2</v>
      </c>
      <c r="J35" s="103">
        <f t="shared" si="2"/>
        <v>39.93</v>
      </c>
      <c r="L35" s="137"/>
    </row>
    <row r="36" spans="2:12" ht="30">
      <c r="B36" s="89"/>
      <c r="D36" s="91"/>
      <c r="E36" s="189" t="s">
        <v>64</v>
      </c>
      <c r="F36" s="187" t="s">
        <v>45</v>
      </c>
      <c r="G36" s="190" t="s">
        <v>46</v>
      </c>
      <c r="H36" s="191" t="s">
        <v>13</v>
      </c>
      <c r="I36" s="190" t="s">
        <v>47</v>
      </c>
      <c r="J36" s="192"/>
      <c r="L36" s="137"/>
    </row>
    <row r="37" spans="2:12" ht="15">
      <c r="B37" s="89"/>
      <c r="D37" s="91"/>
      <c r="E37" s="193" t="s">
        <v>48</v>
      </c>
      <c r="F37" s="194">
        <v>1.552</v>
      </c>
      <c r="G37" s="194">
        <v>3</v>
      </c>
      <c r="H37" s="196">
        <f>6+12+9.55</f>
        <v>27.55</v>
      </c>
      <c r="I37" s="195">
        <v>1</v>
      </c>
      <c r="J37" s="103">
        <f t="shared" si="2"/>
        <v>128.27000000000001</v>
      </c>
      <c r="L37" s="137"/>
    </row>
    <row r="38" spans="2:12" ht="15">
      <c r="B38" s="89"/>
      <c r="D38" s="91"/>
      <c r="E38" s="193" t="s">
        <v>49</v>
      </c>
      <c r="F38" s="194">
        <v>1.552</v>
      </c>
      <c r="G38" s="194">
        <v>3</v>
      </c>
      <c r="H38" s="196">
        <f>8.1+7.4+12</f>
        <v>27.5</v>
      </c>
      <c r="I38" s="197">
        <f>+$I$37</f>
        <v>1</v>
      </c>
      <c r="J38" s="103">
        <f t="shared" si="2"/>
        <v>128.04</v>
      </c>
      <c r="L38" s="137"/>
    </row>
    <row r="39" spans="2:12" ht="15">
      <c r="B39" s="89"/>
      <c r="D39" s="91"/>
      <c r="E39" s="193" t="s">
        <v>65</v>
      </c>
      <c r="F39" s="194">
        <v>0.56000000000000005</v>
      </c>
      <c r="G39" s="194">
        <v>49</v>
      </c>
      <c r="H39" s="196">
        <v>1.1499999999999999</v>
      </c>
      <c r="I39" s="197">
        <f t="shared" ref="I39:I42" si="5">+$I$37</f>
        <v>1</v>
      </c>
      <c r="J39" s="103">
        <f t="shared" si="2"/>
        <v>31.56</v>
      </c>
      <c r="L39" s="137"/>
    </row>
    <row r="40" spans="2:12" ht="15">
      <c r="B40" s="89"/>
      <c r="D40" s="91"/>
      <c r="E40" s="193" t="s">
        <v>66</v>
      </c>
      <c r="F40" s="194">
        <v>0.56000000000000005</v>
      </c>
      <c r="G40" s="194">
        <v>50</v>
      </c>
      <c r="H40" s="196">
        <v>1.1499999999999999</v>
      </c>
      <c r="I40" s="197">
        <f t="shared" si="5"/>
        <v>1</v>
      </c>
      <c r="J40" s="103">
        <f t="shared" si="2"/>
        <v>32.200000000000003</v>
      </c>
      <c r="L40" s="137"/>
    </row>
    <row r="41" spans="2:12" ht="15">
      <c r="B41" s="89"/>
      <c r="D41" s="91"/>
      <c r="E41" s="193" t="s">
        <v>67</v>
      </c>
      <c r="F41" s="194">
        <v>0.56000000000000005</v>
      </c>
      <c r="G41" s="194">
        <v>42</v>
      </c>
      <c r="H41" s="196">
        <v>1.1499999999999999</v>
      </c>
      <c r="I41" s="197">
        <f t="shared" si="5"/>
        <v>1</v>
      </c>
      <c r="J41" s="103">
        <f t="shared" si="2"/>
        <v>27.05</v>
      </c>
      <c r="L41" s="137"/>
    </row>
    <row r="42" spans="2:12" ht="15">
      <c r="B42" s="89"/>
      <c r="D42" s="91"/>
      <c r="E42" s="193" t="s">
        <v>68</v>
      </c>
      <c r="F42" s="194">
        <v>0.56000000000000005</v>
      </c>
      <c r="G42" s="194">
        <v>26</v>
      </c>
      <c r="H42" s="196">
        <v>1.1499999999999999</v>
      </c>
      <c r="I42" s="197">
        <f t="shared" si="5"/>
        <v>1</v>
      </c>
      <c r="J42" s="103">
        <f>+ROUND((I42*F42*H42*G42),2)</f>
        <v>16.739999999999998</v>
      </c>
      <c r="L42" s="137"/>
    </row>
    <row r="43" spans="2:12" ht="30">
      <c r="B43" s="89"/>
      <c r="D43" s="91"/>
      <c r="E43" s="189" t="s">
        <v>69</v>
      </c>
      <c r="F43" s="187" t="s">
        <v>45</v>
      </c>
      <c r="G43" s="190" t="s">
        <v>46</v>
      </c>
      <c r="H43" s="191" t="s">
        <v>13</v>
      </c>
      <c r="I43" s="190" t="s">
        <v>47</v>
      </c>
      <c r="J43" s="192"/>
      <c r="L43" s="137"/>
    </row>
    <row r="44" spans="2:12" ht="15">
      <c r="B44" s="89"/>
      <c r="D44" s="91"/>
      <c r="E44" s="193" t="s">
        <v>48</v>
      </c>
      <c r="F44" s="194">
        <v>1.552</v>
      </c>
      <c r="G44" s="194">
        <v>3</v>
      </c>
      <c r="H44" s="196">
        <v>4.8</v>
      </c>
      <c r="I44" s="195">
        <v>1</v>
      </c>
      <c r="J44" s="103">
        <f>+ROUND((I44*F44*H44*G44),2)</f>
        <v>22.35</v>
      </c>
      <c r="L44" s="137"/>
    </row>
    <row r="45" spans="2:12" ht="15">
      <c r="B45" s="89"/>
      <c r="D45" s="91"/>
      <c r="E45" s="193" t="s">
        <v>49</v>
      </c>
      <c r="F45" s="194">
        <v>1.552</v>
      </c>
      <c r="G45" s="194">
        <v>3</v>
      </c>
      <c r="H45" s="196">
        <v>4.8</v>
      </c>
      <c r="I45" s="197">
        <f>+$I$44</f>
        <v>1</v>
      </c>
      <c r="J45" s="103">
        <f>+ROUND((I45*F45*H45*G45),2)</f>
        <v>22.35</v>
      </c>
      <c r="L45" s="137"/>
    </row>
    <row r="46" spans="2:12" ht="15">
      <c r="B46" s="89"/>
      <c r="D46" s="91"/>
      <c r="E46" s="193" t="s">
        <v>68</v>
      </c>
      <c r="F46" s="194">
        <v>0.56000000000000005</v>
      </c>
      <c r="G46" s="194">
        <v>26</v>
      </c>
      <c r="H46" s="196">
        <v>1.1499999999999999</v>
      </c>
      <c r="I46" s="197">
        <f>+$I$44</f>
        <v>1</v>
      </c>
      <c r="J46" s="103">
        <f t="shared" ref="J46" si="6">+ROUND((I46*F46*H46*G46),2)</f>
        <v>16.739999999999998</v>
      </c>
      <c r="L46" s="137"/>
    </row>
    <row r="47" spans="2:12" ht="30">
      <c r="B47" s="89"/>
      <c r="D47" s="91"/>
      <c r="E47" s="189" t="s">
        <v>70</v>
      </c>
      <c r="F47" s="187" t="s">
        <v>45</v>
      </c>
      <c r="G47" s="190" t="s">
        <v>46</v>
      </c>
      <c r="H47" s="191" t="s">
        <v>13</v>
      </c>
      <c r="I47" s="190" t="s">
        <v>47</v>
      </c>
      <c r="J47" s="192"/>
      <c r="L47" s="137"/>
    </row>
    <row r="48" spans="2:12" ht="15">
      <c r="B48" s="89"/>
      <c r="D48" s="91"/>
      <c r="E48" s="193" t="s">
        <v>48</v>
      </c>
      <c r="F48" s="194">
        <v>1.552</v>
      </c>
      <c r="G48" s="194">
        <v>3</v>
      </c>
      <c r="H48" s="196">
        <f>6+10.2+7.3</f>
        <v>23.5</v>
      </c>
      <c r="I48" s="195">
        <v>1</v>
      </c>
      <c r="J48" s="103">
        <f>+ROUND((I48*F48*H48*G48),2)</f>
        <v>109.42</v>
      </c>
      <c r="L48" s="137"/>
    </row>
    <row r="49" spans="2:12" ht="15">
      <c r="B49" s="89"/>
      <c r="D49" s="91"/>
      <c r="E49" s="193" t="s">
        <v>49</v>
      </c>
      <c r="F49" s="194">
        <v>1.552</v>
      </c>
      <c r="G49" s="194">
        <v>3</v>
      </c>
      <c r="H49" s="196">
        <f>10.6+12</f>
        <v>22.6</v>
      </c>
      <c r="I49" s="197">
        <f>+$I$48</f>
        <v>1</v>
      </c>
      <c r="J49" s="103">
        <f t="shared" si="2"/>
        <v>105.23</v>
      </c>
      <c r="L49" s="137"/>
    </row>
    <row r="50" spans="2:12" ht="15">
      <c r="B50" s="89"/>
      <c r="D50" s="91"/>
      <c r="E50" s="193" t="s">
        <v>71</v>
      </c>
      <c r="F50" s="194">
        <v>0.56000000000000005</v>
      </c>
      <c r="G50" s="194">
        <v>33</v>
      </c>
      <c r="H50" s="196">
        <v>1.1499999999999999</v>
      </c>
      <c r="I50" s="197">
        <f t="shared" ref="I50:I52" si="7">+$I$48</f>
        <v>1</v>
      </c>
      <c r="J50" s="103">
        <f t="shared" si="2"/>
        <v>21.25</v>
      </c>
      <c r="L50" s="137"/>
    </row>
    <row r="51" spans="2:12" ht="15">
      <c r="B51" s="89"/>
      <c r="D51" s="91"/>
      <c r="E51" s="193" t="s">
        <v>72</v>
      </c>
      <c r="F51" s="194">
        <v>0.56000000000000005</v>
      </c>
      <c r="G51" s="194">
        <v>81</v>
      </c>
      <c r="H51" s="196">
        <v>1.1499999999999999</v>
      </c>
      <c r="I51" s="197">
        <f t="shared" si="7"/>
        <v>1</v>
      </c>
      <c r="J51" s="103">
        <f t="shared" si="2"/>
        <v>52.16</v>
      </c>
      <c r="L51" s="137"/>
    </row>
    <row r="52" spans="2:12" ht="15">
      <c r="B52" s="89"/>
      <c r="D52" s="91"/>
      <c r="E52" s="193" t="s">
        <v>73</v>
      </c>
      <c r="F52" s="194">
        <v>0.56000000000000005</v>
      </c>
      <c r="G52" s="194">
        <v>27</v>
      </c>
      <c r="H52" s="196">
        <v>1.1499999999999999</v>
      </c>
      <c r="I52" s="197">
        <f t="shared" si="7"/>
        <v>1</v>
      </c>
      <c r="J52" s="103">
        <f>+ROUND((I52*F52*H52*G52),2)</f>
        <v>17.39</v>
      </c>
      <c r="L52" s="137"/>
    </row>
    <row r="53" spans="2:12" ht="30">
      <c r="B53" s="89"/>
      <c r="D53" s="91"/>
      <c r="E53" s="189" t="s">
        <v>74</v>
      </c>
      <c r="F53" s="187" t="s">
        <v>45</v>
      </c>
      <c r="G53" s="190" t="s">
        <v>46</v>
      </c>
      <c r="H53" s="191" t="s">
        <v>13</v>
      </c>
      <c r="I53" s="190" t="s">
        <v>47</v>
      </c>
      <c r="J53" s="192"/>
      <c r="L53" s="137"/>
    </row>
    <row r="54" spans="2:12" ht="15">
      <c r="B54" s="89"/>
      <c r="D54" s="91"/>
      <c r="E54" s="193" t="s">
        <v>48</v>
      </c>
      <c r="F54" s="194">
        <v>1.552</v>
      </c>
      <c r="G54" s="194">
        <v>3</v>
      </c>
      <c r="H54" s="196">
        <f>10+10.2+7.3</f>
        <v>27.5</v>
      </c>
      <c r="I54" s="195">
        <v>2</v>
      </c>
      <c r="J54" s="103">
        <f>+ROUND((I54*F54*H54*G54),2)</f>
        <v>256.08</v>
      </c>
      <c r="L54" s="137"/>
    </row>
    <row r="55" spans="2:12" ht="15">
      <c r="B55" s="89"/>
      <c r="D55" s="91"/>
      <c r="E55" s="193" t="s">
        <v>49</v>
      </c>
      <c r="F55" s="194">
        <v>1.552</v>
      </c>
      <c r="G55" s="194">
        <v>3</v>
      </c>
      <c r="H55" s="196">
        <f>7.6+8+12</f>
        <v>27.6</v>
      </c>
      <c r="I55" s="197">
        <f>+$I$54</f>
        <v>2</v>
      </c>
      <c r="J55" s="103">
        <f t="shared" si="2"/>
        <v>257.01</v>
      </c>
      <c r="L55" s="137"/>
    </row>
    <row r="56" spans="2:12" ht="15">
      <c r="B56" s="89"/>
      <c r="D56" s="91"/>
      <c r="E56" s="193" t="s">
        <v>71</v>
      </c>
      <c r="F56" s="194">
        <v>0.56000000000000005</v>
      </c>
      <c r="G56" s="194">
        <v>33</v>
      </c>
      <c r="H56" s="196">
        <v>1.1499999999999999</v>
      </c>
      <c r="I56" s="197">
        <f t="shared" ref="I56:I59" si="8">+$I$54</f>
        <v>2</v>
      </c>
      <c r="J56" s="103">
        <f>+ROUND((I56*F56*H56*G56),2)</f>
        <v>42.5</v>
      </c>
      <c r="L56" s="137"/>
    </row>
    <row r="57" spans="2:12" ht="15">
      <c r="B57" s="89"/>
      <c r="D57" s="91"/>
      <c r="E57" s="193" t="s">
        <v>72</v>
      </c>
      <c r="F57" s="194">
        <v>0.56000000000000005</v>
      </c>
      <c r="G57" s="194">
        <v>81</v>
      </c>
      <c r="H57" s="196">
        <v>1.1499999999999999</v>
      </c>
      <c r="I57" s="197">
        <f t="shared" si="8"/>
        <v>2</v>
      </c>
      <c r="J57" s="103">
        <f t="shared" si="2"/>
        <v>104.33</v>
      </c>
      <c r="L57" s="137"/>
    </row>
    <row r="58" spans="2:12" ht="15">
      <c r="B58" s="89"/>
      <c r="D58" s="91"/>
      <c r="E58" s="193" t="s">
        <v>73</v>
      </c>
      <c r="F58" s="194">
        <v>0.56000000000000005</v>
      </c>
      <c r="G58" s="194">
        <v>27</v>
      </c>
      <c r="H58" s="196">
        <v>1.1499999999999999</v>
      </c>
      <c r="I58" s="197">
        <f t="shared" si="8"/>
        <v>2</v>
      </c>
      <c r="J58" s="103">
        <f t="shared" si="2"/>
        <v>34.78</v>
      </c>
      <c r="L58" s="137"/>
    </row>
    <row r="59" spans="2:12" ht="15">
      <c r="B59" s="89"/>
      <c r="D59" s="91"/>
      <c r="E59" s="193" t="s">
        <v>68</v>
      </c>
      <c r="F59" s="194">
        <v>0.56000000000000005</v>
      </c>
      <c r="G59" s="194">
        <v>26</v>
      </c>
      <c r="H59" s="196">
        <v>1.1499999999999999</v>
      </c>
      <c r="I59" s="197">
        <f t="shared" si="8"/>
        <v>2</v>
      </c>
      <c r="J59" s="103">
        <f t="shared" si="2"/>
        <v>33.49</v>
      </c>
      <c r="L59" s="137"/>
    </row>
    <row r="60" spans="2:12" ht="30">
      <c r="B60" s="89"/>
      <c r="D60" s="91"/>
      <c r="E60" s="189" t="s">
        <v>75</v>
      </c>
      <c r="F60" s="187" t="s">
        <v>45</v>
      </c>
      <c r="G60" s="190" t="s">
        <v>46</v>
      </c>
      <c r="H60" s="191" t="s">
        <v>13</v>
      </c>
      <c r="I60" s="190" t="s">
        <v>47</v>
      </c>
      <c r="J60" s="192"/>
      <c r="L60" s="137"/>
    </row>
    <row r="61" spans="2:12" ht="15">
      <c r="B61" s="89"/>
      <c r="D61" s="91"/>
      <c r="E61" s="193" t="s">
        <v>48</v>
      </c>
      <c r="F61" s="194">
        <v>1.552</v>
      </c>
      <c r="G61" s="194">
        <v>3</v>
      </c>
      <c r="H61" s="196">
        <f>7.1+5.9+7.6</f>
        <v>20.6</v>
      </c>
      <c r="I61" s="197">
        <v>3</v>
      </c>
      <c r="J61" s="103">
        <f t="shared" si="2"/>
        <v>287.74</v>
      </c>
      <c r="L61" s="137"/>
    </row>
    <row r="62" spans="2:12" ht="15">
      <c r="B62" s="89"/>
      <c r="D62" s="91"/>
      <c r="E62" s="193" t="s">
        <v>49</v>
      </c>
      <c r="F62" s="194">
        <v>1.552</v>
      </c>
      <c r="G62" s="194">
        <v>3</v>
      </c>
      <c r="H62" s="196">
        <f>9.5+10.1</f>
        <v>19.600000000000001</v>
      </c>
      <c r="I62" s="197">
        <f>+$I$61</f>
        <v>3</v>
      </c>
      <c r="J62" s="103">
        <f t="shared" si="2"/>
        <v>273.77</v>
      </c>
      <c r="L62" s="137"/>
    </row>
    <row r="63" spans="2:12" ht="15">
      <c r="B63" s="89"/>
      <c r="D63" s="91"/>
      <c r="E63" s="193" t="s">
        <v>76</v>
      </c>
      <c r="F63" s="194">
        <v>0.56000000000000005</v>
      </c>
      <c r="G63" s="194">
        <v>35</v>
      </c>
      <c r="H63" s="196">
        <v>1.1499999999999999</v>
      </c>
      <c r="I63" s="197">
        <f t="shared" ref="I63:I65" si="9">+$I$61</f>
        <v>3</v>
      </c>
      <c r="J63" s="103">
        <f t="shared" si="2"/>
        <v>67.62</v>
      </c>
      <c r="L63" s="137"/>
    </row>
    <row r="64" spans="2:12" ht="15">
      <c r="B64" s="89"/>
      <c r="D64" s="91"/>
      <c r="E64" s="193" t="s">
        <v>66</v>
      </c>
      <c r="F64" s="194">
        <v>0.56000000000000005</v>
      </c>
      <c r="G64" s="194">
        <v>50</v>
      </c>
      <c r="H64" s="196">
        <v>1.1499999999999999</v>
      </c>
      <c r="I64" s="197">
        <f t="shared" si="9"/>
        <v>3</v>
      </c>
      <c r="J64" s="103">
        <f>+ROUND((I64*F64*H64*G64),2)</f>
        <v>96.6</v>
      </c>
      <c r="L64" s="137"/>
    </row>
    <row r="65" spans="2:12" ht="15">
      <c r="B65" s="89"/>
      <c r="D65" s="91"/>
      <c r="E65" s="193" t="s">
        <v>77</v>
      </c>
      <c r="F65" s="194">
        <v>0.56000000000000005</v>
      </c>
      <c r="G65" s="194">
        <v>35</v>
      </c>
      <c r="H65" s="196">
        <v>1.1499999999999999</v>
      </c>
      <c r="I65" s="197">
        <f t="shared" si="9"/>
        <v>3</v>
      </c>
      <c r="J65" s="103">
        <f t="shared" si="2"/>
        <v>67.62</v>
      </c>
      <c r="L65" s="137"/>
    </row>
    <row r="66" spans="2:12" ht="30">
      <c r="B66" s="89"/>
      <c r="D66" s="91"/>
      <c r="E66" s="189" t="s">
        <v>78</v>
      </c>
      <c r="F66" s="187" t="s">
        <v>45</v>
      </c>
      <c r="G66" s="190" t="s">
        <v>46</v>
      </c>
      <c r="H66" s="191" t="s">
        <v>13</v>
      </c>
      <c r="I66" s="190" t="s">
        <v>47</v>
      </c>
      <c r="J66" s="192"/>
      <c r="L66" s="137"/>
    </row>
    <row r="67" spans="2:12" ht="15">
      <c r="B67" s="89"/>
      <c r="D67" s="91"/>
      <c r="E67" s="193" t="s">
        <v>48</v>
      </c>
      <c r="F67" s="194">
        <v>1.552</v>
      </c>
      <c r="G67" s="194">
        <v>3</v>
      </c>
      <c r="H67" s="196">
        <f>11.4+7.9</f>
        <v>19.3</v>
      </c>
      <c r="I67" s="195">
        <v>2</v>
      </c>
      <c r="J67" s="103">
        <f t="shared" si="2"/>
        <v>179.72</v>
      </c>
      <c r="L67" s="137"/>
    </row>
    <row r="68" spans="2:12" ht="15">
      <c r="B68" s="89"/>
      <c r="D68" s="91"/>
      <c r="E68" s="193" t="s">
        <v>49</v>
      </c>
      <c r="F68" s="194">
        <v>1.552</v>
      </c>
      <c r="G68" s="194">
        <v>3</v>
      </c>
      <c r="H68" s="196">
        <f>7.8+11.45</f>
        <v>19.25</v>
      </c>
      <c r="I68" s="197">
        <f>+$I$67</f>
        <v>2</v>
      </c>
      <c r="J68" s="103">
        <f t="shared" si="2"/>
        <v>179.26</v>
      </c>
      <c r="L68" s="137"/>
    </row>
    <row r="69" spans="2:12" ht="15">
      <c r="B69" s="89"/>
      <c r="D69" s="91"/>
      <c r="E69" s="193" t="s">
        <v>61</v>
      </c>
      <c r="F69" s="194">
        <v>0.56000000000000005</v>
      </c>
      <c r="G69" s="194">
        <v>58</v>
      </c>
      <c r="H69" s="196">
        <v>1.1499999999999999</v>
      </c>
      <c r="I69" s="197">
        <f t="shared" ref="I69:I70" si="10">+$I$67</f>
        <v>2</v>
      </c>
      <c r="J69" s="103">
        <f t="shared" si="2"/>
        <v>74.7</v>
      </c>
      <c r="L69" s="137"/>
    </row>
    <row r="70" spans="2:12" ht="15">
      <c r="B70" s="89"/>
      <c r="D70" s="91"/>
      <c r="E70" s="193" t="s">
        <v>62</v>
      </c>
      <c r="F70" s="194">
        <v>0.56000000000000005</v>
      </c>
      <c r="G70" s="194">
        <v>70</v>
      </c>
      <c r="H70" s="196">
        <v>1.1499999999999999</v>
      </c>
      <c r="I70" s="197">
        <f t="shared" si="10"/>
        <v>2</v>
      </c>
      <c r="J70" s="103">
        <f>+ROUND((I70*F70*H70*G70),2)</f>
        <v>90.16</v>
      </c>
      <c r="K70" s="137"/>
      <c r="L70" s="137"/>
    </row>
    <row r="71" spans="2:12" ht="31.5">
      <c r="B71" s="89"/>
      <c r="D71" s="91"/>
      <c r="E71" s="198" t="s">
        <v>79</v>
      </c>
      <c r="F71" s="187" t="s">
        <v>80</v>
      </c>
      <c r="G71" s="190" t="s">
        <v>46</v>
      </c>
      <c r="H71" s="199" t="s">
        <v>13</v>
      </c>
      <c r="I71" s="154"/>
      <c r="J71" s="155"/>
      <c r="L71" s="137"/>
    </row>
    <row r="72" spans="2:12" ht="15">
      <c r="B72" s="89"/>
      <c r="D72" s="91"/>
      <c r="E72" s="156" t="s">
        <v>81</v>
      </c>
      <c r="F72" s="200">
        <v>3.9729999999999999</v>
      </c>
      <c r="G72" s="200">
        <v>8</v>
      </c>
      <c r="H72" s="196">
        <v>6.6</v>
      </c>
      <c r="I72" s="195">
        <v>175</v>
      </c>
      <c r="J72" s="103">
        <f>+ROUND((I72*F72*H72*G72),2)</f>
        <v>36710.519999999997</v>
      </c>
      <c r="L72" s="137"/>
    </row>
    <row r="73" spans="2:12" ht="15">
      <c r="B73" s="89"/>
      <c r="D73" s="91"/>
      <c r="E73" s="156" t="s">
        <v>82</v>
      </c>
      <c r="F73" s="200">
        <v>0.56000000000000005</v>
      </c>
      <c r="G73" s="200">
        <v>46</v>
      </c>
      <c r="H73" s="196">
        <v>1.35</v>
      </c>
      <c r="I73" s="195">
        <v>175</v>
      </c>
      <c r="J73" s="103">
        <f t="shared" ref="J73:J75" si="11">+ROUND((I73*F73*H73*G73),2)</f>
        <v>6085.8</v>
      </c>
      <c r="L73" s="137"/>
    </row>
    <row r="74" spans="2:12" ht="15">
      <c r="B74" s="89"/>
      <c r="D74" s="91"/>
      <c r="E74" s="156" t="s">
        <v>83</v>
      </c>
      <c r="F74" s="200">
        <v>2.2349999999999999</v>
      </c>
      <c r="G74" s="200">
        <v>10</v>
      </c>
      <c r="H74" s="196">
        <v>2.0699999999999998</v>
      </c>
      <c r="I74" s="195">
        <v>69</v>
      </c>
      <c r="J74" s="103">
        <f t="shared" si="11"/>
        <v>3192.25</v>
      </c>
      <c r="L74" s="137"/>
    </row>
    <row r="75" spans="2:12" ht="15">
      <c r="B75" s="89"/>
      <c r="D75" s="91"/>
      <c r="E75" s="156" t="s">
        <v>84</v>
      </c>
      <c r="F75" s="200">
        <v>2.2349999999999999</v>
      </c>
      <c r="G75" s="200">
        <v>11</v>
      </c>
      <c r="H75" s="196">
        <v>1.96</v>
      </c>
      <c r="I75" s="195">
        <v>69</v>
      </c>
      <c r="J75" s="103">
        <f t="shared" si="11"/>
        <v>3324.88</v>
      </c>
      <c r="L75" s="137"/>
    </row>
    <row r="76" spans="2:12" ht="31.5">
      <c r="B76" s="89"/>
      <c r="D76" s="91"/>
      <c r="E76" s="198" t="s">
        <v>85</v>
      </c>
      <c r="F76" s="187" t="s">
        <v>80</v>
      </c>
      <c r="G76" s="154"/>
      <c r="H76" s="92" t="s">
        <v>13</v>
      </c>
      <c r="I76" s="154"/>
      <c r="J76" s="155"/>
    </row>
    <row r="77" spans="2:12" ht="15">
      <c r="B77" s="89"/>
      <c r="D77" s="91"/>
      <c r="E77" s="193" t="s">
        <v>86</v>
      </c>
      <c r="F77" s="101">
        <v>0.99399999999999999</v>
      </c>
      <c r="G77" s="201"/>
      <c r="H77" s="196">
        <f>3.61+0.17*2</f>
        <v>3.9499999999999997</v>
      </c>
      <c r="I77" s="197">
        <f>21*2</f>
        <v>42</v>
      </c>
      <c r="J77" s="103">
        <f t="shared" ref="J77:J98" si="12">+ROUND((I77*F77*H77),2)</f>
        <v>164.9</v>
      </c>
    </row>
    <row r="78" spans="2:12" ht="15">
      <c r="B78" s="89"/>
      <c r="D78" s="91"/>
      <c r="E78" s="193" t="s">
        <v>87</v>
      </c>
      <c r="F78" s="202">
        <f>+$F$77</f>
        <v>0.99399999999999999</v>
      </c>
      <c r="G78" s="201"/>
      <c r="H78" s="201">
        <f>5.11+0.17*2</f>
        <v>5.45</v>
      </c>
      <c r="I78" s="197">
        <f>15*2</f>
        <v>30</v>
      </c>
      <c r="J78" s="103">
        <f t="shared" si="12"/>
        <v>162.52000000000001</v>
      </c>
    </row>
    <row r="79" spans="2:12" ht="15">
      <c r="B79" s="89"/>
      <c r="D79" s="91"/>
      <c r="E79" s="193" t="s">
        <v>88</v>
      </c>
      <c r="F79" s="202">
        <f t="shared" ref="F79:F98" si="13">+$F$77</f>
        <v>0.99399999999999999</v>
      </c>
      <c r="G79" s="201"/>
      <c r="H79" s="201">
        <f>4.21+0.17*2</f>
        <v>4.55</v>
      </c>
      <c r="I79" s="197">
        <f>7*2</f>
        <v>14</v>
      </c>
      <c r="J79" s="103">
        <f t="shared" si="12"/>
        <v>63.32</v>
      </c>
    </row>
    <row r="80" spans="2:12" ht="15">
      <c r="B80" s="89"/>
      <c r="D80" s="91"/>
      <c r="E80" s="193" t="s">
        <v>89</v>
      </c>
      <c r="F80" s="202">
        <f t="shared" si="13"/>
        <v>0.99399999999999999</v>
      </c>
      <c r="G80" s="201"/>
      <c r="H80" s="201">
        <f>1.55+0.17*2</f>
        <v>1.8900000000000001</v>
      </c>
      <c r="I80" s="197">
        <f>2*17</f>
        <v>34</v>
      </c>
      <c r="J80" s="103">
        <f t="shared" si="12"/>
        <v>63.87</v>
      </c>
    </row>
    <row r="81" spans="2:10" ht="15">
      <c r="B81" s="89"/>
      <c r="D81" s="91"/>
      <c r="E81" s="193" t="s">
        <v>90</v>
      </c>
      <c r="F81" s="202">
        <f t="shared" si="13"/>
        <v>0.99399999999999999</v>
      </c>
      <c r="G81" s="201"/>
      <c r="H81" s="201">
        <f>3.61*0.17</f>
        <v>0.61370000000000002</v>
      </c>
      <c r="I81" s="197">
        <f>17*2</f>
        <v>34</v>
      </c>
      <c r="J81" s="103">
        <f t="shared" si="12"/>
        <v>20.74</v>
      </c>
    </row>
    <row r="82" spans="2:10" ht="15">
      <c r="B82" s="89"/>
      <c r="D82" s="91"/>
      <c r="E82" s="193" t="s">
        <v>91</v>
      </c>
      <c r="F82" s="202">
        <f t="shared" si="13"/>
        <v>0.99399999999999999</v>
      </c>
      <c r="G82" s="201"/>
      <c r="H82" s="201">
        <f>4.18+0.17*2</f>
        <v>4.5199999999999996</v>
      </c>
      <c r="I82" s="197">
        <f>15*2</f>
        <v>30</v>
      </c>
      <c r="J82" s="103">
        <f t="shared" si="12"/>
        <v>134.79</v>
      </c>
    </row>
    <row r="83" spans="2:10" ht="15">
      <c r="B83" s="89"/>
      <c r="D83" s="91"/>
      <c r="E83" s="193" t="s">
        <v>92</v>
      </c>
      <c r="F83" s="202">
        <f t="shared" si="13"/>
        <v>0.99399999999999999</v>
      </c>
      <c r="G83" s="201"/>
      <c r="H83" s="196">
        <f>3.61+0.17*2</f>
        <v>3.9499999999999997</v>
      </c>
      <c r="I83" s="197">
        <f>21*2</f>
        <v>42</v>
      </c>
      <c r="J83" s="103">
        <f t="shared" si="12"/>
        <v>164.9</v>
      </c>
    </row>
    <row r="84" spans="2:10" ht="15">
      <c r="B84" s="89"/>
      <c r="D84" s="91"/>
      <c r="E84" s="193" t="s">
        <v>93</v>
      </c>
      <c r="F84" s="202">
        <f t="shared" si="13"/>
        <v>0.99399999999999999</v>
      </c>
      <c r="G84" s="201"/>
      <c r="H84" s="201">
        <f>5.11+0.17*2</f>
        <v>5.45</v>
      </c>
      <c r="I84" s="197">
        <f>15*2</f>
        <v>30</v>
      </c>
      <c r="J84" s="103">
        <f t="shared" si="12"/>
        <v>162.52000000000001</v>
      </c>
    </row>
    <row r="85" spans="2:10" ht="15">
      <c r="B85" s="89"/>
      <c r="D85" s="91"/>
      <c r="E85" s="193" t="s">
        <v>94</v>
      </c>
      <c r="F85" s="202">
        <f t="shared" si="13"/>
        <v>0.99399999999999999</v>
      </c>
      <c r="G85" s="201"/>
      <c r="H85" s="201">
        <f>4.21+0.17*2</f>
        <v>4.55</v>
      </c>
      <c r="I85" s="197">
        <f>7*2</f>
        <v>14</v>
      </c>
      <c r="J85" s="103">
        <f t="shared" si="12"/>
        <v>63.32</v>
      </c>
    </row>
    <row r="86" spans="2:10" ht="15">
      <c r="B86" s="89"/>
      <c r="D86" s="91"/>
      <c r="E86" s="193" t="s">
        <v>95</v>
      </c>
      <c r="F86" s="202">
        <f t="shared" si="13"/>
        <v>0.99399999999999999</v>
      </c>
      <c r="G86" s="201"/>
      <c r="H86" s="201">
        <f>1.55+0.17*2</f>
        <v>1.8900000000000001</v>
      </c>
      <c r="I86" s="197">
        <f>2*17</f>
        <v>34</v>
      </c>
      <c r="J86" s="103">
        <f t="shared" si="12"/>
        <v>63.87</v>
      </c>
    </row>
    <row r="87" spans="2:10" ht="15">
      <c r="B87" s="89"/>
      <c r="D87" s="91"/>
      <c r="E87" s="193" t="s">
        <v>96</v>
      </c>
      <c r="F87" s="202">
        <f t="shared" si="13"/>
        <v>0.99399999999999999</v>
      </c>
      <c r="G87" s="201"/>
      <c r="H87" s="201">
        <f>3.61+0.17*2</f>
        <v>3.9499999999999997</v>
      </c>
      <c r="I87" s="197">
        <f>17*2</f>
        <v>34</v>
      </c>
      <c r="J87" s="103">
        <f t="shared" si="12"/>
        <v>133.49</v>
      </c>
    </row>
    <row r="88" spans="2:10" ht="15">
      <c r="B88" s="89"/>
      <c r="D88" s="91"/>
      <c r="E88" s="193" t="s">
        <v>97</v>
      </c>
      <c r="F88" s="202">
        <f t="shared" si="13"/>
        <v>0.99399999999999999</v>
      </c>
      <c r="G88" s="201"/>
      <c r="H88" s="201">
        <f>4.18+0.17*2</f>
        <v>4.5199999999999996</v>
      </c>
      <c r="I88" s="197">
        <f>15*2</f>
        <v>30</v>
      </c>
      <c r="J88" s="103">
        <f t="shared" si="12"/>
        <v>134.79</v>
      </c>
    </row>
    <row r="89" spans="2:10" ht="15">
      <c r="B89" s="89"/>
      <c r="D89" s="91"/>
      <c r="E89" s="193" t="s">
        <v>98</v>
      </c>
      <c r="F89" s="202">
        <f t="shared" si="13"/>
        <v>0.99399999999999999</v>
      </c>
      <c r="G89" s="201"/>
      <c r="H89" s="201">
        <f>3.61+0.17*2</f>
        <v>3.9499999999999997</v>
      </c>
      <c r="I89" s="197">
        <f>27*2</f>
        <v>54</v>
      </c>
      <c r="J89" s="103">
        <f t="shared" si="12"/>
        <v>212.02</v>
      </c>
    </row>
    <row r="90" spans="2:10" ht="15">
      <c r="B90" s="89"/>
      <c r="D90" s="91"/>
      <c r="E90" s="193" t="s">
        <v>99</v>
      </c>
      <c r="F90" s="202">
        <f t="shared" si="13"/>
        <v>0.99399999999999999</v>
      </c>
      <c r="G90" s="201"/>
      <c r="H90" s="201">
        <f>6.56+0.17*2</f>
        <v>6.8999999999999995</v>
      </c>
      <c r="I90" s="197">
        <f>15*2</f>
        <v>30</v>
      </c>
      <c r="J90" s="103">
        <f t="shared" si="12"/>
        <v>205.76</v>
      </c>
    </row>
    <row r="91" spans="2:10" ht="15">
      <c r="B91" s="89"/>
      <c r="D91" s="91"/>
      <c r="E91" s="193" t="s">
        <v>100</v>
      </c>
      <c r="F91" s="202">
        <f t="shared" si="13"/>
        <v>0.99399999999999999</v>
      </c>
      <c r="G91" s="201"/>
      <c r="H91" s="201">
        <f>3.61+0.17*2</f>
        <v>3.9499999999999997</v>
      </c>
      <c r="I91" s="197">
        <f>27*2</f>
        <v>54</v>
      </c>
      <c r="J91" s="103">
        <f t="shared" si="12"/>
        <v>212.02</v>
      </c>
    </row>
    <row r="92" spans="2:10" ht="15">
      <c r="B92" s="89"/>
      <c r="D92" s="91"/>
      <c r="E92" s="193" t="s">
        <v>101</v>
      </c>
      <c r="F92" s="202">
        <f t="shared" si="13"/>
        <v>0.99399999999999999</v>
      </c>
      <c r="G92" s="201"/>
      <c r="H92" s="201">
        <f>6.56+0.17*2</f>
        <v>6.8999999999999995</v>
      </c>
      <c r="I92" s="197">
        <f>15*2</f>
        <v>30</v>
      </c>
      <c r="J92" s="103">
        <f t="shared" si="12"/>
        <v>205.76</v>
      </c>
    </row>
    <row r="93" spans="2:10" ht="15">
      <c r="B93" s="89"/>
      <c r="D93" s="91"/>
      <c r="E93" s="193" t="s">
        <v>102</v>
      </c>
      <c r="F93" s="202">
        <f t="shared" si="13"/>
        <v>0.99399999999999999</v>
      </c>
      <c r="G93" s="201"/>
      <c r="H93" s="201">
        <f>8.53+0.17*2</f>
        <v>8.8699999999999992</v>
      </c>
      <c r="I93" s="195">
        <f>27*2</f>
        <v>54</v>
      </c>
      <c r="J93" s="103">
        <f t="shared" si="12"/>
        <v>476.11</v>
      </c>
    </row>
    <row r="94" spans="2:10" ht="15">
      <c r="B94" s="89"/>
      <c r="D94" s="91"/>
      <c r="E94" s="193" t="s">
        <v>103</v>
      </c>
      <c r="F94" s="202">
        <f t="shared" si="13"/>
        <v>0.99399999999999999</v>
      </c>
      <c r="G94" s="201"/>
      <c r="H94" s="201">
        <f>6.56+0.17*2</f>
        <v>6.8999999999999995</v>
      </c>
      <c r="I94" s="195">
        <f>18*2</f>
        <v>36</v>
      </c>
      <c r="J94" s="103">
        <f t="shared" si="12"/>
        <v>246.91</v>
      </c>
    </row>
    <row r="95" spans="2:10" ht="15">
      <c r="B95" s="89"/>
      <c r="D95" s="91"/>
      <c r="E95" s="156" t="s">
        <v>104</v>
      </c>
      <c r="F95" s="202">
        <f t="shared" si="13"/>
        <v>0.99399999999999999</v>
      </c>
      <c r="G95" s="201"/>
      <c r="H95" s="201">
        <f>6.53+0.17*2</f>
        <v>6.87</v>
      </c>
      <c r="I95" s="203">
        <f>44*2</f>
        <v>88</v>
      </c>
      <c r="J95" s="103">
        <f t="shared" si="12"/>
        <v>600.92999999999995</v>
      </c>
    </row>
    <row r="96" spans="2:10" ht="15">
      <c r="B96" s="89"/>
      <c r="D96" s="91"/>
      <c r="E96" s="156" t="s">
        <v>105</v>
      </c>
      <c r="F96" s="202">
        <f t="shared" si="13"/>
        <v>0.99399999999999999</v>
      </c>
      <c r="G96" s="201"/>
      <c r="H96" s="201">
        <f>10.84+0.17*2</f>
        <v>11.18</v>
      </c>
      <c r="I96" s="203">
        <f>27*2</f>
        <v>54</v>
      </c>
      <c r="J96" s="103">
        <f t="shared" si="12"/>
        <v>600.1</v>
      </c>
    </row>
    <row r="97" spans="2:11" ht="15">
      <c r="B97" s="89"/>
      <c r="D97" s="91"/>
      <c r="E97" s="156" t="s">
        <v>106</v>
      </c>
      <c r="F97" s="202">
        <f t="shared" si="13"/>
        <v>0.99399999999999999</v>
      </c>
      <c r="G97" s="201"/>
      <c r="H97" s="201">
        <f>3.71+0.17*2</f>
        <v>4.05</v>
      </c>
      <c r="I97" s="195">
        <f>8*6</f>
        <v>48</v>
      </c>
      <c r="J97" s="103">
        <f t="shared" si="12"/>
        <v>193.23</v>
      </c>
    </row>
    <row r="98" spans="2:11" ht="15">
      <c r="B98" s="89"/>
      <c r="D98" s="91"/>
      <c r="E98" s="156" t="s">
        <v>107</v>
      </c>
      <c r="F98" s="202">
        <f t="shared" si="13"/>
        <v>0.99399999999999999</v>
      </c>
      <c r="G98" s="201"/>
      <c r="H98" s="201">
        <f>4.31+0.17*2</f>
        <v>4.6499999999999995</v>
      </c>
      <c r="I98" s="195">
        <f>8*3</f>
        <v>24</v>
      </c>
      <c r="J98" s="103">
        <f t="shared" si="12"/>
        <v>110.93</v>
      </c>
    </row>
    <row r="99" spans="2:11" ht="15">
      <c r="B99" s="89"/>
      <c r="D99" s="91"/>
      <c r="E99" s="156" t="s">
        <v>108</v>
      </c>
      <c r="F99" s="101">
        <v>0.55935999999999997</v>
      </c>
      <c r="G99" s="201"/>
      <c r="H99" s="201">
        <f>1.7+0.2</f>
        <v>1.9</v>
      </c>
      <c r="I99" s="195">
        <f>14*6</f>
        <v>84</v>
      </c>
      <c r="J99" s="103">
        <f>+ROUND((I99*F99*H99),2)</f>
        <v>89.27</v>
      </c>
    </row>
    <row r="100" spans="2:11" ht="15">
      <c r="B100" s="89"/>
      <c r="D100" s="91"/>
      <c r="E100" s="156" t="s">
        <v>109</v>
      </c>
      <c r="F100" s="101">
        <v>0.55935999999999997</v>
      </c>
      <c r="G100" s="201"/>
      <c r="H100" s="201">
        <f>1.7+0.2</f>
        <v>1.9</v>
      </c>
      <c r="I100" s="195">
        <f>17*3</f>
        <v>51</v>
      </c>
      <c r="J100" s="103">
        <f>+ROUND((I100*F100*H100),2)</f>
        <v>54.2</v>
      </c>
    </row>
    <row r="101" spans="2:11" ht="31.5">
      <c r="B101" s="89"/>
      <c r="D101" s="91"/>
      <c r="E101" s="198" t="s">
        <v>110</v>
      </c>
      <c r="F101" s="187" t="s">
        <v>80</v>
      </c>
      <c r="G101" s="154"/>
      <c r="H101" s="92" t="s">
        <v>13</v>
      </c>
      <c r="I101" s="154"/>
      <c r="J101" s="155"/>
    </row>
    <row r="102" spans="2:11" ht="15">
      <c r="B102" s="89"/>
      <c r="D102" s="91"/>
      <c r="E102" s="156" t="s">
        <v>111</v>
      </c>
      <c r="F102" s="101">
        <v>0.99399999999999999</v>
      </c>
      <c r="G102" s="201"/>
      <c r="H102" s="201">
        <f>0.87+0.17*2</f>
        <v>1.21</v>
      </c>
      <c r="I102" s="195">
        <f>10*12</f>
        <v>120</v>
      </c>
      <c r="J102" s="103">
        <f>+ROUND((I102*F102*H102),2)</f>
        <v>144.33000000000001</v>
      </c>
    </row>
    <row r="103" spans="2:11" ht="15">
      <c r="B103" s="89"/>
      <c r="D103" s="91"/>
      <c r="E103" s="156" t="s">
        <v>112</v>
      </c>
      <c r="F103" s="101">
        <v>0.99399999999999999</v>
      </c>
      <c r="G103" s="201"/>
      <c r="H103" s="201">
        <f>3.5+0.17*2</f>
        <v>3.84</v>
      </c>
      <c r="I103" s="195">
        <f>6*12</f>
        <v>72</v>
      </c>
      <c r="J103" s="103">
        <f t="shared" ref="J103:J104" si="14">+ROUND((I103*F103*H103),2)</f>
        <v>274.82</v>
      </c>
    </row>
    <row r="104" spans="2:11" ht="15">
      <c r="B104" s="89"/>
      <c r="D104" s="91"/>
      <c r="E104" s="156" t="s">
        <v>113</v>
      </c>
      <c r="F104" s="101">
        <v>0.56000000000000005</v>
      </c>
      <c r="G104" s="201"/>
      <c r="H104" s="201">
        <f>0.87+0.1*2</f>
        <v>1.07</v>
      </c>
      <c r="I104" s="195">
        <f>12*17</f>
        <v>204</v>
      </c>
      <c r="J104" s="103">
        <f t="shared" si="14"/>
        <v>122.24</v>
      </c>
    </row>
    <row r="105" spans="2:11" ht="15.75">
      <c r="B105" s="89"/>
      <c r="D105" s="91"/>
      <c r="E105" s="153" t="s">
        <v>114</v>
      </c>
      <c r="F105" s="187" t="s">
        <v>80</v>
      </c>
      <c r="G105" s="154"/>
      <c r="H105" s="154"/>
      <c r="I105" s="154"/>
      <c r="J105" s="155"/>
    </row>
    <row r="106" spans="2:11" ht="15">
      <c r="B106" s="89"/>
      <c r="D106" s="91"/>
      <c r="E106" s="156" t="s">
        <v>115</v>
      </c>
      <c r="F106" s="204">
        <v>0.99</v>
      </c>
      <c r="G106" s="102"/>
      <c r="H106" s="201">
        <f>97.27+8</f>
        <v>105.27</v>
      </c>
      <c r="I106" s="205">
        <v>4</v>
      </c>
      <c r="J106" s="103">
        <f>+ROUND((I106*F106*H106),2)</f>
        <v>416.87</v>
      </c>
    </row>
    <row r="107" spans="2:11" ht="15">
      <c r="B107" s="89"/>
      <c r="D107" s="91"/>
      <c r="E107" s="156" t="s">
        <v>116</v>
      </c>
      <c r="F107" s="204">
        <v>1.55</v>
      </c>
      <c r="G107" s="102"/>
      <c r="H107" s="201">
        <f>97.27+8</f>
        <v>105.27</v>
      </c>
      <c r="I107" s="205">
        <v>2</v>
      </c>
      <c r="J107" s="103">
        <f t="shared" ref="J107:J108" si="15">+ROUND((I107*F107*H107),2)</f>
        <v>326.33999999999997</v>
      </c>
    </row>
    <row r="108" spans="2:11" ht="15">
      <c r="B108" s="89"/>
      <c r="D108" s="91"/>
      <c r="E108" s="156" t="s">
        <v>82</v>
      </c>
      <c r="F108" s="204">
        <v>0.56000000000000005</v>
      </c>
      <c r="G108" s="102"/>
      <c r="H108" s="201">
        <v>1</v>
      </c>
      <c r="I108" s="205">
        <f>+ROUNDUP((97.27/0.15),0)</f>
        <v>649</v>
      </c>
      <c r="J108" s="103">
        <f t="shared" si="15"/>
        <v>363.44</v>
      </c>
    </row>
    <row r="109" spans="2:11" ht="30">
      <c r="B109" s="89"/>
      <c r="D109" s="91"/>
      <c r="E109" s="153" t="s">
        <v>117</v>
      </c>
      <c r="F109" s="187" t="s">
        <v>80</v>
      </c>
      <c r="G109" s="190" t="s">
        <v>46</v>
      </c>
      <c r="H109" s="154"/>
      <c r="I109" s="154"/>
      <c r="J109" s="155"/>
    </row>
    <row r="110" spans="2:11" ht="15">
      <c r="B110" s="89"/>
      <c r="D110" s="91"/>
      <c r="E110" s="193" t="s">
        <v>118</v>
      </c>
      <c r="F110" s="204">
        <v>0.99</v>
      </c>
      <c r="G110" s="102">
        <v>2</v>
      </c>
      <c r="H110" s="201">
        <v>1078.24</v>
      </c>
      <c r="I110" s="205">
        <v>1</v>
      </c>
      <c r="J110" s="103">
        <f>+ROUND((I110*F110*H110*G110),2)</f>
        <v>2134.92</v>
      </c>
      <c r="K110" s="90">
        <v>1078.24</v>
      </c>
    </row>
    <row r="111" spans="2:11" ht="15">
      <c r="B111" s="89"/>
      <c r="D111" s="91"/>
      <c r="E111" s="193" t="s">
        <v>119</v>
      </c>
      <c r="F111" s="204">
        <v>0.99</v>
      </c>
      <c r="G111" s="102">
        <v>2</v>
      </c>
      <c r="H111" s="201">
        <f>+$H$110</f>
        <v>1078.24</v>
      </c>
      <c r="I111" s="205">
        <v>1</v>
      </c>
      <c r="J111" s="103">
        <f>+ROUND((I111*F111*H111*G111),2)</f>
        <v>2134.92</v>
      </c>
    </row>
    <row r="112" spans="2:11" ht="15">
      <c r="B112" s="89"/>
      <c r="D112" s="91"/>
      <c r="E112" s="156" t="s">
        <v>82</v>
      </c>
      <c r="F112" s="204">
        <v>0.56000000000000005</v>
      </c>
      <c r="G112" s="102">
        <f>+ROUNDUP((H111/0.15),0)</f>
        <v>7189</v>
      </c>
      <c r="H112" s="201">
        <f>0.2+0.3</f>
        <v>0.5</v>
      </c>
      <c r="I112" s="205">
        <v>1</v>
      </c>
      <c r="J112" s="103">
        <f>+ROUND((I112*F112*H112*G112),2)</f>
        <v>2012.92</v>
      </c>
    </row>
    <row r="113" spans="2:10" ht="15">
      <c r="B113" s="89"/>
      <c r="D113" s="91"/>
      <c r="E113" s="156"/>
      <c r="F113" s="204"/>
      <c r="G113" s="102"/>
      <c r="H113" s="201"/>
      <c r="I113" s="205"/>
      <c r="J113" s="103"/>
    </row>
    <row r="114" spans="2:10" ht="15">
      <c r="B114" s="89"/>
      <c r="D114" s="91"/>
      <c r="E114" s="156"/>
      <c r="F114" s="204"/>
      <c r="G114" s="102"/>
      <c r="H114" s="201"/>
      <c r="I114" s="205"/>
      <c r="J114" s="103"/>
    </row>
    <row r="115" spans="2:10" ht="15">
      <c r="B115" s="89"/>
      <c r="D115" s="91"/>
      <c r="E115" s="156"/>
      <c r="F115" s="204"/>
      <c r="G115" s="102"/>
      <c r="H115" s="201"/>
      <c r="I115" s="205"/>
      <c r="J115" s="103"/>
    </row>
    <row r="116" spans="2:10" ht="15">
      <c r="B116" s="89"/>
      <c r="D116" s="91"/>
      <c r="E116" s="156"/>
      <c r="F116" s="204"/>
      <c r="G116" s="102"/>
      <c r="H116" s="201"/>
      <c r="I116" s="205"/>
      <c r="J116" s="103"/>
    </row>
    <row r="117" spans="2:10" ht="15.75">
      <c r="B117" s="89"/>
      <c r="C117" s="118"/>
      <c r="D117" s="119"/>
      <c r="E117" s="290" t="s">
        <v>17</v>
      </c>
      <c r="F117" s="291"/>
      <c r="G117" s="291"/>
      <c r="H117" s="291"/>
      <c r="I117" s="292"/>
      <c r="J117" s="120">
        <f>SUM(J13:J116)</f>
        <v>66703.37999999999</v>
      </c>
    </row>
    <row r="118" spans="2:10" ht="15.75">
      <c r="B118" s="89"/>
      <c r="C118" s="118"/>
      <c r="D118" s="119"/>
      <c r="E118" s="121"/>
      <c r="F118" s="293" t="s">
        <v>18</v>
      </c>
      <c r="G118" s="293"/>
      <c r="H118" s="293"/>
      <c r="I118" s="294"/>
      <c r="J118" s="122"/>
    </row>
    <row r="119" spans="2:10" ht="16.5" thickBot="1">
      <c r="B119" s="89"/>
      <c r="C119" s="118"/>
      <c r="D119" s="119"/>
      <c r="E119" s="295" t="s">
        <v>11</v>
      </c>
      <c r="F119" s="296"/>
      <c r="G119" s="296"/>
      <c r="H119" s="296"/>
      <c r="I119" s="296"/>
      <c r="J119" s="123">
        <f>+J117+J118</f>
        <v>66703.37999999999</v>
      </c>
    </row>
    <row r="120" spans="2:10" ht="18">
      <c r="B120" s="89"/>
      <c r="C120" s="118"/>
      <c r="D120" s="119"/>
      <c r="E120" s="124" t="s">
        <v>19</v>
      </c>
      <c r="F120" s="125"/>
      <c r="G120" s="125"/>
      <c r="H120" s="125"/>
      <c r="I120" s="125"/>
      <c r="J120" s="126"/>
    </row>
    <row r="121" spans="2:10" ht="14.25" customHeight="1">
      <c r="B121" s="89"/>
      <c r="C121" s="118"/>
      <c r="D121" s="119"/>
      <c r="E121" s="297"/>
      <c r="F121" s="298"/>
      <c r="G121" s="298"/>
      <c r="H121" s="298"/>
      <c r="I121" s="298"/>
      <c r="J121" s="299"/>
    </row>
    <row r="122" spans="2:10" ht="23.25" customHeight="1" thickBot="1">
      <c r="B122" s="89"/>
      <c r="C122" s="118"/>
      <c r="D122" s="119"/>
      <c r="E122" s="300"/>
      <c r="F122" s="301"/>
      <c r="G122" s="301"/>
      <c r="H122" s="301"/>
      <c r="I122" s="301"/>
      <c r="J122" s="302"/>
    </row>
    <row r="123" spans="2:10" ht="15" thickBot="1">
      <c r="B123" s="130"/>
      <c r="C123" s="131"/>
      <c r="D123" s="131"/>
      <c r="E123" s="132"/>
      <c r="F123" s="133"/>
      <c r="G123" s="134"/>
      <c r="H123" s="135"/>
      <c r="I123" s="131"/>
      <c r="J123" s="136"/>
    </row>
    <row r="124" spans="2:10" ht="15.75">
      <c r="B124" s="89"/>
      <c r="D124" s="303" t="str">
        <f>+'[4]C1.4'!D102</f>
        <v>CONSULTOR DEARCA SAS</v>
      </c>
      <c r="E124" s="304"/>
      <c r="J124" s="126"/>
    </row>
    <row r="125" spans="2:10" ht="15.75">
      <c r="B125" s="89"/>
      <c r="D125" s="138" t="s">
        <v>20</v>
      </c>
      <c r="E125" s="139"/>
      <c r="J125" s="126"/>
    </row>
    <row r="126" spans="2:10" ht="15">
      <c r="B126" s="89"/>
      <c r="D126" s="271" t="s">
        <v>21</v>
      </c>
      <c r="E126" s="140"/>
      <c r="J126" s="126"/>
    </row>
    <row r="127" spans="2:10" ht="15.75" thickBot="1">
      <c r="B127" s="127"/>
      <c r="C127" s="141"/>
      <c r="D127" s="272"/>
      <c r="E127" s="142"/>
      <c r="F127" s="141"/>
      <c r="G127" s="141"/>
      <c r="H127" s="143"/>
      <c r="I127" s="128"/>
      <c r="J127" s="144"/>
    </row>
  </sheetData>
  <mergeCells count="24">
    <mergeCell ref="E119:I119"/>
    <mergeCell ref="E121:J122"/>
    <mergeCell ref="D124:E124"/>
    <mergeCell ref="D126:D127"/>
    <mergeCell ref="E11:E12"/>
    <mergeCell ref="F11:H11"/>
    <mergeCell ref="I11:I12"/>
    <mergeCell ref="J11:J12"/>
    <mergeCell ref="E117:I117"/>
    <mergeCell ref="F118:I118"/>
    <mergeCell ref="B9:C9"/>
    <mergeCell ref="E9:J10"/>
    <mergeCell ref="B10:C10"/>
    <mergeCell ref="B1:C3"/>
    <mergeCell ref="D1:H2"/>
    <mergeCell ref="I1:J1"/>
    <mergeCell ref="I2:J3"/>
    <mergeCell ref="D3:H3"/>
    <mergeCell ref="B4:J4"/>
    <mergeCell ref="B5:J5"/>
    <mergeCell ref="B6:D7"/>
    <mergeCell ref="E6:J7"/>
    <mergeCell ref="C8:D8"/>
    <mergeCell ref="E8:J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45"/>
  <sheetViews>
    <sheetView topLeftCell="A16" workbookViewId="0">
      <selection activeCell="D11" sqref="D11:I1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07042022'!B11</f>
        <v>Suministro   de   acero   estructural   Grado   60   (fy=4,200 kg/cm²). Incluye Figurado y Colocación. Según diseño.</v>
      </c>
      <c r="E11" s="276"/>
      <c r="F11" s="276"/>
      <c r="G11" s="276"/>
      <c r="H11" s="276"/>
      <c r="I11" s="277"/>
    </row>
    <row r="12" spans="1:9" ht="24" thickBot="1">
      <c r="A12" s="281">
        <v>4.2</v>
      </c>
      <c r="B12" s="282"/>
      <c r="C12" s="85" t="s">
        <v>120</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ht="30">
      <c r="A15" s="93"/>
      <c r="B15" s="94"/>
      <c r="C15" s="91"/>
      <c r="D15" s="95" t="s">
        <v>121</v>
      </c>
      <c r="E15" s="101"/>
      <c r="F15" s="102"/>
      <c r="G15" s="102"/>
      <c r="H15" s="101">
        <v>66463.820000000007</v>
      </c>
      <c r="I15" s="103">
        <f>H15</f>
        <v>66463.820000000007</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66463.820000000007</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66463.820000000007</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45"/>
  <sheetViews>
    <sheetView topLeftCell="A7" workbookViewId="0">
      <selection activeCell="H15" sqref="H1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07042022'!B13</f>
        <v>Construcción de mampostería en ladrillo de 10x20x40cm, revitado ambas caras. Incluye el suministro y transporte del ladrillo, el mortero de pega 1:4 espesor máx.=0.01 m y todos los   demás   elementos    necesarios   para    su   correcta construcción y funcionamiento. Se deben lavar muy bien los muros una vez han sido  brechadas debidamente  todas las juntas,    garantizando    una   apariencia    adecuada    para
mampostería a la vista.</v>
      </c>
      <c r="E11" s="276"/>
      <c r="F11" s="276"/>
      <c r="G11" s="276"/>
      <c r="H11" s="276"/>
      <c r="I11" s="277"/>
    </row>
    <row r="12" spans="1:9" ht="54.6" customHeight="1" thickBot="1">
      <c r="A12" s="281">
        <v>5.0999999999999996</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122</v>
      </c>
      <c r="E15" s="101"/>
      <c r="F15" s="102"/>
      <c r="G15" s="102"/>
      <c r="H15" s="101">
        <v>1757.4</v>
      </c>
      <c r="I15" s="103">
        <f>H15</f>
        <v>1757.4</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1757.4</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1757.4</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45"/>
  <sheetViews>
    <sheetView topLeftCell="D1" workbookViewId="0">
      <selection activeCell="H15" sqref="H1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07042022'!B14</f>
        <v>Colocación de revoque  con mortero  1:4 impermeabilizado con  Sika  1  o  equivalente,  en  muros.  Incluye  suministro  y transporte de los materiales, fajas, ranuras, filetes, y todos los demás elementos necesarios para su correcta construcción.</v>
      </c>
      <c r="E11" s="276"/>
      <c r="F11" s="276"/>
      <c r="G11" s="276"/>
      <c r="H11" s="276"/>
      <c r="I11" s="277"/>
    </row>
    <row r="12" spans="1:9" ht="24" thickBot="1">
      <c r="A12" s="281">
        <v>5.2</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123</v>
      </c>
      <c r="E15" s="101"/>
      <c r="F15" s="102"/>
      <c r="G15" s="102"/>
      <c r="H15" s="101">
        <v>3514.8</v>
      </c>
      <c r="I15" s="103">
        <f>H15</f>
        <v>3514.8</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3514.8</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3514.8</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45"/>
  <sheetViews>
    <sheetView topLeftCell="D10" workbookViewId="0">
      <selection activeCell="E21" sqref="E2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07042022'!B15</f>
        <v>Instalación de estuco plástico para interiores y exteriores sobre muros revocados. Incluye suministro y transporte de los materiales,   fajas,   ranuras,   filetes,   y   todos   los   demás elementos necesarios para su correcta construcción.</v>
      </c>
      <c r="E11" s="276"/>
      <c r="F11" s="276"/>
      <c r="G11" s="276"/>
      <c r="H11" s="276"/>
      <c r="I11" s="277"/>
    </row>
    <row r="12" spans="1:9" ht="24" thickBot="1">
      <c r="A12" s="281">
        <v>5.3</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124</v>
      </c>
      <c r="E15" s="101"/>
      <c r="F15" s="102"/>
      <c r="G15" s="102"/>
      <c r="H15" s="101">
        <v>3514.8</v>
      </c>
      <c r="I15" s="103">
        <f>H15</f>
        <v>3514.8</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3514.8</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3514.8</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45"/>
  <sheetViews>
    <sheetView topLeftCell="D13" workbookViewId="0">
      <selection activeCell="H30" sqref="H30"/>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07042022'!B16</f>
        <v>Aplicación de pintura a base de agua en muros interiores con vinilo tipo 1 de 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
      <c r="E11" s="276"/>
      <c r="F11" s="276"/>
      <c r="G11" s="276"/>
      <c r="H11" s="276"/>
      <c r="I11" s="277"/>
    </row>
    <row r="12" spans="1:9" ht="24" thickBot="1">
      <c r="A12" s="281">
        <v>5.4</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125</v>
      </c>
      <c r="E15" s="101"/>
      <c r="F15" s="102"/>
      <c r="G15" s="102"/>
      <c r="H15" s="101">
        <v>3088.8</v>
      </c>
      <c r="I15" s="103">
        <f>H15</f>
        <v>3088.8</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3088.8</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3088.8</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45"/>
  <sheetViews>
    <sheetView topLeftCell="E1" workbookViewId="0">
      <selection activeCell="H15" sqref="H1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07042022'!B19</f>
        <v>Construcción  de  mortero  para  acabados  en  piso  de espesor  de 0.08 m., . Incluye suministro y transporte de los materiales,  nivelación   del  terreno  y  adecuación   de  la superficie,  malla  electrosoldada  D-84,  curado  y  todo  lo necesario  para  su  correcta  construcción  y  funcionamiento. Según diseño. Las excavaciones o descapotes se pagarán en
su ítem respectivo.</v>
      </c>
      <c r="E11" s="276"/>
      <c r="F11" s="276"/>
      <c r="G11" s="276"/>
      <c r="H11" s="276"/>
      <c r="I11" s="277"/>
    </row>
    <row r="12" spans="1:9" ht="33.6" customHeight="1" thickBot="1">
      <c r="A12" s="281">
        <v>6.1</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126</v>
      </c>
      <c r="E15" s="101"/>
      <c r="F15" s="102"/>
      <c r="G15" s="102"/>
      <c r="H15" s="101">
        <v>2443.54</v>
      </c>
      <c r="I15" s="103">
        <f>H15</f>
        <v>2443.54</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2443.54</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2443.54</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5"/>
  <sheetViews>
    <sheetView topLeftCell="E1" workbookViewId="0">
      <selection activeCell="H19" sqref="H19"/>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07042022'!B20</f>
        <v>Colocación   de   Piso   en   Baldosa   antideslizante   para interiores tipo trafico alto, acabado satinado tipo y calidad Atmósferas o equivalente. Incluye suministro y transporte de los materiales, adhesivo  o equivalente, juntas de dilatación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 Incluye morteo de nivelación y pulida.</v>
      </c>
      <c r="E11" s="276"/>
      <c r="F11" s="276"/>
      <c r="G11" s="276"/>
      <c r="H11" s="276"/>
      <c r="I11" s="277"/>
    </row>
    <row r="12" spans="1:9" ht="24" thickBot="1">
      <c r="A12" s="281">
        <v>6.2</v>
      </c>
      <c r="B12" s="282"/>
      <c r="C12" s="85" t="s">
        <v>22</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126</v>
      </c>
      <c r="E15" s="101"/>
      <c r="F15" s="102"/>
      <c r="G15" s="102"/>
      <c r="H15" s="101">
        <v>2443.54</v>
      </c>
      <c r="I15" s="103">
        <f>H15</f>
        <v>2443.54</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2443.54</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2443.54</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45"/>
  <sheetViews>
    <sheetView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07042022'!B21</f>
        <v>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v>
      </c>
      <c r="E11" s="276"/>
      <c r="F11" s="276"/>
      <c r="G11" s="276"/>
      <c r="H11" s="276"/>
      <c r="I11" s="277"/>
    </row>
    <row r="12" spans="1:9" ht="24" thickBot="1">
      <c r="A12" s="281">
        <v>6.3</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126</v>
      </c>
      <c r="E15" s="101"/>
      <c r="F15" s="102"/>
      <c r="G15" s="102"/>
      <c r="H15" s="101">
        <v>678</v>
      </c>
      <c r="I15" s="103">
        <f>H15</f>
        <v>678</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678</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678</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45"/>
  <sheetViews>
    <sheetView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07042022'!B24</f>
        <v>Suministro, transporte e instalación de salidas de abasto en diametro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E11" s="276"/>
      <c r="F11" s="276"/>
      <c r="G11" s="276"/>
      <c r="H11" s="276"/>
      <c r="I11" s="277"/>
    </row>
    <row r="12" spans="1:9" ht="24" thickBot="1">
      <c r="A12" s="281">
        <v>7.1</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128</v>
      </c>
      <c r="E15" s="101"/>
      <c r="F15" s="102"/>
      <c r="G15" s="102"/>
      <c r="H15" s="101">
        <v>165</v>
      </c>
      <c r="I15" s="103">
        <f>H15</f>
        <v>165</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165</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165</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5"/>
  <sheetViews>
    <sheetView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07042022'!B25</f>
        <v>Suministro,  transporte  e  instalación  de  tubería  presión diámetro 1/2", RDE 9, 500 PSI,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v>
      </c>
      <c r="E11" s="276"/>
      <c r="F11" s="276"/>
      <c r="G11" s="276"/>
      <c r="H11" s="276"/>
      <c r="I11" s="277"/>
    </row>
    <row r="12" spans="1:9" ht="61.15" customHeight="1" thickBot="1">
      <c r="A12" s="281">
        <v>7.2</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129</v>
      </c>
      <c r="E15" s="101"/>
      <c r="F15" s="102"/>
      <c r="G15" s="102"/>
      <c r="H15" s="101">
        <v>330</v>
      </c>
      <c r="I15" s="103">
        <f>H15</f>
        <v>330</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330</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330</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5"/>
  <sheetViews>
    <sheetView topLeftCell="A4"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07042022'!B26</f>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
      <c r="E11" s="276"/>
      <c r="F11" s="276"/>
      <c r="G11" s="276"/>
      <c r="H11" s="276"/>
      <c r="I11" s="277"/>
    </row>
    <row r="12" spans="1:9" ht="24" thickBot="1">
      <c r="A12" s="281">
        <v>7.3</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130</v>
      </c>
      <c r="E15" s="101"/>
      <c r="F15" s="102"/>
      <c r="G15" s="102"/>
      <c r="H15" s="101">
        <v>138</v>
      </c>
      <c r="I15" s="103">
        <f>H15</f>
        <v>138</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138</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138</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45"/>
  <sheetViews>
    <sheetView workbookViewId="0">
      <selection activeCell="H16" sqref="H16"/>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07042022'!B27</f>
        <v>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v>
      </c>
      <c r="E11" s="276"/>
      <c r="F11" s="276"/>
      <c r="G11" s="276"/>
      <c r="H11" s="276"/>
      <c r="I11" s="277"/>
    </row>
    <row r="12" spans="1:9" ht="24" thickBot="1">
      <c r="A12" s="281">
        <v>7.4</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131</v>
      </c>
      <c r="E15" s="101"/>
      <c r="F15" s="102"/>
      <c r="G15" s="102"/>
      <c r="H15" s="101">
        <v>90</v>
      </c>
      <c r="I15" s="103">
        <f>H15</f>
        <v>90</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90</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90</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45"/>
  <sheetViews>
    <sheetView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07042022'!B28</f>
        <v>Suministro,  transporte  e  instalación  de  tubería  presión diámetro 1", RDE 9, 500 PSI,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v>
      </c>
      <c r="E11" s="276"/>
      <c r="F11" s="276"/>
      <c r="G11" s="276"/>
      <c r="H11" s="276"/>
      <c r="I11" s="277"/>
    </row>
    <row r="12" spans="1:9" ht="24" thickBot="1">
      <c r="A12" s="281">
        <v>7.5</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132</v>
      </c>
      <c r="E15" s="101"/>
      <c r="F15" s="102"/>
      <c r="G15" s="102"/>
      <c r="H15" s="101">
        <v>282</v>
      </c>
      <c r="I15" s="103">
        <f>H15</f>
        <v>282</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282</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282</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45"/>
  <sheetViews>
    <sheetView topLeftCell="A22" workbookViewId="0">
      <selection activeCell="C12" sqref="C1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07042022'!B29</f>
        <v>Suministro, transporte e instalación de válvula compuerta marca  RW  1"  o  equivalente.  Se  entregará  debidamente instalada  sin  presencia  de  fugas  ni  fisuras,  sometida  al sistema   ya   presurizado.   Incluye   todos   los   elementos requeridos para su correcta instalación y funcionamiento.</v>
      </c>
      <c r="E11" s="276"/>
      <c r="F11" s="276"/>
      <c r="G11" s="276"/>
      <c r="H11" s="276"/>
      <c r="I11" s="277"/>
    </row>
    <row r="12" spans="1:9" ht="24" thickBot="1">
      <c r="A12" s="281">
        <v>7.6</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130</v>
      </c>
      <c r="E15" s="101"/>
      <c r="F15" s="102"/>
      <c r="G15" s="102"/>
      <c r="H15" s="101">
        <v>5</v>
      </c>
      <c r="I15" s="103">
        <f>H15</f>
        <v>5</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5</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5</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45"/>
  <sheetViews>
    <sheetView topLeftCell="A22"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07042022'!B30</f>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
      <c r="E11" s="276"/>
      <c r="F11" s="276"/>
      <c r="G11" s="276"/>
      <c r="H11" s="276"/>
      <c r="I11" s="277"/>
    </row>
    <row r="12" spans="1:9" ht="24" thickBot="1">
      <c r="A12" s="281">
        <v>7.7</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131</v>
      </c>
      <c r="E15" s="101"/>
      <c r="F15" s="102"/>
      <c r="G15" s="102"/>
      <c r="H15" s="101">
        <v>1</v>
      </c>
      <c r="I15" s="103">
        <f>H15</f>
        <v>1</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45"/>
  <sheetViews>
    <sheetView topLeftCell="A22"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07042022'!B31</f>
        <v>Suministro, transporte e instalación de salida sanitaria de 1-1/2".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v>
      </c>
      <c r="E11" s="276"/>
      <c r="F11" s="276"/>
      <c r="G11" s="276"/>
      <c r="H11" s="276"/>
      <c r="I11" s="277"/>
    </row>
    <row r="12" spans="1:9" ht="24" thickBot="1">
      <c r="A12" s="281">
        <v>7.8</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128</v>
      </c>
      <c r="E15" s="101"/>
      <c r="F15" s="102"/>
      <c r="G15" s="102"/>
      <c r="H15" s="101">
        <v>150</v>
      </c>
      <c r="I15" s="103">
        <f>H15</f>
        <v>150</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150</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150</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5"/>
  <sheetViews>
    <sheetView topLeftCell="A22"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07042022'!B32</f>
        <v>Suministro, transporte  e instalación de tubería sanitaria de 1-1/2".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v>
      </c>
      <c r="E11" s="276"/>
      <c r="F11" s="276"/>
      <c r="G11" s="276"/>
      <c r="H11" s="276"/>
      <c r="I11" s="277"/>
    </row>
    <row r="12" spans="1:9" ht="24" thickBot="1">
      <c r="A12" s="281">
        <v>7.9</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133</v>
      </c>
      <c r="E15" s="101"/>
      <c r="F15" s="102"/>
      <c r="G15" s="102"/>
      <c r="H15" s="101">
        <v>75</v>
      </c>
      <c r="I15" s="103">
        <f>H15</f>
        <v>75</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75</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75</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45"/>
  <sheetViews>
    <sheetView topLeftCell="A22" workbookViewId="0">
      <selection activeCell="E20" sqref="E20"/>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07042022'!B33</f>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v>
      </c>
      <c r="E11" s="276"/>
      <c r="F11" s="276"/>
      <c r="G11" s="276"/>
      <c r="H11" s="276"/>
      <c r="I11" s="277"/>
    </row>
    <row r="12" spans="1:9" ht="24" thickBot="1">
      <c r="A12" s="281">
        <v>7.1</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134</v>
      </c>
      <c r="E15" s="101"/>
      <c r="F15" s="102"/>
      <c r="G15" s="102"/>
      <c r="H15" s="101">
        <v>195</v>
      </c>
      <c r="I15" s="103">
        <f>H15</f>
        <v>195</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195</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195</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45"/>
  <sheetViews>
    <sheetView topLeftCell="A22"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07042022'!B34</f>
        <v>Suministro, transporte  e instalación de tubería sanitaria de 2".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v>
      </c>
      <c r="E11" s="276"/>
      <c r="F11" s="276"/>
      <c r="G11" s="276"/>
      <c r="H11" s="276"/>
      <c r="I11" s="277"/>
    </row>
    <row r="12" spans="1:9" ht="24" thickBot="1">
      <c r="A12" s="281">
        <v>7.11</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133</v>
      </c>
      <c r="E15" s="101"/>
      <c r="F15" s="102"/>
      <c r="G15" s="102"/>
      <c r="H15" s="101">
        <v>75</v>
      </c>
      <c r="I15" s="103">
        <f>H15</f>
        <v>75</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75</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75</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45"/>
  <sheetViews>
    <sheetView topLeftCell="A25" workbookViewId="0">
      <selection activeCell="I45" sqref="A1:I4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07042022'!B35</f>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v>
      </c>
      <c r="E11" s="276"/>
      <c r="F11" s="276"/>
      <c r="G11" s="276"/>
      <c r="H11" s="276"/>
      <c r="I11" s="277"/>
    </row>
    <row r="12" spans="1:9" ht="24" thickBot="1">
      <c r="A12" s="281">
        <v>7.12</v>
      </c>
      <c r="B12" s="282"/>
      <c r="C12" s="85" t="s">
        <v>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134</v>
      </c>
      <c r="E15" s="101"/>
      <c r="F15" s="102"/>
      <c r="G15" s="102"/>
      <c r="H15" s="101">
        <v>30</v>
      </c>
      <c r="I15" s="103">
        <f>H15</f>
        <v>30</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30</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30</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I45"/>
  <sheetViews>
    <sheetView topLeftCell="A37" workbookViewId="0">
      <selection activeCell="D22" sqref="D2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ht="15.75" thickBot="1"/>
    <row r="2" spans="1:9">
      <c r="A2" s="232"/>
      <c r="B2" s="233"/>
      <c r="C2" s="238" t="s">
        <v>0</v>
      </c>
      <c r="D2" s="239"/>
      <c r="E2" s="239"/>
      <c r="F2" s="239"/>
      <c r="G2" s="240"/>
      <c r="H2" s="244" t="s">
        <v>1</v>
      </c>
      <c r="I2" s="245"/>
    </row>
    <row r="3" spans="1:9">
      <c r="A3" s="234"/>
      <c r="B3" s="235"/>
      <c r="C3" s="241"/>
      <c r="D3" s="242"/>
      <c r="E3" s="242"/>
      <c r="F3" s="242"/>
      <c r="G3" s="243"/>
      <c r="H3" s="246" t="s">
        <v>2</v>
      </c>
      <c r="I3" s="247"/>
    </row>
    <row r="4" spans="1:9" ht="15.75" thickBot="1">
      <c r="A4" s="236"/>
      <c r="B4" s="237"/>
      <c r="C4" s="250" t="s">
        <v>3</v>
      </c>
      <c r="D4" s="251"/>
      <c r="E4" s="251"/>
      <c r="F4" s="251"/>
      <c r="G4" s="252"/>
      <c r="H4" s="248"/>
      <c r="I4" s="249"/>
    </row>
    <row r="5" spans="1:9" ht="18.75" thickBot="1">
      <c r="A5" s="229"/>
      <c r="B5" s="230"/>
      <c r="C5" s="230"/>
      <c r="D5" s="230"/>
      <c r="E5" s="230"/>
      <c r="F5" s="230"/>
      <c r="G5" s="230"/>
      <c r="H5" s="230"/>
      <c r="I5" s="231"/>
    </row>
    <row r="6" spans="1:9">
      <c r="A6" s="253"/>
      <c r="B6" s="254"/>
      <c r="C6" s="254"/>
      <c r="D6" s="254"/>
      <c r="E6" s="254"/>
      <c r="F6" s="254"/>
      <c r="G6" s="254"/>
      <c r="H6" s="254"/>
      <c r="I6" s="255"/>
    </row>
    <row r="7" spans="1:9" ht="15.75">
      <c r="A7" s="256"/>
      <c r="B7" s="257"/>
      <c r="C7" s="257"/>
      <c r="D7" s="257"/>
      <c r="E7" s="257"/>
      <c r="F7" s="257"/>
      <c r="G7" s="257"/>
      <c r="H7" s="257"/>
      <c r="I7" s="258"/>
    </row>
    <row r="8" spans="1:9">
      <c r="A8" s="259"/>
      <c r="B8" s="260"/>
      <c r="C8" s="260"/>
      <c r="D8" s="261"/>
      <c r="E8" s="262"/>
      <c r="F8" s="262"/>
      <c r="G8" s="262"/>
      <c r="H8" s="262"/>
      <c r="I8" s="263"/>
    </row>
    <row r="9" spans="1:9" ht="15.75" thickBot="1">
      <c r="A9" s="259"/>
      <c r="B9" s="260"/>
      <c r="C9" s="260"/>
      <c r="D9" s="264"/>
      <c r="E9" s="265"/>
      <c r="F9" s="265"/>
      <c r="G9" s="265"/>
      <c r="H9" s="265"/>
      <c r="I9" s="266"/>
    </row>
    <row r="10" spans="1:9" ht="15.75">
      <c r="A10" s="83" t="s">
        <v>4</v>
      </c>
      <c r="B10" s="267"/>
      <c r="C10" s="268"/>
      <c r="D10" s="269" t="s">
        <v>5</v>
      </c>
      <c r="E10" s="269"/>
      <c r="F10" s="269"/>
      <c r="G10" s="269"/>
      <c r="H10" s="269"/>
      <c r="I10" s="270"/>
    </row>
    <row r="11" spans="1:9" ht="20.25">
      <c r="A11" s="273" t="s">
        <v>6</v>
      </c>
      <c r="B11" s="274"/>
      <c r="C11" s="84" t="s">
        <v>7</v>
      </c>
      <c r="D11" s="275" t="str">
        <f>'PRESUPUESTO PLAZA 07042022'!B35</f>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v>
      </c>
      <c r="E11" s="276"/>
      <c r="F11" s="276"/>
      <c r="G11" s="276"/>
      <c r="H11" s="276"/>
      <c r="I11" s="277"/>
    </row>
    <row r="12" spans="1:9" ht="24" thickBot="1">
      <c r="A12" s="281">
        <v>7.13</v>
      </c>
      <c r="B12" s="282"/>
      <c r="C12" s="85" t="s">
        <v>127</v>
      </c>
      <c r="D12" s="278"/>
      <c r="E12" s="279"/>
      <c r="F12" s="279"/>
      <c r="G12" s="279"/>
      <c r="H12" s="279"/>
      <c r="I12" s="280"/>
    </row>
    <row r="13" spans="1:9" ht="15.75">
      <c r="A13" s="86"/>
      <c r="B13" s="87"/>
      <c r="C13" s="88"/>
      <c r="D13" s="283" t="s">
        <v>9</v>
      </c>
      <c r="E13" s="285" t="s">
        <v>10</v>
      </c>
      <c r="F13" s="285"/>
      <c r="G13" s="285"/>
      <c r="H13" s="286" t="s">
        <v>11</v>
      </c>
      <c r="I13" s="288" t="s">
        <v>12</v>
      </c>
    </row>
    <row r="14" spans="1:9" ht="31.5">
      <c r="A14" s="89"/>
      <c r="B14" s="90"/>
      <c r="C14" s="91"/>
      <c r="D14" s="284"/>
      <c r="E14" s="92" t="s">
        <v>13</v>
      </c>
      <c r="F14" s="92" t="s">
        <v>14</v>
      </c>
      <c r="G14" s="92" t="s">
        <v>15</v>
      </c>
      <c r="H14" s="287"/>
      <c r="I14" s="289"/>
    </row>
    <row r="15" spans="1:9">
      <c r="A15" s="93"/>
      <c r="B15" s="94"/>
      <c r="C15" s="91"/>
      <c r="D15" s="95" t="s">
        <v>134</v>
      </c>
      <c r="E15" s="101"/>
      <c r="F15" s="102"/>
      <c r="G15" s="102"/>
      <c r="H15" s="101">
        <v>30</v>
      </c>
      <c r="I15" s="103">
        <f>H15</f>
        <v>30</v>
      </c>
    </row>
    <row r="16" spans="1:9">
      <c r="A16" s="93"/>
      <c r="B16" s="94"/>
      <c r="C16" s="91"/>
    </row>
    <row r="17" spans="1:9" ht="15.75">
      <c r="A17" s="89"/>
      <c r="B17" s="90"/>
      <c r="C17" s="91"/>
      <c r="D17" s="104"/>
      <c r="E17" s="105"/>
      <c r="F17" s="106"/>
      <c r="G17" s="106"/>
      <c r="H17" s="107"/>
      <c r="I17" s="108"/>
    </row>
    <row r="18" spans="1:9">
      <c r="A18" s="89"/>
      <c r="B18" s="90"/>
      <c r="C18" s="91"/>
      <c r="D18" s="109"/>
      <c r="E18" s="110"/>
      <c r="F18" s="111"/>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3"/>
      <c r="G21" s="111"/>
      <c r="H21" s="112"/>
      <c r="I21" s="108"/>
    </row>
    <row r="22" spans="1:9">
      <c r="A22" s="89"/>
      <c r="B22" s="90"/>
      <c r="C22" s="91"/>
      <c r="D22" s="109"/>
      <c r="E22" s="110"/>
      <c r="F22" s="111"/>
      <c r="G22" s="111"/>
      <c r="H22" s="112"/>
      <c r="I22" s="108"/>
    </row>
    <row r="23" spans="1:9">
      <c r="A23" s="89"/>
      <c r="B23" s="90"/>
      <c r="C23" s="91"/>
      <c r="D23" s="109"/>
      <c r="E23" s="110"/>
      <c r="F23" s="113"/>
      <c r="G23" s="111"/>
      <c r="H23" s="112"/>
      <c r="I23" s="108"/>
    </row>
    <row r="24" spans="1:9">
      <c r="A24" s="89"/>
      <c r="B24" s="90"/>
      <c r="C24" s="91"/>
      <c r="D24" s="109"/>
      <c r="E24" s="110"/>
      <c r="F24" s="111"/>
      <c r="G24" s="111"/>
      <c r="H24" s="112"/>
      <c r="I24" s="108"/>
    </row>
    <row r="25" spans="1:9" ht="15.75">
      <c r="A25" s="89"/>
      <c r="B25" s="90"/>
      <c r="C25" s="91"/>
      <c r="D25" s="114"/>
      <c r="E25" s="115"/>
      <c r="F25" s="115"/>
      <c r="G25" s="115"/>
      <c r="H25" s="116"/>
      <c r="I25" s="117"/>
    </row>
    <row r="26" spans="1:9">
      <c r="A26" s="89"/>
      <c r="B26" s="90"/>
      <c r="C26" s="91"/>
      <c r="D26" s="109"/>
      <c r="E26" s="110"/>
      <c r="F26" s="111"/>
      <c r="G26" s="111"/>
      <c r="H26" s="112"/>
      <c r="I26" s="108"/>
    </row>
    <row r="27" spans="1:9">
      <c r="A27" s="89"/>
      <c r="B27" s="90"/>
      <c r="C27" s="91"/>
      <c r="D27" s="109"/>
      <c r="E27" s="110"/>
      <c r="F27" s="111"/>
      <c r="G27" s="111"/>
      <c r="H27" s="112"/>
      <c r="I27" s="108"/>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90"/>
      <c r="C34" s="91"/>
      <c r="D34" s="114"/>
      <c r="E34" s="115"/>
      <c r="F34" s="115"/>
      <c r="G34" s="115"/>
      <c r="H34" s="116"/>
      <c r="I34" s="117"/>
    </row>
    <row r="35" spans="1:9" ht="15.75">
      <c r="A35" s="89"/>
      <c r="B35" s="118"/>
      <c r="C35" s="119"/>
      <c r="D35" s="290" t="s">
        <v>17</v>
      </c>
      <c r="E35" s="291"/>
      <c r="F35" s="291"/>
      <c r="G35" s="291"/>
      <c r="H35" s="292"/>
      <c r="I35" s="120">
        <f>SUM(I15:I34)</f>
        <v>30</v>
      </c>
    </row>
    <row r="36" spans="1:9" ht="15.75">
      <c r="A36" s="89"/>
      <c r="B36" s="118"/>
      <c r="C36" s="119"/>
      <c r="D36" s="121"/>
      <c r="E36" s="293" t="s">
        <v>18</v>
      </c>
      <c r="F36" s="293"/>
      <c r="G36" s="293"/>
      <c r="H36" s="294"/>
      <c r="I36" s="122"/>
    </row>
    <row r="37" spans="1:9" ht="16.5" thickBot="1">
      <c r="A37" s="89"/>
      <c r="B37" s="118"/>
      <c r="C37" s="119"/>
      <c r="D37" s="295" t="s">
        <v>11</v>
      </c>
      <c r="E37" s="296"/>
      <c r="F37" s="296"/>
      <c r="G37" s="296"/>
      <c r="H37" s="296"/>
      <c r="I37" s="123">
        <f>+I35+I36</f>
        <v>30</v>
      </c>
    </row>
    <row r="38" spans="1:9" ht="18">
      <c r="A38" s="89"/>
      <c r="B38" s="118"/>
      <c r="C38" s="119"/>
      <c r="D38" s="124" t="s">
        <v>19</v>
      </c>
      <c r="E38" s="125"/>
      <c r="F38" s="125"/>
      <c r="G38" s="125"/>
      <c r="H38" s="125"/>
      <c r="I38" s="126"/>
    </row>
    <row r="39" spans="1:9">
      <c r="A39" s="89"/>
      <c r="B39" s="118"/>
      <c r="C39" s="119"/>
      <c r="D39" s="297"/>
      <c r="E39" s="298"/>
      <c r="F39" s="298"/>
      <c r="G39" s="298"/>
      <c r="H39" s="298"/>
      <c r="I39" s="299"/>
    </row>
    <row r="40" spans="1:9" ht="15.75" thickBot="1">
      <c r="A40" s="127"/>
      <c r="B40" s="128"/>
      <c r="C40" s="129"/>
      <c r="D40" s="300"/>
      <c r="E40" s="301"/>
      <c r="F40" s="301"/>
      <c r="G40" s="301"/>
      <c r="H40" s="301"/>
      <c r="I40" s="302"/>
    </row>
    <row r="41" spans="1:9" ht="15.75" thickBot="1">
      <c r="A41" s="130"/>
      <c r="B41" s="131"/>
      <c r="C41" s="131"/>
      <c r="D41" s="132"/>
      <c r="E41" s="133"/>
      <c r="F41" s="134"/>
      <c r="G41" s="135"/>
      <c r="H41" s="131"/>
      <c r="I41" s="136"/>
    </row>
    <row r="42" spans="1:9" ht="15.75">
      <c r="A42" s="89"/>
      <c r="B42" s="90"/>
      <c r="C42" s="303"/>
      <c r="D42" s="304"/>
      <c r="E42" s="90"/>
      <c r="F42" s="90"/>
      <c r="G42" s="137"/>
      <c r="H42" s="118"/>
      <c r="I42" s="126"/>
    </row>
    <row r="43" spans="1:9" ht="15.75">
      <c r="A43" s="89"/>
      <c r="B43" s="90"/>
      <c r="C43" s="138" t="s">
        <v>20</v>
      </c>
      <c r="D43" s="139"/>
      <c r="E43" s="90"/>
      <c r="F43" s="90"/>
      <c r="G43" s="137"/>
      <c r="H43" s="118"/>
      <c r="I43" s="126"/>
    </row>
    <row r="44" spans="1:9">
      <c r="A44" s="89"/>
      <c r="B44" s="90"/>
      <c r="C44" s="271" t="s">
        <v>21</v>
      </c>
      <c r="D44" s="140"/>
      <c r="E44" s="90"/>
      <c r="F44" s="90"/>
      <c r="G44" s="137"/>
      <c r="H44" s="118"/>
      <c r="I44" s="126"/>
    </row>
    <row r="45" spans="1:9" ht="15.75" thickBot="1">
      <c r="A45" s="127"/>
      <c r="B45" s="141"/>
      <c r="C45" s="272"/>
      <c r="D45" s="142"/>
      <c r="E45" s="141"/>
      <c r="F45" s="141"/>
      <c r="G45" s="143"/>
      <c r="H45" s="128"/>
      <c r="I45" s="144"/>
    </row>
  </sheetData>
  <mergeCells count="25">
    <mergeCell ref="C44:C45"/>
    <mergeCell ref="A11:B11"/>
    <mergeCell ref="D11:I12"/>
    <mergeCell ref="A12:B12"/>
    <mergeCell ref="D13:D14"/>
    <mergeCell ref="E13:G13"/>
    <mergeCell ref="H13:H14"/>
    <mergeCell ref="I13:I14"/>
    <mergeCell ref="D35:H35"/>
    <mergeCell ref="E36:H36"/>
    <mergeCell ref="D37:H37"/>
    <mergeCell ref="D39:I40"/>
    <mergeCell ref="C42:D42"/>
    <mergeCell ref="A6:I6"/>
    <mergeCell ref="A7:I7"/>
    <mergeCell ref="A8:C9"/>
    <mergeCell ref="D8:I9"/>
    <mergeCell ref="B10:C10"/>
    <mergeCell ref="D10:I10"/>
    <mergeCell ref="A5:I5"/>
    <mergeCell ref="A2:B4"/>
    <mergeCell ref="C2:G3"/>
    <mergeCell ref="H2:I2"/>
    <mergeCell ref="H3:I4"/>
    <mergeCell ref="C4:G4"/>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J45"/>
  <sheetViews>
    <sheetView topLeftCell="A40"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136</v>
      </c>
      <c r="F11" s="276"/>
      <c r="G11" s="276"/>
      <c r="H11" s="276"/>
      <c r="I11" s="276"/>
      <c r="J11" s="277"/>
    </row>
    <row r="12" spans="2:10" ht="24" thickBot="1">
      <c r="B12" s="281">
        <f>+'PRESUPUESTO PLAZA 07042022'!A37</f>
        <v>7.14</v>
      </c>
      <c r="C12" s="282"/>
      <c r="D12" s="85" t="str">
        <f>+'PRESUPUESTO PLAZA 07042022'!C37</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07042022'!D37</f>
        <v>10</v>
      </c>
      <c r="J16" s="103">
        <f>I16</f>
        <v>10</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10</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10</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J45"/>
  <sheetViews>
    <sheetView topLeftCell="A31"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138</v>
      </c>
      <c r="F11" s="276"/>
      <c r="G11" s="276"/>
      <c r="H11" s="276"/>
      <c r="I11" s="276"/>
      <c r="J11" s="277"/>
    </row>
    <row r="12" spans="2:10" ht="24" thickBot="1">
      <c r="B12" s="281">
        <f>+'PRESUPUESTO PLAZA 07042022'!A38</f>
        <v>7.15</v>
      </c>
      <c r="C12" s="282"/>
      <c r="D12" s="85" t="str">
        <f>+'PRESUPUESTO PLAZA 07042022'!C38</f>
        <v>m</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07042022'!D38</f>
        <v>210</v>
      </c>
      <c r="J16" s="103">
        <f>I16</f>
        <v>210</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210</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210</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J45"/>
  <sheetViews>
    <sheetView topLeftCell="A34"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139</v>
      </c>
      <c r="F11" s="276"/>
      <c r="G11" s="276"/>
      <c r="H11" s="276"/>
      <c r="I11" s="276"/>
      <c r="J11" s="277"/>
    </row>
    <row r="12" spans="2:10" ht="24" thickBot="1">
      <c r="B12" s="281">
        <f>+'PRESUPUESTO PLAZA 07042022'!A39</f>
        <v>7.16</v>
      </c>
      <c r="C12" s="282"/>
      <c r="D12" s="85" t="str">
        <f>+'PRESUPUESTO PLAZA 07042022'!C39</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07042022'!D39</f>
        <v>4</v>
      </c>
      <c r="J16" s="103">
        <f>I16</f>
        <v>4</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4</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4</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J45"/>
  <sheetViews>
    <sheetView topLeftCell="A25" zoomScale="115" zoomScaleNormal="115" workbookViewId="0">
      <selection activeCell="E43" sqref="E43"/>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140</v>
      </c>
      <c r="F11" s="276"/>
      <c r="G11" s="276"/>
      <c r="H11" s="276"/>
      <c r="I11" s="276"/>
      <c r="J11" s="277"/>
    </row>
    <row r="12" spans="2:10" ht="24" thickBot="1">
      <c r="B12" s="281">
        <f>+'PRESUPUESTO PLAZA 07042022'!A40</f>
        <v>7.17</v>
      </c>
      <c r="C12" s="282"/>
      <c r="D12" s="85" t="str">
        <f>+'PRESUPUESTO PLAZA 07042022'!C40</f>
        <v>m</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07042022'!D40</f>
        <v>85</v>
      </c>
      <c r="J16" s="103">
        <f>I16</f>
        <v>85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85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85</v>
      </c>
    </row>
    <row r="38" spans="2:10" ht="18">
      <c r="B38" s="89"/>
      <c r="C38" s="118"/>
      <c r="D38" s="119"/>
      <c r="E38" s="124" t="s">
        <v>19</v>
      </c>
      <c r="F38" s="125"/>
      <c r="G38" s="125"/>
      <c r="H38" s="125"/>
      <c r="I38" s="125"/>
      <c r="J38" s="126"/>
    </row>
    <row r="39" spans="2:10">
      <c r="B39" s="89"/>
      <c r="C39" s="118"/>
      <c r="D39" s="119"/>
      <c r="E39" s="297" t="s">
        <v>141</v>
      </c>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J45"/>
  <sheetViews>
    <sheetView topLeftCell="A31"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142</v>
      </c>
      <c r="F11" s="276"/>
      <c r="G11" s="276"/>
      <c r="H11" s="276"/>
      <c r="I11" s="276"/>
      <c r="J11" s="277"/>
    </row>
    <row r="12" spans="2:10" ht="24" thickBot="1">
      <c r="B12" s="281">
        <f>+'PRESUPUESTO PLAZA 07042022'!A41</f>
        <v>7.18</v>
      </c>
      <c r="C12" s="282"/>
      <c r="D12" s="85" t="str">
        <f>+'PRESUPUESTO PLAZA 07042022'!C41</f>
        <v>m</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07042022'!D41</f>
        <v>149.577</v>
      </c>
      <c r="J16" s="103">
        <f>I16</f>
        <v>149.577</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149.577</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149.577</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J45"/>
  <sheetViews>
    <sheetView topLeftCell="A25"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143</v>
      </c>
      <c r="F11" s="276"/>
      <c r="G11" s="276"/>
      <c r="H11" s="276"/>
      <c r="I11" s="276"/>
      <c r="J11" s="277"/>
    </row>
    <row r="12" spans="2:10" ht="24" thickBot="1">
      <c r="B12" s="281">
        <f>+'PRESUPUESTO PLAZA 07042022'!A44</f>
        <v>7.21</v>
      </c>
      <c r="C12" s="282"/>
      <c r="D12" s="145" t="str">
        <f>+'PRESUPUESTO PLAZA 07042022'!C44</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07042022'!D44</f>
        <v>20</v>
      </c>
      <c r="J16" s="103">
        <f>I16</f>
        <v>20</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20</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20</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J45"/>
  <sheetViews>
    <sheetView topLeftCell="A22"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144</v>
      </c>
      <c r="F11" s="276"/>
      <c r="G11" s="276"/>
      <c r="H11" s="276"/>
      <c r="I11" s="276"/>
      <c r="J11" s="277"/>
    </row>
    <row r="12" spans="2:10" ht="24" thickBot="1">
      <c r="B12" s="281">
        <f>+'PRESUPUESTO PLAZA 07042022'!A45</f>
        <v>7.22</v>
      </c>
      <c r="C12" s="282"/>
      <c r="D12" s="145" t="str">
        <f>+'PRESUPUESTO PLAZA 07042022'!C45</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07042022'!D45</f>
        <v>10</v>
      </c>
      <c r="J16" s="103">
        <f>I16</f>
        <v>10</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10</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10</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J45"/>
  <sheetViews>
    <sheetView topLeftCell="A22" zoomScale="115" zoomScaleNormal="115" workbookViewId="0">
      <selection activeCell="E43" sqref="E43"/>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135</v>
      </c>
      <c r="D10" s="268"/>
      <c r="E10" s="269" t="s">
        <v>5</v>
      </c>
      <c r="F10" s="269"/>
      <c r="G10" s="269"/>
      <c r="H10" s="269"/>
      <c r="I10" s="269"/>
      <c r="J10" s="270"/>
    </row>
    <row r="11" spans="2:10" ht="20.25">
      <c r="B11" s="273" t="s">
        <v>6</v>
      </c>
      <c r="C11" s="274"/>
      <c r="D11" s="84" t="s">
        <v>7</v>
      </c>
      <c r="E11" s="275" t="s">
        <v>145</v>
      </c>
      <c r="F11" s="276"/>
      <c r="G11" s="276"/>
      <c r="H11" s="276"/>
      <c r="I11" s="276"/>
      <c r="J11" s="277"/>
    </row>
    <row r="12" spans="2:10" ht="24" thickBot="1">
      <c r="B12" s="281">
        <f>+'PRESUPUESTO PLAZA 07042022'!A46</f>
        <v>7.23</v>
      </c>
      <c r="C12" s="282"/>
      <c r="D12" s="145" t="str">
        <f>+'PRESUPUESTO PLAZA 07042022'!C46</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07042022'!D46</f>
        <v>5</v>
      </c>
      <c r="J16" s="103">
        <f>I16</f>
        <v>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5</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J45"/>
  <sheetViews>
    <sheetView topLeftCell="A28"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147</v>
      </c>
      <c r="F11" s="276"/>
      <c r="G11" s="276"/>
      <c r="H11" s="276"/>
      <c r="I11" s="276"/>
      <c r="J11" s="277"/>
    </row>
    <row r="12" spans="2:10" ht="24" thickBot="1">
      <c r="B12" s="281">
        <f>+'PRESUPUESTO PLAZA 07042022'!A49</f>
        <v>8.1</v>
      </c>
      <c r="C12" s="282"/>
      <c r="D12" s="145" t="str">
        <f>+'PRESUPUESTO PLAZA 07042022'!C49</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07042022'!D49</f>
        <v>9</v>
      </c>
      <c r="J16" s="103">
        <f>+I16</f>
        <v>9</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9</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9</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J45"/>
  <sheetViews>
    <sheetView topLeftCell="A34"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148</v>
      </c>
      <c r="F11" s="276"/>
      <c r="G11" s="276"/>
      <c r="H11" s="276"/>
      <c r="I11" s="276"/>
      <c r="J11" s="277"/>
    </row>
    <row r="12" spans="2:10" ht="24" thickBot="1">
      <c r="B12" s="281">
        <f>+'PRESUPUESTO PLAZA 07042022'!A50</f>
        <v>8.1999999999999993</v>
      </c>
      <c r="C12" s="282"/>
      <c r="D12" s="145" t="str">
        <f>+'PRESUPUESTO PLAZA 07042022'!C50</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07042022'!D50</f>
        <v>6</v>
      </c>
      <c r="J16" s="103">
        <f>+I16</f>
        <v>6</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6</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6</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J45"/>
  <sheetViews>
    <sheetView topLeftCell="A28"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t="s">
        <v>149</v>
      </c>
      <c r="C5" s="230"/>
      <c r="D5" s="230"/>
      <c r="E5" s="230"/>
      <c r="F5" s="230"/>
      <c r="G5" s="230"/>
      <c r="H5" s="230"/>
      <c r="I5" s="230"/>
      <c r="J5" s="231"/>
    </row>
    <row r="6" spans="2:10">
      <c r="B6" s="253"/>
      <c r="C6" s="254"/>
      <c r="D6" s="254"/>
      <c r="E6" s="254"/>
      <c r="F6" s="254"/>
      <c r="G6" s="254"/>
      <c r="H6" s="254"/>
      <c r="I6" s="254"/>
      <c r="J6" s="255"/>
    </row>
    <row r="7" spans="2:10" ht="15.75">
      <c r="B7" s="256" t="str">
        <f>+[5]PRESUPUESTO!$A$2</f>
        <v>OBJETO: "REALIZAR LOS ESTUDIOS Y DISEÑOS PARA LA CONSTRUCCION DEL TEATRO MUNICIPAL DE CARMEN DE VIBORAL, CON CARGO AL CONTRATO INTERADMINISTRATIVO 3048 DE 2020 - MINCULTURA"</v>
      </c>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150</v>
      </c>
      <c r="F11" s="276"/>
      <c r="G11" s="276"/>
      <c r="H11" s="276"/>
      <c r="I11" s="276"/>
      <c r="J11" s="277"/>
    </row>
    <row r="12" spans="2:10" ht="24" thickBot="1">
      <c r="B12" s="281">
        <f>+'PRESUPUESTO PLAZA 07042022'!A51</f>
        <v>8.3000000000000007</v>
      </c>
      <c r="C12" s="282"/>
      <c r="D12" s="145" t="str">
        <f>+'PRESUPUESTO PLAZA 07042022'!C51</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07042022'!D51</f>
        <v>3</v>
      </c>
      <c r="J16" s="103">
        <f>+I16</f>
        <v>3</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3</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3</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J45"/>
  <sheetViews>
    <sheetView topLeftCell="A28"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151</v>
      </c>
      <c r="F11" s="276"/>
      <c r="G11" s="276"/>
      <c r="H11" s="276"/>
      <c r="I11" s="276"/>
      <c r="J11" s="277"/>
    </row>
    <row r="12" spans="2:10" ht="24" thickBot="1">
      <c r="B12" s="281">
        <f>+'PRESUPUESTO PLAZA 07042022'!A52</f>
        <v>8.4</v>
      </c>
      <c r="C12" s="282"/>
      <c r="D12" s="145" t="str">
        <f>+'PRESUPUESTO PLAZA 07042022'!C52</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07042022'!D52</f>
        <v>5</v>
      </c>
      <c r="J16" s="103">
        <f>+I16</f>
        <v>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5</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J45"/>
  <sheetViews>
    <sheetView topLeftCell="A22"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152</v>
      </c>
      <c r="F11" s="276"/>
      <c r="G11" s="276"/>
      <c r="H11" s="276"/>
      <c r="I11" s="276"/>
      <c r="J11" s="277"/>
    </row>
    <row r="12" spans="2:10" ht="24" thickBot="1">
      <c r="B12" s="281">
        <f>+'PRESUPUESTO PLAZA 07042022'!A53</f>
        <v>8.5</v>
      </c>
      <c r="C12" s="282"/>
      <c r="D12" s="145" t="str">
        <f>+'PRESUPUESTO PLAZA 07042022'!C53</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07042022'!D53</f>
        <v>5</v>
      </c>
      <c r="J16" s="103">
        <f>+I16</f>
        <v>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5</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J45"/>
  <sheetViews>
    <sheetView topLeftCell="A28"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152</v>
      </c>
      <c r="F11" s="276"/>
      <c r="G11" s="276"/>
      <c r="H11" s="276"/>
      <c r="I11" s="276"/>
      <c r="J11" s="277"/>
    </row>
    <row r="12" spans="2:10" ht="24" thickBot="1">
      <c r="B12" s="281">
        <f>+'PRESUPUESTO PLAZA 07042022'!A54</f>
        <v>8.6</v>
      </c>
      <c r="C12" s="282"/>
      <c r="D12" s="145" t="str">
        <f>+'PRESUPUESTO PLAZA 07042022'!C54</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07042022'!D54</f>
        <v>5</v>
      </c>
      <c r="J16" s="103">
        <f>+I16</f>
        <v>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5</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J45"/>
  <sheetViews>
    <sheetView topLeftCell="A28"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153</v>
      </c>
      <c r="F11" s="276"/>
      <c r="G11" s="276"/>
      <c r="H11" s="276"/>
      <c r="I11" s="276"/>
      <c r="J11" s="277"/>
    </row>
    <row r="12" spans="2:10" ht="24" thickBot="1">
      <c r="B12" s="281">
        <f>+'PRESUPUESTO PLAZA 07042022'!A55</f>
        <v>8.6999999999999993</v>
      </c>
      <c r="C12" s="282"/>
      <c r="D12" s="145" t="str">
        <f>+'PRESUPUESTO PLAZA 07042022'!C55</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07042022'!D55</f>
        <v>5</v>
      </c>
      <c r="J16" s="103">
        <f>+I16</f>
        <v>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5</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J45"/>
  <sheetViews>
    <sheetView topLeftCell="A22" zoomScale="115" zoomScaleNormal="115" workbookViewId="0">
      <selection activeCell="D42" sqref="D42:E42"/>
    </sheetView>
  </sheetViews>
  <sheetFormatPr defaultColWidth="11.42578125" defaultRowHeight="15"/>
  <cols>
    <col min="1" max="1" width="6.85546875" customWidth="1"/>
    <col min="2" max="2" width="14.28515625" customWidth="1"/>
    <col min="3" max="3" width="26.140625" customWidth="1"/>
    <col min="4" max="4" width="22" customWidth="1"/>
    <col min="5" max="5" width="19" customWidth="1"/>
    <col min="9" max="9" width="13.28515625" bestFit="1" customWidth="1"/>
    <col min="10" max="10" width="17.42578125" customWidth="1"/>
  </cols>
  <sheetData>
    <row r="1" spans="2:10" ht="15.75" thickBot="1"/>
    <row r="2" spans="2:10">
      <c r="B2" s="232"/>
      <c r="C2" s="233"/>
      <c r="D2" s="238" t="s">
        <v>0</v>
      </c>
      <c r="E2" s="239"/>
      <c r="F2" s="239"/>
      <c r="G2" s="239"/>
      <c r="H2" s="240"/>
      <c r="I2" s="244" t="s">
        <v>1</v>
      </c>
      <c r="J2" s="245"/>
    </row>
    <row r="3" spans="2:10" ht="70.5" customHeight="1">
      <c r="B3" s="234"/>
      <c r="C3" s="235"/>
      <c r="D3" s="241"/>
      <c r="E3" s="242"/>
      <c r="F3" s="242"/>
      <c r="G3" s="242"/>
      <c r="H3" s="243"/>
      <c r="I3" s="246"/>
      <c r="J3" s="247"/>
    </row>
    <row r="4" spans="2:10" ht="16.5" customHeight="1" thickBot="1">
      <c r="B4" s="236"/>
      <c r="C4" s="237"/>
      <c r="D4" s="250" t="s">
        <v>3</v>
      </c>
      <c r="E4" s="251"/>
      <c r="F4" s="251"/>
      <c r="G4" s="251"/>
      <c r="H4" s="252"/>
      <c r="I4" s="248"/>
      <c r="J4" s="249"/>
    </row>
    <row r="5" spans="2:10" ht="18.75" thickBot="1">
      <c r="B5" s="229"/>
      <c r="C5" s="230"/>
      <c r="D5" s="230"/>
      <c r="E5" s="230"/>
      <c r="F5" s="230"/>
      <c r="G5" s="230"/>
      <c r="H5" s="230"/>
      <c r="I5" s="230"/>
      <c r="J5" s="231"/>
    </row>
    <row r="6" spans="2:10">
      <c r="B6" s="253" t="s">
        <v>24</v>
      </c>
      <c r="C6" s="254"/>
      <c r="D6" s="254"/>
      <c r="E6" s="254"/>
      <c r="F6" s="254"/>
      <c r="G6" s="254"/>
      <c r="H6" s="254"/>
      <c r="I6" s="254"/>
      <c r="J6" s="255"/>
    </row>
    <row r="7" spans="2:10" ht="15.75">
      <c r="B7" s="256"/>
      <c r="C7" s="257"/>
      <c r="D7" s="257"/>
      <c r="E7" s="257"/>
      <c r="F7" s="257"/>
      <c r="G7" s="257"/>
      <c r="H7" s="257"/>
      <c r="I7" s="257"/>
      <c r="J7" s="258"/>
    </row>
    <row r="8" spans="2:10">
      <c r="B8" s="259"/>
      <c r="C8" s="260"/>
      <c r="D8" s="260"/>
      <c r="E8" s="261"/>
      <c r="F8" s="262"/>
      <c r="G8" s="262"/>
      <c r="H8" s="262"/>
      <c r="I8" s="262"/>
      <c r="J8" s="263"/>
    </row>
    <row r="9" spans="2:10" ht="15.75" thickBot="1">
      <c r="B9" s="259"/>
      <c r="C9" s="260"/>
      <c r="D9" s="260"/>
      <c r="E9" s="264"/>
      <c r="F9" s="265"/>
      <c r="G9" s="265"/>
      <c r="H9" s="265"/>
      <c r="I9" s="265"/>
      <c r="J9" s="266"/>
    </row>
    <row r="10" spans="2:10" ht="15.75">
      <c r="B10" s="83" t="s">
        <v>4</v>
      </c>
      <c r="C10" s="267" t="s">
        <v>146</v>
      </c>
      <c r="D10" s="268"/>
      <c r="E10" s="269" t="s">
        <v>5</v>
      </c>
      <c r="F10" s="269"/>
      <c r="G10" s="269"/>
      <c r="H10" s="269"/>
      <c r="I10" s="269"/>
      <c r="J10" s="270"/>
    </row>
    <row r="11" spans="2:10" ht="20.25">
      <c r="B11" s="273" t="s">
        <v>6</v>
      </c>
      <c r="C11" s="274"/>
      <c r="D11" s="84" t="s">
        <v>7</v>
      </c>
      <c r="E11" s="275" t="s">
        <v>154</v>
      </c>
      <c r="F11" s="276"/>
      <c r="G11" s="276"/>
      <c r="H11" s="276"/>
      <c r="I11" s="276"/>
      <c r="J11" s="277"/>
    </row>
    <row r="12" spans="2:10" ht="24" thickBot="1">
      <c r="B12" s="281">
        <f>+'PRESUPUESTO PLAZA 07042022'!A56</f>
        <v>8.8000000000000007</v>
      </c>
      <c r="C12" s="282"/>
      <c r="D12" s="145" t="str">
        <f>+'PRESUPUESTO PLAZA 07042022'!C56</f>
        <v>un</v>
      </c>
      <c r="E12" s="278"/>
      <c r="F12" s="279"/>
      <c r="G12" s="279"/>
      <c r="H12" s="279"/>
      <c r="I12" s="279"/>
      <c r="J12" s="280"/>
    </row>
    <row r="13" spans="2:10" ht="15.75">
      <c r="B13" s="86"/>
      <c r="C13" s="87"/>
      <c r="D13" s="88"/>
      <c r="E13" s="283" t="s">
        <v>9</v>
      </c>
      <c r="F13" s="285" t="s">
        <v>10</v>
      </c>
      <c r="G13" s="285"/>
      <c r="H13" s="285"/>
      <c r="I13" s="286" t="s">
        <v>11</v>
      </c>
      <c r="J13" s="288" t="s">
        <v>12</v>
      </c>
    </row>
    <row r="14" spans="2:10" ht="31.5">
      <c r="B14" s="89"/>
      <c r="C14" s="90"/>
      <c r="D14" s="91"/>
      <c r="E14" s="284"/>
      <c r="F14" s="92" t="s">
        <v>13</v>
      </c>
      <c r="G14" s="92" t="s">
        <v>14</v>
      </c>
      <c r="H14" s="92" t="s">
        <v>15</v>
      </c>
      <c r="I14" s="287"/>
      <c r="J14" s="289"/>
    </row>
    <row r="15" spans="2:10">
      <c r="B15" s="93"/>
      <c r="C15" s="94"/>
      <c r="D15" s="91"/>
      <c r="E15" s="95"/>
      <c r="F15" s="96"/>
      <c r="G15" s="97"/>
      <c r="H15" s="98"/>
      <c r="I15" s="99"/>
      <c r="J15" s="100"/>
    </row>
    <row r="16" spans="2:10">
      <c r="B16" s="93"/>
      <c r="C16" s="94"/>
      <c r="D16" s="91"/>
      <c r="E16" s="95" t="s">
        <v>137</v>
      </c>
      <c r="F16" s="101"/>
      <c r="G16" s="102"/>
      <c r="H16" s="102"/>
      <c r="I16" s="101">
        <f>+'PRESUPUESTO PLAZA 07042022'!D56</f>
        <v>5</v>
      </c>
      <c r="J16" s="103">
        <f>+I16</f>
        <v>5</v>
      </c>
    </row>
    <row r="17" spans="2:10" ht="15.75">
      <c r="B17" s="89"/>
      <c r="C17" s="90"/>
      <c r="D17" s="91"/>
      <c r="E17" s="104"/>
      <c r="F17" s="105"/>
      <c r="G17" s="106"/>
      <c r="H17" s="106"/>
      <c r="I17" s="107"/>
      <c r="J17" s="108"/>
    </row>
    <row r="18" spans="2:10">
      <c r="B18" s="89"/>
      <c r="C18" s="90"/>
      <c r="D18" s="91"/>
      <c r="E18" s="109"/>
      <c r="F18" s="110"/>
      <c r="G18" s="111"/>
      <c r="H18" s="111"/>
      <c r="I18" s="112"/>
      <c r="J18" s="108"/>
    </row>
    <row r="19" spans="2:10">
      <c r="B19" s="89"/>
      <c r="C19" s="90"/>
      <c r="D19" s="91"/>
      <c r="E19" s="109"/>
      <c r="F19" s="110"/>
      <c r="G19" s="113"/>
      <c r="H19" s="111"/>
      <c r="I19" s="112"/>
      <c r="J19" s="108"/>
    </row>
    <row r="20" spans="2:10">
      <c r="B20" s="89"/>
      <c r="C20" s="90"/>
      <c r="D20" s="91"/>
      <c r="E20" s="109"/>
      <c r="F20" s="110"/>
      <c r="G20" s="113"/>
      <c r="H20" s="111"/>
      <c r="I20" s="112"/>
      <c r="J20" s="108"/>
    </row>
    <row r="21" spans="2:10">
      <c r="B21" s="89"/>
      <c r="C21" s="90"/>
      <c r="D21" s="91"/>
      <c r="E21" s="109"/>
      <c r="F21" s="110"/>
      <c r="G21" s="113"/>
      <c r="H21" s="111"/>
      <c r="I21" s="112"/>
      <c r="J21" s="108"/>
    </row>
    <row r="22" spans="2:10">
      <c r="B22" s="89"/>
      <c r="C22" s="90"/>
      <c r="D22" s="91"/>
      <c r="E22" s="109"/>
      <c r="F22" s="110"/>
      <c r="G22" s="111"/>
      <c r="H22" s="111"/>
      <c r="I22" s="112"/>
      <c r="J22" s="108"/>
    </row>
    <row r="23" spans="2:10">
      <c r="B23" s="89"/>
      <c r="C23" s="90"/>
      <c r="D23" s="91"/>
      <c r="E23" s="109"/>
      <c r="F23" s="110"/>
      <c r="G23" s="113"/>
      <c r="H23" s="111"/>
      <c r="I23" s="112"/>
      <c r="J23" s="108"/>
    </row>
    <row r="24" spans="2:10">
      <c r="B24" s="89"/>
      <c r="C24" s="90"/>
      <c r="D24" s="91"/>
      <c r="E24" s="109"/>
      <c r="F24" s="110"/>
      <c r="G24" s="111"/>
      <c r="H24" s="111"/>
      <c r="I24" s="112"/>
      <c r="J24" s="108"/>
    </row>
    <row r="25" spans="2:10" ht="15.75">
      <c r="B25" s="89"/>
      <c r="C25" s="90"/>
      <c r="D25" s="91"/>
      <c r="E25" s="114"/>
      <c r="F25" s="115"/>
      <c r="G25" s="115"/>
      <c r="H25" s="115"/>
      <c r="I25" s="116"/>
      <c r="J25" s="117"/>
    </row>
    <row r="26" spans="2:10">
      <c r="B26" s="89"/>
      <c r="C26" s="90"/>
      <c r="D26" s="91"/>
      <c r="E26" s="109"/>
      <c r="F26" s="110"/>
      <c r="G26" s="111"/>
      <c r="H26" s="111"/>
      <c r="I26" s="112"/>
      <c r="J26" s="108"/>
    </row>
    <row r="27" spans="2:10">
      <c r="B27" s="89"/>
      <c r="C27" s="90"/>
      <c r="D27" s="91"/>
      <c r="E27" s="109"/>
      <c r="F27" s="110"/>
      <c r="G27" s="111"/>
      <c r="H27" s="111"/>
      <c r="I27" s="112"/>
      <c r="J27" s="108"/>
    </row>
    <row r="28" spans="2:10" ht="15.75">
      <c r="B28" s="89"/>
      <c r="C28" s="90"/>
      <c r="D28" s="91"/>
      <c r="E28" s="114"/>
      <c r="F28" s="115"/>
      <c r="G28" s="115"/>
      <c r="H28" s="115"/>
      <c r="I28" s="116"/>
      <c r="J28" s="117"/>
    </row>
    <row r="29" spans="2:10" ht="15.75">
      <c r="B29" s="89"/>
      <c r="C29" s="90"/>
      <c r="D29" s="91"/>
      <c r="E29" s="114"/>
      <c r="F29" s="115"/>
      <c r="G29" s="115"/>
      <c r="H29" s="115"/>
      <c r="I29" s="116"/>
      <c r="J29" s="117"/>
    </row>
    <row r="30" spans="2:10" ht="15.75">
      <c r="B30" s="89"/>
      <c r="C30" s="90"/>
      <c r="D30" s="91"/>
      <c r="E30" s="114"/>
      <c r="F30" s="115"/>
      <c r="G30" s="115"/>
      <c r="H30" s="115"/>
      <c r="I30" s="116"/>
      <c r="J30" s="117"/>
    </row>
    <row r="31" spans="2:10" ht="15.75">
      <c r="B31" s="89"/>
      <c r="C31" s="90"/>
      <c r="D31" s="91"/>
      <c r="E31" s="114"/>
      <c r="F31" s="115"/>
      <c r="G31" s="115"/>
      <c r="H31" s="115"/>
      <c r="I31" s="116"/>
      <c r="J31" s="117"/>
    </row>
    <row r="32" spans="2:10" ht="15.75">
      <c r="B32" s="89"/>
      <c r="C32" s="90"/>
      <c r="D32" s="91"/>
      <c r="E32" s="114"/>
      <c r="F32" s="115"/>
      <c r="G32" s="115"/>
      <c r="H32" s="115"/>
      <c r="I32" s="116"/>
      <c r="J32" s="117"/>
    </row>
    <row r="33" spans="2:10" ht="15.75">
      <c r="B33" s="89"/>
      <c r="C33" s="90"/>
      <c r="D33" s="91"/>
      <c r="E33" s="114"/>
      <c r="F33" s="115"/>
      <c r="G33" s="115"/>
      <c r="H33" s="115"/>
      <c r="I33" s="116"/>
      <c r="J33" s="117"/>
    </row>
    <row r="34" spans="2:10" ht="15.75">
      <c r="B34" s="89"/>
      <c r="C34" s="90"/>
      <c r="D34" s="91"/>
      <c r="E34" s="114"/>
      <c r="F34" s="115"/>
      <c r="G34" s="115"/>
      <c r="H34" s="115"/>
      <c r="I34" s="116"/>
      <c r="J34" s="117"/>
    </row>
    <row r="35" spans="2:10" ht="15.75">
      <c r="B35" s="89"/>
      <c r="C35" s="118"/>
      <c r="D35" s="119"/>
      <c r="E35" s="290" t="s">
        <v>17</v>
      </c>
      <c r="F35" s="291"/>
      <c r="G35" s="291"/>
      <c r="H35" s="291"/>
      <c r="I35" s="292"/>
      <c r="J35" s="120">
        <f>SUM(J15:J34)</f>
        <v>5</v>
      </c>
    </row>
    <row r="36" spans="2:10" ht="15.75">
      <c r="B36" s="89"/>
      <c r="C36" s="118"/>
      <c r="D36" s="119"/>
      <c r="E36" s="121"/>
      <c r="F36" s="293" t="s">
        <v>18</v>
      </c>
      <c r="G36" s="293"/>
      <c r="H36" s="293"/>
      <c r="I36" s="294"/>
      <c r="J36" s="122"/>
    </row>
    <row r="37" spans="2:10" ht="16.5" thickBot="1">
      <c r="B37" s="89"/>
      <c r="C37" s="118"/>
      <c r="D37" s="119"/>
      <c r="E37" s="295" t="s">
        <v>11</v>
      </c>
      <c r="F37" s="296"/>
      <c r="G37" s="296"/>
      <c r="H37" s="296"/>
      <c r="I37" s="296"/>
      <c r="J37" s="123">
        <f>+J35+J36</f>
        <v>5</v>
      </c>
    </row>
    <row r="38" spans="2:10" ht="18">
      <c r="B38" s="89"/>
      <c r="C38" s="118"/>
      <c r="D38" s="119"/>
      <c r="E38" s="124" t="s">
        <v>19</v>
      </c>
      <c r="F38" s="125"/>
      <c r="G38" s="125"/>
      <c r="H38" s="125"/>
      <c r="I38" s="125"/>
      <c r="J38" s="126"/>
    </row>
    <row r="39" spans="2:10">
      <c r="B39" s="89"/>
      <c r="C39" s="118"/>
      <c r="D39" s="119"/>
      <c r="E39" s="297"/>
      <c r="F39" s="298"/>
      <c r="G39" s="298"/>
      <c r="H39" s="298"/>
      <c r="I39" s="298"/>
      <c r="J39" s="299"/>
    </row>
    <row r="40" spans="2:10" ht="15.75" thickBot="1">
      <c r="B40" s="127"/>
      <c r="C40" s="128"/>
      <c r="D40" s="129"/>
      <c r="E40" s="300"/>
      <c r="F40" s="301"/>
      <c r="G40" s="301"/>
      <c r="H40" s="301"/>
      <c r="I40" s="301"/>
      <c r="J40" s="302"/>
    </row>
    <row r="41" spans="2:10" ht="15.75" thickBot="1">
      <c r="B41" s="130"/>
      <c r="C41" s="131"/>
      <c r="D41" s="131"/>
      <c r="E41" s="132"/>
      <c r="F41" s="133"/>
      <c r="G41" s="134"/>
      <c r="H41" s="135"/>
      <c r="I41" s="131"/>
      <c r="J41" s="136"/>
    </row>
    <row r="42" spans="2:10" ht="15.75">
      <c r="B42" s="89"/>
      <c r="C42" s="90"/>
      <c r="D42" s="303"/>
      <c r="E42" s="304"/>
      <c r="F42" s="90"/>
      <c r="G42" s="90"/>
      <c r="H42" s="137"/>
      <c r="I42" s="118"/>
      <c r="J42" s="126"/>
    </row>
    <row r="43" spans="2:10" ht="15.75">
      <c r="B43" s="89"/>
      <c r="C43" s="90"/>
      <c r="D43" s="138" t="s">
        <v>20</v>
      </c>
      <c r="E43" s="139"/>
      <c r="F43" s="90"/>
      <c r="G43" s="90"/>
      <c r="H43" s="137"/>
      <c r="I43" s="118"/>
      <c r="J43" s="126"/>
    </row>
    <row r="44" spans="2:10">
      <c r="B44" s="89"/>
      <c r="C44" s="90"/>
      <c r="D44" s="271" t="s">
        <v>21</v>
      </c>
      <c r="E44" s="140"/>
      <c r="F44" s="90"/>
      <c r="G44" s="90"/>
      <c r="H44" s="137"/>
      <c r="I44" s="118"/>
      <c r="J44" s="126"/>
    </row>
    <row r="45" spans="2:10" ht="15.75" thickBot="1">
      <c r="B45" s="127"/>
      <c r="C45" s="141"/>
      <c r="D45" s="272"/>
      <c r="E45" s="142"/>
      <c r="F45" s="141"/>
      <c r="G45" s="141"/>
      <c r="H45" s="143"/>
      <c r="I45" s="128"/>
      <c r="J45" s="144"/>
    </row>
  </sheetData>
  <mergeCells count="25">
    <mergeCell ref="D44:D45"/>
    <mergeCell ref="B11:C11"/>
    <mergeCell ref="E11:J12"/>
    <mergeCell ref="B12:C12"/>
    <mergeCell ref="E13:E14"/>
    <mergeCell ref="F13:H13"/>
    <mergeCell ref="I13:I14"/>
    <mergeCell ref="J13:J14"/>
    <mergeCell ref="E35:I35"/>
    <mergeCell ref="F36:I36"/>
    <mergeCell ref="E37:I37"/>
    <mergeCell ref="E39:J40"/>
    <mergeCell ref="D42:E42"/>
    <mergeCell ref="B6:J6"/>
    <mergeCell ref="B7:J7"/>
    <mergeCell ref="B8:D9"/>
    <mergeCell ref="E8:J9"/>
    <mergeCell ref="C10:D10"/>
    <mergeCell ref="E10:J10"/>
    <mergeCell ref="B5:J5"/>
    <mergeCell ref="B2:C4"/>
    <mergeCell ref="D2:H3"/>
    <mergeCell ref="I2:J2"/>
    <mergeCell ref="I3:J4"/>
    <mergeCell ref="D4:H4"/>
  </mergeCells>
  <pageMargins left="0.7" right="0.7" top="0.75" bottom="0.75" header="0.3" footer="0.3"/>
  <ignoredErrors>
    <ignoredError sqref="I16" unlockedFormula="1"/>
  </ignoredErrors>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07042022'!B58</f>
        <v>Instalación  de  Sanitario  Integral  Uso  Institucional  color Blanco con fluxómetro anti-vandálico,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
      <c r="E10" s="276"/>
      <c r="F10" s="276"/>
      <c r="G10" s="276"/>
      <c r="H10" s="276"/>
      <c r="I10" s="277"/>
    </row>
    <row r="11" spans="1:9" ht="24" thickBot="1">
      <c r="A11" s="315">
        <v>9.1</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155</v>
      </c>
      <c r="E15" s="101"/>
      <c r="F15" s="102"/>
      <c r="G15" s="102"/>
      <c r="H15" s="101">
        <v>6</v>
      </c>
      <c r="I15" s="103">
        <f>+H15</f>
        <v>6</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6</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6</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07042022'!B59</f>
        <v>Suministro,  transporte  y  Colocación  de  lavamanos  Uso institucional. Incluye Grifería  galaxia, abasto  metálico, sifón botella  y  todos  los  demás  elementos  necesarios  para  su correcta instalación y funcionamiento.</v>
      </c>
      <c r="E10" s="276"/>
      <c r="F10" s="276"/>
      <c r="G10" s="276"/>
      <c r="H10" s="276"/>
      <c r="I10" s="277"/>
    </row>
    <row r="11" spans="1:9" ht="24" thickBot="1">
      <c r="A11" s="315">
        <v>9.1999999999999993</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156</v>
      </c>
      <c r="E15" s="101"/>
      <c r="F15" s="102"/>
      <c r="G15" s="102"/>
      <c r="H15" s="101">
        <v>7</v>
      </c>
      <c r="I15" s="103">
        <f>+H15</f>
        <v>7</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7</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7</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07042022'!B60</f>
        <v>Suministro,  transporte  y  colocación  de  orinal  mediano línea institucional de corona o equivalente con fluxómetro anti vandálico,  color  blanco  con  grifería  automatica  de  push antivandalica  ref  71300.  Incluye  grifería,  abasto  metálico  y todos los elementos necesarios para su correcta instalación y
funcionamiento.</v>
      </c>
      <c r="E10" s="276"/>
      <c r="F10" s="276"/>
      <c r="G10" s="276"/>
      <c r="H10" s="276"/>
      <c r="I10" s="277"/>
    </row>
    <row r="11" spans="1:9" ht="24" thickBot="1">
      <c r="A11" s="315">
        <v>9.3000000000000007</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156</v>
      </c>
      <c r="E15" s="101"/>
      <c r="F15" s="102"/>
      <c r="G15" s="102"/>
      <c r="H15" s="101">
        <v>2</v>
      </c>
      <c r="I15" s="103">
        <f>+H15</f>
        <v>2</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07042022'!B61</f>
        <v>Modulos elaborados en lámina de Acero inoxidable para divisiones de baños AISI SAE 304 con estructura interna en polímero de alta densidad inyectado.</v>
      </c>
      <c r="E10" s="276"/>
      <c r="F10" s="276"/>
      <c r="G10" s="276"/>
      <c r="H10" s="276"/>
      <c r="I10" s="277"/>
    </row>
    <row r="11" spans="1:9" ht="24" thickBot="1">
      <c r="A11" s="315">
        <v>9.4</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157</v>
      </c>
      <c r="E15" s="101"/>
      <c r="F15" s="102"/>
      <c r="G15" s="102"/>
      <c r="H15" s="101">
        <v>37.6</v>
      </c>
      <c r="I15" s="103">
        <f>+H15</f>
        <v>37.6</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37.6</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37.6</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07042022'!B62</f>
        <v>Suministro, transporte y colocación de barra de seguridad para personas con movilidad reducida, con una longitud de 60 cm. y un diámetro  de  1¼" en acero inoxidable. Incluye pernos para anclaje, escudos en acero inoxidable y todos los elementos   necesarios   para   su   correcta   instalación   y funcionamiento, según diseño.</v>
      </c>
      <c r="E10" s="276"/>
      <c r="F10" s="276"/>
      <c r="G10" s="276"/>
      <c r="H10" s="276"/>
      <c r="I10" s="277"/>
    </row>
    <row r="11" spans="1:9" ht="24" thickBot="1">
      <c r="A11" s="315">
        <v>9.5</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158</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07042022'!B63</f>
        <v>Suministro,   transporte   y   colocación   de  lavaescobas prefabricado en concreto forrado en granito de 42 x 60 x 25 cm. fondo gris. Incluye mortero 1:4, llave bocamanguera, sifón y  todo  los  demás  elementos  necesarios  para  su  correcta instalación y funcionamiento.</v>
      </c>
      <c r="E10" s="276"/>
      <c r="F10" s="276"/>
      <c r="G10" s="276"/>
      <c r="H10" s="276"/>
      <c r="I10" s="277"/>
    </row>
    <row r="11" spans="1:9" ht="24" thickBot="1">
      <c r="A11" s="315">
        <v>9.6</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159</v>
      </c>
      <c r="E15" s="101"/>
      <c r="F15" s="102"/>
      <c r="G15" s="102"/>
      <c r="H15" s="101">
        <v>2</v>
      </c>
      <c r="I15" s="103">
        <f>+H15</f>
        <v>2</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07042022'!B65</f>
        <v>Construcción de Anden en concreto preparado en obra de
21  MPa.  con  un  espesor  de  0.10m.  Incluye  suministro, transporte e instalación del concreto,  mano de obra, vibrado, protección  y  curado,  para  estructuras  de  acuerdo  con  las diferentes dimensiones establecidas en los planos y diseños. Según diseño.</v>
      </c>
      <c r="E10" s="276"/>
      <c r="F10" s="276"/>
      <c r="G10" s="276"/>
      <c r="H10" s="276"/>
      <c r="I10" s="277"/>
    </row>
    <row r="11" spans="1:9" ht="24" thickBot="1">
      <c r="A11" s="315">
        <v>11.1</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160</v>
      </c>
      <c r="E15" s="101"/>
      <c r="F15" s="102"/>
      <c r="G15" s="102"/>
      <c r="H15" s="101">
        <v>120</v>
      </c>
      <c r="I15" s="103">
        <f>+H15</f>
        <v>120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120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120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07042022'!B66</f>
        <v>Suministro,   transporte   y   colocación   deTableta   tipo loserna lisa de dimension 0.6 x 0.3 x 0.04 m color a definir por  la  interventoría.  Incluye  suministro  y  transporte  de  los materiales, cortes a máquina. Seguir recomendación del MEP MEDELLÍN  y  patrones  de  instalación  del  ICPC.  Incluye: mortero   para   cama   de   asiento   con   espesor   de   4cm compactados, sello con boquilla con látex, cortes con equipo manual   y/o   mecanico   y   todas   las   demás   actividades necesarias para su correcta colocación y funcionamiento.</v>
      </c>
      <c r="E10" s="276"/>
      <c r="F10" s="276"/>
      <c r="G10" s="276"/>
      <c r="H10" s="276"/>
      <c r="I10" s="277"/>
    </row>
    <row r="11" spans="1:9" ht="24" thickBot="1">
      <c r="A11" s="315">
        <v>11.2</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161</v>
      </c>
      <c r="E15" s="101"/>
      <c r="F15" s="102"/>
      <c r="G15" s="102"/>
      <c r="H15" s="101">
        <v>400</v>
      </c>
      <c r="I15" s="103">
        <f>+H15</f>
        <v>400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400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400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07042022'!B72</f>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
      <c r="E10" s="276"/>
      <c r="F10" s="276"/>
      <c r="G10" s="276"/>
      <c r="H10" s="276"/>
      <c r="I10" s="277"/>
    </row>
    <row r="11" spans="1:9" ht="24" thickBot="1">
      <c r="A11" s="315">
        <v>11.8</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162</v>
      </c>
      <c r="E15" s="101"/>
      <c r="F15" s="102"/>
      <c r="G15" s="102"/>
      <c r="H15" s="101">
        <v>250</v>
      </c>
      <c r="I15" s="103">
        <f>+H15</f>
        <v>250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J51"/>
  <sheetViews>
    <sheetView zoomScale="80" zoomScaleNormal="80" workbookViewId="0">
      <selection activeCell="N48" sqref="N48"/>
    </sheetView>
  </sheetViews>
  <sheetFormatPr defaultColWidth="11.42578125" defaultRowHeight="14.25"/>
  <cols>
    <col min="1" max="1" width="9.7109375" style="90" customWidth="1"/>
    <col min="2" max="2" width="20.42578125" style="90" customWidth="1"/>
    <col min="3" max="3" width="21" style="90" customWidth="1"/>
    <col min="4" max="4" width="18.42578125" style="90" customWidth="1"/>
    <col min="5" max="5" width="42.7109375" style="90" customWidth="1"/>
    <col min="6" max="6" width="11.140625" style="90" customWidth="1"/>
    <col min="7" max="7" width="9.7109375" style="90" bestFit="1" customWidth="1"/>
    <col min="8" max="8" width="10.42578125" style="137" customWidth="1"/>
    <col min="9" max="9" width="17" style="118" customWidth="1"/>
    <col min="10" max="10" width="19.28515625" style="186" customWidth="1"/>
    <col min="11" max="16384" width="11.42578125" style="90"/>
  </cols>
  <sheetData>
    <row r="1" spans="2:10" ht="21.75" customHeight="1">
      <c r="B1" s="232"/>
      <c r="C1" s="233"/>
      <c r="D1" s="238" t="s">
        <v>0</v>
      </c>
      <c r="E1" s="239"/>
      <c r="F1" s="239"/>
      <c r="G1" s="239"/>
      <c r="H1" s="240"/>
      <c r="I1" s="244" t="s">
        <v>1</v>
      </c>
      <c r="J1" s="245"/>
    </row>
    <row r="2" spans="2:10" ht="46.5" customHeight="1">
      <c r="B2" s="234"/>
      <c r="C2" s="235"/>
      <c r="D2" s="241"/>
      <c r="E2" s="242"/>
      <c r="F2" s="242"/>
      <c r="G2" s="242"/>
      <c r="H2" s="243"/>
      <c r="I2" s="246"/>
      <c r="J2" s="247"/>
    </row>
    <row r="3" spans="2:10" ht="31.5" customHeight="1" thickBot="1">
      <c r="B3" s="236"/>
      <c r="C3" s="237"/>
      <c r="D3" s="250"/>
      <c r="E3" s="251"/>
      <c r="F3" s="251"/>
      <c r="G3" s="251"/>
      <c r="H3" s="252"/>
      <c r="I3" s="248"/>
      <c r="J3" s="249"/>
    </row>
    <row r="4" spans="2:10" ht="36.75" customHeight="1" thickBot="1">
      <c r="B4" s="229" t="s">
        <v>23</v>
      </c>
      <c r="C4" s="230"/>
      <c r="D4" s="230"/>
      <c r="E4" s="230"/>
      <c r="F4" s="230"/>
      <c r="G4" s="230"/>
      <c r="H4" s="230"/>
      <c r="I4" s="230"/>
      <c r="J4" s="231"/>
    </row>
    <row r="5" spans="2:10" ht="19.5" customHeight="1">
      <c r="B5" s="253" t="s">
        <v>24</v>
      </c>
      <c r="C5" s="254"/>
      <c r="D5" s="254"/>
      <c r="E5" s="254"/>
      <c r="F5" s="254"/>
      <c r="G5" s="254"/>
      <c r="H5" s="254"/>
      <c r="I5" s="254"/>
      <c r="J5" s="255"/>
    </row>
    <row r="6" spans="2:10" ht="15" customHeight="1">
      <c r="B6" s="259" t="s">
        <v>163</v>
      </c>
      <c r="C6" s="260"/>
      <c r="D6" s="260"/>
      <c r="E6" s="261"/>
      <c r="F6" s="262"/>
      <c r="G6" s="262"/>
      <c r="H6" s="262"/>
      <c r="I6" s="262"/>
      <c r="J6" s="263"/>
    </row>
    <row r="7" spans="2:10" ht="15.75" customHeight="1" thickBot="1">
      <c r="B7" s="259"/>
      <c r="C7" s="260"/>
      <c r="D7" s="260"/>
      <c r="E7" s="264"/>
      <c r="F7" s="265"/>
      <c r="G7" s="265"/>
      <c r="H7" s="265"/>
      <c r="I7" s="265"/>
      <c r="J7" s="266"/>
    </row>
    <row r="8" spans="2:10" ht="33.75" customHeight="1">
      <c r="B8" s="83" t="s">
        <v>4</v>
      </c>
      <c r="C8" s="317" t="s">
        <v>164</v>
      </c>
      <c r="D8" s="318"/>
      <c r="E8" s="269" t="s">
        <v>5</v>
      </c>
      <c r="F8" s="269"/>
      <c r="G8" s="269"/>
      <c r="H8" s="269"/>
      <c r="I8" s="269"/>
      <c r="J8" s="270"/>
    </row>
    <row r="9" spans="2:10" ht="18.75" customHeight="1">
      <c r="B9" s="273" t="s">
        <v>6</v>
      </c>
      <c r="C9" s="274"/>
      <c r="D9" s="84" t="s">
        <v>7</v>
      </c>
      <c r="E9" s="307" t="str">
        <f>'[3]PRESUPUESTO PLAZA DPS V29032022'!C76</f>
        <v>Construcción   de   estructura   metálica   para   soporte principal  de cubierta.  Incluye columnas,  cerchas, correas, viga perimetral amarre, platinas de apoyo, pernos de anclaje, arrostramientos principal y secundario, pintura anticorrosiva cromato de zinc y esmalte de primera calidad para intemperie y todo lo necesario para su correcta construcción.</v>
      </c>
      <c r="F9" s="308"/>
      <c r="G9" s="308"/>
      <c r="H9" s="308"/>
      <c r="I9" s="308"/>
      <c r="J9" s="309"/>
    </row>
    <row r="10" spans="2:10" ht="38.25" customHeight="1" thickBot="1">
      <c r="B10" s="281"/>
      <c r="C10" s="282"/>
      <c r="D10" s="85" t="str">
        <f>+[4]PRESUPUESTO!C41</f>
        <v>KG</v>
      </c>
      <c r="E10" s="310"/>
      <c r="F10" s="311"/>
      <c r="G10" s="311"/>
      <c r="H10" s="311"/>
      <c r="I10" s="311"/>
      <c r="J10" s="312"/>
    </row>
    <row r="11" spans="2:10" ht="15.75">
      <c r="B11" s="86"/>
      <c r="C11" s="87"/>
      <c r="D11" s="88"/>
      <c r="E11" s="283" t="s">
        <v>9</v>
      </c>
      <c r="F11" s="285" t="s">
        <v>10</v>
      </c>
      <c r="G11" s="285"/>
      <c r="H11" s="285"/>
      <c r="I11" s="286" t="s">
        <v>11</v>
      </c>
      <c r="J11" s="288" t="s">
        <v>12</v>
      </c>
    </row>
    <row r="12" spans="2:10" ht="39" customHeight="1">
      <c r="B12" s="89"/>
      <c r="D12" s="91"/>
      <c r="E12" s="284"/>
      <c r="F12" s="146"/>
      <c r="G12" s="92" t="s">
        <v>14</v>
      </c>
      <c r="H12" s="92" t="s">
        <v>13</v>
      </c>
      <c r="I12" s="287"/>
      <c r="J12" s="289"/>
    </row>
    <row r="13" spans="2:10" ht="14.25" customHeight="1">
      <c r="B13" s="89"/>
      <c r="D13" s="91"/>
      <c r="E13" s="153" t="s">
        <v>165</v>
      </c>
      <c r="F13" s="187" t="s">
        <v>80</v>
      </c>
      <c r="G13" s="154"/>
      <c r="H13" s="154"/>
      <c r="I13" s="154"/>
      <c r="J13" s="155"/>
    </row>
    <row r="14" spans="2:10" ht="15">
      <c r="B14" s="93"/>
      <c r="C14" s="94"/>
      <c r="D14" s="91"/>
      <c r="E14" s="95" t="s">
        <v>166</v>
      </c>
      <c r="F14" s="206">
        <v>2.1</v>
      </c>
      <c r="G14" s="207"/>
      <c r="H14" s="208">
        <v>15.73</v>
      </c>
      <c r="I14" s="208">
        <v>10</v>
      </c>
      <c r="J14" s="209">
        <f>+ROUND((F14*I14*H14),2)</f>
        <v>330.33</v>
      </c>
    </row>
    <row r="15" spans="2:10" ht="15.75">
      <c r="B15" s="89"/>
      <c r="D15" s="91"/>
      <c r="E15" s="153" t="s">
        <v>167</v>
      </c>
      <c r="F15" s="187" t="s">
        <v>168</v>
      </c>
      <c r="G15" s="154"/>
      <c r="H15" s="154"/>
      <c r="I15" s="154"/>
      <c r="J15" s="155"/>
    </row>
    <row r="16" spans="2:10" ht="15">
      <c r="B16" s="89"/>
      <c r="D16" s="91"/>
      <c r="E16" s="95" t="s">
        <v>169</v>
      </c>
      <c r="F16" s="206">
        <v>26.22</v>
      </c>
      <c r="G16" s="210">
        <v>1.2</v>
      </c>
      <c r="H16" s="210">
        <v>16.3</v>
      </c>
      <c r="I16" s="208">
        <v>3</v>
      </c>
      <c r="J16" s="209">
        <f>+ROUND((F16*I16*H16*G16),2)</f>
        <v>1538.59</v>
      </c>
    </row>
    <row r="17" spans="2:10" ht="15">
      <c r="B17" s="89"/>
      <c r="D17" s="91"/>
      <c r="E17" s="95" t="s">
        <v>170</v>
      </c>
      <c r="F17" s="206">
        <f>+$F$16</f>
        <v>26.22</v>
      </c>
      <c r="G17" s="210">
        <v>13.75</v>
      </c>
      <c r="H17" s="210">
        <v>0.9</v>
      </c>
      <c r="I17" s="208">
        <v>3</v>
      </c>
      <c r="J17" s="209">
        <f t="shared" ref="J17:J25" si="0">+ROUND((F17*I17*H17*G17),2)</f>
        <v>973.42</v>
      </c>
    </row>
    <row r="18" spans="2:10" ht="15">
      <c r="B18" s="89"/>
      <c r="D18" s="91"/>
      <c r="E18" s="95" t="s">
        <v>171</v>
      </c>
      <c r="F18" s="206">
        <f t="shared" ref="F18:F25" si="1">+$F$16</f>
        <v>26.22</v>
      </c>
      <c r="G18" s="210">
        <v>1.45</v>
      </c>
      <c r="H18" s="210">
        <v>2.8</v>
      </c>
      <c r="I18" s="208">
        <v>3</v>
      </c>
      <c r="J18" s="209">
        <f t="shared" si="0"/>
        <v>319.36</v>
      </c>
    </row>
    <row r="19" spans="2:10" ht="15">
      <c r="B19" s="89"/>
      <c r="D19" s="91"/>
      <c r="E19" s="95" t="s">
        <v>172</v>
      </c>
      <c r="F19" s="206">
        <f t="shared" si="1"/>
        <v>26.22</v>
      </c>
      <c r="G19" s="210">
        <v>12.51</v>
      </c>
      <c r="H19" s="210">
        <v>2.2200000000000002</v>
      </c>
      <c r="I19" s="208">
        <v>3</v>
      </c>
      <c r="J19" s="209">
        <f>+ROUND((F19*I19*H19*G19),2)</f>
        <v>2184.56</v>
      </c>
    </row>
    <row r="20" spans="2:10" ht="15">
      <c r="B20" s="89"/>
      <c r="D20" s="91"/>
      <c r="E20" s="95" t="s">
        <v>173</v>
      </c>
      <c r="F20" s="206">
        <f t="shared" si="1"/>
        <v>26.22</v>
      </c>
      <c r="G20" s="210">
        <v>1.36</v>
      </c>
      <c r="H20" s="210">
        <v>16.559999999999999</v>
      </c>
      <c r="I20" s="208">
        <v>3</v>
      </c>
      <c r="J20" s="209">
        <f t="shared" si="0"/>
        <v>1771.55</v>
      </c>
    </row>
    <row r="21" spans="2:10" ht="15">
      <c r="B21" s="89"/>
      <c r="D21" s="91"/>
      <c r="E21" s="95" t="s">
        <v>174</v>
      </c>
      <c r="F21" s="206">
        <f t="shared" si="1"/>
        <v>26.22</v>
      </c>
      <c r="G21" s="210">
        <v>1.22</v>
      </c>
      <c r="H21" s="210">
        <v>12.53</v>
      </c>
      <c r="I21" s="208">
        <v>3</v>
      </c>
      <c r="J21" s="209">
        <f t="shared" si="0"/>
        <v>1202.44</v>
      </c>
    </row>
    <row r="22" spans="2:10" ht="15">
      <c r="B22" s="89"/>
      <c r="D22" s="91"/>
      <c r="E22" s="95" t="s">
        <v>175</v>
      </c>
      <c r="F22" s="206">
        <f t="shared" si="1"/>
        <v>26.22</v>
      </c>
      <c r="G22" s="210">
        <v>1.18</v>
      </c>
      <c r="H22" s="210">
        <v>20</v>
      </c>
      <c r="I22" s="208">
        <v>3</v>
      </c>
      <c r="J22" s="209">
        <f t="shared" si="0"/>
        <v>1856.38</v>
      </c>
    </row>
    <row r="23" spans="2:10" ht="15">
      <c r="B23" s="89"/>
      <c r="D23" s="91"/>
      <c r="E23" s="95" t="s">
        <v>176</v>
      </c>
      <c r="F23" s="206">
        <f t="shared" si="1"/>
        <v>26.22</v>
      </c>
      <c r="G23" s="210">
        <v>0.28999999999999998</v>
      </c>
      <c r="H23" s="210">
        <v>0.9</v>
      </c>
      <c r="I23" s="208">
        <v>3</v>
      </c>
      <c r="J23" s="209">
        <f t="shared" si="0"/>
        <v>20.53</v>
      </c>
    </row>
    <row r="24" spans="2:10" s="212" customFormat="1" ht="15">
      <c r="B24" s="211"/>
      <c r="D24" s="213"/>
      <c r="E24" s="95" t="s">
        <v>177</v>
      </c>
      <c r="F24" s="206">
        <f t="shared" si="1"/>
        <v>26.22</v>
      </c>
      <c r="G24" s="210">
        <v>1.2</v>
      </c>
      <c r="H24" s="210">
        <v>15.4</v>
      </c>
      <c r="I24" s="208">
        <v>3</v>
      </c>
      <c r="J24" s="214">
        <f t="shared" si="0"/>
        <v>1453.64</v>
      </c>
    </row>
    <row r="25" spans="2:10" s="212" customFormat="1" ht="15">
      <c r="B25" s="211"/>
      <c r="D25" s="213"/>
      <c r="E25" s="95" t="s">
        <v>178</v>
      </c>
      <c r="F25" s="206">
        <f t="shared" si="1"/>
        <v>26.22</v>
      </c>
      <c r="G25" s="208">
        <v>1.8</v>
      </c>
      <c r="H25" s="208">
        <v>0.8</v>
      </c>
      <c r="I25" s="208">
        <v>3</v>
      </c>
      <c r="J25" s="214">
        <f t="shared" si="0"/>
        <v>113.27</v>
      </c>
    </row>
    <row r="26" spans="2:10" ht="15.75">
      <c r="B26" s="89"/>
      <c r="D26" s="91"/>
      <c r="E26" s="153" t="s">
        <v>167</v>
      </c>
      <c r="F26" s="187" t="s">
        <v>168</v>
      </c>
      <c r="G26" s="154"/>
      <c r="H26" s="154"/>
      <c r="I26" s="154"/>
      <c r="J26" s="155"/>
    </row>
    <row r="27" spans="2:10" ht="15">
      <c r="B27" s="89"/>
      <c r="D27" s="91"/>
      <c r="E27" s="95" t="s">
        <v>179</v>
      </c>
      <c r="F27" s="206">
        <f>+$F$16</f>
        <v>26.22</v>
      </c>
      <c r="G27" s="210">
        <v>1.5</v>
      </c>
      <c r="H27" s="210">
        <v>0.37</v>
      </c>
      <c r="I27" s="208">
        <v>20</v>
      </c>
      <c r="J27" s="209">
        <f>+ROUND((F27*I27*H27*G27),2)</f>
        <v>291.04000000000002</v>
      </c>
    </row>
    <row r="28" spans="2:10" ht="15">
      <c r="B28" s="89"/>
      <c r="D28" s="91"/>
      <c r="E28" s="95" t="s">
        <v>180</v>
      </c>
      <c r="F28" s="206">
        <f t="shared" ref="F28:F32" si="2">+$F$16</f>
        <v>26.22</v>
      </c>
      <c r="G28" s="210">
        <v>1.5</v>
      </c>
      <c r="H28" s="210">
        <v>0.37</v>
      </c>
      <c r="I28" s="208">
        <v>12</v>
      </c>
      <c r="J28" s="209">
        <f>+ROUND((F28*I28*H28*G28),2)</f>
        <v>174.63</v>
      </c>
    </row>
    <row r="29" spans="2:10" ht="15">
      <c r="B29" s="89"/>
      <c r="D29" s="91"/>
      <c r="E29" s="95" t="s">
        <v>181</v>
      </c>
      <c r="F29" s="206">
        <f t="shared" si="2"/>
        <v>26.22</v>
      </c>
      <c r="G29" s="210">
        <v>1.5</v>
      </c>
      <c r="H29" s="210">
        <v>0.37</v>
      </c>
      <c r="I29" s="208">
        <v>16</v>
      </c>
      <c r="J29" s="209">
        <f>+ROUND((F29*I29*H29*G29),2)</f>
        <v>232.83</v>
      </c>
    </row>
    <row r="30" spans="2:10" ht="15">
      <c r="B30" s="89"/>
      <c r="D30" s="91"/>
      <c r="E30" s="95" t="s">
        <v>182</v>
      </c>
      <c r="F30" s="206">
        <f t="shared" si="2"/>
        <v>26.22</v>
      </c>
      <c r="G30" s="210">
        <v>1.5</v>
      </c>
      <c r="H30" s="210">
        <v>0.37</v>
      </c>
      <c r="I30" s="208">
        <v>20</v>
      </c>
      <c r="J30" s="209">
        <f>+ROUND((F30*I30*H30*G30),2)</f>
        <v>291.04000000000002</v>
      </c>
    </row>
    <row r="31" spans="2:10" ht="15">
      <c r="B31" s="89"/>
      <c r="D31" s="91"/>
      <c r="E31" s="95" t="s">
        <v>183</v>
      </c>
      <c r="F31" s="206">
        <f t="shared" si="2"/>
        <v>26.22</v>
      </c>
      <c r="G31" s="215">
        <v>1.5</v>
      </c>
      <c r="H31" s="208">
        <v>0.37</v>
      </c>
      <c r="I31" s="208">
        <v>12</v>
      </c>
      <c r="J31" s="209">
        <f>+ROUND((F31*I31*H31*G31),2)</f>
        <v>174.63</v>
      </c>
    </row>
    <row r="32" spans="2:10" ht="15">
      <c r="B32" s="89"/>
      <c r="D32" s="91"/>
      <c r="E32" s="216" t="s">
        <v>184</v>
      </c>
      <c r="F32" s="206">
        <f t="shared" si="2"/>
        <v>26.22</v>
      </c>
      <c r="G32" s="208">
        <v>1.5</v>
      </c>
      <c r="H32" s="208">
        <v>0.37</v>
      </c>
      <c r="I32" s="208">
        <v>16</v>
      </c>
      <c r="J32" s="209">
        <f t="shared" ref="J32" si="3">+ROUND((F32*I32*H32*G32),2)</f>
        <v>232.83</v>
      </c>
    </row>
    <row r="33" spans="2:10" ht="15.75">
      <c r="B33" s="89"/>
      <c r="D33" s="91"/>
      <c r="E33" s="153" t="s">
        <v>185</v>
      </c>
      <c r="F33" s="187" t="s">
        <v>168</v>
      </c>
      <c r="G33" s="154"/>
      <c r="H33" s="154"/>
      <c r="I33" s="154"/>
      <c r="J33" s="155"/>
    </row>
    <row r="34" spans="2:10" ht="15">
      <c r="B34" s="89"/>
      <c r="D34" s="91"/>
      <c r="E34" s="95" t="s">
        <v>186</v>
      </c>
      <c r="F34" s="206">
        <f>+$F$16</f>
        <v>26.22</v>
      </c>
      <c r="G34" s="210">
        <v>13.55</v>
      </c>
      <c r="H34" s="210">
        <v>2.5</v>
      </c>
      <c r="I34" s="208">
        <v>2</v>
      </c>
      <c r="J34" s="209">
        <f>+ROUND((F34*I34*H34*G34),2)</f>
        <v>1776.41</v>
      </c>
    </row>
    <row r="35" spans="2:10" ht="15">
      <c r="B35" s="89"/>
      <c r="D35" s="91"/>
      <c r="E35" s="95" t="s">
        <v>187</v>
      </c>
      <c r="F35" s="206">
        <f>+$F$16</f>
        <v>26.22</v>
      </c>
      <c r="G35" s="210">
        <v>1.8</v>
      </c>
      <c r="H35" s="210">
        <v>1.75</v>
      </c>
      <c r="I35" s="208">
        <v>2</v>
      </c>
      <c r="J35" s="209">
        <f>+ROUND((F35*I35*H35*G35),2)</f>
        <v>165.19</v>
      </c>
    </row>
    <row r="36" spans="2:10" ht="15.75">
      <c r="B36" s="89"/>
      <c r="D36" s="91"/>
      <c r="E36" s="217" t="s">
        <v>188</v>
      </c>
      <c r="F36" s="218" t="s">
        <v>45</v>
      </c>
      <c r="G36" s="219"/>
      <c r="H36" s="219"/>
      <c r="I36" s="219"/>
      <c r="J36" s="220"/>
    </row>
    <row r="37" spans="2:10" ht="15">
      <c r="B37" s="89"/>
      <c r="C37" s="221"/>
      <c r="D37" s="91"/>
      <c r="E37" s="95" t="s">
        <v>189</v>
      </c>
      <c r="F37" s="222" t="e">
        <f>+VLOOKUP((E37),([4]!EM[#Data]),(3),(FALSE))</f>
        <v>#REF!</v>
      </c>
      <c r="G37" s="223"/>
      <c r="H37" s="224">
        <v>27.5</v>
      </c>
      <c r="I37" s="224">
        <v>32</v>
      </c>
      <c r="J37" s="225" t="e">
        <f>+ROUND((F37*I37*H37),2)</f>
        <v>#REF!</v>
      </c>
    </row>
    <row r="38" spans="2:10" ht="15">
      <c r="B38" s="89"/>
      <c r="C38" s="221"/>
      <c r="D38" s="91"/>
      <c r="E38" s="95" t="s">
        <v>189</v>
      </c>
      <c r="F38" s="222" t="e">
        <f>+VLOOKUP((E38),([4]!EM[#Data]),(3),(FALSE))</f>
        <v>#REF!</v>
      </c>
      <c r="G38" s="223"/>
      <c r="H38" s="226">
        <v>19.899999999999999</v>
      </c>
      <c r="I38" s="224">
        <v>30</v>
      </c>
      <c r="J38" s="225" t="e">
        <f>+ROUND((F38*I38*H38),2)</f>
        <v>#REF!</v>
      </c>
    </row>
    <row r="39" spans="2:10" ht="15.75">
      <c r="B39" s="89"/>
      <c r="D39" s="91"/>
      <c r="E39" s="198" t="s">
        <v>190</v>
      </c>
      <c r="F39" s="187" t="s">
        <v>45</v>
      </c>
      <c r="G39" s="154"/>
      <c r="H39" s="154"/>
      <c r="I39" s="154"/>
      <c r="J39" s="155"/>
    </row>
    <row r="40" spans="2:10" ht="15">
      <c r="B40" s="89"/>
      <c r="D40" s="91"/>
      <c r="E40" s="95"/>
      <c r="F40" s="206"/>
      <c r="G40" s="227"/>
      <c r="H40" s="208"/>
      <c r="I40" s="208"/>
      <c r="J40" s="209"/>
    </row>
    <row r="41" spans="2:10" ht="15.75">
      <c r="B41" s="89"/>
      <c r="C41" s="118"/>
      <c r="D41" s="119"/>
      <c r="E41" s="290" t="s">
        <v>17</v>
      </c>
      <c r="F41" s="291"/>
      <c r="G41" s="291"/>
      <c r="H41" s="291"/>
      <c r="I41" s="292"/>
      <c r="J41" s="120" t="e">
        <f>SUM(J14:J40)</f>
        <v>#REF!</v>
      </c>
    </row>
    <row r="42" spans="2:10" ht="15.75">
      <c r="B42" s="89"/>
      <c r="C42" s="118"/>
      <c r="D42" s="119"/>
      <c r="E42" s="121"/>
      <c r="F42" s="293" t="s">
        <v>18</v>
      </c>
      <c r="G42" s="293"/>
      <c r="H42" s="293"/>
      <c r="I42" s="294"/>
      <c r="J42" s="122"/>
    </row>
    <row r="43" spans="2:10" ht="16.5" thickBot="1">
      <c r="B43" s="89"/>
      <c r="C43" s="118"/>
      <c r="D43" s="228"/>
      <c r="E43" s="295" t="s">
        <v>11</v>
      </c>
      <c r="F43" s="296"/>
      <c r="G43" s="296"/>
      <c r="H43" s="296"/>
      <c r="I43" s="296"/>
      <c r="J43" s="123" t="e">
        <f>SUM(J41)</f>
        <v>#REF!</v>
      </c>
    </row>
    <row r="44" spans="2:10" ht="18">
      <c r="B44" s="89"/>
      <c r="C44" s="118"/>
      <c r="D44" s="119"/>
      <c r="E44" s="124" t="s">
        <v>19</v>
      </c>
      <c r="F44" s="125"/>
      <c r="G44" s="125"/>
      <c r="H44" s="125"/>
      <c r="I44" s="125"/>
      <c r="J44" s="126"/>
    </row>
    <row r="45" spans="2:10" ht="14.25" customHeight="1">
      <c r="B45" s="89"/>
      <c r="C45" s="118"/>
      <c r="D45" s="119"/>
      <c r="E45" s="297"/>
      <c r="F45" s="298"/>
      <c r="G45" s="298"/>
      <c r="H45" s="298"/>
      <c r="I45" s="298"/>
      <c r="J45" s="299"/>
    </row>
    <row r="46" spans="2:10" ht="15" thickBot="1">
      <c r="B46" s="89"/>
      <c r="C46" s="118"/>
      <c r="D46" s="119"/>
      <c r="E46" s="300"/>
      <c r="F46" s="301"/>
      <c r="G46" s="301"/>
      <c r="H46" s="301"/>
      <c r="I46" s="301"/>
      <c r="J46" s="302"/>
    </row>
    <row r="47" spans="2:10" ht="15" thickBot="1">
      <c r="B47" s="130"/>
      <c r="C47" s="131"/>
      <c r="D47" s="131"/>
      <c r="E47" s="132"/>
      <c r="F47" s="133"/>
      <c r="G47" s="134"/>
      <c r="H47" s="135"/>
      <c r="I47" s="131"/>
      <c r="J47" s="136"/>
    </row>
    <row r="48" spans="2:10" ht="15.75">
      <c r="B48" s="89"/>
      <c r="D48" s="303"/>
      <c r="E48" s="304"/>
      <c r="J48" s="126"/>
    </row>
    <row r="49" spans="2:10" ht="15.75">
      <c r="B49" s="89"/>
      <c r="D49" s="138" t="s">
        <v>20</v>
      </c>
      <c r="E49" s="139"/>
      <c r="J49" s="126"/>
    </row>
    <row r="50" spans="2:10" ht="15">
      <c r="B50" s="89"/>
      <c r="D50" s="271" t="s">
        <v>21</v>
      </c>
      <c r="E50" s="140"/>
      <c r="J50" s="126"/>
    </row>
    <row r="51" spans="2:10" ht="15.75" thickBot="1">
      <c r="B51" s="127"/>
      <c r="C51" s="141"/>
      <c r="D51" s="272"/>
      <c r="E51" s="142"/>
      <c r="F51" s="141"/>
      <c r="G51" s="141"/>
      <c r="H51" s="143"/>
      <c r="I51" s="128"/>
      <c r="J51" s="144"/>
    </row>
  </sheetData>
  <mergeCells count="24">
    <mergeCell ref="E43:I43"/>
    <mergeCell ref="E45:J46"/>
    <mergeCell ref="D48:E48"/>
    <mergeCell ref="D50:D51"/>
    <mergeCell ref="E11:E12"/>
    <mergeCell ref="F11:H11"/>
    <mergeCell ref="I11:I12"/>
    <mergeCell ref="J11:J12"/>
    <mergeCell ref="E41:I41"/>
    <mergeCell ref="F42:I42"/>
    <mergeCell ref="B9:C9"/>
    <mergeCell ref="E9:J10"/>
    <mergeCell ref="B10:C10"/>
    <mergeCell ref="B1:C3"/>
    <mergeCell ref="D1:H2"/>
    <mergeCell ref="I1:J1"/>
    <mergeCell ref="I2:J3"/>
    <mergeCell ref="D3:H3"/>
    <mergeCell ref="B4:J4"/>
    <mergeCell ref="B5:J5"/>
    <mergeCell ref="B6:D7"/>
    <mergeCell ref="E6:J7"/>
    <mergeCell ref="C8:D8"/>
    <mergeCell ref="E8:J8"/>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07042022'!B75</f>
        <v>Construcción   de   estructura   metálica   para   soporte principal  de cubierta.  Incluye columnas,  cerchas, correas, viga perimetral amarre, platinas de apoyo, pernos de anclaje, arrostramientos principal y secundario, pintura anticorrosiva cromato de zinc y esmalte de primera calidad para intemperie y todo lo necesario para su correcta construcción.</v>
      </c>
      <c r="E10" s="276"/>
      <c r="F10" s="276"/>
      <c r="G10" s="276"/>
      <c r="H10" s="276"/>
      <c r="I10" s="277"/>
    </row>
    <row r="11" spans="1:9" ht="24" thickBot="1">
      <c r="A11" s="315">
        <v>12.1</v>
      </c>
      <c r="B11" s="316"/>
      <c r="C11" s="145" t="s">
        <v>120</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191</v>
      </c>
      <c r="E15" s="101"/>
      <c r="F15" s="102"/>
      <c r="G15" s="102"/>
      <c r="H15" s="101">
        <v>24511.16</v>
      </c>
      <c r="I15" s="103">
        <f>+H15</f>
        <v>24511.16</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24511.16</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24511.16</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I44"/>
  <sheetViews>
    <sheetView topLeftCell="A7" workbookViewId="0">
      <selection activeCell="D16" sqref="D16"/>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
        <v>192</v>
      </c>
      <c r="E10" s="276"/>
      <c r="F10" s="276"/>
      <c r="G10" s="276"/>
      <c r="H10" s="276"/>
      <c r="I10" s="277"/>
    </row>
    <row r="11" spans="1:9" ht="24" thickBot="1">
      <c r="A11" s="315">
        <v>12.2</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193</v>
      </c>
      <c r="E15" s="101"/>
      <c r="F15" s="102"/>
      <c r="G15" s="102"/>
      <c r="H15" s="101">
        <v>2443</v>
      </c>
      <c r="I15" s="103">
        <f>+H15</f>
        <v>2443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2443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2443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A4:I4"/>
    <mergeCell ref="A1:B3"/>
    <mergeCell ref="C1:G2"/>
    <mergeCell ref="H1:I1"/>
    <mergeCell ref="H2:I3"/>
    <mergeCell ref="C3:G3"/>
    <mergeCell ref="A5:I5"/>
    <mergeCell ref="A6:I6"/>
    <mergeCell ref="A7:C8"/>
    <mergeCell ref="D7:I8"/>
    <mergeCell ref="B9:C9"/>
    <mergeCell ref="D9:I9"/>
    <mergeCell ref="C43:C44"/>
    <mergeCell ref="A10:B10"/>
    <mergeCell ref="D10:I11"/>
    <mergeCell ref="A11:B11"/>
    <mergeCell ref="D12:D13"/>
    <mergeCell ref="E12:G12"/>
    <mergeCell ref="H12:H13"/>
    <mergeCell ref="I12:I13"/>
    <mergeCell ref="D34:H34"/>
    <mergeCell ref="E35:H35"/>
    <mergeCell ref="D36:H36"/>
    <mergeCell ref="D38:I39"/>
    <mergeCell ref="C41:D41"/>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I44"/>
  <sheetViews>
    <sheetView topLeftCell="A25"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07042022'!B76</f>
        <v>Suministro   e  instalación  de  teja  termo-acustica  tipo standing seam de 1-1/2  cal 26  pintada por  ambas caras, incluye tornillos y ganchos de fijación.</v>
      </c>
      <c r="E10" s="276"/>
      <c r="F10" s="276"/>
      <c r="G10" s="276"/>
      <c r="H10" s="276"/>
      <c r="I10" s="277"/>
    </row>
    <row r="11" spans="1:9" ht="24" thickBot="1">
      <c r="A11" s="315">
        <v>12.2</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194</v>
      </c>
      <c r="E15" s="101"/>
      <c r="F15" s="102"/>
      <c r="G15" s="102"/>
      <c r="H15" s="101">
        <v>2443</v>
      </c>
      <c r="I15" s="103">
        <f>+H15</f>
        <v>2443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2443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2443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I44"/>
  <sheetViews>
    <sheetView topLeftCell="A28"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07042022'!B77</f>
        <v>Suministro e instalación de canoa en lámina galvanizada calibre 20 grafada, desarrollo de 120 cm y soldada en las uniones, incluye pintura anticorrosiva y de acabado y todos los  elementos  necesarios  para  su  correcta  instalación  y
funcionamiento.</v>
      </c>
      <c r="E10" s="276"/>
      <c r="F10" s="276"/>
      <c r="G10" s="276"/>
      <c r="H10" s="276"/>
      <c r="I10" s="277"/>
    </row>
    <row r="11" spans="1:9" ht="24" thickBot="1">
      <c r="A11" s="315">
        <v>12.3</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195</v>
      </c>
      <c r="E15" s="101"/>
      <c r="F15" s="102"/>
      <c r="G15" s="102"/>
      <c r="H15" s="101">
        <v>339</v>
      </c>
      <c r="I15" s="103">
        <f>+H15</f>
        <v>339</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339</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339</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07042022'!B94</f>
        <v>Suministro,  transporte   e  instalación  de  tubería  PVC Ventilación  en  bajantes  con  un  diámetro  de  4",  agua lluvias.  Incluye  suministro  y  transporte  de  los  materiales, bocas, accesorios, pegante, limpiador, wash primer, acabado en esmalte mate, color a definir por parte de interventoría, andamios,  abrazaderas  y  todos  los  elementos  necesarios para su correcta instalación y funcionamiento.</v>
      </c>
      <c r="E10" s="276"/>
      <c r="F10" s="276"/>
      <c r="G10" s="276"/>
      <c r="H10" s="276"/>
      <c r="I10" s="277"/>
    </row>
    <row r="11" spans="1:9" ht="24" thickBot="1">
      <c r="A11" s="315">
        <v>12.4</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540</v>
      </c>
      <c r="I15" s="103">
        <f>+H15</f>
        <v>540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540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540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I44"/>
  <sheetViews>
    <sheetView topLeftCell="A25"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07042022'!B92</f>
        <v>Construcción de entibado temporal en tablón de madera (4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v>
      </c>
      <c r="E10" s="276"/>
      <c r="F10" s="276"/>
      <c r="G10" s="276"/>
      <c r="H10" s="276"/>
      <c r="I10" s="277"/>
    </row>
    <row r="11" spans="1:9" ht="24" thickBot="1">
      <c r="A11" s="315">
        <v>3.3</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196</v>
      </c>
      <c r="E15" s="101"/>
      <c r="F15" s="102"/>
      <c r="G15" s="102"/>
      <c r="H15" s="101">
        <v>620</v>
      </c>
      <c r="I15" s="103">
        <f>+H15</f>
        <v>620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620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620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I44"/>
  <sheetViews>
    <sheetView topLeftCell="A28"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07042022'!B96</f>
        <v>Suministro,  transporte  y  colocación  de  Rejas  ventanas en perfilería 2x1" y 1x1" calibre 20. Incluye masilla, pintura anticorrosiva, esmalte brillante y demás elementos necesarios
para su correcta instalación.</v>
      </c>
      <c r="E10" s="276"/>
      <c r="F10" s="276"/>
      <c r="G10" s="276"/>
      <c r="H10" s="276"/>
      <c r="I10" s="277"/>
    </row>
    <row r="11" spans="1:9" ht="24" thickBot="1">
      <c r="A11" s="315">
        <v>13.1</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197</v>
      </c>
      <c r="E15" s="101"/>
      <c r="F15" s="102"/>
      <c r="G15" s="102"/>
      <c r="H15" s="101">
        <v>300</v>
      </c>
      <c r="I15" s="103">
        <f>+H15</f>
        <v>300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300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300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07042022'!B99</f>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
      <c r="E10" s="276"/>
      <c r="F10" s="276"/>
      <c r="G10" s="276"/>
      <c r="H10" s="276"/>
      <c r="I10" s="277"/>
    </row>
    <row r="11" spans="1:9" ht="24" thickBot="1">
      <c r="A11" s="315">
        <v>13.4</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198</v>
      </c>
      <c r="E15" s="101"/>
      <c r="F15" s="102"/>
      <c r="G15" s="102"/>
      <c r="H15" s="101">
        <v>14</v>
      </c>
      <c r="I15" s="103">
        <f>+H15</f>
        <v>14</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14</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14</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I44"/>
  <sheetViews>
    <sheetView topLeftCell="A22"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07042022'!B100</f>
        <v>Suministro,  transporte  y  colocación  de  Puerta  metálica (marco y ala) calibre 20 de 0.9x2.10 m. Incluye chapa de seguridad tipo Yale o equivalente, anticorrosivo y esmalte de acabado  y  todo  los  demás  elementos  requeridos  para  su correcta fabricación e instalación, según diseño.</v>
      </c>
      <c r="E10" s="276"/>
      <c r="F10" s="276"/>
      <c r="G10" s="276"/>
      <c r="H10" s="276"/>
      <c r="I10" s="277"/>
    </row>
    <row r="11" spans="1:9" ht="24" thickBot="1">
      <c r="A11" s="315">
        <v>13.5</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198</v>
      </c>
      <c r="E15" s="101"/>
      <c r="F15" s="102"/>
      <c r="G15" s="102"/>
      <c r="H15" s="101">
        <v>10</v>
      </c>
      <c r="I15" s="103">
        <f>+H15</f>
        <v>10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07042022'!B100</f>
        <v>Suministro,  transporte  y  colocación  de  Puerta  metálica (marco y ala) calibre 20 de 0.9x2.10 m. Incluye chapa de seguridad tipo Yale o equivalente, anticorrosivo y esmalte de acabado  y  todo  los  demás  elementos  requeridos  para  su correcta fabricación e instalación, según diseño.</v>
      </c>
      <c r="E10" s="276"/>
      <c r="F10" s="276"/>
      <c r="G10" s="276"/>
      <c r="H10" s="276"/>
      <c r="I10" s="277"/>
    </row>
    <row r="11" spans="1:9" ht="24" thickBot="1">
      <c r="A11" s="315">
        <v>13.6</v>
      </c>
      <c r="B11" s="316"/>
      <c r="C11" s="145" t="s">
        <v>22</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198</v>
      </c>
      <c r="E15" s="101"/>
      <c r="F15" s="102"/>
      <c r="G15" s="102"/>
      <c r="H15" s="101">
        <v>40</v>
      </c>
      <c r="I15" s="103">
        <f>+H15</f>
        <v>40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I44"/>
  <sheetViews>
    <sheetView topLeftCell="A22"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07042022'!B103</f>
        <v>Suministro, transporte e instalación de poste de concreto octagonal de 12m x 750kgf, de acuerdo a la norma RA7-035. Incluye: ahoyada, hincada, aplomada, todos los elementos necesarios para su correcta instalación.</v>
      </c>
      <c r="E10" s="276"/>
      <c r="F10" s="276"/>
      <c r="G10" s="276"/>
      <c r="H10" s="276"/>
      <c r="I10" s="277"/>
    </row>
    <row r="11" spans="1:9" ht="24" thickBot="1">
      <c r="A11" s="315">
        <v>14.1</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199</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I44"/>
  <sheetViews>
    <sheetView topLeftCell="A31"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07042022'!B104</f>
        <v>Suministro, transporte e instalación de subestación trifásica en poste según norma EPM RA2-026. Incluye: herrajes, protecciones, fusibles, conectores, barraje primario y demás elementos requeridos para su correcta operación. No incluye puesta a tierra.</v>
      </c>
      <c r="E10" s="276"/>
      <c r="F10" s="276"/>
      <c r="G10" s="276"/>
      <c r="H10" s="276"/>
      <c r="I10" s="277"/>
    </row>
    <row r="11" spans="1:9" ht="24" thickBot="1">
      <c r="A11" s="315">
        <v>14.2</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200</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I44"/>
  <sheetViews>
    <sheetView topLeftCell="A22"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07042022'!B104</f>
        <v>Suministro, transporte e instalación de subestación trifásica en poste según norma EPM RA2-026. Incluye: herrajes, protecciones, fusibles, conectores, barraje primario y demás elementos requeridos para su correcta operación. No incluye puesta a tierra.</v>
      </c>
      <c r="E10" s="276"/>
      <c r="F10" s="276"/>
      <c r="G10" s="276"/>
      <c r="H10" s="276"/>
      <c r="I10" s="277"/>
    </row>
    <row r="11" spans="1:9" ht="24" thickBot="1">
      <c r="A11" s="315">
        <v>14.3</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201</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I44"/>
  <sheetViews>
    <sheetView topLeftCell="A22"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07042022'!B106</f>
        <v>Suministro, transporte e instalación de bajante en TMG ⌀4"x6m. Incluye: capacete con grapa de puesta a tierra, elementos de fijación y marcación.</v>
      </c>
      <c r="E10" s="276"/>
      <c r="F10" s="276"/>
      <c r="G10" s="276"/>
      <c r="H10" s="276"/>
      <c r="I10" s="277"/>
    </row>
    <row r="11" spans="1:9" ht="24" thickBot="1">
      <c r="A11" s="315">
        <v>14.4</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202</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I44"/>
  <sheetViews>
    <sheetView topLeftCell="A24"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07042022'!B107</f>
        <v>Suministro, transporte e instalación de caja según norma RS3-003, con tapa según norma RS4-001. Incluye: marcación externa e interna.</v>
      </c>
      <c r="E10" s="276"/>
      <c r="F10" s="276"/>
      <c r="G10" s="276"/>
      <c r="H10" s="276"/>
      <c r="I10" s="277"/>
    </row>
    <row r="11" spans="1:9" ht="24" thickBot="1">
      <c r="A11" s="315">
        <v>14.5</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203</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07042022'!B108</f>
        <v>Suministro, transporte e instalación de tubería de 2x∅4" PVC-DB zona dura. Incluye: accesorios PVC (terminales, curvas, uniones), soldadura PVC, banda plástica riesgo eléctrico y demás requeridos para su correcta operación.</v>
      </c>
      <c r="E10" s="276"/>
      <c r="F10" s="276"/>
      <c r="G10" s="276"/>
      <c r="H10" s="276"/>
      <c r="I10" s="277"/>
    </row>
    <row r="11" spans="1:9" ht="24" thickBot="1">
      <c r="A11" s="315">
        <v>14.6</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203</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I44"/>
  <sheetViews>
    <sheetView topLeftCell="A22"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07042022'!B109</f>
        <v>Suministro, transporte e instalación  de acometida trifásica en cable de aluminio serie AA8000 6#4/0AWG-LSZH (Fases) + 2#2/0AWG-LSZH (Neutro). Incluye: terminales de ojo, cintas, marcación y de mas elementos para su correcta instalación</v>
      </c>
      <c r="E10" s="276"/>
      <c r="F10" s="276"/>
      <c r="G10" s="276"/>
      <c r="H10" s="276"/>
      <c r="I10" s="277"/>
    </row>
    <row r="11" spans="1:9" ht="24" thickBot="1">
      <c r="A11" s="315">
        <v>14.7</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203</v>
      </c>
      <c r="E15" s="101"/>
      <c r="F15" s="102"/>
      <c r="G15" s="102"/>
      <c r="H15" s="101">
        <v>60</v>
      </c>
      <c r="I15" s="103">
        <f>+H15</f>
        <v>60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60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60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I44"/>
  <sheetViews>
    <sheetView topLeftCell="A25"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07042022'!B110</f>
        <v>Suministro, transporte e instalación de armario de medidores fabricado en lamina Cold Rolled Cal. 18, pintura electrostática con espacio para alojar breaker industrial 3x250A, 3 medidores 3F-4H 5/100 Activa Cl. 1 Reactiva Cl. 2, 2 breaker industriales 3x60A, 1 breaker industrial 3x100A, 3 reservas no equipadas, construido cumpliendo norma EPM RA8-012. Incluye: elementos de fijación, marcación y demás requeridos para su correcta operación.</v>
      </c>
      <c r="E10" s="276"/>
      <c r="F10" s="276"/>
      <c r="G10" s="276"/>
      <c r="H10" s="276"/>
      <c r="I10" s="277"/>
    </row>
    <row r="11" spans="1:9" ht="24" thickBot="1">
      <c r="A11" s="315">
        <v>14.8</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204</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07042022'!B112</f>
        <v>Suministro, transporte e instalación  de alimentación trifásica en cable de cobre 3#2AWG-LSZH (Fases) + 1#4AWG-LSZH (Neutro) + 1#6AWG-LSZH (Tierra). Incluye: terminales de ojo, cintas, marcación y de mas elementos para su correcta instalación</v>
      </c>
      <c r="E10" s="276"/>
      <c r="F10" s="276"/>
      <c r="G10" s="276"/>
      <c r="H10" s="276"/>
      <c r="I10" s="277"/>
    </row>
    <row r="11" spans="1:9" ht="24" thickBot="1">
      <c r="A11" s="315">
        <v>14.9</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205</v>
      </c>
      <c r="E15" s="101"/>
      <c r="F15" s="102"/>
      <c r="G15" s="102"/>
      <c r="H15" s="101">
        <v>5</v>
      </c>
      <c r="I15" s="103">
        <f>+H15</f>
        <v>5</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5</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5</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07042022'!B113</f>
        <v>Suministro, transporte e instalación de ML Zonas Comunes fabricado en lamina Cold Rolled Cal. 18, pintura electrostática con espacio para alojar breaker industrial 3x100A, 1 breaker industrial 3x80A, 2 breakers industriales 3x60A, 1 breaker industrial 3x40A, 1 DPS tipo 1+2 FV40B+C/4-150S. Incluye: elementos de fijación, marcación y demás requeridos para su correcta operación.</v>
      </c>
      <c r="E10" s="276"/>
      <c r="F10" s="276"/>
      <c r="G10" s="276"/>
      <c r="H10" s="276"/>
      <c r="I10" s="277"/>
    </row>
    <row r="11" spans="1:9" ht="24" thickBot="1">
      <c r="A11" s="281">
        <v>14.1</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206</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07042022'!B114</f>
        <v>Suministro, transporte e instalación de canaleta metálica cerrada de 30cmx8cm con tapa. Incluye: curvas, tees, elementos de fijación, cable de cobre desnudo #4 AWG a lo largo de todo el recorrido, marcación y demás requeridos para su correcta operación.</v>
      </c>
      <c r="E10" s="276"/>
      <c r="F10" s="276"/>
      <c r="G10" s="276"/>
      <c r="H10" s="276"/>
      <c r="I10" s="277"/>
    </row>
    <row r="11" spans="1:9" ht="24" thickBot="1">
      <c r="A11" s="281">
        <v>14.11</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207</v>
      </c>
      <c r="E15" s="101"/>
      <c r="F15" s="102"/>
      <c r="G15" s="102"/>
      <c r="H15" s="101">
        <v>120</v>
      </c>
      <c r="I15" s="103">
        <f>+H15</f>
        <v>120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120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120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I44"/>
  <sheetViews>
    <sheetView topLeftCell="A16"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07042022'!B115</f>
        <v>Suministro, transporte e instalación de tubería EMT Ø2''. Incluye: uniones, entradas a caja, curvas, elementos de fijación y marcación.</v>
      </c>
      <c r="E10" s="276"/>
      <c r="F10" s="276"/>
      <c r="G10" s="276"/>
      <c r="H10" s="276"/>
      <c r="I10" s="277"/>
    </row>
    <row r="11" spans="1:9" ht="24" thickBot="1">
      <c r="A11" s="281">
        <v>14.12</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20</v>
      </c>
      <c r="I15" s="103">
        <f>+H15</f>
        <v>20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07042022'!B116</f>
        <v>Suministro, transporte e instalación de tablero de 42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v>
      </c>
      <c r="E10" s="276"/>
      <c r="F10" s="276"/>
      <c r="G10" s="276"/>
      <c r="H10" s="276"/>
      <c r="I10" s="277"/>
    </row>
    <row r="11" spans="1:9" ht="24" thickBot="1">
      <c r="A11" s="281">
        <v>14.13</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208</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I44"/>
  <sheetViews>
    <sheetView topLeftCell="A19"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07042022'!B117</f>
        <v>Suministro, transporte e instalación de tablero de 12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v>
      </c>
      <c r="E10" s="276"/>
      <c r="F10" s="276"/>
      <c r="G10" s="276"/>
      <c r="H10" s="276"/>
      <c r="I10" s="277"/>
    </row>
    <row r="11" spans="1:9" ht="24" thickBot="1">
      <c r="A11" s="281">
        <v>14.14</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208</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I44"/>
  <sheetViews>
    <sheetView topLeftCell="A22" workbookViewId="0">
      <selection activeCell="C41" sqref="C41:D4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07042022'!B118</f>
        <v>Suministro, transporte e instalación de alimentador trifásico en cables de cobre 3No6(F) + 1No8(T) + 1No8(T) AWG-LSZH. Incluye: conectores, cintas, marcación, elementos de fijación y demás accesorios funcionamiento.</v>
      </c>
      <c r="E10" s="276"/>
      <c r="F10" s="276"/>
      <c r="G10" s="276"/>
      <c r="H10" s="276"/>
      <c r="I10" s="277"/>
    </row>
    <row r="11" spans="1:9" ht="24" thickBot="1">
      <c r="A11" s="281">
        <v>14.15</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208</v>
      </c>
      <c r="E15" s="101"/>
      <c r="F15" s="102"/>
      <c r="G15" s="102"/>
      <c r="H15" s="101">
        <v>23</v>
      </c>
      <c r="I15" s="103">
        <f>+H15</f>
        <v>23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07042022'!B119</f>
        <v>Suministro, transporte e instalación de alimentador trifásico en cables de cobre 3No4(F) + 1No6(T) + 1No6(T) AWG-LSZH. Incluye: conectores, cintas, marcación, elementos de fijación y demás accesorios funcionamiento.</v>
      </c>
      <c r="E10" s="276"/>
      <c r="F10" s="276"/>
      <c r="G10" s="276"/>
      <c r="H10" s="276"/>
      <c r="I10" s="277"/>
    </row>
    <row r="11" spans="1:9" ht="24" thickBot="1">
      <c r="A11" s="281">
        <v>14.16</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209</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I44"/>
  <sheetViews>
    <sheetView workbookViewId="0">
      <selection activeCell="H16" sqref="H16"/>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07042022'!B120</f>
        <v>Suministro, transporte e instalación de breaker industrial de 3x80A - Icc=10kA: Incluye: elementos de fijación.</v>
      </c>
      <c r="E10" s="276"/>
      <c r="F10" s="276"/>
      <c r="G10" s="276"/>
      <c r="H10" s="276"/>
      <c r="I10" s="277"/>
    </row>
    <row r="11" spans="1:9" ht="24" thickBot="1">
      <c r="A11" s="281">
        <v>14.17</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210</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I44"/>
  <sheetViews>
    <sheetView topLeftCell="A25"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07042022'!B121</f>
        <v>Suministro, transporte e instalación de breaker industrial de 3x60A - Icc=10kA: Incluye: elementos de fijación.</v>
      </c>
      <c r="E10" s="276"/>
      <c r="F10" s="276"/>
      <c r="G10" s="276"/>
      <c r="H10" s="276"/>
      <c r="I10" s="277"/>
    </row>
    <row r="11" spans="1:9" ht="24" thickBot="1">
      <c r="A11" s="281">
        <v>14.18</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210</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07042022'!B122</f>
        <v>Suministro, transporte e instalación de breaker monopolar enchufable 1x15A, 1x20A o 1x30A - Icc=10kA.</v>
      </c>
      <c r="E10" s="276"/>
      <c r="F10" s="276"/>
      <c r="G10" s="276"/>
      <c r="H10" s="276"/>
      <c r="I10" s="277"/>
    </row>
    <row r="11" spans="1:9" ht="24" thickBot="1">
      <c r="A11" s="281">
        <v>14.19</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210</v>
      </c>
      <c r="E15" s="101"/>
      <c r="F15" s="102"/>
      <c r="G15" s="102"/>
      <c r="H15" s="101">
        <v>44</v>
      </c>
      <c r="I15" s="103">
        <f>+H15</f>
        <v>44</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44</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44</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07042022'!B123</f>
        <v>Suministro, transporte e instalación de breaker bipolar enchufable de 2x15A, 2x20A o 2x30A - Icc=10kA.</v>
      </c>
      <c r="E10" s="276"/>
      <c r="F10" s="276"/>
      <c r="G10" s="276"/>
      <c r="H10" s="276"/>
      <c r="I10" s="277"/>
    </row>
    <row r="11" spans="1:9" ht="24" thickBot="1">
      <c r="A11" s="281">
        <v>14.2</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210</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07042022'!B124</f>
        <v xml:space="preserve">Canaleta metálica de 12x5cm con división central, pestañas para tapar hacia afuera, calibre 22 USG, lamina cold-rolled, pintura electroestática en polvo horneable color gris texturizada. Incluye accesorios (curvas, derivaciones, etc.), elementos de fijación, puente eléctrico en cable de cobre N° 12 AWG y terminales de ojo en todas las uniones. Se debe garantizar la continuidad de las divisiones centrales. </v>
      </c>
      <c r="E10" s="276"/>
      <c r="F10" s="276"/>
      <c r="G10" s="276"/>
      <c r="H10" s="276"/>
      <c r="I10" s="277"/>
    </row>
    <row r="11" spans="1:9" ht="24" thickBot="1">
      <c r="A11" s="281">
        <v>14.21</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207</v>
      </c>
      <c r="E15" s="101"/>
      <c r="F15" s="102"/>
      <c r="G15" s="102"/>
      <c r="H15" s="101">
        <v>50</v>
      </c>
      <c r="I15" s="103">
        <f>+H15</f>
        <v>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07042022'!B125</f>
        <v>Suministro, transporte e instalación de tubería EMT Ø3''. Incluye: uniones, entradas a caja, curvas, elementos de fijación y marcación.</v>
      </c>
      <c r="E10" s="276"/>
      <c r="F10" s="276"/>
      <c r="G10" s="276"/>
      <c r="H10" s="276"/>
      <c r="I10" s="277"/>
    </row>
    <row r="11" spans="1:9" ht="24" thickBot="1">
      <c r="A11" s="281">
        <v>14.22</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211</v>
      </c>
      <c r="E15" s="101"/>
      <c r="F15" s="102"/>
      <c r="G15" s="102"/>
      <c r="H15" s="101">
        <v>20</v>
      </c>
      <c r="I15" s="103">
        <f>+H15</f>
        <v>20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07042022'!B126</f>
        <v>Suministro, transporte e instalación de tubería EMT Ø1 1/2''. Incluye: uniones, entradas a caja, curvas, elementos de fijación y marcación.</v>
      </c>
      <c r="E10" s="276"/>
      <c r="F10" s="276"/>
      <c r="G10" s="276"/>
      <c r="H10" s="276"/>
      <c r="I10" s="277"/>
    </row>
    <row r="11" spans="1:9" ht="24" thickBot="1">
      <c r="A11" s="281">
        <v>14.23</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211</v>
      </c>
      <c r="E15" s="101"/>
      <c r="F15" s="102"/>
      <c r="G15" s="102"/>
      <c r="H15" s="101">
        <v>30</v>
      </c>
      <c r="I15" s="103">
        <f>+H15</f>
        <v>30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07042022'!B128</f>
        <v xml:space="preserve">Suministro, transporte e instalación de salida eléctrica para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v>
      </c>
      <c r="E10" s="276"/>
      <c r="F10" s="276"/>
      <c r="G10" s="276"/>
      <c r="H10" s="276"/>
      <c r="I10" s="277"/>
    </row>
    <row r="11" spans="1:9" ht="24" thickBot="1">
      <c r="A11" s="281">
        <v>14.24</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212</v>
      </c>
      <c r="E15" s="101"/>
      <c r="F15" s="102"/>
      <c r="G15" s="102"/>
      <c r="H15" s="101">
        <v>158</v>
      </c>
      <c r="I15" s="103">
        <f>+H15</f>
        <v>158</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158</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158</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07042022'!B129</f>
        <v xml:space="preserve">Suministro, transporte e instalación de salida eléctrica para toma corriente doble con polo a tierra GFCI, 125V, 15A (NEMA 5-15R) en caja pvc 12x12x5cm. Incluye: 3m de tubo PVC de 3/4, 9m de cable de cobre 3xNo.12 AWG-LSZH, caja PVC 12x12x5, aparato con placa, conectores tipo resorte, marcación, elementos de fijación y demás requeridos para su correcta operación.  </v>
      </c>
      <c r="E10" s="276"/>
      <c r="F10" s="276"/>
      <c r="G10" s="276"/>
      <c r="H10" s="276"/>
      <c r="I10" s="277"/>
    </row>
    <row r="11" spans="1:9" ht="24" thickBot="1">
      <c r="A11" s="281">
        <v>14.25</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212</v>
      </c>
      <c r="E15" s="101"/>
      <c r="F15" s="102"/>
      <c r="G15" s="102"/>
      <c r="H15" s="101">
        <v>2</v>
      </c>
      <c r="I15" s="103">
        <f>+H15</f>
        <v>2</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07042022'!B130</f>
        <v xml:space="preserve">Suministro, transporte e instalación de salida eléctrica para iluminación con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v>
      </c>
      <c r="E10" s="276"/>
      <c r="F10" s="276"/>
      <c r="G10" s="276"/>
      <c r="H10" s="276"/>
      <c r="I10" s="277"/>
    </row>
    <row r="11" spans="1:9" ht="24" thickBot="1">
      <c r="A11" s="281">
        <v>14.26</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212</v>
      </c>
      <c r="E15" s="101"/>
      <c r="F15" s="102"/>
      <c r="G15" s="102"/>
      <c r="H15" s="101">
        <v>171</v>
      </c>
      <c r="I15" s="103">
        <f>+H15</f>
        <v>171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171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171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I44"/>
  <sheetViews>
    <sheetView topLeftCell="A22" workbookViewId="0">
      <selection activeCell="I50" sqref="I50"/>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07042022'!B131</f>
        <v xml:space="preserve">Suministro, transporte e instalación de salida eléctrica para interruptor sencillo 125V - 10A color blanco en caja metálica tipo Rawelt. Incluye: 3m de tubo EMT de 3/4, 9m de cable de cobre 3xNo.12 AWG-LSZH, caja metálica tipo Rawelt 2x4, aparato con placa, conectores tipo resorte, marcación, elementos de fijación y demás requeridos para su correcta operación.  </v>
      </c>
      <c r="E10" s="276"/>
      <c r="F10" s="276"/>
      <c r="G10" s="276"/>
      <c r="H10" s="276"/>
      <c r="I10" s="277"/>
    </row>
    <row r="11" spans="1:9" ht="24" thickBot="1">
      <c r="A11" s="281">
        <v>14.27</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212</v>
      </c>
      <c r="E15" s="101"/>
      <c r="F15" s="102"/>
      <c r="G15" s="102"/>
      <c r="H15" s="101">
        <v>12</v>
      </c>
      <c r="I15" s="103">
        <f>+H15</f>
        <v>12</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12</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12</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I44"/>
  <sheetViews>
    <sheetView workbookViewId="0">
      <selection activeCell="C11" sqref="C1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07042022'!B132</f>
        <v>Suministro, transporte e instalación de tubería EMT Ø3/4''. Incluye: uniones, entradas a caja, curvas, elementos de fijación y marcación.</v>
      </c>
      <c r="E10" s="276"/>
      <c r="F10" s="276"/>
      <c r="G10" s="276"/>
      <c r="H10" s="276"/>
      <c r="I10" s="277"/>
    </row>
    <row r="11" spans="1:9" ht="24" thickBot="1">
      <c r="A11" s="281">
        <v>14.28</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1260</v>
      </c>
      <c r="I15" s="103">
        <f>+H15</f>
        <v>1260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1260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1260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07042022'!B132</f>
        <v>Suministro, transporte e instalación de tubería EMT Ø3/4''. Incluye: uniones, entradas a caja, curvas, elementos de fijación y marcación.</v>
      </c>
      <c r="E10" s="276"/>
      <c r="F10" s="276"/>
      <c r="G10" s="276"/>
      <c r="H10" s="276"/>
      <c r="I10" s="277"/>
    </row>
    <row r="11" spans="1:9" ht="24" thickBot="1">
      <c r="A11" s="281">
        <v>14.29</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40</v>
      </c>
      <c r="I15" s="103">
        <f>+H15</f>
        <v>40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07042022'!B134</f>
        <v>Suministro, transporte e instalación de conector curvo o recto ⌀3/4'' para coraza.</v>
      </c>
      <c r="E10" s="276"/>
      <c r="F10" s="276"/>
      <c r="G10" s="276"/>
      <c r="H10" s="276"/>
      <c r="I10" s="277"/>
    </row>
    <row r="11" spans="1:9" ht="24" thickBot="1">
      <c r="A11" s="281">
        <v>14.3</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213</v>
      </c>
      <c r="E15" s="101"/>
      <c r="F15" s="102"/>
      <c r="G15" s="102"/>
      <c r="H15" s="101">
        <v>40</v>
      </c>
      <c r="I15" s="103">
        <f>+H15</f>
        <v>40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I44"/>
  <sheetViews>
    <sheetView workbookViewId="0">
      <selection activeCell="D15" sqref="D1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07042022'!B135</f>
        <v>Suministro, transporte e instalación de caja de paso metálica 12x12x5cm con tapa troquel universal y/o tapa lisa. Incluye: elementos de fijación y marcación.</v>
      </c>
      <c r="E10" s="276"/>
      <c r="F10" s="276"/>
      <c r="G10" s="276"/>
      <c r="H10" s="276"/>
      <c r="I10" s="277"/>
    </row>
    <row r="11" spans="1:9" ht="24" thickBot="1">
      <c r="A11" s="281">
        <v>14.31</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214</v>
      </c>
      <c r="E15" s="101"/>
      <c r="F15" s="102"/>
      <c r="G15" s="102"/>
      <c r="H15" s="101">
        <v>40</v>
      </c>
      <c r="I15" s="103">
        <f>+H15</f>
        <v>40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I44"/>
  <sheetViews>
    <sheetView workbookViewId="0">
      <selection activeCell="D15" sqref="D1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07042022'!B136</f>
        <v>Suministro, transporte e instalación de cable de cobre #12 AWG-LSZH. Incluye: elementos de fijación y marcación.</v>
      </c>
      <c r="E10" s="276"/>
      <c r="F10" s="276"/>
      <c r="G10" s="276"/>
      <c r="H10" s="276"/>
      <c r="I10" s="277"/>
    </row>
    <row r="11" spans="1:9" ht="24" thickBot="1">
      <c r="A11" s="281">
        <v>14.32</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215</v>
      </c>
      <c r="E15" s="101"/>
      <c r="F15" s="102"/>
      <c r="G15" s="102"/>
      <c r="H15" s="101">
        <v>8500</v>
      </c>
      <c r="I15" s="103">
        <f>+H15</f>
        <v>8500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8500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8500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I44"/>
  <sheetViews>
    <sheetView workbookViewId="0">
      <selection activeCell="J27" sqref="J27"/>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07042022'!B137</f>
        <v>Suministro, transporte e instalación de cable de cobre #10 AWG-LSZH. Incluye: elementos de fijación y marcación.</v>
      </c>
      <c r="E10" s="276"/>
      <c r="F10" s="276"/>
      <c r="G10" s="276"/>
      <c r="H10" s="276"/>
      <c r="I10" s="277"/>
    </row>
    <row r="11" spans="1:9" ht="24" thickBot="1">
      <c r="A11" s="281">
        <v>14.33</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215</v>
      </c>
      <c r="E15" s="101"/>
      <c r="F15" s="102"/>
      <c r="G15" s="102"/>
      <c r="H15" s="101">
        <v>100</v>
      </c>
      <c r="I15" s="103">
        <f>+H15</f>
        <v>100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100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100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I44"/>
  <sheetViews>
    <sheetView topLeftCell="A7"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07042022'!B138</f>
        <v xml:space="preserve">Suministro, transporte e instalación de salida eléctrica para toma corriente doble con polo a tierra intemperie, 125V, 15A (NEMA 5-15R) en caja pvc 12x12x5cm. Incluye: 3m de tubo PVC de 3/4, 9m de cable de cobre 3xNo.12 AWG-LSZH, caja PVC 12x12x5, aparato con placa, conectores tipo resorte, marcación, elementos de fijación y demás requeridos para su correcta operación.  </v>
      </c>
      <c r="E10" s="276"/>
      <c r="F10" s="276"/>
      <c r="G10" s="276"/>
      <c r="H10" s="276"/>
      <c r="I10" s="277"/>
    </row>
    <row r="11" spans="1:9" ht="24" thickBot="1">
      <c r="A11" s="281">
        <v>14.34</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134</v>
      </c>
      <c r="E15" s="101"/>
      <c r="F15" s="102"/>
      <c r="G15" s="102"/>
      <c r="H15" s="101">
        <v>10</v>
      </c>
      <c r="I15" s="103">
        <f>+H15</f>
        <v>10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07042022'!B138</f>
        <v xml:space="preserve">Suministro, transporte e instalación de salida eléctrica para toma corriente doble con polo a tierra intemperie, 125V, 15A (NEMA 5-15R) en caja pvc 12x12x5cm. Incluye: 3m de tubo PVC de 3/4, 9m de cable de cobre 3xNo.12 AWG-LSZH, caja PVC 12x12x5, aparato con placa, conectores tipo resorte, marcación, elementos de fijación y demás requeridos para su correcta operación.  </v>
      </c>
      <c r="E10" s="276"/>
      <c r="F10" s="276"/>
      <c r="G10" s="276"/>
      <c r="H10" s="276"/>
      <c r="I10" s="277"/>
    </row>
    <row r="11" spans="1:9" ht="24" thickBot="1">
      <c r="A11" s="281">
        <v>14.35</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1260</v>
      </c>
      <c r="I15" s="103">
        <f>+H15</f>
        <v>1260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1260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1260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07042022'!B141</f>
        <v>Suministro, transporte e instalación de luminaria hermética LED 50W DL HIGH FLUX, 140 lm/W, 7000 lm, 50000h L70, IP65, IK05. Incluye: elementos de fijación, cable encauchetado 3x16AWG y clavija.</v>
      </c>
      <c r="E10" s="276"/>
      <c r="F10" s="276"/>
      <c r="G10" s="276"/>
      <c r="H10" s="276"/>
      <c r="I10" s="277"/>
    </row>
    <row r="11" spans="1:9" ht="24" thickBot="1">
      <c r="A11" s="281">
        <v>14.36</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216</v>
      </c>
      <c r="E15" s="101"/>
      <c r="F15" s="102"/>
      <c r="G15" s="102"/>
      <c r="H15" s="101">
        <v>129</v>
      </c>
      <c r="I15" s="103">
        <f>+H15</f>
        <v>129</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129</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129</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A1:I44"/>
  <sheetViews>
    <sheetView topLeftCell="A12" workbookViewId="0">
      <selection activeCell="A12" sqref="A1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07042022'!B142</f>
        <v>Suministro, transporte e instalación de panel LED redondo de 18W tipo cilindro de sobreponer, color 6500K , 1080lm, 60lm/W, ángulo de apertura 140°, CRI&gt;70. Incluye: elementos de fijación, cable encauchetado 3x16AWG y clavija.</v>
      </c>
      <c r="E10" s="276"/>
      <c r="F10" s="276"/>
      <c r="G10" s="276"/>
      <c r="H10" s="276"/>
      <c r="I10" s="277"/>
    </row>
    <row r="11" spans="1:9" ht="24" thickBot="1">
      <c r="A11" s="281">
        <v>14.37</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217</v>
      </c>
      <c r="E15" s="101"/>
      <c r="F15" s="102"/>
      <c r="G15" s="102"/>
      <c r="H15" s="101">
        <v>16</v>
      </c>
      <c r="I15" s="103">
        <f>+H15</f>
        <v>16</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16</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16</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07042022'!B143</f>
        <v>Suministro, transporte e instalación de luminaria LED de emergencia con botón de prueba e indicador de carga, simétrica dirigible de 2x1.6W, flujo luminoso 2x130lm, 6000K y autonomía de 90min. Incluye: elementos de fijación, cable encauchetado 3x16AWG y clavija.</v>
      </c>
      <c r="E10" s="276"/>
      <c r="F10" s="276"/>
      <c r="G10" s="276"/>
      <c r="H10" s="276"/>
      <c r="I10" s="277"/>
    </row>
    <row r="11" spans="1:9" ht="24" thickBot="1">
      <c r="A11" s="281">
        <v>14.38</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218</v>
      </c>
      <c r="E15" s="101"/>
      <c r="F15" s="102"/>
      <c r="G15" s="102"/>
      <c r="H15" s="101">
        <v>22</v>
      </c>
      <c r="I15" s="103">
        <f>+H15</f>
        <v>22</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22</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22</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07042022'!B145</f>
        <v>Suministro, transporte e instalación de varilla de puesta a tierra de 5/8''x2400mm.</v>
      </c>
      <c r="E10" s="276"/>
      <c r="F10" s="276"/>
      <c r="G10" s="276"/>
      <c r="H10" s="276"/>
      <c r="I10" s="277"/>
    </row>
    <row r="11" spans="1:9" ht="24" thickBot="1">
      <c r="A11" s="281">
        <v>14.39</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219</v>
      </c>
      <c r="E15" s="101"/>
      <c r="F15" s="102"/>
      <c r="G15" s="102"/>
      <c r="H15" s="101">
        <v>4</v>
      </c>
      <c r="I15" s="103">
        <f>+H15</f>
        <v>4</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07042022'!B146</f>
        <v>Suministro, transporte e instalación de cable de cobre desnudo No.1/0AWG.</v>
      </c>
      <c r="E10" s="276"/>
      <c r="F10" s="276"/>
      <c r="G10" s="276"/>
      <c r="H10" s="276"/>
      <c r="I10" s="277"/>
    </row>
    <row r="11" spans="1:9" ht="24" thickBot="1">
      <c r="A11" s="281">
        <v>14.4</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215</v>
      </c>
      <c r="E15" s="101"/>
      <c r="F15" s="102"/>
      <c r="G15" s="102"/>
      <c r="H15" s="101">
        <v>32</v>
      </c>
      <c r="I15" s="103">
        <f>+H15</f>
        <v>32</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32</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32</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D9:I9"/>
    <mergeCell ref="A10:B10"/>
    <mergeCell ref="D10:I11"/>
    <mergeCell ref="A11:B11"/>
    <mergeCell ref="D12:D13"/>
    <mergeCell ref="E12:G12"/>
    <mergeCell ref="H12:H13"/>
    <mergeCell ref="I12:I13"/>
    <mergeCell ref="B9:C9"/>
    <mergeCell ref="D34:H34"/>
    <mergeCell ref="E35:H35"/>
    <mergeCell ref="D36:H36"/>
    <mergeCell ref="D38:I39"/>
    <mergeCell ref="C41:D41"/>
    <mergeCell ref="C3:G3"/>
    <mergeCell ref="A4:I4"/>
    <mergeCell ref="A5:I5"/>
    <mergeCell ref="A6:I6"/>
    <mergeCell ref="A7:C8"/>
    <mergeCell ref="D7:I8"/>
    <mergeCell ref="A1:B3"/>
    <mergeCell ref="C1:G2"/>
    <mergeCell ref="H1:I1"/>
    <mergeCell ref="H2:I3"/>
  </mergeCells>
  <pageMargins left="0.7" right="0.7" top="0.75" bottom="0.75" header="0.3" footer="0.3"/>
  <drawing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07042022'!B147</f>
        <v>Suministro, transporte e instalación de soldadura exotérmica de 115gr.</v>
      </c>
      <c r="E10" s="276"/>
      <c r="F10" s="276"/>
      <c r="G10" s="276"/>
      <c r="H10" s="276"/>
      <c r="I10" s="277"/>
    </row>
    <row r="11" spans="1:9" ht="24" thickBot="1">
      <c r="A11" s="281">
        <v>14.41</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220</v>
      </c>
      <c r="E15" s="101"/>
      <c r="F15" s="102"/>
      <c r="G15" s="102"/>
      <c r="H15" s="101">
        <v>10</v>
      </c>
      <c r="I15" s="103">
        <f>+H15</f>
        <v>10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07042022'!B148</f>
        <v>Suministro, transporte e instalación de caja de inspección según norma EPM RS3-001.</v>
      </c>
      <c r="E10" s="276"/>
      <c r="F10" s="276"/>
      <c r="G10" s="276"/>
      <c r="H10" s="276"/>
      <c r="I10" s="277"/>
    </row>
    <row r="11" spans="1:9" ht="24" thickBot="1">
      <c r="A11" s="281">
        <v>14.42</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220</v>
      </c>
      <c r="E15" s="101"/>
      <c r="F15" s="102"/>
      <c r="G15" s="102"/>
      <c r="H15" s="101">
        <v>10</v>
      </c>
      <c r="I15" s="103">
        <f>+H15</f>
        <v>10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D9:I9"/>
    <mergeCell ref="A10:B10"/>
    <mergeCell ref="D10:I11"/>
    <mergeCell ref="A11:B11"/>
    <mergeCell ref="D12:D13"/>
    <mergeCell ref="E12:G12"/>
    <mergeCell ref="H12:H13"/>
    <mergeCell ref="I12:I13"/>
    <mergeCell ref="B9:C9"/>
    <mergeCell ref="D34:H34"/>
    <mergeCell ref="E35:H35"/>
    <mergeCell ref="D36:H36"/>
    <mergeCell ref="D38:I39"/>
    <mergeCell ref="C41:D41"/>
    <mergeCell ref="C3:G3"/>
    <mergeCell ref="A4:I4"/>
    <mergeCell ref="A5:I5"/>
    <mergeCell ref="A6:I6"/>
    <mergeCell ref="A7:C8"/>
    <mergeCell ref="D7:I8"/>
    <mergeCell ref="A1:B3"/>
    <mergeCell ref="C1:G2"/>
    <mergeCell ref="H1:I1"/>
    <mergeCell ref="H2:I3"/>
  </mergeCells>
  <pageMargins left="0.7" right="0.7" top="0.75" bottom="0.75" header="0.3" footer="0.3"/>
  <drawing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07042022'!B150</f>
        <v>Suministro, transporte e instalación de gabinete para control de iluminación exterior y puntos fijos fabricado en lamina cold rolled Cal. 18, pintura electrostática con espacio para alojar 8 contactores AC3 de 30A, 8 muletillas de 2 posiciones, 8 pilotos verdes, 16 borneras de 6mm2 y dimensiones aproximadas de 80x80x25cm. Incluye: equipamiento eléctrico, marcación y elementos de fijación.</v>
      </c>
      <c r="E10" s="276"/>
      <c r="F10" s="276"/>
      <c r="G10" s="276"/>
      <c r="H10" s="276"/>
      <c r="I10" s="277"/>
    </row>
    <row r="11" spans="1:9" ht="24" thickBot="1">
      <c r="A11" s="281">
        <v>14.43</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221</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07042022'!B151</f>
        <v>Suministro, transporte e instalación de herraje para caja según norma RS3-001. Incluye: herraje, marcación y demás elementos requeridos para su correcta instalación.</v>
      </c>
      <c r="E10" s="276"/>
      <c r="F10" s="276"/>
      <c r="G10" s="276"/>
      <c r="H10" s="276"/>
      <c r="I10" s="277"/>
    </row>
    <row r="11" spans="1:9" ht="24" thickBot="1">
      <c r="A11" s="281">
        <v>14.44</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222</v>
      </c>
      <c r="E15" s="101"/>
      <c r="F15" s="102"/>
      <c r="G15" s="102"/>
      <c r="H15" s="101">
        <v>28</v>
      </c>
      <c r="I15" s="103">
        <f>+H15</f>
        <v>28</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28</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28</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07042022'!B152</f>
        <v xml:space="preserve">Suministro, transporte e instalación de tubería de 1∅2" PVC-DB , incluye  entradas tipo campana PVC de 2" y todos los elementos necesarios para su correcta instalación y puesta en marcha. </v>
      </c>
      <c r="E10" s="276"/>
      <c r="F10" s="276"/>
      <c r="G10" s="276"/>
      <c r="H10" s="276"/>
      <c r="I10" s="277"/>
    </row>
    <row r="11" spans="1:9" ht="24" thickBot="1">
      <c r="A11" s="281">
        <v>14.45</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450</v>
      </c>
      <c r="I15" s="103">
        <f>+H15</f>
        <v>450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dimension ref="A1:I44"/>
  <sheetViews>
    <sheetView topLeftCell="A25"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07042022'!B153</f>
        <v>Suministro, transporte e instalación de poste de concreto ornamental tipo Carabobo. Incluye: ahoyada, hincada y aplomada.</v>
      </c>
      <c r="E10" s="276"/>
      <c r="F10" s="276"/>
      <c r="G10" s="276"/>
      <c r="H10" s="276"/>
      <c r="I10" s="277"/>
    </row>
    <row r="11" spans="1:9" ht="24" thickBot="1">
      <c r="A11" s="281">
        <v>14.46</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199</v>
      </c>
      <c r="E15" s="101"/>
      <c r="F15" s="102"/>
      <c r="G15" s="102"/>
      <c r="H15" s="101">
        <v>28</v>
      </c>
      <c r="I15" s="103">
        <f>+H15</f>
        <v>28</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28</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28</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dimension ref="A1:I44"/>
  <sheetViews>
    <sheetView topLeftCell="A28"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07042022'!B154</f>
        <v>Suministro, transporte e instalación de brazo ornamental sencillo tipo Carabobo (Largo).</v>
      </c>
      <c r="E10" s="276"/>
      <c r="F10" s="276"/>
      <c r="G10" s="276"/>
      <c r="H10" s="276"/>
      <c r="I10" s="277"/>
    </row>
    <row r="11" spans="1:9" ht="24" thickBot="1">
      <c r="A11" s="281">
        <v>14.47</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199</v>
      </c>
      <c r="E15" s="101"/>
      <c r="F15" s="102"/>
      <c r="G15" s="102"/>
      <c r="H15" s="101">
        <v>28</v>
      </c>
      <c r="I15" s="103">
        <f>+H15</f>
        <v>28</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28</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28</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dimension ref="A1:I44"/>
  <sheetViews>
    <sheetView topLeftCell="A25"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07042022'!B156</f>
        <v>Suministro, transporte e instalación de alimentador para alumbrado público exterior en cables 2No.8(F) + 1No.8(T)  AWG-THWN. Incluye: Cintas, marcación y demás accesorios para su correcta instalación.</v>
      </c>
      <c r="E10" s="276"/>
      <c r="F10" s="276"/>
      <c r="G10" s="276"/>
      <c r="H10" s="276"/>
      <c r="I10" s="277"/>
    </row>
    <row r="11" spans="1:9" ht="24" thickBot="1">
      <c r="A11" s="281">
        <v>14.48</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223</v>
      </c>
      <c r="E15" s="101"/>
      <c r="F15" s="102"/>
      <c r="G15" s="102"/>
      <c r="H15" s="101">
        <v>450</v>
      </c>
      <c r="I15" s="103">
        <f>+H15</f>
        <v>450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dimension ref="A1:I44"/>
  <sheetViews>
    <sheetView topLeftCell="A22" workbookViewId="0">
      <selection activeCell="D10" sqref="D10:I1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07042022'!B156</f>
        <v>Suministro, transporte e instalación de alimentador para alumbrado público exterior en cables 2No.8(F) + 1No.8(T)  AWG-THWN. Incluye: Cintas, marcación y demás accesorios para su correcta instalación.</v>
      </c>
      <c r="E10" s="276"/>
      <c r="F10" s="276"/>
      <c r="G10" s="276"/>
      <c r="H10" s="276"/>
      <c r="I10" s="277"/>
    </row>
    <row r="11" spans="1:9" ht="24" thickBot="1">
      <c r="A11" s="281">
        <v>14.49</v>
      </c>
      <c r="B11" s="319"/>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ht="30">
      <c r="A15" s="93"/>
      <c r="B15" s="94"/>
      <c r="C15" s="91"/>
      <c r="D15" s="95" t="s">
        <v>223</v>
      </c>
      <c r="E15" s="101"/>
      <c r="F15" s="102"/>
      <c r="G15" s="102"/>
      <c r="H15" s="101">
        <v>450</v>
      </c>
      <c r="I15" s="103">
        <f>+H15</f>
        <v>450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450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450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dimension ref="A1:I44"/>
  <sheetViews>
    <sheetView topLeftCell="A22" workbookViewId="0">
      <selection activeCell="A12" sqref="A12"/>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07042022'!B157</f>
        <v>Suministro, transporte e instalación de varilla de puesta a tierra de 5/8''x2400mm.</v>
      </c>
      <c r="E10" s="276"/>
      <c r="F10" s="276"/>
      <c r="G10" s="276"/>
      <c r="H10" s="276"/>
      <c r="I10" s="277"/>
    </row>
    <row r="11" spans="1:9" ht="24" thickBot="1">
      <c r="A11" s="281">
        <v>14.5</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219</v>
      </c>
      <c r="E15" s="101"/>
      <c r="F15" s="102"/>
      <c r="G15" s="102"/>
      <c r="H15" s="101">
        <v>28</v>
      </c>
      <c r="I15" s="103">
        <f>+H15</f>
        <v>28</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28</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28</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07042022'!B159</f>
        <v>Suministro, transporte e instalación de bajante en TMG ⌀2"x4.5m. Incluye: capacete con grapa de puesta a tierra, elementos de fijación y marcación.</v>
      </c>
      <c r="E10" s="276"/>
      <c r="F10" s="276"/>
      <c r="G10" s="276"/>
      <c r="H10" s="276"/>
      <c r="I10" s="277"/>
    </row>
    <row r="11" spans="1:9" ht="24" thickBot="1">
      <c r="A11" s="281">
        <v>14.51</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202</v>
      </c>
      <c r="E15" s="101"/>
      <c r="F15" s="102"/>
      <c r="G15" s="102"/>
      <c r="H15" s="101">
        <v>1</v>
      </c>
      <c r="I15" s="103">
        <f>+H15</f>
        <v>1</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1</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1</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07042022'!B160</f>
        <v>Suministro, transporte e instalación de caja según norma TEL -NIN114. Incluye: marcación externa e interna.</v>
      </c>
      <c r="E10" s="276"/>
      <c r="F10" s="276"/>
      <c r="G10" s="276"/>
      <c r="H10" s="276"/>
      <c r="I10" s="277"/>
    </row>
    <row r="11" spans="1:9" ht="24" thickBot="1">
      <c r="A11" s="281">
        <v>14.52</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214</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07042022'!B161</f>
        <v>Suministro, transporte e instalación de tubería de 2x∅2" PVC-DB zona dura. Incluye: accesorios PVC (terminales, curvas, uniones), soldadura PVC, banda plástica riesgo eléctrico y demás requeridos para su correcta operación.</v>
      </c>
      <c r="E10" s="276"/>
      <c r="F10" s="276"/>
      <c r="G10" s="276"/>
      <c r="H10" s="276"/>
      <c r="I10" s="277"/>
    </row>
    <row r="11" spans="1:9" ht="24" thickBot="1">
      <c r="A11" s="281">
        <v>14.53</v>
      </c>
      <c r="B11" s="319"/>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50</v>
      </c>
      <c r="I15" s="103">
        <f>+H15</f>
        <v>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dimension ref="A2:P188"/>
  <sheetViews>
    <sheetView topLeftCell="A169" zoomScale="130" zoomScaleNormal="130" workbookViewId="0">
      <selection activeCell="B19" sqref="B19"/>
    </sheetView>
  </sheetViews>
  <sheetFormatPr defaultColWidth="10.5703125" defaultRowHeight="11.25"/>
  <cols>
    <col min="1" max="1" width="10.5703125" style="16"/>
    <col min="2" max="2" width="79.140625" style="16" customWidth="1"/>
    <col min="3" max="4" width="10.5703125" style="16"/>
    <col min="5" max="5" width="15" style="16" customWidth="1"/>
    <col min="6" max="6" width="17" style="16" customWidth="1"/>
    <col min="7" max="7" width="12.140625" style="16" bestFit="1" customWidth="1"/>
    <col min="8" max="8" width="17.140625" style="52" customWidth="1"/>
    <col min="9" max="9" width="17.85546875" style="52" customWidth="1"/>
    <col min="10" max="10" width="20.85546875" style="56" customWidth="1"/>
    <col min="11" max="14" width="10.5703125" style="16"/>
    <col min="15" max="16" width="13.7109375" style="16" bestFit="1" customWidth="1"/>
    <col min="17" max="16384" width="10.5703125" style="16"/>
  </cols>
  <sheetData>
    <row r="2" spans="1:10">
      <c r="A2" s="331" t="s">
        <v>224</v>
      </c>
      <c r="B2" s="332"/>
      <c r="C2" s="332"/>
      <c r="D2" s="332"/>
      <c r="E2" s="332"/>
      <c r="F2" s="332"/>
      <c r="G2" s="333"/>
    </row>
    <row r="3" spans="1:10" ht="22.5">
      <c r="A3" s="3" t="s">
        <v>225</v>
      </c>
      <c r="B3" s="4" t="s">
        <v>226</v>
      </c>
      <c r="C3" s="4" t="s">
        <v>227</v>
      </c>
      <c r="D3" s="4" t="s">
        <v>228</v>
      </c>
      <c r="E3" s="9" t="s">
        <v>229</v>
      </c>
      <c r="F3" s="3" t="s">
        <v>230</v>
      </c>
      <c r="G3" s="7" t="s">
        <v>231</v>
      </c>
    </row>
    <row r="4" spans="1:10">
      <c r="A4" s="1">
        <v>3</v>
      </c>
      <c r="B4" s="322" t="s">
        <v>27</v>
      </c>
      <c r="C4" s="323"/>
      <c r="D4" s="323"/>
      <c r="E4" s="323"/>
      <c r="F4" s="324"/>
      <c r="G4" s="8">
        <f>SUM(F5:F8)</f>
        <v>45876377.400000006</v>
      </c>
    </row>
    <row r="5" spans="1:10" ht="45">
      <c r="A5" s="10">
        <v>3.1</v>
      </c>
      <c r="B5" s="11" t="s">
        <v>232</v>
      </c>
      <c r="C5" s="15" t="s">
        <v>233</v>
      </c>
      <c r="D5" s="78">
        <v>268</v>
      </c>
      <c r="E5" s="13">
        <v>42794</v>
      </c>
      <c r="F5" s="14">
        <f>E5*D5</f>
        <v>11468792</v>
      </c>
      <c r="G5" s="334"/>
      <c r="H5" s="51" t="s">
        <v>234</v>
      </c>
      <c r="I5" s="54"/>
    </row>
    <row r="6" spans="1:10" ht="33.75">
      <c r="A6" s="10">
        <v>3.2</v>
      </c>
      <c r="B6" s="11" t="s">
        <v>235</v>
      </c>
      <c r="C6" s="15" t="s">
        <v>236</v>
      </c>
      <c r="D6" s="78">
        <v>266</v>
      </c>
      <c r="E6" s="13">
        <v>38137</v>
      </c>
      <c r="F6" s="14">
        <f t="shared" ref="F6:F8" si="0">E6*D6</f>
        <v>10144442</v>
      </c>
      <c r="G6" s="335"/>
      <c r="H6" s="51" t="s">
        <v>234</v>
      </c>
      <c r="I6" s="54"/>
    </row>
    <row r="7" spans="1:10" ht="45">
      <c r="A7" s="10">
        <v>3.5</v>
      </c>
      <c r="B7" s="11" t="s">
        <v>237</v>
      </c>
      <c r="C7" s="15" t="s">
        <v>233</v>
      </c>
      <c r="D7" s="78">
        <v>345.8</v>
      </c>
      <c r="E7" s="13">
        <v>69573</v>
      </c>
      <c r="F7" s="14">
        <f t="shared" si="0"/>
        <v>24058343.400000002</v>
      </c>
      <c r="G7" s="335"/>
      <c r="H7" s="51" t="s">
        <v>234</v>
      </c>
      <c r="I7" s="54"/>
    </row>
    <row r="8" spans="1:10" ht="22.5">
      <c r="A8" s="10">
        <v>3.6</v>
      </c>
      <c r="B8" s="11" t="s">
        <v>238</v>
      </c>
      <c r="C8" s="15" t="s">
        <v>233</v>
      </c>
      <c r="D8" s="78">
        <v>20</v>
      </c>
      <c r="E8" s="13">
        <v>10240</v>
      </c>
      <c r="F8" s="14">
        <f t="shared" si="0"/>
        <v>204800</v>
      </c>
      <c r="G8" s="336"/>
      <c r="H8" s="51" t="s">
        <v>234</v>
      </c>
      <c r="I8" s="54"/>
    </row>
    <row r="9" spans="1:10">
      <c r="A9" s="3" t="s">
        <v>239</v>
      </c>
      <c r="B9" s="322" t="s">
        <v>240</v>
      </c>
      <c r="C9" s="323"/>
      <c r="D9" s="323"/>
      <c r="E9" s="323"/>
      <c r="F9" s="324"/>
      <c r="G9" s="6">
        <f>SUM(F10:F11)</f>
        <v>883547238</v>
      </c>
      <c r="I9" s="54"/>
    </row>
    <row r="10" spans="1:10" ht="45">
      <c r="A10" s="10">
        <v>4.0999999999999996</v>
      </c>
      <c r="B10" s="11" t="s">
        <v>241</v>
      </c>
      <c r="C10" s="15" t="s">
        <v>233</v>
      </c>
      <c r="D10" s="78">
        <v>742.42</v>
      </c>
      <c r="E10" s="13">
        <v>615350</v>
      </c>
      <c r="F10" s="14">
        <f>E10*D10</f>
        <v>456848147</v>
      </c>
      <c r="G10" s="334"/>
      <c r="H10" s="51" t="s">
        <v>234</v>
      </c>
      <c r="I10" s="54"/>
    </row>
    <row r="11" spans="1:10" ht="22.5">
      <c r="A11" s="10">
        <v>4.2</v>
      </c>
      <c r="B11" s="80" t="s">
        <v>242</v>
      </c>
      <c r="C11" s="15" t="s">
        <v>243</v>
      </c>
      <c r="D11" s="78">
        <v>66703</v>
      </c>
      <c r="E11" s="13">
        <v>6397</v>
      </c>
      <c r="F11" s="14">
        <f>E11*D11</f>
        <v>426699091</v>
      </c>
      <c r="G11" s="336"/>
      <c r="H11" s="51" t="s">
        <v>234</v>
      </c>
      <c r="I11" s="55"/>
      <c r="J11" s="56" t="s">
        <v>244</v>
      </c>
    </row>
    <row r="12" spans="1:10">
      <c r="A12" s="1">
        <v>5</v>
      </c>
      <c r="B12" s="322" t="s">
        <v>245</v>
      </c>
      <c r="C12" s="323"/>
      <c r="D12" s="323"/>
      <c r="E12" s="323"/>
      <c r="F12" s="324"/>
      <c r="G12" s="6">
        <f>SUM(F13:F17)</f>
        <v>306832326.31</v>
      </c>
      <c r="I12" s="54"/>
    </row>
    <row r="13" spans="1:10" ht="56.25">
      <c r="A13" s="10">
        <v>5.0999999999999996</v>
      </c>
      <c r="B13" s="11" t="s">
        <v>246</v>
      </c>
      <c r="C13" s="15" t="s">
        <v>236</v>
      </c>
      <c r="D13" s="78">
        <v>3479.0149999999999</v>
      </c>
      <c r="E13" s="13">
        <v>41354</v>
      </c>
      <c r="F13" s="14">
        <f>E13*D13</f>
        <v>143871186.31</v>
      </c>
      <c r="G13" s="334"/>
      <c r="H13" s="51" t="s">
        <v>234</v>
      </c>
      <c r="I13" s="54"/>
    </row>
    <row r="14" spans="1:10" ht="33.75">
      <c r="A14" s="10">
        <v>5.2</v>
      </c>
      <c r="B14" s="11" t="s">
        <v>247</v>
      </c>
      <c r="C14" s="15" t="s">
        <v>236</v>
      </c>
      <c r="D14" s="78">
        <v>4332</v>
      </c>
      <c r="E14" s="13">
        <v>15684</v>
      </c>
      <c r="F14" s="14">
        <f t="shared" ref="F14:F17" si="1">E14*D14</f>
        <v>67943088</v>
      </c>
      <c r="G14" s="335"/>
      <c r="H14" s="51" t="s">
        <v>234</v>
      </c>
      <c r="I14" s="54"/>
    </row>
    <row r="15" spans="1:10" ht="33.75">
      <c r="A15" s="10">
        <v>5.3</v>
      </c>
      <c r="B15" s="11" t="s">
        <v>248</v>
      </c>
      <c r="C15" s="15" t="s">
        <v>236</v>
      </c>
      <c r="D15" s="78">
        <v>4206</v>
      </c>
      <c r="E15" s="13">
        <v>5830</v>
      </c>
      <c r="F15" s="14">
        <f t="shared" si="1"/>
        <v>24520980</v>
      </c>
      <c r="G15" s="335"/>
      <c r="H15" s="51" t="s">
        <v>234</v>
      </c>
      <c r="I15" s="54"/>
    </row>
    <row r="16" spans="1:10" ht="56.25">
      <c r="A16" s="17">
        <v>5.4</v>
      </c>
      <c r="B16" s="18" t="s">
        <v>249</v>
      </c>
      <c r="C16" s="19" t="s">
        <v>236</v>
      </c>
      <c r="D16" s="78">
        <v>2748</v>
      </c>
      <c r="E16" s="20">
        <v>9562</v>
      </c>
      <c r="F16" s="21">
        <f t="shared" si="1"/>
        <v>26276376</v>
      </c>
      <c r="G16" s="335"/>
      <c r="H16" s="51" t="s">
        <v>234</v>
      </c>
      <c r="I16" s="54"/>
    </row>
    <row r="17" spans="1:9" ht="67.5">
      <c r="A17" s="22">
        <v>5.5</v>
      </c>
      <c r="B17" s="23" t="s">
        <v>250</v>
      </c>
      <c r="C17" s="24" t="s">
        <v>236</v>
      </c>
      <c r="D17" s="78">
        <v>3138</v>
      </c>
      <c r="E17" s="25">
        <v>14092</v>
      </c>
      <c r="F17" s="26">
        <f t="shared" si="1"/>
        <v>44220696</v>
      </c>
      <c r="G17" s="27"/>
      <c r="H17" s="51" t="s">
        <v>234</v>
      </c>
      <c r="I17" s="54"/>
    </row>
    <row r="18" spans="1:9">
      <c r="A18" s="1">
        <v>6</v>
      </c>
      <c r="B18" s="322" t="s">
        <v>251</v>
      </c>
      <c r="C18" s="323"/>
      <c r="D18" s="323"/>
      <c r="E18" s="323"/>
      <c r="F18" s="324"/>
      <c r="G18" s="2">
        <f>SUM(F19:F22)</f>
        <v>331081532.07599998</v>
      </c>
      <c r="I18" s="54"/>
    </row>
    <row r="19" spans="1:9" ht="56.25">
      <c r="A19" s="10">
        <v>6.1</v>
      </c>
      <c r="B19" s="80" t="s">
        <v>252</v>
      </c>
      <c r="C19" s="15" t="s">
        <v>236</v>
      </c>
      <c r="D19" s="78">
        <v>2484.2977999999998</v>
      </c>
      <c r="E19" s="13">
        <v>40420</v>
      </c>
      <c r="F19" s="14">
        <f>E19*D19</f>
        <v>100415317.07599999</v>
      </c>
      <c r="G19" s="334"/>
      <c r="H19" s="51" t="s">
        <v>234</v>
      </c>
      <c r="I19" s="54"/>
    </row>
    <row r="20" spans="1:9" ht="67.5">
      <c r="A20" s="10">
        <v>6.2</v>
      </c>
      <c r="B20" s="11" t="s">
        <v>253</v>
      </c>
      <c r="C20" s="15" t="s">
        <v>236</v>
      </c>
      <c r="D20" s="78">
        <v>3170</v>
      </c>
      <c r="E20" s="13">
        <v>51038</v>
      </c>
      <c r="F20" s="14">
        <f t="shared" ref="F20:F22" si="2">E20*D20</f>
        <v>161790460</v>
      </c>
      <c r="G20" s="335"/>
      <c r="H20" s="51" t="s">
        <v>234</v>
      </c>
      <c r="I20" s="54"/>
    </row>
    <row r="21" spans="1:9" ht="67.5">
      <c r="A21" s="10">
        <v>6.3</v>
      </c>
      <c r="B21" s="11" t="s">
        <v>254</v>
      </c>
      <c r="C21" s="15" t="s">
        <v>255</v>
      </c>
      <c r="D21" s="78">
        <v>678</v>
      </c>
      <c r="E21" s="13">
        <v>36845</v>
      </c>
      <c r="F21" s="14">
        <f t="shared" si="2"/>
        <v>24980910</v>
      </c>
      <c r="G21" s="335"/>
      <c r="H21" s="51" t="s">
        <v>234</v>
      </c>
      <c r="I21" s="54"/>
    </row>
    <row r="22" spans="1:9" ht="45">
      <c r="A22" s="10">
        <v>6.4</v>
      </c>
      <c r="B22" s="11" t="s">
        <v>256</v>
      </c>
      <c r="C22" s="15" t="s">
        <v>236</v>
      </c>
      <c r="D22" s="78">
        <v>855</v>
      </c>
      <c r="E22" s="13">
        <v>51339</v>
      </c>
      <c r="F22" s="14">
        <f t="shared" si="2"/>
        <v>43894845</v>
      </c>
      <c r="G22" s="336"/>
      <c r="H22" s="51" t="s">
        <v>234</v>
      </c>
      <c r="I22" s="54"/>
    </row>
    <row r="23" spans="1:9">
      <c r="A23" s="1">
        <v>7</v>
      </c>
      <c r="B23" s="322" t="s">
        <v>135</v>
      </c>
      <c r="C23" s="323"/>
      <c r="D23" s="323"/>
      <c r="E23" s="323"/>
      <c r="F23" s="324"/>
      <c r="G23" s="6">
        <f>SUM(F24:F47)</f>
        <v>117986678.68000001</v>
      </c>
      <c r="I23" s="54"/>
    </row>
    <row r="24" spans="1:9" ht="67.5">
      <c r="A24" s="10">
        <v>7.1</v>
      </c>
      <c r="B24" s="11" t="s">
        <v>257</v>
      </c>
      <c r="C24" s="15" t="s">
        <v>258</v>
      </c>
      <c r="D24" s="78">
        <v>165</v>
      </c>
      <c r="E24" s="13">
        <v>23384</v>
      </c>
      <c r="F24" s="14">
        <f>E24*D24</f>
        <v>3858360</v>
      </c>
      <c r="G24" s="334"/>
      <c r="H24" s="51" t="s">
        <v>234</v>
      </c>
      <c r="I24" s="54"/>
    </row>
    <row r="25" spans="1:9" ht="78.75">
      <c r="A25" s="17">
        <v>7.2</v>
      </c>
      <c r="B25" s="18" t="s">
        <v>259</v>
      </c>
      <c r="C25" s="19" t="s">
        <v>255</v>
      </c>
      <c r="D25" s="78">
        <v>330</v>
      </c>
      <c r="E25" s="20">
        <v>7692</v>
      </c>
      <c r="F25" s="21">
        <f t="shared" ref="F25:F47" si="3">E25*D25</f>
        <v>2538360</v>
      </c>
      <c r="G25" s="335"/>
      <c r="H25" s="51" t="s">
        <v>234</v>
      </c>
      <c r="I25" s="54"/>
    </row>
    <row r="26" spans="1:9" ht="33.75">
      <c r="A26" s="22">
        <v>7.3</v>
      </c>
      <c r="B26" s="23" t="s">
        <v>260</v>
      </c>
      <c r="C26" s="24" t="s">
        <v>258</v>
      </c>
      <c r="D26" s="78">
        <v>138</v>
      </c>
      <c r="E26" s="25">
        <v>39075</v>
      </c>
      <c r="F26" s="26">
        <f t="shared" si="3"/>
        <v>5392350</v>
      </c>
      <c r="G26" s="335"/>
      <c r="H26" s="51" t="s">
        <v>234</v>
      </c>
      <c r="I26" s="54"/>
    </row>
    <row r="27" spans="1:9" ht="78.75">
      <c r="A27" s="10">
        <v>7.4</v>
      </c>
      <c r="B27" s="11" t="s">
        <v>261</v>
      </c>
      <c r="C27" s="15" t="s">
        <v>258</v>
      </c>
      <c r="D27" s="78">
        <v>90</v>
      </c>
      <c r="E27" s="13">
        <v>551983</v>
      </c>
      <c r="F27" s="14">
        <f t="shared" si="3"/>
        <v>49678470</v>
      </c>
      <c r="G27" s="335"/>
      <c r="H27" s="51" t="s">
        <v>234</v>
      </c>
      <c r="I27" s="54"/>
    </row>
    <row r="28" spans="1:9" ht="78.75">
      <c r="A28" s="10">
        <v>7.5</v>
      </c>
      <c r="B28" s="11" t="s">
        <v>262</v>
      </c>
      <c r="C28" s="15" t="s">
        <v>255</v>
      </c>
      <c r="D28" s="78">
        <v>282</v>
      </c>
      <c r="E28" s="13">
        <v>9501</v>
      </c>
      <c r="F28" s="14">
        <f t="shared" si="3"/>
        <v>2679282</v>
      </c>
      <c r="G28" s="335"/>
      <c r="H28" s="51" t="s">
        <v>234</v>
      </c>
      <c r="I28" s="54"/>
    </row>
    <row r="29" spans="1:9" ht="33.75">
      <c r="A29" s="10">
        <v>7.6</v>
      </c>
      <c r="B29" s="11" t="s">
        <v>263</v>
      </c>
      <c r="C29" s="15" t="s">
        <v>258</v>
      </c>
      <c r="D29" s="78">
        <v>5</v>
      </c>
      <c r="E29" s="13">
        <v>69776</v>
      </c>
      <c r="F29" s="14">
        <f t="shared" si="3"/>
        <v>348880</v>
      </c>
      <c r="G29" s="335"/>
      <c r="H29" s="51" t="s">
        <v>234</v>
      </c>
      <c r="I29" s="54"/>
    </row>
    <row r="30" spans="1:9" ht="78.75">
      <c r="A30" s="10">
        <v>7.7</v>
      </c>
      <c r="B30" s="11" t="s">
        <v>264</v>
      </c>
      <c r="C30" s="15" t="s">
        <v>258</v>
      </c>
      <c r="D30" s="78">
        <v>1</v>
      </c>
      <c r="E30" s="13">
        <v>2249310</v>
      </c>
      <c r="F30" s="14">
        <f t="shared" si="3"/>
        <v>2249310</v>
      </c>
      <c r="G30" s="335"/>
      <c r="H30" s="51" t="s">
        <v>234</v>
      </c>
      <c r="I30" s="54"/>
    </row>
    <row r="31" spans="1:9" ht="67.5">
      <c r="A31" s="10">
        <v>7.8</v>
      </c>
      <c r="B31" s="80" t="s">
        <v>265</v>
      </c>
      <c r="C31" s="15" t="s">
        <v>258</v>
      </c>
      <c r="D31" s="78">
        <v>150</v>
      </c>
      <c r="E31" s="13">
        <v>40807</v>
      </c>
      <c r="F31" s="14">
        <f t="shared" si="3"/>
        <v>6121050</v>
      </c>
      <c r="G31" s="335"/>
      <c r="H31" s="51" t="s">
        <v>234</v>
      </c>
      <c r="I31" s="54"/>
    </row>
    <row r="32" spans="1:9" ht="78.75">
      <c r="A32" s="17">
        <v>7.9</v>
      </c>
      <c r="B32" s="18" t="s">
        <v>266</v>
      </c>
      <c r="C32" s="19" t="s">
        <v>255</v>
      </c>
      <c r="D32" s="78">
        <v>75</v>
      </c>
      <c r="E32" s="20">
        <v>15317</v>
      </c>
      <c r="F32" s="21">
        <f t="shared" si="3"/>
        <v>1148775</v>
      </c>
      <c r="G32" s="335"/>
      <c r="H32" s="51" t="s">
        <v>234</v>
      </c>
      <c r="I32" s="54"/>
    </row>
    <row r="33" spans="1:10" ht="67.5">
      <c r="A33" s="28">
        <v>7.1</v>
      </c>
      <c r="B33" s="23" t="s">
        <v>267</v>
      </c>
      <c r="C33" s="24" t="s">
        <v>258</v>
      </c>
      <c r="D33" s="78">
        <v>195</v>
      </c>
      <c r="E33" s="25">
        <v>44238</v>
      </c>
      <c r="F33" s="26">
        <f t="shared" si="3"/>
        <v>8626410</v>
      </c>
      <c r="G33" s="335"/>
      <c r="H33" s="51" t="s">
        <v>234</v>
      </c>
      <c r="I33" s="54"/>
    </row>
    <row r="34" spans="1:10" ht="90">
      <c r="A34" s="29">
        <v>7.11</v>
      </c>
      <c r="B34" s="80" t="s">
        <v>268</v>
      </c>
      <c r="C34" s="15" t="s">
        <v>255</v>
      </c>
      <c r="D34" s="78">
        <v>75</v>
      </c>
      <c r="E34" s="13">
        <v>17867</v>
      </c>
      <c r="F34" s="14">
        <f t="shared" si="3"/>
        <v>1340025</v>
      </c>
      <c r="G34" s="335"/>
      <c r="H34" s="51" t="s">
        <v>234</v>
      </c>
      <c r="I34" s="54"/>
    </row>
    <row r="35" spans="1:10" ht="67.5">
      <c r="A35" s="29">
        <v>7.12</v>
      </c>
      <c r="B35" s="11" t="s">
        <v>269</v>
      </c>
      <c r="C35" s="15" t="s">
        <v>258</v>
      </c>
      <c r="D35" s="78">
        <v>30</v>
      </c>
      <c r="E35" s="13">
        <v>64467</v>
      </c>
      <c r="F35" s="14">
        <f t="shared" si="3"/>
        <v>1934010</v>
      </c>
      <c r="G35" s="335"/>
      <c r="H35" s="51" t="s">
        <v>234</v>
      </c>
      <c r="I35" s="54"/>
    </row>
    <row r="36" spans="1:10" ht="78.75">
      <c r="A36" s="29">
        <v>7.13</v>
      </c>
      <c r="B36" s="11" t="s">
        <v>270</v>
      </c>
      <c r="C36" s="15" t="s">
        <v>255</v>
      </c>
      <c r="D36" s="78">
        <v>75</v>
      </c>
      <c r="E36" s="13">
        <v>26418</v>
      </c>
      <c r="F36" s="14">
        <f t="shared" si="3"/>
        <v>1981350</v>
      </c>
      <c r="G36" s="335"/>
      <c r="H36" s="51" t="s">
        <v>234</v>
      </c>
      <c r="I36" s="54"/>
    </row>
    <row r="37" spans="1:10" ht="67.5">
      <c r="A37" s="29">
        <v>7.14</v>
      </c>
      <c r="B37" s="11" t="s">
        <v>271</v>
      </c>
      <c r="C37" s="15" t="s">
        <v>258</v>
      </c>
      <c r="D37" s="78">
        <v>10</v>
      </c>
      <c r="E37" s="13">
        <v>84009</v>
      </c>
      <c r="F37" s="14">
        <f t="shared" si="3"/>
        <v>840090</v>
      </c>
      <c r="G37" s="335"/>
      <c r="H37" s="51" t="s">
        <v>234</v>
      </c>
      <c r="I37" s="54"/>
      <c r="J37" s="56" t="s">
        <v>272</v>
      </c>
    </row>
    <row r="38" spans="1:10" ht="90">
      <c r="A38" s="30">
        <v>7.15</v>
      </c>
      <c r="B38" s="18" t="s">
        <v>273</v>
      </c>
      <c r="C38" s="19" t="s">
        <v>255</v>
      </c>
      <c r="D38" s="78">
        <v>210</v>
      </c>
      <c r="E38" s="20">
        <v>34338</v>
      </c>
      <c r="F38" s="21">
        <f t="shared" si="3"/>
        <v>7210980</v>
      </c>
      <c r="G38" s="335"/>
      <c r="H38" s="51" t="s">
        <v>234</v>
      </c>
      <c r="I38" s="54"/>
    </row>
    <row r="39" spans="1:10" ht="67.5">
      <c r="A39" s="28">
        <v>7.16</v>
      </c>
      <c r="B39" s="79" t="s">
        <v>274</v>
      </c>
      <c r="C39" s="24" t="s">
        <v>258</v>
      </c>
      <c r="D39" s="78">
        <v>4</v>
      </c>
      <c r="E39" s="25">
        <v>164010</v>
      </c>
      <c r="F39" s="26">
        <f t="shared" si="3"/>
        <v>656040</v>
      </c>
      <c r="G39" s="335"/>
      <c r="H39" s="51" t="s">
        <v>234</v>
      </c>
      <c r="I39" s="54"/>
    </row>
    <row r="40" spans="1:10" ht="90">
      <c r="A40" s="29">
        <v>7.17</v>
      </c>
      <c r="B40" s="80" t="s">
        <v>275</v>
      </c>
      <c r="C40" s="15" t="s">
        <v>255</v>
      </c>
      <c r="D40" s="78">
        <v>85</v>
      </c>
      <c r="E40" s="13">
        <v>54034</v>
      </c>
      <c r="F40" s="14">
        <f t="shared" si="3"/>
        <v>4592890</v>
      </c>
      <c r="G40" s="335"/>
      <c r="H40" s="51" t="s">
        <v>234</v>
      </c>
      <c r="I40" s="54"/>
    </row>
    <row r="41" spans="1:10" ht="45">
      <c r="A41" s="29">
        <v>7.18</v>
      </c>
      <c r="B41" s="80" t="s">
        <v>276</v>
      </c>
      <c r="C41" s="15" t="s">
        <v>255</v>
      </c>
      <c r="D41" s="78">
        <v>149.577</v>
      </c>
      <c r="E41" s="13">
        <v>66840</v>
      </c>
      <c r="F41" s="14">
        <f t="shared" si="3"/>
        <v>9997726.6799999997</v>
      </c>
      <c r="G41" s="335"/>
      <c r="H41" s="51" t="s">
        <v>234</v>
      </c>
      <c r="I41" s="54"/>
    </row>
    <row r="42" spans="1:10" ht="45">
      <c r="A42" s="29">
        <v>7.19</v>
      </c>
      <c r="B42" s="11" t="s">
        <v>277</v>
      </c>
      <c r="C42" s="15" t="s">
        <v>255</v>
      </c>
      <c r="D42" s="78">
        <v>0</v>
      </c>
      <c r="E42" s="13">
        <v>113927</v>
      </c>
      <c r="F42" s="14">
        <f t="shared" si="3"/>
        <v>0</v>
      </c>
      <c r="G42" s="335"/>
      <c r="H42" s="51" t="s">
        <v>234</v>
      </c>
      <c r="I42" s="54"/>
    </row>
    <row r="43" spans="1:10" ht="45">
      <c r="A43" s="29">
        <v>7.2</v>
      </c>
      <c r="B43" s="11" t="s">
        <v>278</v>
      </c>
      <c r="C43" s="15" t="s">
        <v>255</v>
      </c>
      <c r="D43" s="78">
        <v>0</v>
      </c>
      <c r="E43" s="13">
        <v>143407</v>
      </c>
      <c r="F43" s="14">
        <f t="shared" si="3"/>
        <v>0</v>
      </c>
      <c r="G43" s="335"/>
      <c r="H43" s="51" t="s">
        <v>234</v>
      </c>
      <c r="I43" s="54"/>
    </row>
    <row r="44" spans="1:10" ht="45">
      <c r="A44" s="29">
        <v>7.21</v>
      </c>
      <c r="B44" s="80" t="s">
        <v>279</v>
      </c>
      <c r="C44" s="15" t="s">
        <v>258</v>
      </c>
      <c r="D44" s="78">
        <v>20</v>
      </c>
      <c r="E44" s="13">
        <v>139433</v>
      </c>
      <c r="F44" s="14">
        <f t="shared" si="3"/>
        <v>2788660</v>
      </c>
      <c r="G44" s="335"/>
      <c r="H44" s="51" t="s">
        <v>234</v>
      </c>
      <c r="I44" s="54"/>
    </row>
    <row r="45" spans="1:10" ht="45">
      <c r="A45" s="29">
        <v>7.22</v>
      </c>
      <c r="B45" s="11" t="s">
        <v>280</v>
      </c>
      <c r="C45" s="15" t="s">
        <v>258</v>
      </c>
      <c r="D45" s="78">
        <v>10</v>
      </c>
      <c r="E45" s="13">
        <v>169433</v>
      </c>
      <c r="F45" s="14">
        <f t="shared" si="3"/>
        <v>1694330</v>
      </c>
      <c r="G45" s="335"/>
      <c r="H45" s="51" t="s">
        <v>234</v>
      </c>
      <c r="I45" s="54"/>
    </row>
    <row r="46" spans="1:10" ht="45">
      <c r="A46" s="30">
        <v>7.23</v>
      </c>
      <c r="B46" s="18" t="s">
        <v>281</v>
      </c>
      <c r="C46" s="19" t="s">
        <v>258</v>
      </c>
      <c r="D46" s="78">
        <v>5</v>
      </c>
      <c r="E46" s="20">
        <v>192433</v>
      </c>
      <c r="F46" s="21">
        <f t="shared" si="3"/>
        <v>962165</v>
      </c>
      <c r="G46" s="335"/>
      <c r="H46" s="51" t="s">
        <v>234</v>
      </c>
      <c r="I46" s="54"/>
    </row>
    <row r="47" spans="1:10" ht="45">
      <c r="A47" s="28">
        <v>7.24</v>
      </c>
      <c r="B47" s="79" t="s">
        <v>282</v>
      </c>
      <c r="C47" s="24" t="s">
        <v>258</v>
      </c>
      <c r="D47" s="78">
        <v>5</v>
      </c>
      <c r="E47" s="25">
        <v>269433</v>
      </c>
      <c r="F47" s="26">
        <f t="shared" si="3"/>
        <v>1347165</v>
      </c>
      <c r="G47" s="82"/>
      <c r="H47" s="51" t="s">
        <v>234</v>
      </c>
      <c r="I47" s="54"/>
    </row>
    <row r="48" spans="1:10">
      <c r="A48" s="1">
        <v>8</v>
      </c>
      <c r="B48" s="322" t="s">
        <v>146</v>
      </c>
      <c r="C48" s="323"/>
      <c r="D48" s="323"/>
      <c r="E48" s="323"/>
      <c r="F48" s="324"/>
      <c r="G48" s="6">
        <f>SUM(F49:F56)</f>
        <v>39714841</v>
      </c>
      <c r="I48" s="54">
        <f t="shared" ref="I48:I68" si="4">+E48-H48</f>
        <v>0</v>
      </c>
    </row>
    <row r="49" spans="1:9" ht="67.5">
      <c r="A49" s="10">
        <v>8.1</v>
      </c>
      <c r="B49" s="80" t="s">
        <v>283</v>
      </c>
      <c r="C49" s="15" t="s">
        <v>258</v>
      </c>
      <c r="D49" s="78">
        <v>9</v>
      </c>
      <c r="E49" s="13">
        <v>519431</v>
      </c>
      <c r="F49" s="14">
        <f>E49*D49</f>
        <v>4674879</v>
      </c>
      <c r="G49" s="334"/>
      <c r="H49" s="51" t="s">
        <v>234</v>
      </c>
      <c r="I49" s="54"/>
    </row>
    <row r="50" spans="1:9" ht="56.25">
      <c r="A50" s="10">
        <v>8.1999999999999993</v>
      </c>
      <c r="B50" s="80" t="s">
        <v>284</v>
      </c>
      <c r="C50" s="15" t="s">
        <v>258</v>
      </c>
      <c r="D50" s="78">
        <v>6</v>
      </c>
      <c r="E50" s="13">
        <v>785922</v>
      </c>
      <c r="F50" s="14">
        <f t="shared" ref="F50:F56" si="5">E50*D50</f>
        <v>4715532</v>
      </c>
      <c r="G50" s="335"/>
      <c r="H50" s="51" t="s">
        <v>234</v>
      </c>
      <c r="I50" s="54"/>
    </row>
    <row r="51" spans="1:9" ht="78.75">
      <c r="A51" s="10">
        <v>8.3000000000000007</v>
      </c>
      <c r="B51" s="80" t="s">
        <v>285</v>
      </c>
      <c r="C51" s="15" t="s">
        <v>258</v>
      </c>
      <c r="D51" s="78">
        <v>3</v>
      </c>
      <c r="E51" s="13">
        <v>6850000</v>
      </c>
      <c r="F51" s="14">
        <f t="shared" si="5"/>
        <v>20550000</v>
      </c>
      <c r="G51" s="335"/>
      <c r="H51" s="51" t="s">
        <v>234</v>
      </c>
      <c r="I51" s="54"/>
    </row>
    <row r="52" spans="1:9" ht="33.75">
      <c r="A52" s="10">
        <v>8.4</v>
      </c>
      <c r="B52" s="80" t="s">
        <v>286</v>
      </c>
      <c r="C52" s="15" t="s">
        <v>258</v>
      </c>
      <c r="D52" s="78">
        <v>5</v>
      </c>
      <c r="E52" s="13">
        <v>335449</v>
      </c>
      <c r="F52" s="14">
        <f t="shared" si="5"/>
        <v>1677245</v>
      </c>
      <c r="G52" s="335"/>
      <c r="H52" s="51" t="s">
        <v>234</v>
      </c>
      <c r="I52" s="54"/>
    </row>
    <row r="53" spans="1:9">
      <c r="A53" s="31">
        <v>8.5</v>
      </c>
      <c r="B53" s="80" t="s">
        <v>287</v>
      </c>
      <c r="C53" s="32" t="s">
        <v>258</v>
      </c>
      <c r="D53" s="78">
        <v>5</v>
      </c>
      <c r="E53" s="13">
        <v>549813</v>
      </c>
      <c r="F53" s="14">
        <f t="shared" si="5"/>
        <v>2749065</v>
      </c>
      <c r="G53" s="335"/>
      <c r="H53" s="51" t="s">
        <v>234</v>
      </c>
      <c r="I53" s="54"/>
    </row>
    <row r="54" spans="1:9" ht="33.75">
      <c r="A54" s="10">
        <v>8.6</v>
      </c>
      <c r="B54" s="11" t="s">
        <v>288</v>
      </c>
      <c r="C54" s="15" t="s">
        <v>258</v>
      </c>
      <c r="D54" s="78">
        <v>5</v>
      </c>
      <c r="E54" s="13">
        <v>516252</v>
      </c>
      <c r="F54" s="14">
        <f t="shared" si="5"/>
        <v>2581260</v>
      </c>
      <c r="G54" s="335"/>
      <c r="H54" s="51" t="s">
        <v>234</v>
      </c>
      <c r="I54" s="54"/>
    </row>
    <row r="55" spans="1:9" ht="33.75">
      <c r="A55" s="10">
        <v>8.6999999999999993</v>
      </c>
      <c r="B55" s="80" t="s">
        <v>289</v>
      </c>
      <c r="C55" s="15" t="s">
        <v>258</v>
      </c>
      <c r="D55" s="78">
        <v>5</v>
      </c>
      <c r="E55" s="13">
        <v>324784</v>
      </c>
      <c r="F55" s="14">
        <f t="shared" si="5"/>
        <v>1623920</v>
      </c>
      <c r="G55" s="335"/>
      <c r="H55" s="51" t="s">
        <v>234</v>
      </c>
      <c r="I55" s="54"/>
    </row>
    <row r="56" spans="1:9" ht="33.75">
      <c r="A56" s="10">
        <v>8.8000000000000007</v>
      </c>
      <c r="B56" s="80" t="s">
        <v>290</v>
      </c>
      <c r="C56" s="15" t="s">
        <v>258</v>
      </c>
      <c r="D56" s="78">
        <v>5</v>
      </c>
      <c r="E56" s="13">
        <v>228588</v>
      </c>
      <c r="F56" s="14">
        <f t="shared" si="5"/>
        <v>1142940</v>
      </c>
      <c r="G56" s="336"/>
      <c r="H56" s="51" t="s">
        <v>234</v>
      </c>
      <c r="I56" s="54"/>
    </row>
    <row r="57" spans="1:9">
      <c r="A57" s="1">
        <v>9</v>
      </c>
      <c r="B57" s="322" t="s">
        <v>291</v>
      </c>
      <c r="C57" s="323"/>
      <c r="D57" s="323"/>
      <c r="E57" s="323"/>
      <c r="F57" s="324"/>
      <c r="G57" s="6">
        <f>SUM(F58:F63)</f>
        <v>34592915</v>
      </c>
      <c r="I57" s="54">
        <f t="shared" si="4"/>
        <v>0</v>
      </c>
    </row>
    <row r="58" spans="1:9" ht="56.25">
      <c r="A58" s="10">
        <v>9.1</v>
      </c>
      <c r="B58" s="11" t="s">
        <v>292</v>
      </c>
      <c r="C58" s="15" t="s">
        <v>258</v>
      </c>
      <c r="D58" s="78">
        <v>6</v>
      </c>
      <c r="E58" s="13">
        <v>992884</v>
      </c>
      <c r="F58" s="14">
        <f>E58*D58</f>
        <v>5957304</v>
      </c>
      <c r="G58" s="334"/>
      <c r="H58" s="51" t="s">
        <v>234</v>
      </c>
      <c r="I58" s="54"/>
    </row>
    <row r="59" spans="1:9" ht="33.75">
      <c r="A59" s="17">
        <v>9.1999999999999993</v>
      </c>
      <c r="B59" s="18" t="s">
        <v>293</v>
      </c>
      <c r="C59" s="19" t="s">
        <v>258</v>
      </c>
      <c r="D59" s="78">
        <v>7</v>
      </c>
      <c r="E59" s="20">
        <v>257744</v>
      </c>
      <c r="F59" s="14">
        <f t="shared" ref="F59:F63" si="6">E59*D59</f>
        <v>1804208</v>
      </c>
      <c r="G59" s="335"/>
      <c r="H59" s="51" t="s">
        <v>234</v>
      </c>
      <c r="I59" s="54"/>
    </row>
    <row r="60" spans="1:9" ht="45">
      <c r="A60" s="22">
        <v>9.3000000000000007</v>
      </c>
      <c r="B60" s="23" t="s">
        <v>294</v>
      </c>
      <c r="C60" s="24" t="s">
        <v>258</v>
      </c>
      <c r="D60" s="78">
        <v>2</v>
      </c>
      <c r="E60" s="25">
        <v>298360</v>
      </c>
      <c r="F60" s="14">
        <f t="shared" si="6"/>
        <v>596720</v>
      </c>
      <c r="G60" s="335"/>
      <c r="H60" s="51" t="s">
        <v>234</v>
      </c>
      <c r="I60" s="54"/>
    </row>
    <row r="61" spans="1:9" ht="22.5">
      <c r="A61" s="10">
        <v>9.4</v>
      </c>
      <c r="B61" s="11" t="s">
        <v>295</v>
      </c>
      <c r="C61" s="15" t="s">
        <v>236</v>
      </c>
      <c r="D61" s="78">
        <v>37.6</v>
      </c>
      <c r="E61" s="13">
        <v>676025</v>
      </c>
      <c r="F61" s="14">
        <f t="shared" si="6"/>
        <v>25418540</v>
      </c>
      <c r="G61" s="335"/>
      <c r="H61" s="51" t="s">
        <v>234</v>
      </c>
      <c r="I61" s="54"/>
    </row>
    <row r="62" spans="1:9" ht="45">
      <c r="A62" s="10">
        <v>9.5</v>
      </c>
      <c r="B62" s="11" t="s">
        <v>296</v>
      </c>
      <c r="C62" s="15" t="s">
        <v>258</v>
      </c>
      <c r="D62" s="78">
        <v>3</v>
      </c>
      <c r="E62" s="13">
        <v>188103</v>
      </c>
      <c r="F62" s="14">
        <f t="shared" si="6"/>
        <v>564309</v>
      </c>
      <c r="G62" s="335"/>
      <c r="H62" s="51" t="s">
        <v>234</v>
      </c>
      <c r="I62" s="54"/>
    </row>
    <row r="63" spans="1:9" ht="33.75">
      <c r="A63" s="10">
        <v>9.6</v>
      </c>
      <c r="B63" s="11" t="s">
        <v>297</v>
      </c>
      <c r="C63" s="15" t="s">
        <v>258</v>
      </c>
      <c r="D63" s="78">
        <v>2</v>
      </c>
      <c r="E63" s="13">
        <v>125917</v>
      </c>
      <c r="F63" s="14">
        <f t="shared" si="6"/>
        <v>251834</v>
      </c>
      <c r="G63" s="336"/>
      <c r="H63" s="51" t="s">
        <v>234</v>
      </c>
      <c r="I63" s="54"/>
    </row>
    <row r="64" spans="1:9">
      <c r="A64" s="1">
        <v>11</v>
      </c>
      <c r="B64" s="322" t="s">
        <v>298</v>
      </c>
      <c r="C64" s="323"/>
      <c r="D64" s="323"/>
      <c r="E64" s="323"/>
      <c r="F64" s="324"/>
      <c r="G64" s="6">
        <f>SUM(F65:F72)</f>
        <v>103921270</v>
      </c>
      <c r="I64" s="54">
        <f t="shared" si="4"/>
        <v>0</v>
      </c>
    </row>
    <row r="65" spans="1:16" ht="45">
      <c r="A65" s="10">
        <v>11.1</v>
      </c>
      <c r="B65" s="11" t="s">
        <v>299</v>
      </c>
      <c r="C65" s="15" t="s">
        <v>236</v>
      </c>
      <c r="D65" s="78">
        <v>120</v>
      </c>
      <c r="E65" s="13">
        <v>64686</v>
      </c>
      <c r="F65" s="14">
        <f>E65*D65</f>
        <v>7762320</v>
      </c>
      <c r="G65" s="334"/>
      <c r="H65" s="51" t="s">
        <v>234</v>
      </c>
      <c r="I65" s="54"/>
    </row>
    <row r="66" spans="1:16" ht="67.5">
      <c r="A66" s="10">
        <v>11.2</v>
      </c>
      <c r="B66" s="11" t="s">
        <v>300</v>
      </c>
      <c r="C66" s="15" t="s">
        <v>236</v>
      </c>
      <c r="D66" s="78">
        <v>400</v>
      </c>
      <c r="E66" s="13">
        <v>52848</v>
      </c>
      <c r="F66" s="14">
        <f t="shared" ref="F66:F73" si="7">E66*D66</f>
        <v>21139200</v>
      </c>
      <c r="G66" s="335"/>
      <c r="H66" s="51" t="s">
        <v>234</v>
      </c>
      <c r="I66" s="54"/>
    </row>
    <row r="67" spans="1:16" ht="67.5">
      <c r="A67" s="10">
        <v>11.3</v>
      </c>
      <c r="B67" s="11" t="s">
        <v>301</v>
      </c>
      <c r="C67" s="15" t="s">
        <v>255</v>
      </c>
      <c r="D67" s="78">
        <v>0</v>
      </c>
      <c r="E67" s="13">
        <v>66151</v>
      </c>
      <c r="F67" s="14">
        <f t="shared" si="7"/>
        <v>0</v>
      </c>
      <c r="G67" s="335"/>
      <c r="I67" s="54">
        <f t="shared" si="4"/>
        <v>66151</v>
      </c>
    </row>
    <row r="68" spans="1:16" ht="56.25">
      <c r="A68" s="10">
        <v>11.4</v>
      </c>
      <c r="B68" s="11" t="s">
        <v>302</v>
      </c>
      <c r="C68" s="15" t="s">
        <v>255</v>
      </c>
      <c r="D68" s="78">
        <v>0</v>
      </c>
      <c r="E68" s="13">
        <v>19276</v>
      </c>
      <c r="F68" s="14">
        <f t="shared" si="7"/>
        <v>0</v>
      </c>
      <c r="G68" s="335"/>
      <c r="I68" s="54">
        <f t="shared" si="4"/>
        <v>19276</v>
      </c>
    </row>
    <row r="69" spans="1:16" ht="22.5">
      <c r="A69" s="31">
        <v>11.5</v>
      </c>
      <c r="B69" s="11" t="s">
        <v>303</v>
      </c>
      <c r="C69" s="32" t="s">
        <v>258</v>
      </c>
      <c r="D69" s="78">
        <v>0</v>
      </c>
      <c r="E69" s="33">
        <v>655397</v>
      </c>
      <c r="F69" s="14">
        <f t="shared" si="7"/>
        <v>0</v>
      </c>
      <c r="G69" s="335"/>
      <c r="I69" s="54">
        <f t="shared" ref="I69:I74" si="8">+E69-H69</f>
        <v>655397</v>
      </c>
    </row>
    <row r="70" spans="1:16" ht="56.25">
      <c r="A70" s="10">
        <v>11.6</v>
      </c>
      <c r="B70" s="11" t="s">
        <v>304</v>
      </c>
      <c r="C70" s="15" t="s">
        <v>258</v>
      </c>
      <c r="D70" s="78">
        <v>0</v>
      </c>
      <c r="E70" s="13">
        <v>522772</v>
      </c>
      <c r="F70" s="14">
        <f t="shared" si="7"/>
        <v>0</v>
      </c>
      <c r="G70" s="335"/>
      <c r="I70" s="54">
        <f t="shared" si="8"/>
        <v>522772</v>
      </c>
    </row>
    <row r="71" spans="1:16">
      <c r="A71" s="31">
        <v>11.7</v>
      </c>
      <c r="B71" s="34" t="s">
        <v>305</v>
      </c>
      <c r="C71" s="32" t="s">
        <v>236</v>
      </c>
      <c r="D71" s="78">
        <v>0</v>
      </c>
      <c r="E71" s="33">
        <v>14942</v>
      </c>
      <c r="F71" s="14">
        <f t="shared" si="7"/>
        <v>0</v>
      </c>
      <c r="G71" s="335"/>
      <c r="I71" s="54">
        <f t="shared" si="8"/>
        <v>14942</v>
      </c>
    </row>
    <row r="72" spans="1:16" ht="56.25">
      <c r="A72" s="10">
        <v>11.8</v>
      </c>
      <c r="B72" s="11" t="s">
        <v>306</v>
      </c>
      <c r="C72" s="15" t="s">
        <v>255</v>
      </c>
      <c r="D72" s="78">
        <v>250</v>
      </c>
      <c r="E72" s="13">
        <v>300079</v>
      </c>
      <c r="F72" s="14">
        <f t="shared" si="7"/>
        <v>75019750</v>
      </c>
      <c r="G72" s="335"/>
      <c r="H72" s="51" t="s">
        <v>234</v>
      </c>
      <c r="I72" s="54"/>
    </row>
    <row r="73" spans="1:16" ht="56.25">
      <c r="A73" s="10">
        <v>11.9</v>
      </c>
      <c r="B73" s="11" t="s">
        <v>307</v>
      </c>
      <c r="C73" s="15" t="s">
        <v>236</v>
      </c>
      <c r="D73" s="12">
        <v>0</v>
      </c>
      <c r="E73" s="13">
        <v>117395</v>
      </c>
      <c r="F73" s="14">
        <f t="shared" si="7"/>
        <v>0</v>
      </c>
      <c r="G73" s="336"/>
      <c r="I73" s="54">
        <f t="shared" si="8"/>
        <v>117395</v>
      </c>
    </row>
    <row r="74" spans="1:16">
      <c r="A74" s="1">
        <v>12</v>
      </c>
      <c r="B74" s="322" t="s">
        <v>164</v>
      </c>
      <c r="C74" s="323"/>
      <c r="D74" s="323"/>
      <c r="E74" s="323"/>
      <c r="F74" s="324"/>
      <c r="G74" s="6">
        <f>SUM(F75:F77)</f>
        <v>512758368.92000002</v>
      </c>
      <c r="I74" s="54">
        <f t="shared" si="8"/>
        <v>0</v>
      </c>
    </row>
    <row r="75" spans="1:16" ht="45">
      <c r="A75" s="17">
        <v>12.1</v>
      </c>
      <c r="B75" s="35" t="s">
        <v>308</v>
      </c>
      <c r="C75" s="19" t="s">
        <v>309</v>
      </c>
      <c r="D75" s="78">
        <v>24511.16</v>
      </c>
      <c r="E75" s="13">
        <v>14237</v>
      </c>
      <c r="F75" s="21">
        <f>E75*D75</f>
        <v>348965384.92000002</v>
      </c>
      <c r="G75" s="36"/>
      <c r="H75" s="53" t="s">
        <v>310</v>
      </c>
      <c r="I75" s="55"/>
      <c r="L75" s="52"/>
      <c r="M75" s="52"/>
      <c r="N75" s="52"/>
      <c r="O75" s="61"/>
      <c r="P75" s="60"/>
    </row>
    <row r="76" spans="1:16" ht="33.75">
      <c r="A76" s="22">
        <v>12.2</v>
      </c>
      <c r="B76" s="79" t="s">
        <v>311</v>
      </c>
      <c r="C76" s="24" t="s">
        <v>236</v>
      </c>
      <c r="D76" s="78">
        <v>2443</v>
      </c>
      <c r="E76" s="25">
        <v>61258</v>
      </c>
      <c r="F76" s="21">
        <f t="shared" ref="F76:F77" si="9">E76*D76</f>
        <v>149653294</v>
      </c>
      <c r="G76" s="335"/>
      <c r="H76" s="51" t="s">
        <v>234</v>
      </c>
      <c r="I76" s="58"/>
      <c r="J76" s="59" t="s">
        <v>312</v>
      </c>
    </row>
    <row r="77" spans="1:16" ht="45">
      <c r="A77" s="10">
        <v>12.3</v>
      </c>
      <c r="B77" s="80" t="s">
        <v>313</v>
      </c>
      <c r="C77" s="15" t="s">
        <v>255</v>
      </c>
      <c r="D77" s="78">
        <v>339</v>
      </c>
      <c r="E77" s="13">
        <v>41710</v>
      </c>
      <c r="F77" s="21">
        <f t="shared" si="9"/>
        <v>14139690</v>
      </c>
      <c r="G77" s="335"/>
      <c r="H77" s="51" t="s">
        <v>234</v>
      </c>
      <c r="I77" s="54"/>
    </row>
    <row r="78" spans="1:16">
      <c r="C78" s="325" t="s">
        <v>314</v>
      </c>
      <c r="D78" s="326"/>
      <c r="E78" s="327"/>
      <c r="F78" s="39">
        <f>+G74+G64+G57+G48+G23+G18+G12+G9+G4</f>
        <v>2376311547.3860002</v>
      </c>
      <c r="I78" s="54"/>
    </row>
    <row r="79" spans="1:16">
      <c r="C79" s="320" t="s">
        <v>315</v>
      </c>
      <c r="D79" s="321"/>
      <c r="E79" s="40">
        <v>0.24</v>
      </c>
      <c r="F79" s="39">
        <f>F78*E79</f>
        <v>570314771.37264001</v>
      </c>
      <c r="I79" s="54"/>
    </row>
    <row r="80" spans="1:16">
      <c r="C80" s="320" t="s">
        <v>316</v>
      </c>
      <c r="D80" s="321"/>
      <c r="E80" s="40">
        <v>0.01</v>
      </c>
      <c r="F80" s="39">
        <f>+F78*E80</f>
        <v>23763115.473860003</v>
      </c>
      <c r="I80" s="54"/>
    </row>
    <row r="81" spans="1:10">
      <c r="C81" s="320" t="s">
        <v>317</v>
      </c>
      <c r="D81" s="321"/>
      <c r="E81" s="40">
        <v>0.04</v>
      </c>
      <c r="F81" s="39">
        <f>+F78*E81</f>
        <v>95052461.895440012</v>
      </c>
      <c r="I81" s="54"/>
    </row>
    <row r="82" spans="1:10">
      <c r="C82" s="322" t="s">
        <v>318</v>
      </c>
      <c r="D82" s="323"/>
      <c r="E82" s="324"/>
      <c r="F82" s="39">
        <f>F81+F80+F79+F78</f>
        <v>3065441896.1279402</v>
      </c>
      <c r="H82" s="61"/>
      <c r="I82" s="54"/>
    </row>
    <row r="84" spans="1:10">
      <c r="C84" s="338" t="s">
        <v>319</v>
      </c>
      <c r="D84" s="338"/>
      <c r="E84" s="338"/>
      <c r="F84" s="41">
        <v>52482300</v>
      </c>
      <c r="G84" s="42">
        <f>F84/F78</f>
        <v>2.2085614177034908E-2</v>
      </c>
    </row>
    <row r="86" spans="1:10" ht="33.75">
      <c r="C86" s="337" t="s">
        <v>320</v>
      </c>
      <c r="D86" s="337"/>
      <c r="E86" s="337"/>
      <c r="F86" s="62">
        <f>F84+F82-38</f>
        <v>3117924158.1279402</v>
      </c>
      <c r="H86" s="63">
        <v>2624135504</v>
      </c>
      <c r="I86" s="56" t="s">
        <v>321</v>
      </c>
      <c r="J86" s="81">
        <f>F86-H86</f>
        <v>493788654.12794018</v>
      </c>
    </row>
    <row r="89" spans="1:10">
      <c r="A89" s="331" t="s">
        <v>224</v>
      </c>
      <c r="B89" s="332"/>
      <c r="C89" s="332"/>
      <c r="D89" s="332"/>
      <c r="E89" s="332"/>
      <c r="F89" s="332"/>
      <c r="G89" s="333"/>
    </row>
    <row r="90" spans="1:10" ht="22.5">
      <c r="A90" s="3" t="s">
        <v>225</v>
      </c>
      <c r="B90" s="4" t="s">
        <v>226</v>
      </c>
      <c r="C90" s="4" t="s">
        <v>227</v>
      </c>
      <c r="D90" s="4" t="s">
        <v>228</v>
      </c>
      <c r="E90" s="9" t="s">
        <v>229</v>
      </c>
      <c r="F90" s="3" t="s">
        <v>230</v>
      </c>
      <c r="G90" s="7" t="s">
        <v>231</v>
      </c>
    </row>
    <row r="91" spans="1:10">
      <c r="A91" s="1">
        <v>3</v>
      </c>
      <c r="B91" s="322" t="s">
        <v>27</v>
      </c>
      <c r="C91" s="323"/>
      <c r="D91" s="323"/>
      <c r="E91" s="323"/>
      <c r="F91" s="324"/>
      <c r="G91" s="8">
        <f>SUM(F92:F92)</f>
        <v>13948168.65</v>
      </c>
    </row>
    <row r="92" spans="1:10" ht="45">
      <c r="A92" s="10">
        <v>3.3</v>
      </c>
      <c r="B92" s="45" t="s">
        <v>322</v>
      </c>
      <c r="C92" s="15" t="s">
        <v>236</v>
      </c>
      <c r="D92" s="12">
        <v>620</v>
      </c>
      <c r="E92" s="13">
        <v>22497</v>
      </c>
      <c r="F92" s="14">
        <v>13948168.65</v>
      </c>
      <c r="G92" s="44"/>
      <c r="H92" s="51" t="s">
        <v>234</v>
      </c>
      <c r="I92" s="54" t="e">
        <f t="shared" ref="I92" si="10">+E92-H92</f>
        <v>#VALUE!</v>
      </c>
    </row>
    <row r="93" spans="1:10">
      <c r="A93" s="1">
        <v>12</v>
      </c>
      <c r="B93" s="322" t="s">
        <v>164</v>
      </c>
      <c r="C93" s="323"/>
      <c r="D93" s="323"/>
      <c r="E93" s="323"/>
      <c r="F93" s="324"/>
      <c r="G93" s="6">
        <f>SUM(F94:F94)</f>
        <v>18369720</v>
      </c>
    </row>
    <row r="94" spans="1:10" ht="45">
      <c r="A94" s="10">
        <v>12.4</v>
      </c>
      <c r="B94" s="45" t="s">
        <v>323</v>
      </c>
      <c r="C94" s="15" t="s">
        <v>255</v>
      </c>
      <c r="D94" s="46">
        <v>540</v>
      </c>
      <c r="E94" s="13">
        <v>34018</v>
      </c>
      <c r="F94" s="21">
        <f t="shared" ref="F94" si="11">E94*D94</f>
        <v>18369720</v>
      </c>
      <c r="G94" s="27"/>
      <c r="H94" s="51" t="s">
        <v>234</v>
      </c>
      <c r="I94" s="54" t="e">
        <f t="shared" ref="I94" si="12">+E94-H94</f>
        <v>#VALUE!</v>
      </c>
    </row>
    <row r="95" spans="1:10" ht="32.25" customHeight="1">
      <c r="A95" s="1">
        <v>13</v>
      </c>
      <c r="B95" s="322" t="s">
        <v>324</v>
      </c>
      <c r="C95" s="323"/>
      <c r="D95" s="323"/>
      <c r="E95" s="323"/>
      <c r="F95" s="324"/>
      <c r="G95" s="6">
        <f>SUM(F96:F101)</f>
        <v>130859724.5</v>
      </c>
      <c r="I95" s="57" t="s">
        <v>325</v>
      </c>
    </row>
    <row r="96" spans="1:10" ht="33.75">
      <c r="A96" s="10">
        <v>13.1</v>
      </c>
      <c r="B96" s="45" t="s">
        <v>326</v>
      </c>
      <c r="C96" s="15" t="s">
        <v>236</v>
      </c>
      <c r="D96" s="47">
        <v>300</v>
      </c>
      <c r="E96" s="13">
        <v>101613</v>
      </c>
      <c r="F96" s="14">
        <f>E96*D96</f>
        <v>30483900</v>
      </c>
      <c r="G96" s="334"/>
      <c r="H96" s="51" t="s">
        <v>234</v>
      </c>
      <c r="I96" s="54" t="e">
        <f t="shared" ref="I96" si="13">+E96-H96</f>
        <v>#VALUE!</v>
      </c>
    </row>
    <row r="97" spans="1:9" ht="78.75">
      <c r="A97" s="10">
        <v>13.2</v>
      </c>
      <c r="B97" s="45" t="s">
        <v>327</v>
      </c>
      <c r="C97" s="15" t="s">
        <v>236</v>
      </c>
      <c r="D97" s="47">
        <v>570</v>
      </c>
      <c r="E97" s="13">
        <v>142522</v>
      </c>
      <c r="F97" s="14">
        <f t="shared" ref="F97:F110" si="14">E97*D97</f>
        <v>81237540</v>
      </c>
      <c r="G97" s="335"/>
      <c r="H97" s="51" t="s">
        <v>234</v>
      </c>
      <c r="I97" s="54"/>
    </row>
    <row r="98" spans="1:9" ht="90">
      <c r="A98" s="10">
        <v>13.3</v>
      </c>
      <c r="B98" s="45" t="s">
        <v>328</v>
      </c>
      <c r="C98" s="15" t="s">
        <v>236</v>
      </c>
      <c r="D98" s="47">
        <v>27.5</v>
      </c>
      <c r="E98" s="13">
        <v>175087</v>
      </c>
      <c r="F98" s="14">
        <f t="shared" si="14"/>
        <v>4814892.5</v>
      </c>
      <c r="G98" s="335"/>
      <c r="H98" s="51" t="s">
        <v>234</v>
      </c>
      <c r="I98" s="54"/>
    </row>
    <row r="99" spans="1:9" ht="33.75">
      <c r="A99" s="10">
        <v>13.4</v>
      </c>
      <c r="B99" s="45" t="s">
        <v>329</v>
      </c>
      <c r="C99" s="15" t="s">
        <v>258</v>
      </c>
      <c r="D99" s="47">
        <v>14</v>
      </c>
      <c r="E99" s="13">
        <v>373938</v>
      </c>
      <c r="F99" s="14">
        <f t="shared" si="14"/>
        <v>5235132</v>
      </c>
      <c r="G99" s="335"/>
      <c r="H99" s="51" t="s">
        <v>234</v>
      </c>
      <c r="I99" s="54"/>
    </row>
    <row r="100" spans="1:9" ht="33.75">
      <c r="A100" s="10">
        <v>13.5</v>
      </c>
      <c r="B100" s="45" t="s">
        <v>330</v>
      </c>
      <c r="C100" s="15" t="s">
        <v>258</v>
      </c>
      <c r="D100" s="47">
        <v>10</v>
      </c>
      <c r="E100" s="13">
        <v>403938</v>
      </c>
      <c r="F100" s="14">
        <f t="shared" si="14"/>
        <v>4039380</v>
      </c>
      <c r="G100" s="335"/>
      <c r="H100" s="51" t="s">
        <v>234</v>
      </c>
      <c r="I100" s="54"/>
    </row>
    <row r="101" spans="1:9" ht="33.75">
      <c r="A101" s="10">
        <v>13.6</v>
      </c>
      <c r="B101" s="45" t="s">
        <v>331</v>
      </c>
      <c r="C101" s="15" t="s">
        <v>236</v>
      </c>
      <c r="D101" s="47">
        <v>40</v>
      </c>
      <c r="E101" s="13">
        <v>126222</v>
      </c>
      <c r="F101" s="14">
        <f t="shared" si="14"/>
        <v>5048880</v>
      </c>
      <c r="G101" s="336"/>
      <c r="H101" s="51" t="s">
        <v>234</v>
      </c>
      <c r="I101" s="54"/>
    </row>
    <row r="102" spans="1:9">
      <c r="A102" s="5">
        <v>14</v>
      </c>
      <c r="B102" s="328" t="s">
        <v>332</v>
      </c>
      <c r="C102" s="329"/>
      <c r="D102" s="329"/>
      <c r="E102" s="329"/>
      <c r="F102" s="330"/>
      <c r="G102" s="48">
        <f>SUM(F103:F161)</f>
        <v>445163543</v>
      </c>
    </row>
    <row r="103" spans="1:9" ht="22.5">
      <c r="A103" s="10">
        <v>14.1</v>
      </c>
      <c r="B103" s="45" t="s">
        <v>333</v>
      </c>
      <c r="C103" s="15" t="s">
        <v>258</v>
      </c>
      <c r="D103" s="47">
        <v>1</v>
      </c>
      <c r="E103" s="13">
        <v>3032884</v>
      </c>
      <c r="F103" s="14">
        <f t="shared" si="14"/>
        <v>3032884</v>
      </c>
      <c r="H103" s="56" t="s">
        <v>334</v>
      </c>
    </row>
    <row r="104" spans="1:9" ht="33.75">
      <c r="A104" s="10">
        <v>14.2</v>
      </c>
      <c r="B104" s="45" t="s">
        <v>335</v>
      </c>
      <c r="C104" s="15" t="s">
        <v>258</v>
      </c>
      <c r="D104" s="47">
        <v>1</v>
      </c>
      <c r="E104" s="13">
        <v>2720037</v>
      </c>
      <c r="F104" s="14">
        <f t="shared" si="14"/>
        <v>2720037</v>
      </c>
      <c r="H104" s="56" t="s">
        <v>334</v>
      </c>
    </row>
    <row r="105" spans="1:9" ht="33.75">
      <c r="A105" s="10">
        <v>14.3</v>
      </c>
      <c r="B105" s="45" t="s">
        <v>336</v>
      </c>
      <c r="C105" s="15" t="s">
        <v>258</v>
      </c>
      <c r="D105" s="47">
        <v>1</v>
      </c>
      <c r="E105" s="13">
        <v>15436753</v>
      </c>
      <c r="F105" s="14">
        <f t="shared" si="14"/>
        <v>15436753</v>
      </c>
      <c r="H105" s="56" t="s">
        <v>334</v>
      </c>
    </row>
    <row r="106" spans="1:9" ht="22.5">
      <c r="A106" s="10">
        <v>14.4</v>
      </c>
      <c r="B106" s="45" t="s">
        <v>337</v>
      </c>
      <c r="C106" s="15" t="s">
        <v>258</v>
      </c>
      <c r="D106" s="47">
        <v>1</v>
      </c>
      <c r="E106" s="13">
        <v>1019783</v>
      </c>
      <c r="F106" s="14">
        <f t="shared" si="14"/>
        <v>1019783</v>
      </c>
      <c r="H106" s="56" t="s">
        <v>334</v>
      </c>
    </row>
    <row r="107" spans="1:9" ht="22.5">
      <c r="A107" s="10">
        <v>14.5</v>
      </c>
      <c r="B107" s="45" t="s">
        <v>338</v>
      </c>
      <c r="C107" s="15" t="s">
        <v>258</v>
      </c>
      <c r="D107" s="47">
        <v>3</v>
      </c>
      <c r="E107" s="13">
        <v>915452</v>
      </c>
      <c r="F107" s="14">
        <f t="shared" si="14"/>
        <v>2746356</v>
      </c>
      <c r="H107" s="56" t="s">
        <v>334</v>
      </c>
    </row>
    <row r="108" spans="1:9" ht="33.75">
      <c r="A108" s="10">
        <v>14.6</v>
      </c>
      <c r="B108" s="45" t="s">
        <v>339</v>
      </c>
      <c r="C108" s="15" t="s">
        <v>255</v>
      </c>
      <c r="D108" s="47">
        <v>50</v>
      </c>
      <c r="E108" s="13">
        <v>205213</v>
      </c>
      <c r="F108" s="14">
        <f t="shared" si="14"/>
        <v>10260650</v>
      </c>
      <c r="H108" s="56" t="s">
        <v>334</v>
      </c>
    </row>
    <row r="109" spans="1:9" ht="33.75">
      <c r="A109" s="10">
        <v>14.7</v>
      </c>
      <c r="B109" s="45" t="s">
        <v>340</v>
      </c>
      <c r="C109" s="15" t="s">
        <v>255</v>
      </c>
      <c r="D109" s="47">
        <v>60</v>
      </c>
      <c r="E109" s="13">
        <v>144569</v>
      </c>
      <c r="F109" s="14">
        <f t="shared" si="14"/>
        <v>8674140</v>
      </c>
      <c r="H109" s="56" t="s">
        <v>334</v>
      </c>
    </row>
    <row r="110" spans="1:9" ht="56.25">
      <c r="A110" s="10">
        <v>14.8</v>
      </c>
      <c r="B110" s="45" t="s">
        <v>341</v>
      </c>
      <c r="C110" s="15" t="s">
        <v>258</v>
      </c>
      <c r="D110" s="47">
        <v>1</v>
      </c>
      <c r="E110" s="13">
        <v>5788669</v>
      </c>
      <c r="F110" s="14">
        <f t="shared" si="14"/>
        <v>5788669</v>
      </c>
      <c r="H110" s="56" t="s">
        <v>334</v>
      </c>
    </row>
    <row r="111" spans="1:9">
      <c r="A111" s="10"/>
      <c r="B111" s="328" t="s">
        <v>342</v>
      </c>
      <c r="C111" s="329"/>
      <c r="D111" s="329"/>
      <c r="E111" s="329"/>
      <c r="F111" s="330"/>
      <c r="H111" s="56"/>
    </row>
    <row r="112" spans="1:9" ht="33.75">
      <c r="A112" s="10">
        <v>14.9</v>
      </c>
      <c r="B112" s="45" t="s">
        <v>343</v>
      </c>
      <c r="C112" s="15" t="s">
        <v>255</v>
      </c>
      <c r="D112" s="47">
        <v>5</v>
      </c>
      <c r="E112" s="13">
        <v>144803</v>
      </c>
      <c r="F112" s="14">
        <f>E112*D112</f>
        <v>724015</v>
      </c>
      <c r="H112" s="56" t="s">
        <v>334</v>
      </c>
    </row>
    <row r="113" spans="1:8" ht="45">
      <c r="A113" s="29">
        <v>14.1</v>
      </c>
      <c r="B113" s="45" t="s">
        <v>344</v>
      </c>
      <c r="C113" s="15" t="s">
        <v>258</v>
      </c>
      <c r="D113" s="47">
        <v>1</v>
      </c>
      <c r="E113" s="13">
        <v>6670107</v>
      </c>
      <c r="F113" s="14">
        <f t="shared" ref="F113:F117" si="15">E113*D113</f>
        <v>6670107</v>
      </c>
      <c r="H113" s="56" t="s">
        <v>334</v>
      </c>
    </row>
    <row r="114" spans="1:8" ht="33.75">
      <c r="A114" s="29">
        <v>14.11</v>
      </c>
      <c r="B114" s="45" t="s">
        <v>345</v>
      </c>
      <c r="C114" s="15" t="s">
        <v>255</v>
      </c>
      <c r="D114" s="47">
        <v>120</v>
      </c>
      <c r="E114" s="13">
        <v>184239</v>
      </c>
      <c r="F114" s="14">
        <f t="shared" si="15"/>
        <v>22108680</v>
      </c>
      <c r="H114" s="56" t="s">
        <v>334</v>
      </c>
    </row>
    <row r="115" spans="1:8" ht="22.5">
      <c r="A115" s="29">
        <v>14.12</v>
      </c>
      <c r="B115" s="45" t="s">
        <v>346</v>
      </c>
      <c r="C115" s="15" t="s">
        <v>255</v>
      </c>
      <c r="D115" s="47">
        <v>20</v>
      </c>
      <c r="E115" s="13">
        <v>74500</v>
      </c>
      <c r="F115" s="14">
        <f t="shared" si="15"/>
        <v>1490000</v>
      </c>
      <c r="H115" s="56" t="s">
        <v>334</v>
      </c>
    </row>
    <row r="116" spans="1:8" ht="45">
      <c r="A116" s="29">
        <v>14.13</v>
      </c>
      <c r="B116" s="45" t="s">
        <v>347</v>
      </c>
      <c r="C116" s="15" t="s">
        <v>258</v>
      </c>
      <c r="D116" s="47">
        <v>1</v>
      </c>
      <c r="E116" s="13">
        <v>940578</v>
      </c>
      <c r="F116" s="14">
        <f t="shared" si="15"/>
        <v>940578</v>
      </c>
      <c r="H116" s="56" t="s">
        <v>334</v>
      </c>
    </row>
    <row r="117" spans="1:8" ht="45">
      <c r="A117" s="29">
        <v>14.14</v>
      </c>
      <c r="B117" s="45" t="s">
        <v>348</v>
      </c>
      <c r="C117" s="15" t="s">
        <v>258</v>
      </c>
      <c r="D117" s="47">
        <v>3</v>
      </c>
      <c r="E117" s="13">
        <v>606255</v>
      </c>
      <c r="F117" s="14">
        <f t="shared" si="15"/>
        <v>1818765</v>
      </c>
      <c r="H117" s="56" t="s">
        <v>334</v>
      </c>
    </row>
    <row r="118" spans="1:8" ht="33.75">
      <c r="A118" s="29">
        <v>14.15</v>
      </c>
      <c r="B118" s="45" t="s">
        <v>349</v>
      </c>
      <c r="C118" s="15" t="s">
        <v>255</v>
      </c>
      <c r="D118" s="47">
        <v>23</v>
      </c>
      <c r="E118" s="13">
        <v>63706</v>
      </c>
      <c r="F118" s="14">
        <f t="shared" ref="F118:F143" si="16">E118*D118</f>
        <v>1465238</v>
      </c>
      <c r="H118" s="56" t="s">
        <v>334</v>
      </c>
    </row>
    <row r="119" spans="1:8" ht="33.75">
      <c r="A119" s="29">
        <v>14.16</v>
      </c>
      <c r="B119" s="45" t="s">
        <v>350</v>
      </c>
      <c r="C119" s="15" t="s">
        <v>255</v>
      </c>
      <c r="D119" s="47">
        <v>3</v>
      </c>
      <c r="E119" s="13">
        <v>98206</v>
      </c>
      <c r="F119" s="14">
        <f t="shared" si="16"/>
        <v>294618</v>
      </c>
      <c r="G119" s="42"/>
      <c r="H119" s="56" t="s">
        <v>334</v>
      </c>
    </row>
    <row r="120" spans="1:8">
      <c r="A120" s="29">
        <v>14.17</v>
      </c>
      <c r="B120" s="45" t="s">
        <v>351</v>
      </c>
      <c r="C120" s="15" t="s">
        <v>258</v>
      </c>
      <c r="D120" s="47">
        <v>1</v>
      </c>
      <c r="E120" s="13">
        <v>303418</v>
      </c>
      <c r="F120" s="14">
        <f t="shared" si="16"/>
        <v>303418</v>
      </c>
      <c r="G120" s="50"/>
      <c r="H120" s="56" t="s">
        <v>334</v>
      </c>
    </row>
    <row r="121" spans="1:8">
      <c r="A121" s="29">
        <v>14.18</v>
      </c>
      <c r="B121" s="45" t="s">
        <v>352</v>
      </c>
      <c r="C121" s="15" t="s">
        <v>258</v>
      </c>
      <c r="D121" s="47">
        <v>3</v>
      </c>
      <c r="E121" s="13">
        <v>254188</v>
      </c>
      <c r="F121" s="14">
        <f t="shared" si="16"/>
        <v>762564</v>
      </c>
      <c r="H121" s="56" t="s">
        <v>334</v>
      </c>
    </row>
    <row r="122" spans="1:8">
      <c r="A122" s="29">
        <v>14.19</v>
      </c>
      <c r="B122" s="45" t="s">
        <v>353</v>
      </c>
      <c r="C122" s="15" t="s">
        <v>258</v>
      </c>
      <c r="D122" s="47">
        <v>44</v>
      </c>
      <c r="E122" s="13">
        <v>24936</v>
      </c>
      <c r="F122" s="14">
        <f t="shared" si="16"/>
        <v>1097184</v>
      </c>
      <c r="H122" s="56" t="s">
        <v>334</v>
      </c>
    </row>
    <row r="123" spans="1:8">
      <c r="A123" s="29">
        <v>14.2</v>
      </c>
      <c r="B123" s="45" t="s">
        <v>354</v>
      </c>
      <c r="C123" s="15" t="s">
        <v>258</v>
      </c>
      <c r="D123" s="47">
        <v>1</v>
      </c>
      <c r="E123" s="13">
        <v>52940</v>
      </c>
      <c r="F123" s="14">
        <f t="shared" si="16"/>
        <v>52940</v>
      </c>
      <c r="H123" s="56" t="s">
        <v>334</v>
      </c>
    </row>
    <row r="124" spans="1:8" ht="45">
      <c r="A124" s="29">
        <v>14.21</v>
      </c>
      <c r="B124" s="45" t="s">
        <v>355</v>
      </c>
      <c r="C124" s="15" t="s">
        <v>255</v>
      </c>
      <c r="D124" s="47">
        <v>50</v>
      </c>
      <c r="E124" s="13">
        <v>118486</v>
      </c>
      <c r="F124" s="14">
        <f t="shared" si="16"/>
        <v>5924300</v>
      </c>
      <c r="H124" s="56" t="s">
        <v>334</v>
      </c>
    </row>
    <row r="125" spans="1:8" ht="22.5">
      <c r="A125" s="29">
        <v>14.22</v>
      </c>
      <c r="B125" s="45" t="s">
        <v>356</v>
      </c>
      <c r="C125" s="15" t="s">
        <v>255</v>
      </c>
      <c r="D125" s="47">
        <v>20</v>
      </c>
      <c r="E125" s="13">
        <v>269581</v>
      </c>
      <c r="F125" s="14">
        <f t="shared" si="16"/>
        <v>5391620</v>
      </c>
      <c r="H125" s="56" t="s">
        <v>334</v>
      </c>
    </row>
    <row r="126" spans="1:8" ht="22.5">
      <c r="A126" s="29">
        <v>14.23</v>
      </c>
      <c r="B126" s="45" t="s">
        <v>357</v>
      </c>
      <c r="C126" s="15" t="s">
        <v>255</v>
      </c>
      <c r="D126" s="47">
        <v>30</v>
      </c>
      <c r="E126" s="13">
        <v>84893</v>
      </c>
      <c r="F126" s="14">
        <f>E126*D126</f>
        <v>2546790</v>
      </c>
      <c r="H126" s="56" t="s">
        <v>334</v>
      </c>
    </row>
    <row r="127" spans="1:8">
      <c r="A127" s="29"/>
      <c r="B127" s="328" t="s">
        <v>358</v>
      </c>
      <c r="C127" s="329"/>
      <c r="D127" s="329"/>
      <c r="E127" s="329"/>
      <c r="F127" s="330"/>
    </row>
    <row r="128" spans="1:8" ht="45">
      <c r="A128" s="29">
        <v>14.24</v>
      </c>
      <c r="B128" s="45" t="s">
        <v>359</v>
      </c>
      <c r="C128" s="15" t="s">
        <v>258</v>
      </c>
      <c r="D128" s="47">
        <v>158</v>
      </c>
      <c r="E128" s="13">
        <v>132544</v>
      </c>
      <c r="F128" s="14">
        <f t="shared" si="16"/>
        <v>20941952</v>
      </c>
      <c r="H128" s="56" t="s">
        <v>334</v>
      </c>
    </row>
    <row r="129" spans="1:8" ht="45">
      <c r="A129" s="29">
        <v>14.25</v>
      </c>
      <c r="B129" s="45" t="s">
        <v>360</v>
      </c>
      <c r="C129" s="15" t="s">
        <v>258</v>
      </c>
      <c r="D129" s="47">
        <v>2</v>
      </c>
      <c r="E129" s="13">
        <v>193451</v>
      </c>
      <c r="F129" s="14">
        <f t="shared" si="16"/>
        <v>386902</v>
      </c>
      <c r="H129" s="56" t="s">
        <v>334</v>
      </c>
    </row>
    <row r="130" spans="1:8" ht="45">
      <c r="A130" s="29">
        <v>14.26</v>
      </c>
      <c r="B130" s="45" t="s">
        <v>361</v>
      </c>
      <c r="C130" s="15" t="s">
        <v>362</v>
      </c>
      <c r="D130" s="47">
        <v>171</v>
      </c>
      <c r="E130" s="13">
        <v>132544</v>
      </c>
      <c r="F130" s="14">
        <f t="shared" si="16"/>
        <v>22665024</v>
      </c>
      <c r="H130" s="56" t="s">
        <v>334</v>
      </c>
    </row>
    <row r="131" spans="1:8" ht="45">
      <c r="A131" s="29">
        <v>14.27</v>
      </c>
      <c r="B131" s="45" t="s">
        <v>363</v>
      </c>
      <c r="C131" s="15" t="s">
        <v>258</v>
      </c>
      <c r="D131" s="47">
        <v>12</v>
      </c>
      <c r="E131" s="13">
        <v>157235</v>
      </c>
      <c r="F131" s="14">
        <f t="shared" si="16"/>
        <v>1886820</v>
      </c>
      <c r="H131" s="56" t="s">
        <v>334</v>
      </c>
    </row>
    <row r="132" spans="1:8" ht="22.5">
      <c r="A132" s="29">
        <v>14.28</v>
      </c>
      <c r="B132" s="45" t="s">
        <v>364</v>
      </c>
      <c r="C132" s="15" t="s">
        <v>255</v>
      </c>
      <c r="D132" s="47">
        <v>1260</v>
      </c>
      <c r="E132" s="13">
        <v>23407</v>
      </c>
      <c r="F132" s="14">
        <f t="shared" si="16"/>
        <v>29492820</v>
      </c>
      <c r="H132" s="56" t="s">
        <v>334</v>
      </c>
    </row>
    <row r="133" spans="1:8" ht="22.5">
      <c r="A133" s="29">
        <v>14.29</v>
      </c>
      <c r="B133" s="45" t="s">
        <v>365</v>
      </c>
      <c r="C133" s="15" t="s">
        <v>255</v>
      </c>
      <c r="D133" s="47">
        <v>40</v>
      </c>
      <c r="E133" s="13">
        <v>15897</v>
      </c>
      <c r="F133" s="14">
        <f t="shared" si="16"/>
        <v>635880</v>
      </c>
      <c r="H133" s="56" t="s">
        <v>334</v>
      </c>
    </row>
    <row r="134" spans="1:8">
      <c r="A134" s="29">
        <v>14.3</v>
      </c>
      <c r="B134" s="45" t="s">
        <v>366</v>
      </c>
      <c r="C134" s="15" t="s">
        <v>258</v>
      </c>
      <c r="D134" s="47">
        <v>40</v>
      </c>
      <c r="E134" s="13">
        <v>14401</v>
      </c>
      <c r="F134" s="14">
        <f t="shared" si="16"/>
        <v>576040</v>
      </c>
      <c r="H134" s="56" t="s">
        <v>334</v>
      </c>
    </row>
    <row r="135" spans="1:8" ht="22.5">
      <c r="A135" s="29">
        <v>14.31</v>
      </c>
      <c r="B135" s="45" t="s">
        <v>367</v>
      </c>
      <c r="C135" s="15" t="s">
        <v>258</v>
      </c>
      <c r="D135" s="47">
        <v>40</v>
      </c>
      <c r="E135" s="13">
        <v>21570</v>
      </c>
      <c r="F135" s="14">
        <f t="shared" si="16"/>
        <v>862800</v>
      </c>
      <c r="H135" s="56" t="s">
        <v>334</v>
      </c>
    </row>
    <row r="136" spans="1:8" ht="22.5">
      <c r="A136" s="29">
        <v>14.32</v>
      </c>
      <c r="B136" s="45" t="s">
        <v>368</v>
      </c>
      <c r="C136" s="15" t="s">
        <v>255</v>
      </c>
      <c r="D136" s="47">
        <v>8500</v>
      </c>
      <c r="E136" s="13">
        <v>4391</v>
      </c>
      <c r="F136" s="14">
        <f t="shared" si="16"/>
        <v>37323500</v>
      </c>
      <c r="H136" s="56" t="s">
        <v>334</v>
      </c>
    </row>
    <row r="137" spans="1:8" ht="22.5">
      <c r="A137" s="29">
        <v>14.33</v>
      </c>
      <c r="B137" s="45" t="s">
        <v>369</v>
      </c>
      <c r="C137" s="15" t="s">
        <v>255</v>
      </c>
      <c r="D137" s="47">
        <v>100</v>
      </c>
      <c r="E137" s="13">
        <v>6035</v>
      </c>
      <c r="F137" s="14">
        <f t="shared" si="16"/>
        <v>603500</v>
      </c>
      <c r="H137" s="56" t="s">
        <v>334</v>
      </c>
    </row>
    <row r="138" spans="1:8" ht="45">
      <c r="A138" s="29">
        <v>14.34</v>
      </c>
      <c r="B138" s="45" t="s">
        <v>370</v>
      </c>
      <c r="C138" s="15" t="s">
        <v>258</v>
      </c>
      <c r="D138" s="47">
        <v>10</v>
      </c>
      <c r="E138" s="13">
        <v>132544</v>
      </c>
      <c r="F138" s="14">
        <f t="shared" si="16"/>
        <v>1325440</v>
      </c>
      <c r="H138" s="56" t="s">
        <v>334</v>
      </c>
    </row>
    <row r="139" spans="1:8" ht="22.5">
      <c r="A139" s="29">
        <v>14.35</v>
      </c>
      <c r="B139" s="45" t="s">
        <v>371</v>
      </c>
      <c r="C139" s="15" t="s">
        <v>255</v>
      </c>
      <c r="D139" s="47">
        <v>1260</v>
      </c>
      <c r="E139" s="13">
        <v>8657</v>
      </c>
      <c r="F139" s="14">
        <f t="shared" si="16"/>
        <v>10907820</v>
      </c>
      <c r="H139" s="56" t="s">
        <v>334</v>
      </c>
    </row>
    <row r="140" spans="1:8">
      <c r="A140" s="29"/>
      <c r="B140" s="328" t="s">
        <v>218</v>
      </c>
      <c r="C140" s="329"/>
      <c r="D140" s="329"/>
      <c r="E140" s="329"/>
      <c r="F140" s="330"/>
    </row>
    <row r="141" spans="1:8" ht="22.5">
      <c r="A141" s="29">
        <v>14.36</v>
      </c>
      <c r="B141" s="45" t="s">
        <v>372</v>
      </c>
      <c r="C141" s="15" t="s">
        <v>258</v>
      </c>
      <c r="D141" s="47">
        <v>129</v>
      </c>
      <c r="E141" s="13">
        <v>263897</v>
      </c>
      <c r="F141" s="14">
        <f t="shared" si="16"/>
        <v>34042713</v>
      </c>
      <c r="H141" s="56" t="s">
        <v>334</v>
      </c>
    </row>
    <row r="142" spans="1:8" ht="33.75">
      <c r="A142" s="29">
        <v>14.37</v>
      </c>
      <c r="B142" s="45" t="s">
        <v>373</v>
      </c>
      <c r="C142" s="15" t="s">
        <v>258</v>
      </c>
      <c r="D142" s="47">
        <v>16</v>
      </c>
      <c r="E142" s="13">
        <v>85745</v>
      </c>
      <c r="F142" s="14">
        <f t="shared" si="16"/>
        <v>1371920</v>
      </c>
      <c r="H142" s="56" t="s">
        <v>334</v>
      </c>
    </row>
    <row r="143" spans="1:8" ht="33.75">
      <c r="A143" s="29">
        <v>14.38</v>
      </c>
      <c r="B143" s="45" t="s">
        <v>374</v>
      </c>
      <c r="C143" s="15" t="s">
        <v>258</v>
      </c>
      <c r="D143" s="47">
        <v>22</v>
      </c>
      <c r="E143" s="13">
        <v>186850</v>
      </c>
      <c r="F143" s="14">
        <f t="shared" si="16"/>
        <v>4110700</v>
      </c>
      <c r="H143" s="56" t="s">
        <v>334</v>
      </c>
    </row>
    <row r="144" spans="1:8">
      <c r="A144" s="29"/>
      <c r="B144" s="328" t="s">
        <v>375</v>
      </c>
      <c r="C144" s="329"/>
      <c r="D144" s="329"/>
      <c r="E144" s="329"/>
      <c r="F144" s="330"/>
    </row>
    <row r="145" spans="1:8">
      <c r="A145" s="29">
        <v>14.39</v>
      </c>
      <c r="B145" s="45" t="s">
        <v>376</v>
      </c>
      <c r="C145" s="15" t="s">
        <v>258</v>
      </c>
      <c r="D145" s="47">
        <v>4</v>
      </c>
      <c r="E145" s="13">
        <v>125499</v>
      </c>
      <c r="F145" s="14">
        <f t="shared" ref="F145" si="17">E145*D145</f>
        <v>501996</v>
      </c>
      <c r="H145" s="56" t="s">
        <v>334</v>
      </c>
    </row>
    <row r="146" spans="1:8">
      <c r="A146" s="29">
        <v>14.4</v>
      </c>
      <c r="B146" s="45" t="s">
        <v>377</v>
      </c>
      <c r="C146" s="15" t="s">
        <v>258</v>
      </c>
      <c r="D146" s="47">
        <v>32</v>
      </c>
      <c r="E146" s="13">
        <v>50074</v>
      </c>
      <c r="F146" s="14">
        <f>E146*D146</f>
        <v>1602368</v>
      </c>
      <c r="H146" s="56" t="s">
        <v>334</v>
      </c>
    </row>
    <row r="147" spans="1:8">
      <c r="A147" s="29">
        <v>14.41</v>
      </c>
      <c r="B147" s="45" t="s">
        <v>378</v>
      </c>
      <c r="C147" s="15" t="s">
        <v>258</v>
      </c>
      <c r="D147" s="47">
        <v>10</v>
      </c>
      <c r="E147" s="13">
        <v>58582</v>
      </c>
      <c r="F147" s="14">
        <f>E147*D147</f>
        <v>585820</v>
      </c>
      <c r="H147" s="56" t="s">
        <v>334</v>
      </c>
    </row>
    <row r="148" spans="1:8">
      <c r="A148" s="29">
        <v>14.42</v>
      </c>
      <c r="B148" s="45" t="s">
        <v>379</v>
      </c>
      <c r="C148" s="15" t="s">
        <v>258</v>
      </c>
      <c r="D148" s="47">
        <v>1</v>
      </c>
      <c r="E148" s="13">
        <v>547207</v>
      </c>
      <c r="F148" s="14">
        <f t="shared" ref="F148" si="18">E148*D148</f>
        <v>547207</v>
      </c>
      <c r="H148" s="56" t="s">
        <v>334</v>
      </c>
    </row>
    <row r="149" spans="1:8">
      <c r="A149" s="29"/>
      <c r="B149" s="328" t="s">
        <v>380</v>
      </c>
      <c r="C149" s="329"/>
      <c r="D149" s="329"/>
      <c r="E149" s="329"/>
      <c r="F149" s="330"/>
    </row>
    <row r="150" spans="1:8" ht="45">
      <c r="A150" s="29">
        <v>14.43</v>
      </c>
      <c r="B150" s="45" t="s">
        <v>381</v>
      </c>
      <c r="C150" s="15" t="s">
        <v>258</v>
      </c>
      <c r="D150" s="47">
        <v>1</v>
      </c>
      <c r="E150" s="13">
        <v>4356654</v>
      </c>
      <c r="F150" s="14">
        <f t="shared" ref="F150" si="19">E150*D150</f>
        <v>4356654</v>
      </c>
      <c r="H150" s="56" t="s">
        <v>334</v>
      </c>
    </row>
    <row r="151" spans="1:8" ht="22.5">
      <c r="A151" s="29">
        <v>14.44</v>
      </c>
      <c r="B151" s="45" t="s">
        <v>382</v>
      </c>
      <c r="C151" s="15" t="s">
        <v>258</v>
      </c>
      <c r="D151" s="47">
        <v>28</v>
      </c>
      <c r="E151" s="13">
        <v>547207</v>
      </c>
      <c r="F151" s="14">
        <f>E151*D151</f>
        <v>15321796</v>
      </c>
      <c r="H151" s="56" t="s">
        <v>334</v>
      </c>
    </row>
    <row r="152" spans="1:8" ht="22.5">
      <c r="A152" s="29">
        <v>14.45</v>
      </c>
      <c r="B152" s="45" t="s">
        <v>383</v>
      </c>
      <c r="C152" s="15" t="s">
        <v>258</v>
      </c>
      <c r="D152" s="47">
        <v>450</v>
      </c>
      <c r="E152" s="13">
        <v>90555</v>
      </c>
      <c r="F152" s="14">
        <f t="shared" ref="F152:F155" si="20">E152*D152</f>
        <v>40749750</v>
      </c>
      <c r="H152" s="56" t="s">
        <v>334</v>
      </c>
    </row>
    <row r="153" spans="1:8" ht="22.5">
      <c r="A153" s="29">
        <v>14.46</v>
      </c>
      <c r="B153" s="45" t="s">
        <v>384</v>
      </c>
      <c r="C153" s="15" t="s">
        <v>258</v>
      </c>
      <c r="D153" s="47">
        <v>28</v>
      </c>
      <c r="E153" s="13">
        <v>1033793</v>
      </c>
      <c r="F153" s="14">
        <f t="shared" si="20"/>
        <v>28946204</v>
      </c>
      <c r="H153" s="56" t="s">
        <v>334</v>
      </c>
    </row>
    <row r="154" spans="1:8">
      <c r="A154" s="29">
        <v>14.47</v>
      </c>
      <c r="B154" s="45" t="s">
        <v>385</v>
      </c>
      <c r="C154" s="15" t="s">
        <v>258</v>
      </c>
      <c r="D154" s="47">
        <v>28</v>
      </c>
      <c r="E154" s="13">
        <v>434282</v>
      </c>
      <c r="F154" s="14">
        <f t="shared" si="20"/>
        <v>12159896</v>
      </c>
      <c r="H154" s="56" t="s">
        <v>334</v>
      </c>
    </row>
    <row r="155" spans="1:8" ht="22.5">
      <c r="A155" s="29">
        <v>14.48</v>
      </c>
      <c r="B155" s="45" t="s">
        <v>386</v>
      </c>
      <c r="C155" s="15" t="s">
        <v>258</v>
      </c>
      <c r="D155" s="47">
        <v>28</v>
      </c>
      <c r="E155" s="13">
        <v>1723534</v>
      </c>
      <c r="F155" s="14">
        <f t="shared" si="20"/>
        <v>48258952</v>
      </c>
      <c r="H155" s="56" t="s">
        <v>334</v>
      </c>
    </row>
    <row r="156" spans="1:8" ht="22.5">
      <c r="A156" s="29">
        <v>14.49</v>
      </c>
      <c r="B156" s="45" t="s">
        <v>387</v>
      </c>
      <c r="C156" s="15" t="s">
        <v>255</v>
      </c>
      <c r="D156" s="47">
        <v>450</v>
      </c>
      <c r="E156" s="13">
        <v>25880</v>
      </c>
      <c r="F156" s="14">
        <f>E156*D156</f>
        <v>11646000</v>
      </c>
      <c r="H156" s="56" t="s">
        <v>334</v>
      </c>
    </row>
    <row r="157" spans="1:8">
      <c r="A157" s="29">
        <v>14.5</v>
      </c>
      <c r="B157" s="45" t="s">
        <v>376</v>
      </c>
      <c r="C157" s="15" t="s">
        <v>258</v>
      </c>
      <c r="D157" s="47">
        <v>28</v>
      </c>
      <c r="E157" s="13">
        <v>125499</v>
      </c>
      <c r="F157" s="14">
        <f t="shared" ref="F157:F161" si="21">E157*D157</f>
        <v>3513972</v>
      </c>
      <c r="H157" s="56" t="s">
        <v>334</v>
      </c>
    </row>
    <row r="158" spans="1:8">
      <c r="A158" s="29"/>
      <c r="B158" s="328" t="s">
        <v>388</v>
      </c>
      <c r="C158" s="329"/>
      <c r="D158" s="329"/>
      <c r="E158" s="329"/>
      <c r="F158" s="330"/>
    </row>
    <row r="159" spans="1:8" ht="22.5">
      <c r="A159" s="29">
        <v>14.51</v>
      </c>
      <c r="B159" s="45" t="s">
        <v>389</v>
      </c>
      <c r="C159" s="15" t="s">
        <v>258</v>
      </c>
      <c r="D159" s="47">
        <v>1</v>
      </c>
      <c r="E159" s="13">
        <v>546802</v>
      </c>
      <c r="F159" s="14">
        <f t="shared" si="21"/>
        <v>546802</v>
      </c>
      <c r="H159" s="56" t="s">
        <v>334</v>
      </c>
    </row>
    <row r="160" spans="1:8">
      <c r="A160" s="29">
        <v>14.52</v>
      </c>
      <c r="B160" s="45" t="s">
        <v>390</v>
      </c>
      <c r="C160" s="15" t="s">
        <v>258</v>
      </c>
      <c r="D160" s="47">
        <v>3</v>
      </c>
      <c r="E160" s="13">
        <v>915452</v>
      </c>
      <c r="F160" s="14">
        <f t="shared" si="21"/>
        <v>2746356</v>
      </c>
      <c r="H160" s="56" t="s">
        <v>334</v>
      </c>
    </row>
    <row r="161" spans="1:8" ht="33.75">
      <c r="A161" s="29">
        <v>14.53</v>
      </c>
      <c r="B161" s="45" t="s">
        <v>391</v>
      </c>
      <c r="C161" s="15" t="s">
        <v>255</v>
      </c>
      <c r="D161" s="47">
        <v>50</v>
      </c>
      <c r="E161" s="13">
        <v>105517</v>
      </c>
      <c r="F161" s="14">
        <f t="shared" si="21"/>
        <v>5275850</v>
      </c>
      <c r="H161" s="56" t="s">
        <v>334</v>
      </c>
    </row>
    <row r="162" spans="1:8">
      <c r="B162" s="323" t="s">
        <v>392</v>
      </c>
      <c r="C162" s="323"/>
      <c r="D162" s="323"/>
      <c r="E162" s="323"/>
      <c r="F162" s="323"/>
      <c r="G162" s="48">
        <f>SUM(F163:F170)</f>
        <v>211321526</v>
      </c>
    </row>
    <row r="163" spans="1:8" ht="78.75">
      <c r="A163" s="10">
        <v>15.1</v>
      </c>
      <c r="B163" s="45" t="s">
        <v>393</v>
      </c>
      <c r="C163" s="15" t="s">
        <v>255</v>
      </c>
      <c r="D163" s="47">
        <v>350</v>
      </c>
      <c r="E163" s="13">
        <v>127500</v>
      </c>
      <c r="F163" s="14">
        <f>E163*D163</f>
        <v>44625000</v>
      </c>
      <c r="H163" s="52" t="s">
        <v>334</v>
      </c>
    </row>
    <row r="164" spans="1:8" ht="78.75">
      <c r="A164" s="10">
        <v>15.2</v>
      </c>
      <c r="B164" s="45" t="s">
        <v>394</v>
      </c>
      <c r="C164" s="15" t="s">
        <v>255</v>
      </c>
      <c r="D164" s="47">
        <v>350</v>
      </c>
      <c r="E164" s="13">
        <v>167800</v>
      </c>
      <c r="F164" s="14">
        <f t="shared" ref="F164:F170" si="22">E164*D164</f>
        <v>58730000</v>
      </c>
      <c r="H164" s="52" t="s">
        <v>334</v>
      </c>
    </row>
    <row r="165" spans="1:8" ht="101.25">
      <c r="A165" s="10">
        <v>15.3</v>
      </c>
      <c r="B165" s="45" t="s">
        <v>395</v>
      </c>
      <c r="C165" s="15" t="s">
        <v>255</v>
      </c>
      <c r="D165" s="47">
        <v>90</v>
      </c>
      <c r="E165" s="13">
        <v>673000</v>
      </c>
      <c r="F165" s="14">
        <f t="shared" si="22"/>
        <v>60570000</v>
      </c>
      <c r="H165" s="52" t="s">
        <v>334</v>
      </c>
    </row>
    <row r="166" spans="1:8" ht="90">
      <c r="A166" s="10">
        <v>15.4</v>
      </c>
      <c r="B166" s="45" t="s">
        <v>396</v>
      </c>
      <c r="C166" s="15" t="s">
        <v>258</v>
      </c>
      <c r="D166" s="47">
        <v>3</v>
      </c>
      <c r="E166" s="13">
        <v>4850000</v>
      </c>
      <c r="F166" s="14">
        <f t="shared" si="22"/>
        <v>14550000</v>
      </c>
      <c r="H166" s="52" t="s">
        <v>334</v>
      </c>
    </row>
    <row r="167" spans="1:8" ht="67.5">
      <c r="A167" s="10">
        <v>15.5</v>
      </c>
      <c r="B167" s="45" t="s">
        <v>397</v>
      </c>
      <c r="C167" s="15" t="s">
        <v>255</v>
      </c>
      <c r="D167" s="47">
        <v>90</v>
      </c>
      <c r="E167" s="13">
        <v>56031</v>
      </c>
      <c r="F167" s="14">
        <f t="shared" si="22"/>
        <v>5042790</v>
      </c>
      <c r="H167" s="52" t="s">
        <v>334</v>
      </c>
    </row>
    <row r="168" spans="1:8" ht="67.5">
      <c r="A168" s="10">
        <v>15.6</v>
      </c>
      <c r="B168" s="45" t="s">
        <v>398</v>
      </c>
      <c r="C168" s="15" t="s">
        <v>255</v>
      </c>
      <c r="D168" s="47">
        <v>300</v>
      </c>
      <c r="E168" s="13">
        <v>54358</v>
      </c>
      <c r="F168" s="14">
        <f t="shared" si="22"/>
        <v>16307400</v>
      </c>
      <c r="H168" s="52" t="s">
        <v>334</v>
      </c>
    </row>
    <row r="169" spans="1:8" ht="90">
      <c r="A169" s="10">
        <v>15.7</v>
      </c>
      <c r="B169" s="45" t="s">
        <v>399</v>
      </c>
      <c r="C169" s="15" t="s">
        <v>258</v>
      </c>
      <c r="D169" s="47">
        <v>6</v>
      </c>
      <c r="E169" s="13">
        <v>1271117</v>
      </c>
      <c r="F169" s="14">
        <f t="shared" si="22"/>
        <v>7626702</v>
      </c>
      <c r="H169" s="52" t="s">
        <v>334</v>
      </c>
    </row>
    <row r="170" spans="1:8" ht="45">
      <c r="A170" s="10">
        <v>15.8</v>
      </c>
      <c r="B170" s="45" t="s">
        <v>400</v>
      </c>
      <c r="C170" s="15" t="s">
        <v>258</v>
      </c>
      <c r="D170" s="47">
        <v>6</v>
      </c>
      <c r="E170" s="13">
        <v>644939</v>
      </c>
      <c r="F170" s="14">
        <f t="shared" si="22"/>
        <v>3869634</v>
      </c>
      <c r="H170" s="52" t="s">
        <v>334</v>
      </c>
    </row>
    <row r="171" spans="1:8">
      <c r="C171" s="325" t="s">
        <v>314</v>
      </c>
      <c r="D171" s="326"/>
      <c r="E171" s="327"/>
      <c r="F171" s="39">
        <f>G102+G95+G93+G91+G162</f>
        <v>819662682.14999998</v>
      </c>
    </row>
    <row r="172" spans="1:8">
      <c r="C172" s="320" t="s">
        <v>315</v>
      </c>
      <c r="D172" s="321"/>
      <c r="E172" s="40">
        <v>0.24</v>
      </c>
      <c r="F172" s="39">
        <f>F171*E172</f>
        <v>196719043.71599999</v>
      </c>
    </row>
    <row r="173" spans="1:8">
      <c r="C173" s="320" t="s">
        <v>316</v>
      </c>
      <c r="D173" s="321"/>
      <c r="E173" s="40">
        <v>0.01</v>
      </c>
      <c r="F173" s="39">
        <f>+F171*E173</f>
        <v>8196626.8214999996</v>
      </c>
    </row>
    <row r="174" spans="1:8">
      <c r="C174" s="320" t="s">
        <v>317</v>
      </c>
      <c r="D174" s="321"/>
      <c r="E174" s="40">
        <v>0.04</v>
      </c>
      <c r="F174" s="39">
        <f>+F171*E174</f>
        <v>32786507.285999998</v>
      </c>
    </row>
    <row r="175" spans="1:8">
      <c r="C175" s="322" t="s">
        <v>318</v>
      </c>
      <c r="D175" s="323"/>
      <c r="E175" s="324"/>
      <c r="F175" s="39">
        <f>F174+F173+F172+F171</f>
        <v>1057364859.9735</v>
      </c>
    </row>
    <row r="177" spans="3:6">
      <c r="C177" s="338" t="s">
        <v>319</v>
      </c>
      <c r="D177" s="338"/>
      <c r="E177" s="338"/>
      <c r="F177" s="41">
        <f>F171*G119</f>
        <v>0</v>
      </c>
    </row>
    <row r="178" spans="3:6">
      <c r="C178" s="338" t="s">
        <v>320</v>
      </c>
      <c r="D178" s="338"/>
      <c r="E178" s="338"/>
      <c r="F178" s="43">
        <f>F175+F177</f>
        <v>1057364859.9735</v>
      </c>
    </row>
    <row r="181" spans="3:6">
      <c r="C181" s="325" t="s">
        <v>314</v>
      </c>
      <c r="D181" s="326"/>
      <c r="E181" s="327"/>
      <c r="F181" s="39">
        <f>+F171+F78</f>
        <v>3195974229.5360003</v>
      </c>
    </row>
    <row r="182" spans="3:6">
      <c r="C182" s="320" t="s">
        <v>315</v>
      </c>
      <c r="D182" s="321"/>
      <c r="E182" s="40">
        <v>0.24</v>
      </c>
      <c r="F182" s="39">
        <f>F181*E182</f>
        <v>767033815.08863997</v>
      </c>
    </row>
    <row r="183" spans="3:6">
      <c r="C183" s="320" t="s">
        <v>316</v>
      </c>
      <c r="D183" s="321"/>
      <c r="E183" s="40">
        <v>0.01</v>
      </c>
      <c r="F183" s="39">
        <f>+F181*E183</f>
        <v>31959742.295360003</v>
      </c>
    </row>
    <row r="184" spans="3:6">
      <c r="C184" s="320" t="s">
        <v>317</v>
      </c>
      <c r="D184" s="321"/>
      <c r="E184" s="40">
        <v>0.04</v>
      </c>
      <c r="F184" s="39">
        <f>+F181*E184</f>
        <v>127838969.18144001</v>
      </c>
    </row>
    <row r="185" spans="3:6">
      <c r="C185" s="322" t="s">
        <v>318</v>
      </c>
      <c r="D185" s="323"/>
      <c r="E185" s="324"/>
      <c r="F185" s="39">
        <f>F184+F183+F182+F181</f>
        <v>4122806756.1014404</v>
      </c>
    </row>
    <row r="187" spans="3:6">
      <c r="C187" s="338" t="s">
        <v>319</v>
      </c>
      <c r="D187" s="338"/>
      <c r="E187" s="338"/>
      <c r="F187" s="41">
        <f>+F177+F84</f>
        <v>52482300</v>
      </c>
    </row>
    <row r="188" spans="3:6">
      <c r="C188" s="338" t="s">
        <v>320</v>
      </c>
      <c r="D188" s="338"/>
      <c r="E188" s="338"/>
      <c r="F188" s="43">
        <f>F185+F187</f>
        <v>4175289056.1014404</v>
      </c>
    </row>
  </sheetData>
  <mergeCells count="57">
    <mergeCell ref="C80:D80"/>
    <mergeCell ref="C81:D81"/>
    <mergeCell ref="C82:E82"/>
    <mergeCell ref="C78:E78"/>
    <mergeCell ref="C79:D79"/>
    <mergeCell ref="G76:G77"/>
    <mergeCell ref="B48:F48"/>
    <mergeCell ref="G49:G56"/>
    <mergeCell ref="B57:F57"/>
    <mergeCell ref="G58:G59"/>
    <mergeCell ref="G60:G63"/>
    <mergeCell ref="B64:F64"/>
    <mergeCell ref="G65:G73"/>
    <mergeCell ref="B74:F74"/>
    <mergeCell ref="C84:E84"/>
    <mergeCell ref="C86:E86"/>
    <mergeCell ref="B4:F4"/>
    <mergeCell ref="A2:G2"/>
    <mergeCell ref="G39:G46"/>
    <mergeCell ref="G5:G8"/>
    <mergeCell ref="B9:F9"/>
    <mergeCell ref="G10:G11"/>
    <mergeCell ref="B12:F12"/>
    <mergeCell ref="G13:G16"/>
    <mergeCell ref="B18:F18"/>
    <mergeCell ref="G19:G22"/>
    <mergeCell ref="B23:F23"/>
    <mergeCell ref="G24:G25"/>
    <mergeCell ref="G26:G32"/>
    <mergeCell ref="G33:G38"/>
    <mergeCell ref="B102:F102"/>
    <mergeCell ref="B162:F162"/>
    <mergeCell ref="C171:E171"/>
    <mergeCell ref="C172:D172"/>
    <mergeCell ref="A89:G89"/>
    <mergeCell ref="B91:F91"/>
    <mergeCell ref="B93:F93"/>
    <mergeCell ref="B95:F95"/>
    <mergeCell ref="G96:G101"/>
    <mergeCell ref="B111:F111"/>
    <mergeCell ref="B127:F127"/>
    <mergeCell ref="B140:F140"/>
    <mergeCell ref="B144:F144"/>
    <mergeCell ref="B149:F149"/>
    <mergeCell ref="B158:F158"/>
    <mergeCell ref="C173:D173"/>
    <mergeCell ref="C174:D174"/>
    <mergeCell ref="C175:E175"/>
    <mergeCell ref="C177:E177"/>
    <mergeCell ref="C178:E178"/>
    <mergeCell ref="C184:D184"/>
    <mergeCell ref="C185:E185"/>
    <mergeCell ref="C187:E187"/>
    <mergeCell ref="C188:E188"/>
    <mergeCell ref="C181:E181"/>
    <mergeCell ref="C182:D182"/>
    <mergeCell ref="C183:D183"/>
  </mergeCells>
  <dataValidations disablePrompts="1" count="1">
    <dataValidation type="whole" allowBlank="1" showInputMessage="1" showErrorMessage="1" errorTitle="EDU" error="Utilice Números Enteros" promptTitle="EDU" prompt="Utilice Números Enteros" sqref="E163:E170" xr:uid="{00000000-0002-0000-7700-000000000000}">
      <formula1>1</formula1>
      <formula2>999999999</formula2>
    </dataValidation>
  </dataValidations>
  <pageMargins left="0.7" right="0.7" top="0.75" bottom="0.75" header="0.3" footer="0.3"/>
  <pageSetup orientation="portrait" r:id="rId1"/>
  <ignoredErrors>
    <ignoredError sqref="A9" numberStoredAsText="1"/>
  </ignoredErrors>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dimension ref="A1:I44"/>
  <sheetViews>
    <sheetView workbookViewId="0">
      <selection activeCell="C11" sqref="C11"/>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07042022'!B163</f>
        <v>Suministro, transporte e instalación de tubería ASTM A53 con costura sch 40 diámetro 1 1/2",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v>
      </c>
      <c r="E10" s="276"/>
      <c r="F10" s="276"/>
      <c r="G10" s="276"/>
      <c r="H10" s="276"/>
      <c r="I10" s="277"/>
    </row>
    <row r="11" spans="1:9" ht="24" thickBot="1">
      <c r="A11" s="315">
        <v>15.1</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350</v>
      </c>
      <c r="I15" s="103">
        <f>+H15</f>
        <v>350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07042022'!B164</f>
        <v>Suministro, transporte e instalaciónde tubería ASTM A53 con costura sch 40 diámetro 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v>
      </c>
      <c r="E10" s="276"/>
      <c r="F10" s="276"/>
      <c r="G10" s="276"/>
      <c r="H10" s="276"/>
      <c r="I10" s="277"/>
    </row>
    <row r="11" spans="1:9" ht="24" thickBot="1">
      <c r="A11" s="315">
        <v>15.2</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350</v>
      </c>
      <c r="I15" s="103">
        <f>+H15</f>
        <v>350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350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350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dimension ref="A1:I44"/>
  <sheetViews>
    <sheetView topLeftCell="A25" workbookViewId="0">
      <selection activeCell="I43"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07042022'!B165</f>
        <v>Suministro, transporte e instalación de tubería 4" DE HIERRO DUCTIL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con flanches . Todos los accesorios y tuberías deberán estar correctamente instalados, sin presentar fugas, fisuras o cualquier otra clase de anomalía. Incluye además los soportes de la tubería sobre concreto anclajes, incluye la pintura anticorrosiva y esmaltada para señalización.</v>
      </c>
      <c r="E10" s="276"/>
      <c r="F10" s="276"/>
      <c r="G10" s="276"/>
      <c r="H10" s="276"/>
      <c r="I10" s="277"/>
    </row>
    <row r="11" spans="1:9" ht="24" thickBot="1">
      <c r="A11" s="315">
        <v>15.3</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90</v>
      </c>
      <c r="I15" s="103">
        <f>+H15</f>
        <v>90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90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90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dimension ref="A1:I44"/>
  <sheetViews>
    <sheetView topLeftCell="A22"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07042022'!B166</f>
        <v>Suministro, transporte e instalación de HIDRANTE con tubería 4" DE HIERRO DUCTIL ,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v>
      </c>
      <c r="E10" s="276"/>
      <c r="F10" s="276"/>
      <c r="G10" s="276"/>
      <c r="H10" s="276"/>
      <c r="I10" s="277"/>
    </row>
    <row r="11" spans="1:9" ht="24" thickBot="1">
      <c r="A11" s="315">
        <v>15.4</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401</v>
      </c>
      <c r="E15" s="101"/>
      <c r="F15" s="102"/>
      <c r="G15" s="102"/>
      <c r="H15" s="101">
        <v>3</v>
      </c>
      <c r="I15" s="103">
        <f>+H15</f>
        <v>3</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07042022'!B167</f>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
      <c r="E10" s="276"/>
      <c r="F10" s="276"/>
      <c r="G10" s="276"/>
      <c r="H10" s="276"/>
      <c r="I10" s="277"/>
    </row>
    <row r="11" spans="1:9" ht="24" thickBot="1">
      <c r="A11" s="315">
        <v>15.5</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90</v>
      </c>
      <c r="I15" s="103">
        <f>+H15</f>
        <v>90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90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90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07042022'!B168</f>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
      <c r="E10" s="276"/>
      <c r="F10" s="276"/>
      <c r="G10" s="276"/>
      <c r="H10" s="276"/>
      <c r="I10" s="277"/>
    </row>
    <row r="11" spans="1:9" ht="24" thickBot="1">
      <c r="A11" s="315">
        <v>15.6</v>
      </c>
      <c r="B11" s="316"/>
      <c r="C11" s="145" t="s">
        <v>127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133</v>
      </c>
      <c r="E15" s="101"/>
      <c r="F15" s="102"/>
      <c r="G15" s="102"/>
      <c r="H15" s="101">
        <v>300</v>
      </c>
      <c r="I15" s="103">
        <f>+H15</f>
        <v>300</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300</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300</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dimension ref="A1:I44"/>
  <sheetViews>
    <sheetView workbookViewId="0">
      <selection activeCell="I44" sqref="A1:I44"/>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07042022'!B169</f>
        <v>Suministro, transporte y colocación de GABINETE PARA RED CONTRAINCENDIO DE 0,77x0,99x0,22 con canastilla para soporte de manguera de incendio. Incluye manguera de doble chaqueta, de 11/2" de 100 pies, 250psi, aprobada por FM y listada por UL, pitón en bronce aprobado por Fm y certificado por UL, un hacha ,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
      <c r="E10" s="276"/>
      <c r="F10" s="276"/>
      <c r="G10" s="276"/>
      <c r="H10" s="276"/>
      <c r="I10" s="277"/>
    </row>
    <row r="11" spans="1:9" ht="24" thickBot="1">
      <c r="A11" s="315">
        <v>15.7</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221</v>
      </c>
      <c r="E15" s="101"/>
      <c r="F15" s="102"/>
      <c r="G15" s="102"/>
      <c r="H15" s="101">
        <v>6</v>
      </c>
      <c r="I15" s="103">
        <f>+H15</f>
        <v>6</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6</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6</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dimension ref="A1:I44"/>
  <sheetViews>
    <sheetView topLeftCell="A4" workbookViewId="0">
      <selection activeCell="D15" sqref="D15"/>
    </sheetView>
  </sheetViews>
  <sheetFormatPr defaultColWidth="11.42578125" defaultRowHeight="15"/>
  <cols>
    <col min="1" max="1" width="14.28515625" customWidth="1"/>
    <col min="2" max="2" width="26.140625" customWidth="1"/>
    <col min="3" max="3" width="22" customWidth="1"/>
    <col min="4" max="4" width="19" customWidth="1"/>
    <col min="8" max="8" width="13.28515625" bestFit="1" customWidth="1"/>
    <col min="9" max="9" width="17.42578125" customWidth="1"/>
  </cols>
  <sheetData>
    <row r="1" spans="1:9">
      <c r="A1" s="232"/>
      <c r="B1" s="233"/>
      <c r="C1" s="238" t="s">
        <v>0</v>
      </c>
      <c r="D1" s="239"/>
      <c r="E1" s="239"/>
      <c r="F1" s="239"/>
      <c r="G1" s="240"/>
      <c r="H1" s="244" t="s">
        <v>1</v>
      </c>
      <c r="I1" s="245"/>
    </row>
    <row r="2" spans="1:9">
      <c r="A2" s="234"/>
      <c r="B2" s="235"/>
      <c r="C2" s="241"/>
      <c r="D2" s="242"/>
      <c r="E2" s="242"/>
      <c r="F2" s="242"/>
      <c r="G2" s="243"/>
      <c r="H2" s="246"/>
      <c r="I2" s="247"/>
    </row>
    <row r="3" spans="1:9" ht="15.75" thickBot="1">
      <c r="A3" s="236"/>
      <c r="B3" s="237"/>
      <c r="C3" s="250" t="s">
        <v>3</v>
      </c>
      <c r="D3" s="251"/>
      <c r="E3" s="251"/>
      <c r="F3" s="251"/>
      <c r="G3" s="252"/>
      <c r="H3" s="248"/>
      <c r="I3" s="249"/>
    </row>
    <row r="4" spans="1:9" ht="18.75" thickBot="1">
      <c r="A4" s="229"/>
      <c r="B4" s="230"/>
      <c r="C4" s="230"/>
      <c r="D4" s="230"/>
      <c r="E4" s="230"/>
      <c r="F4" s="230"/>
      <c r="G4" s="230"/>
      <c r="H4" s="230"/>
      <c r="I4" s="231"/>
    </row>
    <row r="5" spans="1:9">
      <c r="A5" s="253" t="s">
        <v>24</v>
      </c>
      <c r="B5" s="254"/>
      <c r="C5" s="254"/>
      <c r="D5" s="254"/>
      <c r="E5" s="254"/>
      <c r="F5" s="254"/>
      <c r="G5" s="254"/>
      <c r="H5" s="254"/>
      <c r="I5" s="255"/>
    </row>
    <row r="6" spans="1:9" ht="15.75">
      <c r="A6" s="256"/>
      <c r="B6" s="257"/>
      <c r="C6" s="257"/>
      <c r="D6" s="257"/>
      <c r="E6" s="257"/>
      <c r="F6" s="257"/>
      <c r="G6" s="257"/>
      <c r="H6" s="257"/>
      <c r="I6" s="258"/>
    </row>
    <row r="7" spans="1:9">
      <c r="A7" s="259"/>
      <c r="B7" s="260"/>
      <c r="C7" s="260"/>
      <c r="D7" s="261"/>
      <c r="E7" s="262"/>
      <c r="F7" s="262"/>
      <c r="G7" s="262"/>
      <c r="H7" s="262"/>
      <c r="I7" s="263"/>
    </row>
    <row r="8" spans="1:9" ht="15.75" thickBot="1">
      <c r="A8" s="259"/>
      <c r="B8" s="260"/>
      <c r="C8" s="260"/>
      <c r="D8" s="264"/>
      <c r="E8" s="265"/>
      <c r="F8" s="265"/>
      <c r="G8" s="265"/>
      <c r="H8" s="265"/>
      <c r="I8" s="266"/>
    </row>
    <row r="9" spans="1:9" ht="15.75">
      <c r="A9" s="83" t="s">
        <v>4</v>
      </c>
      <c r="B9" s="267"/>
      <c r="C9" s="268"/>
      <c r="D9" s="269" t="s">
        <v>5</v>
      </c>
      <c r="E9" s="269"/>
      <c r="F9" s="269"/>
      <c r="G9" s="269"/>
      <c r="H9" s="269"/>
      <c r="I9" s="270"/>
    </row>
    <row r="10" spans="1:9" ht="20.25">
      <c r="A10" s="273" t="s">
        <v>6</v>
      </c>
      <c r="B10" s="274"/>
      <c r="C10" s="84" t="s">
        <v>7</v>
      </c>
      <c r="D10" s="275" t="str">
        <f>'PRESUPUESTO PLAZA 07042022'!B170</f>
        <v>Suministro, transporte e instalación de Válvula de prueba de acuerdo a NFPA 13 del sistema de regaderas ser una válvula aprobada por U.L o F.M .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v>
      </c>
      <c r="E10" s="276"/>
      <c r="F10" s="276"/>
      <c r="G10" s="276"/>
      <c r="H10" s="276"/>
      <c r="I10" s="277"/>
    </row>
    <row r="11" spans="1:9" ht="24" thickBot="1">
      <c r="A11" s="315">
        <v>15.8</v>
      </c>
      <c r="B11" s="316"/>
      <c r="C11" s="145" t="s">
        <v>7</v>
      </c>
      <c r="D11" s="278"/>
      <c r="E11" s="279"/>
      <c r="F11" s="279"/>
      <c r="G11" s="279"/>
      <c r="H11" s="279"/>
      <c r="I11" s="280"/>
    </row>
    <row r="12" spans="1:9" ht="15.75">
      <c r="A12" s="86"/>
      <c r="B12" s="87"/>
      <c r="C12" s="88"/>
      <c r="D12" s="283" t="s">
        <v>9</v>
      </c>
      <c r="E12" s="285" t="s">
        <v>10</v>
      </c>
      <c r="F12" s="285"/>
      <c r="G12" s="285"/>
      <c r="H12" s="286" t="s">
        <v>11</v>
      </c>
      <c r="I12" s="288" t="s">
        <v>12</v>
      </c>
    </row>
    <row r="13" spans="1:9" ht="31.5">
      <c r="A13" s="89"/>
      <c r="B13" s="90"/>
      <c r="C13" s="91"/>
      <c r="D13" s="284"/>
      <c r="E13" s="92" t="s">
        <v>13</v>
      </c>
      <c r="F13" s="92" t="s">
        <v>14</v>
      </c>
      <c r="G13" s="92" t="s">
        <v>15</v>
      </c>
      <c r="H13" s="287"/>
      <c r="I13" s="289"/>
    </row>
    <row r="14" spans="1:9">
      <c r="A14" s="93"/>
      <c r="B14" s="94"/>
      <c r="C14" s="91"/>
      <c r="D14" s="95"/>
      <c r="E14" s="96"/>
      <c r="F14" s="97"/>
      <c r="G14" s="98"/>
      <c r="H14" s="99"/>
      <c r="I14" s="100"/>
    </row>
    <row r="15" spans="1:9">
      <c r="A15" s="93"/>
      <c r="B15" s="94"/>
      <c r="C15" s="91"/>
      <c r="D15" s="95" t="s">
        <v>130</v>
      </c>
      <c r="E15" s="101"/>
      <c r="F15" s="102"/>
      <c r="G15" s="102"/>
      <c r="H15" s="101">
        <v>6</v>
      </c>
      <c r="I15" s="103">
        <f>+H15</f>
        <v>6</v>
      </c>
    </row>
    <row r="16" spans="1:9" ht="15.75">
      <c r="A16" s="89"/>
      <c r="B16" s="90"/>
      <c r="C16" s="91"/>
      <c r="D16" s="104"/>
      <c r="E16" s="105"/>
      <c r="F16" s="106"/>
      <c r="G16" s="106"/>
      <c r="H16" s="107"/>
      <c r="I16" s="108"/>
    </row>
    <row r="17" spans="1:9">
      <c r="A17" s="89"/>
      <c r="B17" s="90"/>
      <c r="C17" s="91"/>
      <c r="D17" s="109"/>
      <c r="E17" s="110"/>
      <c r="F17" s="111"/>
      <c r="G17" s="111"/>
      <c r="H17" s="112"/>
      <c r="I17" s="108"/>
    </row>
    <row r="18" spans="1:9">
      <c r="A18" s="89"/>
      <c r="B18" s="90"/>
      <c r="C18" s="91"/>
      <c r="D18" s="109"/>
      <c r="E18" s="110"/>
      <c r="F18" s="113"/>
      <c r="G18" s="111"/>
      <c r="H18" s="112"/>
      <c r="I18" s="108"/>
    </row>
    <row r="19" spans="1:9">
      <c r="A19" s="89"/>
      <c r="B19" s="90"/>
      <c r="C19" s="91"/>
      <c r="D19" s="109"/>
      <c r="E19" s="110"/>
      <c r="F19" s="113"/>
      <c r="G19" s="111"/>
      <c r="H19" s="112"/>
      <c r="I19" s="108"/>
    </row>
    <row r="20" spans="1:9">
      <c r="A20" s="89"/>
      <c r="B20" s="90"/>
      <c r="C20" s="91"/>
      <c r="D20" s="109"/>
      <c r="E20" s="110"/>
      <c r="F20" s="113"/>
      <c r="G20" s="111"/>
      <c r="H20" s="112"/>
      <c r="I20" s="108"/>
    </row>
    <row r="21" spans="1:9">
      <c r="A21" s="89"/>
      <c r="B21" s="90"/>
      <c r="C21" s="91"/>
      <c r="D21" s="109"/>
      <c r="E21" s="110"/>
      <c r="F21" s="111"/>
      <c r="G21" s="111"/>
      <c r="H21" s="112"/>
      <c r="I21" s="108"/>
    </row>
    <row r="22" spans="1:9">
      <c r="A22" s="89"/>
      <c r="B22" s="90"/>
      <c r="C22" s="91"/>
      <c r="D22" s="109"/>
      <c r="E22" s="110"/>
      <c r="F22" s="113"/>
      <c r="G22" s="111"/>
      <c r="H22" s="112"/>
      <c r="I22" s="108"/>
    </row>
    <row r="23" spans="1:9">
      <c r="A23" s="89"/>
      <c r="B23" s="90"/>
      <c r="C23" s="91"/>
      <c r="D23" s="109"/>
      <c r="E23" s="110"/>
      <c r="F23" s="111"/>
      <c r="G23" s="111"/>
      <c r="H23" s="112"/>
      <c r="I23" s="108"/>
    </row>
    <row r="24" spans="1:9" ht="15.75">
      <c r="A24" s="89"/>
      <c r="B24" s="90"/>
      <c r="C24" s="91"/>
      <c r="D24" s="114"/>
      <c r="E24" s="115"/>
      <c r="F24" s="115"/>
      <c r="G24" s="115"/>
      <c r="H24" s="116"/>
      <c r="I24" s="117"/>
    </row>
    <row r="25" spans="1:9">
      <c r="A25" s="89"/>
      <c r="B25" s="90"/>
      <c r="C25" s="91"/>
      <c r="D25" s="109"/>
      <c r="E25" s="110"/>
      <c r="F25" s="111"/>
      <c r="G25" s="111"/>
      <c r="H25" s="112"/>
      <c r="I25" s="108"/>
    </row>
    <row r="26" spans="1:9">
      <c r="A26" s="89"/>
      <c r="B26" s="90"/>
      <c r="C26" s="91"/>
      <c r="D26" s="109"/>
      <c r="E26" s="110"/>
      <c r="F26" s="111"/>
      <c r="G26" s="111"/>
      <c r="H26" s="112"/>
      <c r="I26" s="108"/>
    </row>
    <row r="27" spans="1:9" ht="15.75">
      <c r="A27" s="89"/>
      <c r="B27" s="90"/>
      <c r="C27" s="91"/>
      <c r="D27" s="114"/>
      <c r="E27" s="115"/>
      <c r="F27" s="115"/>
      <c r="G27" s="115"/>
      <c r="H27" s="116"/>
      <c r="I27" s="117"/>
    </row>
    <row r="28" spans="1:9" ht="15.75">
      <c r="A28" s="89"/>
      <c r="B28" s="90"/>
      <c r="C28" s="91"/>
      <c r="D28" s="114"/>
      <c r="E28" s="115"/>
      <c r="F28" s="115"/>
      <c r="G28" s="115"/>
      <c r="H28" s="116"/>
      <c r="I28" s="117"/>
    </row>
    <row r="29" spans="1:9" ht="15.75">
      <c r="A29" s="89"/>
      <c r="B29" s="90"/>
      <c r="C29" s="91"/>
      <c r="D29" s="114"/>
      <c r="E29" s="115"/>
      <c r="F29" s="115"/>
      <c r="G29" s="115"/>
      <c r="H29" s="116"/>
      <c r="I29" s="117"/>
    </row>
    <row r="30" spans="1:9" ht="15.75">
      <c r="A30" s="89"/>
      <c r="B30" s="90"/>
      <c r="C30" s="91"/>
      <c r="D30" s="114"/>
      <c r="E30" s="115"/>
      <c r="F30" s="115"/>
      <c r="G30" s="115"/>
      <c r="H30" s="116"/>
      <c r="I30" s="117"/>
    </row>
    <row r="31" spans="1:9" ht="15.75">
      <c r="A31" s="89"/>
      <c r="B31" s="90"/>
      <c r="C31" s="91"/>
      <c r="D31" s="114"/>
      <c r="E31" s="115"/>
      <c r="F31" s="115"/>
      <c r="G31" s="115"/>
      <c r="H31" s="116"/>
      <c r="I31" s="117"/>
    </row>
    <row r="32" spans="1:9" ht="15.75">
      <c r="A32" s="89"/>
      <c r="B32" s="90"/>
      <c r="C32" s="91"/>
      <c r="D32" s="114"/>
      <c r="E32" s="115"/>
      <c r="F32" s="115"/>
      <c r="G32" s="115"/>
      <c r="H32" s="116"/>
      <c r="I32" s="117"/>
    </row>
    <row r="33" spans="1:9" ht="15.75">
      <c r="A33" s="89"/>
      <c r="B33" s="90"/>
      <c r="C33" s="91"/>
      <c r="D33" s="114"/>
      <c r="E33" s="115"/>
      <c r="F33" s="115"/>
      <c r="G33" s="115"/>
      <c r="H33" s="116"/>
      <c r="I33" s="117"/>
    </row>
    <row r="34" spans="1:9" ht="15.75">
      <c r="A34" s="89"/>
      <c r="B34" s="118"/>
      <c r="C34" s="119"/>
      <c r="D34" s="290" t="s">
        <v>17</v>
      </c>
      <c r="E34" s="291"/>
      <c r="F34" s="291"/>
      <c r="G34" s="291"/>
      <c r="H34" s="292"/>
      <c r="I34" s="120">
        <f>SUM(I14:I33)</f>
        <v>6</v>
      </c>
    </row>
    <row r="35" spans="1:9" ht="15.75">
      <c r="A35" s="89"/>
      <c r="B35" s="118"/>
      <c r="C35" s="119"/>
      <c r="D35" s="121"/>
      <c r="E35" s="293" t="s">
        <v>18</v>
      </c>
      <c r="F35" s="293"/>
      <c r="G35" s="293"/>
      <c r="H35" s="294"/>
      <c r="I35" s="122"/>
    </row>
    <row r="36" spans="1:9" ht="16.5" thickBot="1">
      <c r="A36" s="89"/>
      <c r="B36" s="118"/>
      <c r="C36" s="119"/>
      <c r="D36" s="295" t="s">
        <v>11</v>
      </c>
      <c r="E36" s="296"/>
      <c r="F36" s="296"/>
      <c r="G36" s="296"/>
      <c r="H36" s="296"/>
      <c r="I36" s="123">
        <f>+I34+I35</f>
        <v>6</v>
      </c>
    </row>
    <row r="37" spans="1:9" ht="18">
      <c r="A37" s="89"/>
      <c r="B37" s="118"/>
      <c r="C37" s="119"/>
      <c r="D37" s="124" t="s">
        <v>19</v>
      </c>
      <c r="E37" s="125"/>
      <c r="F37" s="125"/>
      <c r="G37" s="125"/>
      <c r="H37" s="125"/>
      <c r="I37" s="126"/>
    </row>
    <row r="38" spans="1:9">
      <c r="A38" s="89"/>
      <c r="B38" s="118"/>
      <c r="C38" s="119"/>
      <c r="D38" s="297"/>
      <c r="E38" s="298"/>
      <c r="F38" s="298"/>
      <c r="G38" s="298"/>
      <c r="H38" s="298"/>
      <c r="I38" s="299"/>
    </row>
    <row r="39" spans="1:9" ht="15.75" thickBot="1">
      <c r="A39" s="127"/>
      <c r="B39" s="128"/>
      <c r="C39" s="129"/>
      <c r="D39" s="300"/>
      <c r="E39" s="301"/>
      <c r="F39" s="301"/>
      <c r="G39" s="301"/>
      <c r="H39" s="301"/>
      <c r="I39" s="302"/>
    </row>
    <row r="40" spans="1:9" ht="15.75" thickBot="1">
      <c r="A40" s="130"/>
      <c r="B40" s="131"/>
      <c r="C40" s="131"/>
      <c r="D40" s="132"/>
      <c r="E40" s="133"/>
      <c r="F40" s="134"/>
      <c r="G40" s="135"/>
      <c r="H40" s="131"/>
      <c r="I40" s="136"/>
    </row>
    <row r="41" spans="1:9" ht="15.75">
      <c r="A41" s="89"/>
      <c r="B41" s="90"/>
      <c r="C41" s="303"/>
      <c r="D41" s="304"/>
      <c r="E41" s="90"/>
      <c r="F41" s="90"/>
      <c r="G41" s="137"/>
      <c r="H41" s="118"/>
      <c r="I41" s="126"/>
    </row>
    <row r="42" spans="1:9" ht="15.75">
      <c r="A42" s="89"/>
      <c r="B42" s="90"/>
      <c r="C42" s="138" t="s">
        <v>20</v>
      </c>
      <c r="D42" s="139"/>
      <c r="E42" s="90"/>
      <c r="F42" s="90"/>
      <c r="G42" s="137"/>
      <c r="H42" s="118"/>
      <c r="I42" s="126"/>
    </row>
    <row r="43" spans="1:9">
      <c r="A43" s="89"/>
      <c r="B43" s="90"/>
      <c r="C43" s="271" t="s">
        <v>21</v>
      </c>
      <c r="D43" s="140"/>
      <c r="E43" s="90"/>
      <c r="F43" s="90"/>
      <c r="G43" s="137"/>
      <c r="H43" s="118"/>
      <c r="I43" s="126"/>
    </row>
    <row r="44" spans="1:9" ht="15.75" thickBot="1">
      <c r="A44" s="127"/>
      <c r="B44" s="141"/>
      <c r="C44" s="272"/>
      <c r="D44" s="142"/>
      <c r="E44" s="141"/>
      <c r="F44" s="141"/>
      <c r="G44" s="143"/>
      <c r="H44" s="128"/>
      <c r="I44" s="144"/>
    </row>
  </sheetData>
  <mergeCells count="25">
    <mergeCell ref="C43:C44"/>
    <mergeCell ref="A10:B10"/>
    <mergeCell ref="D10:I11"/>
    <mergeCell ref="A11:B11"/>
    <mergeCell ref="D12:D13"/>
    <mergeCell ref="E12:G12"/>
    <mergeCell ref="H12:H13"/>
    <mergeCell ref="I12:I13"/>
    <mergeCell ref="D34:H34"/>
    <mergeCell ref="E35:H35"/>
    <mergeCell ref="D36:H36"/>
    <mergeCell ref="D38:I39"/>
    <mergeCell ref="C41:D41"/>
    <mergeCell ref="A5:I5"/>
    <mergeCell ref="A6:I6"/>
    <mergeCell ref="A7:C8"/>
    <mergeCell ref="D7:I8"/>
    <mergeCell ref="B9:C9"/>
    <mergeCell ref="D9:I9"/>
    <mergeCell ref="A4:I4"/>
    <mergeCell ref="A1:B3"/>
    <mergeCell ref="C1:G2"/>
    <mergeCell ref="H1:I1"/>
    <mergeCell ref="H2:I3"/>
    <mergeCell ref="C3:G3"/>
  </mergeCells>
  <pageMargins left="0.7" right="0.7" top="0.75" bottom="0.75" header="0.3" footer="0.3"/>
  <drawing r:id="rId1"/>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dimension ref="B2:H86"/>
  <sheetViews>
    <sheetView zoomScale="110" zoomScaleNormal="110" workbookViewId="0">
      <selection activeCell="J29" sqref="J29"/>
    </sheetView>
  </sheetViews>
  <sheetFormatPr defaultColWidth="11.42578125" defaultRowHeight="11.25"/>
  <cols>
    <col min="1" max="2" width="11.42578125" style="16"/>
    <col min="3" max="3" width="67.42578125" style="16" customWidth="1"/>
    <col min="4" max="6" width="11.42578125" style="16"/>
    <col min="7" max="7" width="16.140625" style="16" customWidth="1"/>
    <col min="8" max="8" width="12.42578125" style="16" bestFit="1" customWidth="1"/>
    <col min="9" max="16384" width="11.42578125" style="16"/>
  </cols>
  <sheetData>
    <row r="2" spans="2:8">
      <c r="B2" s="331" t="s">
        <v>224</v>
      </c>
      <c r="C2" s="332"/>
      <c r="D2" s="332"/>
      <c r="E2" s="332"/>
      <c r="F2" s="332"/>
      <c r="G2" s="332"/>
      <c r="H2" s="333"/>
    </row>
    <row r="3" spans="2:8" ht="22.5">
      <c r="B3" s="3" t="s">
        <v>225</v>
      </c>
      <c r="C3" s="4" t="s">
        <v>226</v>
      </c>
      <c r="D3" s="4" t="s">
        <v>227</v>
      </c>
      <c r="E3" s="4" t="s">
        <v>228</v>
      </c>
      <c r="F3" s="9" t="s">
        <v>229</v>
      </c>
      <c r="G3" s="3" t="s">
        <v>230</v>
      </c>
      <c r="H3" s="7" t="s">
        <v>231</v>
      </c>
    </row>
    <row r="4" spans="2:8">
      <c r="B4" s="1">
        <v>3</v>
      </c>
      <c r="C4" s="322" t="s">
        <v>27</v>
      </c>
      <c r="D4" s="323"/>
      <c r="E4" s="323"/>
      <c r="F4" s="323"/>
      <c r="G4" s="324"/>
      <c r="H4" s="8">
        <f>SUM(G5:G5)</f>
        <v>13948168.65</v>
      </c>
    </row>
    <row r="5" spans="2:8" ht="56.25">
      <c r="B5" s="10">
        <v>3.3</v>
      </c>
      <c r="C5" s="45" t="s">
        <v>322</v>
      </c>
      <c r="D5" s="15" t="s">
        <v>236</v>
      </c>
      <c r="E5" s="12">
        <v>620</v>
      </c>
      <c r="F5" s="13">
        <v>22497</v>
      </c>
      <c r="G5" s="14">
        <v>13948168.65</v>
      </c>
      <c r="H5" s="44"/>
    </row>
    <row r="6" spans="2:8">
      <c r="B6" s="1">
        <v>12</v>
      </c>
      <c r="C6" s="322" t="s">
        <v>164</v>
      </c>
      <c r="D6" s="323"/>
      <c r="E6" s="323"/>
      <c r="F6" s="323"/>
      <c r="G6" s="324"/>
      <c r="H6" s="6">
        <f>SUM(G7:G7)</f>
        <v>18369720</v>
      </c>
    </row>
    <row r="7" spans="2:8" ht="56.25">
      <c r="B7" s="10">
        <v>12.4</v>
      </c>
      <c r="C7" s="45" t="s">
        <v>323</v>
      </c>
      <c r="D7" s="15" t="s">
        <v>255</v>
      </c>
      <c r="E7" s="46">
        <v>540</v>
      </c>
      <c r="F7" s="13">
        <v>34018</v>
      </c>
      <c r="G7" s="21">
        <f t="shared" ref="G7" si="0">F7*E7</f>
        <v>18369720</v>
      </c>
      <c r="H7" s="27"/>
    </row>
    <row r="8" spans="2:8">
      <c r="B8" s="1">
        <v>13</v>
      </c>
      <c r="C8" s="322" t="s">
        <v>324</v>
      </c>
      <c r="D8" s="323"/>
      <c r="E8" s="323"/>
      <c r="F8" s="323"/>
      <c r="G8" s="324"/>
      <c r="H8" s="6">
        <f>SUM(G9:G14)</f>
        <v>130859724.5</v>
      </c>
    </row>
    <row r="9" spans="2:8" ht="45">
      <c r="B9" s="10">
        <v>13.1</v>
      </c>
      <c r="C9" s="45" t="s">
        <v>326</v>
      </c>
      <c r="D9" s="15" t="s">
        <v>236</v>
      </c>
      <c r="E9" s="47">
        <v>300</v>
      </c>
      <c r="F9" s="13">
        <v>101613</v>
      </c>
      <c r="G9" s="14">
        <f>F9*E9</f>
        <v>30483900</v>
      </c>
      <c r="H9" s="334"/>
    </row>
    <row r="10" spans="2:8" ht="101.25">
      <c r="B10" s="10">
        <v>13.2</v>
      </c>
      <c r="C10" s="45" t="s">
        <v>327</v>
      </c>
      <c r="D10" s="15" t="s">
        <v>236</v>
      </c>
      <c r="E10" s="47">
        <v>570</v>
      </c>
      <c r="F10" s="13">
        <v>142522</v>
      </c>
      <c r="G10" s="14">
        <f t="shared" ref="G10:G14" si="1">F10*E10</f>
        <v>81237540</v>
      </c>
      <c r="H10" s="335"/>
    </row>
    <row r="11" spans="2:8" ht="101.25">
      <c r="B11" s="10">
        <v>13.3</v>
      </c>
      <c r="C11" s="45" t="s">
        <v>328</v>
      </c>
      <c r="D11" s="15" t="s">
        <v>236</v>
      </c>
      <c r="E11" s="47">
        <v>27.5</v>
      </c>
      <c r="F11" s="13">
        <v>175087</v>
      </c>
      <c r="G11" s="14">
        <f t="shared" si="1"/>
        <v>4814892.5</v>
      </c>
      <c r="H11" s="335"/>
    </row>
    <row r="12" spans="2:8" ht="45">
      <c r="B12" s="10">
        <v>13.4</v>
      </c>
      <c r="C12" s="45" t="s">
        <v>329</v>
      </c>
      <c r="D12" s="15" t="s">
        <v>258</v>
      </c>
      <c r="E12" s="47">
        <v>14</v>
      </c>
      <c r="F12" s="13">
        <v>373938</v>
      </c>
      <c r="G12" s="14">
        <f t="shared" si="1"/>
        <v>5235132</v>
      </c>
      <c r="H12" s="335"/>
    </row>
    <row r="13" spans="2:8" ht="45">
      <c r="B13" s="10">
        <v>13.5</v>
      </c>
      <c r="C13" s="45" t="s">
        <v>330</v>
      </c>
      <c r="D13" s="15" t="s">
        <v>258</v>
      </c>
      <c r="E13" s="47">
        <v>10</v>
      </c>
      <c r="F13" s="13">
        <v>403938</v>
      </c>
      <c r="G13" s="14">
        <f t="shared" si="1"/>
        <v>4039380</v>
      </c>
      <c r="H13" s="335"/>
    </row>
    <row r="14" spans="2:8" ht="33.75">
      <c r="B14" s="10">
        <v>13.6</v>
      </c>
      <c r="C14" s="45" t="s">
        <v>331</v>
      </c>
      <c r="D14" s="15" t="s">
        <v>236</v>
      </c>
      <c r="E14" s="47">
        <v>40</v>
      </c>
      <c r="F14" s="13">
        <v>126222</v>
      </c>
      <c r="G14" s="14">
        <f t="shared" si="1"/>
        <v>5048880</v>
      </c>
      <c r="H14" s="336"/>
    </row>
    <row r="15" spans="2:8">
      <c r="B15" s="5">
        <v>14</v>
      </c>
      <c r="C15" s="328" t="s">
        <v>332</v>
      </c>
      <c r="D15" s="329"/>
      <c r="E15" s="329"/>
      <c r="F15" s="329"/>
      <c r="G15" s="330"/>
      <c r="H15" s="48">
        <f>SUM(G16:G86)</f>
        <v>480141086.77999997</v>
      </c>
    </row>
    <row r="16" spans="2:8" ht="15">
      <c r="B16" s="49"/>
      <c r="C16" s="69" t="s">
        <v>342</v>
      </c>
      <c r="D16" s="70"/>
      <c r="E16" s="70"/>
      <c r="F16" s="71"/>
      <c r="G16" s="72"/>
      <c r="H16" s="335"/>
    </row>
    <row r="17" spans="2:8" ht="60">
      <c r="B17" s="49"/>
      <c r="C17" s="64" t="s">
        <v>343</v>
      </c>
      <c r="D17" s="65" t="s">
        <v>255</v>
      </c>
      <c r="E17" s="65">
        <v>5</v>
      </c>
      <c r="F17" s="66">
        <v>144803</v>
      </c>
      <c r="G17" s="67">
        <f>F17*E17</f>
        <v>724015</v>
      </c>
      <c r="H17" s="335"/>
    </row>
    <row r="18" spans="2:8" ht="90">
      <c r="C18" s="64" t="s">
        <v>344</v>
      </c>
      <c r="D18" s="65" t="s">
        <v>258</v>
      </c>
      <c r="E18" s="65">
        <v>1</v>
      </c>
      <c r="F18" s="66">
        <v>6670107</v>
      </c>
      <c r="G18" s="67">
        <f t="shared" ref="G18:G48" si="2">F18*E18</f>
        <v>6670107</v>
      </c>
      <c r="H18" s="335"/>
    </row>
    <row r="19" spans="2:8" ht="60">
      <c r="C19" s="64" t="s">
        <v>345</v>
      </c>
      <c r="D19" s="65" t="s">
        <v>255</v>
      </c>
      <c r="E19" s="65">
        <v>120</v>
      </c>
      <c r="F19" s="66">
        <v>184239</v>
      </c>
      <c r="G19" s="67">
        <f t="shared" si="2"/>
        <v>22108680</v>
      </c>
      <c r="H19" s="335"/>
    </row>
    <row r="20" spans="2:8" ht="30">
      <c r="C20" s="64" t="s">
        <v>346</v>
      </c>
      <c r="D20" s="65" t="s">
        <v>255</v>
      </c>
      <c r="E20" s="65">
        <v>20</v>
      </c>
      <c r="F20" s="66">
        <v>74500</v>
      </c>
      <c r="G20" s="73">
        <f t="shared" si="2"/>
        <v>1490000</v>
      </c>
      <c r="H20" s="335"/>
    </row>
    <row r="21" spans="2:8" ht="76.5">
      <c r="C21" s="74" t="s">
        <v>347</v>
      </c>
      <c r="D21" s="75" t="s">
        <v>258</v>
      </c>
      <c r="E21" s="75">
        <v>1</v>
      </c>
      <c r="F21" s="66">
        <v>940578</v>
      </c>
      <c r="G21" s="73">
        <f t="shared" si="2"/>
        <v>940578</v>
      </c>
      <c r="H21" s="335"/>
    </row>
    <row r="22" spans="2:8" ht="76.5">
      <c r="C22" s="74" t="s">
        <v>348</v>
      </c>
      <c r="D22" s="75" t="s">
        <v>258</v>
      </c>
      <c r="E22" s="65">
        <v>3</v>
      </c>
      <c r="F22" s="66">
        <v>606255</v>
      </c>
      <c r="G22" s="73">
        <f t="shared" si="2"/>
        <v>1818765</v>
      </c>
      <c r="H22" s="335"/>
    </row>
    <row r="23" spans="2:8" ht="38.25">
      <c r="C23" s="74" t="s">
        <v>349</v>
      </c>
      <c r="D23" s="75" t="s">
        <v>255</v>
      </c>
      <c r="E23" s="75">
        <f>120+50+50</f>
        <v>220</v>
      </c>
      <c r="F23" s="66">
        <v>63706</v>
      </c>
      <c r="G23" s="73">
        <f t="shared" si="2"/>
        <v>14015320</v>
      </c>
      <c r="H23" s="335"/>
    </row>
    <row r="24" spans="2:8" ht="38.25">
      <c r="C24" s="74" t="s">
        <v>350</v>
      </c>
      <c r="D24" s="75" t="s">
        <v>255</v>
      </c>
      <c r="E24" s="75">
        <v>10</v>
      </c>
      <c r="F24" s="66">
        <v>98206</v>
      </c>
      <c r="G24" s="73">
        <f t="shared" si="2"/>
        <v>982060</v>
      </c>
      <c r="H24" s="335"/>
    </row>
    <row r="25" spans="2:8" ht="30">
      <c r="C25" s="64" t="s">
        <v>351</v>
      </c>
      <c r="D25" s="65" t="s">
        <v>258</v>
      </c>
      <c r="E25" s="65">
        <v>1</v>
      </c>
      <c r="F25" s="66">
        <v>303418</v>
      </c>
      <c r="G25" s="73">
        <f t="shared" si="2"/>
        <v>303418</v>
      </c>
      <c r="H25" s="335"/>
    </row>
    <row r="26" spans="2:8" ht="30">
      <c r="C26" s="64" t="s">
        <v>352</v>
      </c>
      <c r="D26" s="65" t="s">
        <v>258</v>
      </c>
      <c r="E26" s="65">
        <v>3</v>
      </c>
      <c r="F26" s="66">
        <v>254188</v>
      </c>
      <c r="G26" s="73">
        <f t="shared" si="2"/>
        <v>762564</v>
      </c>
      <c r="H26" s="336"/>
    </row>
    <row r="27" spans="2:8" ht="30">
      <c r="C27" s="64" t="s">
        <v>353</v>
      </c>
      <c r="D27" s="65" t="s">
        <v>258</v>
      </c>
      <c r="E27" s="65">
        <v>43</v>
      </c>
      <c r="F27" s="66">
        <v>24936</v>
      </c>
      <c r="G27" s="73">
        <f t="shared" si="2"/>
        <v>1072248</v>
      </c>
      <c r="H27" s="48"/>
    </row>
    <row r="28" spans="2:8" ht="30">
      <c r="C28" s="64" t="s">
        <v>354</v>
      </c>
      <c r="D28" s="65" t="s">
        <v>258</v>
      </c>
      <c r="E28" s="65">
        <v>1</v>
      </c>
      <c r="F28" s="66">
        <v>52940</v>
      </c>
      <c r="G28" s="73">
        <f t="shared" si="2"/>
        <v>52940</v>
      </c>
    </row>
    <row r="29" spans="2:8" ht="90">
      <c r="C29" s="64" t="s">
        <v>355</v>
      </c>
      <c r="D29" s="65" t="s">
        <v>255</v>
      </c>
      <c r="E29" s="65">
        <v>50</v>
      </c>
      <c r="F29" s="66">
        <v>118486</v>
      </c>
      <c r="G29" s="67">
        <f t="shared" si="2"/>
        <v>5924300</v>
      </c>
    </row>
    <row r="30" spans="2:8" ht="30">
      <c r="C30" s="64" t="s">
        <v>356</v>
      </c>
      <c r="D30" s="65" t="s">
        <v>255</v>
      </c>
      <c r="E30" s="65">
        <v>20</v>
      </c>
      <c r="F30" s="66">
        <v>269581</v>
      </c>
      <c r="G30" s="73">
        <f t="shared" si="2"/>
        <v>5391620</v>
      </c>
    </row>
    <row r="31" spans="2:8" ht="30">
      <c r="C31" s="64" t="s">
        <v>357</v>
      </c>
      <c r="D31" s="65" t="s">
        <v>255</v>
      </c>
      <c r="E31" s="65">
        <v>230</v>
      </c>
      <c r="F31" s="66">
        <v>84893</v>
      </c>
      <c r="G31" s="73">
        <f>F31*E31</f>
        <v>19525390</v>
      </c>
    </row>
    <row r="32" spans="2:8" ht="15">
      <c r="C32" s="69" t="s">
        <v>358</v>
      </c>
      <c r="D32" s="70"/>
      <c r="E32" s="70"/>
      <c r="F32" s="71"/>
      <c r="G32" s="72"/>
    </row>
    <row r="33" spans="3:8" ht="90">
      <c r="C33" s="64" t="s">
        <v>359</v>
      </c>
      <c r="D33" s="65" t="s">
        <v>258</v>
      </c>
      <c r="E33" s="65">
        <v>147</v>
      </c>
      <c r="F33" s="66">
        <v>132544</v>
      </c>
      <c r="G33" s="73">
        <f t="shared" si="2"/>
        <v>19483968</v>
      </c>
    </row>
    <row r="34" spans="3:8" ht="90">
      <c r="C34" s="64" t="s">
        <v>360</v>
      </c>
      <c r="D34" s="65" t="s">
        <v>258</v>
      </c>
      <c r="E34" s="65">
        <v>2</v>
      </c>
      <c r="F34" s="66">
        <v>193451</v>
      </c>
      <c r="G34" s="73">
        <f t="shared" si="2"/>
        <v>386902</v>
      </c>
    </row>
    <row r="35" spans="3:8" ht="90">
      <c r="C35" s="64" t="s">
        <v>361</v>
      </c>
      <c r="D35" s="65" t="s">
        <v>362</v>
      </c>
      <c r="E35" s="65">
        <v>131</v>
      </c>
      <c r="F35" s="66">
        <v>132544</v>
      </c>
      <c r="G35" s="73">
        <f t="shared" si="2"/>
        <v>17363264</v>
      </c>
    </row>
    <row r="36" spans="3:8" ht="11.25" customHeight="1">
      <c r="C36" s="64" t="s">
        <v>363</v>
      </c>
      <c r="D36" s="65" t="s">
        <v>258</v>
      </c>
      <c r="E36" s="65">
        <v>12</v>
      </c>
      <c r="F36" s="66">
        <v>157235</v>
      </c>
      <c r="G36" s="73">
        <f t="shared" si="2"/>
        <v>1886820</v>
      </c>
    </row>
    <row r="37" spans="3:8" ht="30">
      <c r="C37" s="64" t="s">
        <v>364</v>
      </c>
      <c r="D37" s="65" t="s">
        <v>255</v>
      </c>
      <c r="E37" s="65">
        <v>1260</v>
      </c>
      <c r="F37" s="66">
        <v>23407</v>
      </c>
      <c r="G37" s="73">
        <f t="shared" si="2"/>
        <v>29492820</v>
      </c>
    </row>
    <row r="38" spans="3:8" ht="45">
      <c r="C38" s="64" t="s">
        <v>365</v>
      </c>
      <c r="D38" s="65" t="s">
        <v>255</v>
      </c>
      <c r="E38" s="65">
        <v>40</v>
      </c>
      <c r="F38" s="66">
        <v>15897</v>
      </c>
      <c r="G38" s="73">
        <f t="shared" si="2"/>
        <v>635880</v>
      </c>
    </row>
    <row r="39" spans="3:8" ht="30">
      <c r="C39" s="64" t="s">
        <v>366</v>
      </c>
      <c r="D39" s="65" t="s">
        <v>258</v>
      </c>
      <c r="E39" s="65">
        <v>40</v>
      </c>
      <c r="F39" s="66">
        <v>14401</v>
      </c>
      <c r="G39" s="73">
        <f t="shared" si="2"/>
        <v>576040</v>
      </c>
    </row>
    <row r="40" spans="3:8" ht="45">
      <c r="C40" s="64" t="s">
        <v>367</v>
      </c>
      <c r="D40" s="65" t="s">
        <v>258</v>
      </c>
      <c r="E40" s="65">
        <v>40</v>
      </c>
      <c r="F40" s="66">
        <v>21570</v>
      </c>
      <c r="G40" s="73">
        <f t="shared" si="2"/>
        <v>862800</v>
      </c>
    </row>
    <row r="41" spans="3:8" ht="30">
      <c r="C41" s="64" t="s">
        <v>368</v>
      </c>
      <c r="D41" s="65" t="s">
        <v>255</v>
      </c>
      <c r="E41" s="65">
        <v>3800</v>
      </c>
      <c r="F41" s="66">
        <v>4391</v>
      </c>
      <c r="G41" s="73">
        <f t="shared" si="2"/>
        <v>16685800</v>
      </c>
    </row>
    <row r="42" spans="3:8" ht="30">
      <c r="C42" s="64" t="s">
        <v>369</v>
      </c>
      <c r="D42" s="65" t="s">
        <v>255</v>
      </c>
      <c r="E42" s="65">
        <v>100</v>
      </c>
      <c r="F42" s="66">
        <v>6035</v>
      </c>
      <c r="G42" s="73">
        <f t="shared" si="2"/>
        <v>603500</v>
      </c>
      <c r="H42" s="42">
        <v>2.6599999999999999E-2</v>
      </c>
    </row>
    <row r="43" spans="3:8" ht="90">
      <c r="C43" s="64" t="s">
        <v>370</v>
      </c>
      <c r="D43" s="65" t="s">
        <v>258</v>
      </c>
      <c r="E43" s="65">
        <v>10</v>
      </c>
      <c r="F43" s="66">
        <v>132544</v>
      </c>
      <c r="G43" s="73">
        <f t="shared" si="2"/>
        <v>1325440</v>
      </c>
    </row>
    <row r="44" spans="3:8" ht="30">
      <c r="C44" s="64" t="s">
        <v>371</v>
      </c>
      <c r="D44" s="65" t="s">
        <v>255</v>
      </c>
      <c r="E44" s="65">
        <v>1260</v>
      </c>
      <c r="F44" s="66">
        <v>8657</v>
      </c>
      <c r="G44" s="73">
        <f t="shared" si="2"/>
        <v>10907820</v>
      </c>
    </row>
    <row r="45" spans="3:8" ht="15">
      <c r="C45" s="69" t="s">
        <v>218</v>
      </c>
      <c r="D45" s="70"/>
      <c r="E45" s="70"/>
      <c r="F45" s="71"/>
      <c r="G45" s="72"/>
    </row>
    <row r="46" spans="3:8" ht="45">
      <c r="C46" s="64" t="s">
        <v>372</v>
      </c>
      <c r="D46" s="65" t="s">
        <v>258</v>
      </c>
      <c r="E46" s="65">
        <v>129</v>
      </c>
      <c r="F46" s="66">
        <v>263897</v>
      </c>
      <c r="G46" s="73">
        <f t="shared" si="2"/>
        <v>34042713</v>
      </c>
    </row>
    <row r="47" spans="3:8" ht="60">
      <c r="C47" s="64" t="s">
        <v>373</v>
      </c>
      <c r="D47" s="65" t="s">
        <v>258</v>
      </c>
      <c r="E47" s="65">
        <v>4</v>
      </c>
      <c r="F47" s="66">
        <v>85745</v>
      </c>
      <c r="G47" s="73">
        <f t="shared" si="2"/>
        <v>342980</v>
      </c>
    </row>
    <row r="48" spans="3:8" ht="60">
      <c r="C48" s="64" t="s">
        <v>374</v>
      </c>
      <c r="D48" s="65" t="s">
        <v>258</v>
      </c>
      <c r="E48" s="65">
        <v>22</v>
      </c>
      <c r="F48" s="66">
        <v>186850</v>
      </c>
      <c r="G48" s="73">
        <f t="shared" si="2"/>
        <v>4110700</v>
      </c>
    </row>
    <row r="49" spans="3:7" ht="15">
      <c r="C49" s="69" t="s">
        <v>388</v>
      </c>
      <c r="D49" s="70"/>
      <c r="E49" s="70"/>
      <c r="F49" s="71"/>
      <c r="G49" s="72"/>
    </row>
    <row r="50" spans="3:7" ht="25.5">
      <c r="C50" s="68" t="s">
        <v>389</v>
      </c>
      <c r="D50" s="65" t="s">
        <v>258</v>
      </c>
      <c r="E50" s="65">
        <v>1</v>
      </c>
      <c r="F50" s="66">
        <v>546802</v>
      </c>
      <c r="G50" s="67">
        <f t="shared" ref="G50:G67" si="3">F50*E50</f>
        <v>546802</v>
      </c>
    </row>
    <row r="51" spans="3:7" ht="30">
      <c r="C51" s="64" t="s">
        <v>390</v>
      </c>
      <c r="D51" s="65" t="s">
        <v>258</v>
      </c>
      <c r="E51" s="65">
        <v>3</v>
      </c>
      <c r="F51" s="66">
        <v>915452</v>
      </c>
      <c r="G51" s="67">
        <f t="shared" si="3"/>
        <v>2746356</v>
      </c>
    </row>
    <row r="52" spans="3:7" ht="38.25">
      <c r="C52" s="68" t="s">
        <v>391</v>
      </c>
      <c r="D52" s="65" t="s">
        <v>255</v>
      </c>
      <c r="E52" s="65">
        <v>50</v>
      </c>
      <c r="F52" s="66">
        <v>105517</v>
      </c>
      <c r="G52" s="67">
        <f t="shared" si="3"/>
        <v>5275850</v>
      </c>
    </row>
    <row r="53" spans="3:7" ht="75">
      <c r="C53" s="64" t="s">
        <v>402</v>
      </c>
      <c r="D53" s="65" t="s">
        <v>255</v>
      </c>
      <c r="E53" s="65">
        <v>120</v>
      </c>
      <c r="F53" s="66">
        <v>111955</v>
      </c>
      <c r="G53" s="67">
        <f t="shared" si="3"/>
        <v>13434600</v>
      </c>
    </row>
    <row r="54" spans="3:7" ht="30">
      <c r="C54" s="64" t="s">
        <v>364</v>
      </c>
      <c r="D54" s="65" t="s">
        <v>255</v>
      </c>
      <c r="E54" s="65">
        <v>500</v>
      </c>
      <c r="F54" s="66">
        <v>23407</v>
      </c>
      <c r="G54" s="73">
        <f t="shared" si="3"/>
        <v>11703500</v>
      </c>
    </row>
    <row r="55" spans="3:7" ht="30">
      <c r="C55" s="64" t="s">
        <v>403</v>
      </c>
      <c r="D55" s="65" t="s">
        <v>258</v>
      </c>
      <c r="E55" s="65">
        <v>1</v>
      </c>
      <c r="F55" s="66">
        <v>319729</v>
      </c>
      <c r="G55" s="73">
        <f t="shared" si="3"/>
        <v>319729</v>
      </c>
    </row>
    <row r="56" spans="3:7" ht="30">
      <c r="C56" s="76" t="s">
        <v>404</v>
      </c>
      <c r="D56" s="65" t="s">
        <v>258</v>
      </c>
      <c r="E56" s="65">
        <v>1</v>
      </c>
      <c r="F56" s="66">
        <v>2149140</v>
      </c>
      <c r="G56" s="73">
        <f t="shared" si="3"/>
        <v>2149140</v>
      </c>
    </row>
    <row r="57" spans="3:7" ht="30">
      <c r="C57" s="76" t="s">
        <v>405</v>
      </c>
      <c r="D57" s="65" t="s">
        <v>258</v>
      </c>
      <c r="E57" s="65">
        <v>1</v>
      </c>
      <c r="F57" s="66">
        <v>1135587</v>
      </c>
      <c r="G57" s="73">
        <f t="shared" si="3"/>
        <v>1135587</v>
      </c>
    </row>
    <row r="58" spans="3:7" ht="15">
      <c r="C58" s="76" t="s">
        <v>406</v>
      </c>
      <c r="D58" s="65" t="s">
        <v>258</v>
      </c>
      <c r="E58" s="65">
        <v>2</v>
      </c>
      <c r="F58" s="66">
        <v>146052</v>
      </c>
      <c r="G58" s="73">
        <f t="shared" si="3"/>
        <v>292104</v>
      </c>
    </row>
    <row r="59" spans="3:7" ht="15">
      <c r="C59" s="76" t="s">
        <v>407</v>
      </c>
      <c r="D59" s="65" t="s">
        <v>258</v>
      </c>
      <c r="E59" s="65">
        <v>12</v>
      </c>
      <c r="F59" s="66">
        <v>388476</v>
      </c>
      <c r="G59" s="73">
        <f t="shared" si="3"/>
        <v>4661712</v>
      </c>
    </row>
    <row r="60" spans="3:7" ht="30">
      <c r="C60" s="76" t="s">
        <v>408</v>
      </c>
      <c r="D60" s="65" t="s">
        <v>258</v>
      </c>
      <c r="E60" s="65">
        <v>2</v>
      </c>
      <c r="F60" s="66">
        <v>507951</v>
      </c>
      <c r="G60" s="73">
        <f t="shared" si="3"/>
        <v>1015902</v>
      </c>
    </row>
    <row r="61" spans="3:7" ht="30">
      <c r="C61" s="76" t="s">
        <v>409</v>
      </c>
      <c r="D61" s="65" t="s">
        <v>258</v>
      </c>
      <c r="E61" s="65">
        <v>14</v>
      </c>
      <c r="F61" s="66">
        <v>146453</v>
      </c>
      <c r="G61" s="73">
        <f t="shared" si="3"/>
        <v>2050342</v>
      </c>
    </row>
    <row r="62" spans="3:7" ht="30">
      <c r="C62" s="76" t="s">
        <v>410</v>
      </c>
      <c r="D62" s="65" t="s">
        <v>255</v>
      </c>
      <c r="E62" s="65">
        <v>1000</v>
      </c>
      <c r="F62" s="66">
        <v>6231</v>
      </c>
      <c r="G62" s="73">
        <f t="shared" si="3"/>
        <v>6231000</v>
      </c>
    </row>
    <row r="63" spans="3:7" ht="30">
      <c r="C63" s="76" t="s">
        <v>411</v>
      </c>
      <c r="D63" s="65" t="s">
        <v>258</v>
      </c>
      <c r="E63" s="65">
        <v>11</v>
      </c>
      <c r="F63" s="66">
        <v>42324</v>
      </c>
      <c r="G63" s="73">
        <f t="shared" si="3"/>
        <v>465564</v>
      </c>
    </row>
    <row r="64" spans="3:7" ht="30">
      <c r="C64" s="76" t="s">
        <v>412</v>
      </c>
      <c r="D64" s="65" t="s">
        <v>258</v>
      </c>
      <c r="E64" s="65">
        <v>3</v>
      </c>
      <c r="F64" s="66">
        <v>42324</v>
      </c>
      <c r="G64" s="73">
        <f t="shared" si="3"/>
        <v>126972</v>
      </c>
    </row>
    <row r="65" spans="3:7" ht="60">
      <c r="C65" s="76" t="s">
        <v>413</v>
      </c>
      <c r="D65" s="65" t="s">
        <v>258</v>
      </c>
      <c r="E65" s="65">
        <v>2</v>
      </c>
      <c r="F65" s="66">
        <v>600920</v>
      </c>
      <c r="G65" s="73">
        <f t="shared" si="3"/>
        <v>1201840</v>
      </c>
    </row>
    <row r="66" spans="3:7" ht="30">
      <c r="C66" s="76" t="s">
        <v>414</v>
      </c>
      <c r="D66" s="65" t="s">
        <v>258</v>
      </c>
      <c r="E66" s="65">
        <v>14</v>
      </c>
      <c r="F66" s="66">
        <v>75045</v>
      </c>
      <c r="G66" s="73">
        <f t="shared" si="3"/>
        <v>1050630</v>
      </c>
    </row>
    <row r="67" spans="3:7" ht="15">
      <c r="C67" s="76" t="s">
        <v>415</v>
      </c>
      <c r="D67" s="65" t="s">
        <v>258</v>
      </c>
      <c r="E67" s="65">
        <v>14</v>
      </c>
      <c r="F67" s="66">
        <v>25000</v>
      </c>
      <c r="G67" s="73">
        <f t="shared" si="3"/>
        <v>350000</v>
      </c>
    </row>
    <row r="68" spans="3:7" ht="15">
      <c r="C68" s="69" t="s">
        <v>375</v>
      </c>
      <c r="D68" s="70"/>
      <c r="E68" s="70"/>
      <c r="F68" s="71"/>
      <c r="G68" s="72"/>
    </row>
    <row r="69" spans="3:7" ht="30">
      <c r="C69" s="64" t="s">
        <v>376</v>
      </c>
      <c r="D69" s="65" t="s">
        <v>258</v>
      </c>
      <c r="E69" s="65">
        <v>8</v>
      </c>
      <c r="F69" s="66">
        <v>125499</v>
      </c>
      <c r="G69" s="67">
        <f t="shared" ref="G69" si="4">F69*E69</f>
        <v>1003992</v>
      </c>
    </row>
    <row r="70" spans="3:7" ht="30">
      <c r="C70" s="64" t="s">
        <v>377</v>
      </c>
      <c r="D70" s="65" t="s">
        <v>258</v>
      </c>
      <c r="E70" s="65">
        <f>30+15+20+6+10+2</f>
        <v>83</v>
      </c>
      <c r="F70" s="66">
        <v>50074</v>
      </c>
      <c r="G70" s="67">
        <f>F70*E70</f>
        <v>4156142</v>
      </c>
    </row>
    <row r="71" spans="3:7" ht="15">
      <c r="C71" s="64" t="s">
        <v>378</v>
      </c>
      <c r="D71" s="65" t="s">
        <v>258</v>
      </c>
      <c r="E71" s="65">
        <f>14+11</f>
        <v>25</v>
      </c>
      <c r="F71" s="66">
        <v>58582</v>
      </c>
      <c r="G71" s="67">
        <f>F71*E71</f>
        <v>1464550</v>
      </c>
    </row>
    <row r="72" spans="3:7" ht="30">
      <c r="C72" s="64" t="s">
        <v>379</v>
      </c>
      <c r="D72" s="65" t="s">
        <v>258</v>
      </c>
      <c r="E72" s="65">
        <v>1</v>
      </c>
      <c r="F72" s="66">
        <v>547207</v>
      </c>
      <c r="G72" s="67">
        <f t="shared" ref="G72" si="5">F72*E72</f>
        <v>547207</v>
      </c>
    </row>
    <row r="73" spans="3:7" ht="15">
      <c r="C73" s="69" t="s">
        <v>380</v>
      </c>
      <c r="D73" s="70"/>
      <c r="E73" s="70"/>
      <c r="F73" s="71"/>
      <c r="G73" s="72"/>
    </row>
    <row r="74" spans="3:7" ht="90">
      <c r="C74" s="64" t="s">
        <v>381</v>
      </c>
      <c r="D74" s="65" t="s">
        <v>258</v>
      </c>
      <c r="E74" s="65">
        <v>1</v>
      </c>
      <c r="F74" s="77">
        <v>4356654</v>
      </c>
      <c r="G74" s="73">
        <f t="shared" ref="G74" si="6">F74*E74</f>
        <v>4356654</v>
      </c>
    </row>
    <row r="75" spans="3:7" ht="38.25">
      <c r="C75" s="68" t="s">
        <v>382</v>
      </c>
      <c r="D75" s="65" t="s">
        <v>258</v>
      </c>
      <c r="E75" s="65">
        <v>28</v>
      </c>
      <c r="F75" s="77">
        <v>547207</v>
      </c>
      <c r="G75" s="73">
        <f>F75*E75</f>
        <v>15321796</v>
      </c>
    </row>
    <row r="76" spans="3:7" ht="38.25">
      <c r="C76" s="68" t="s">
        <v>383</v>
      </c>
      <c r="D76" s="65" t="s">
        <v>258</v>
      </c>
      <c r="E76" s="65">
        <v>450</v>
      </c>
      <c r="F76" s="77">
        <v>90555</v>
      </c>
      <c r="G76" s="73">
        <f t="shared" ref="G76:G79" si="7">F76*E76</f>
        <v>40749750</v>
      </c>
    </row>
    <row r="77" spans="3:7" ht="30">
      <c r="C77" s="64" t="s">
        <v>384</v>
      </c>
      <c r="D77" s="65" t="s">
        <v>258</v>
      </c>
      <c r="E77" s="65">
        <v>28</v>
      </c>
      <c r="F77" s="77">
        <v>1033793</v>
      </c>
      <c r="G77" s="73">
        <f t="shared" si="7"/>
        <v>28946204</v>
      </c>
    </row>
    <row r="78" spans="3:7" ht="30">
      <c r="C78" s="64" t="s">
        <v>385</v>
      </c>
      <c r="D78" s="65" t="s">
        <v>258</v>
      </c>
      <c r="E78" s="65">
        <v>28</v>
      </c>
      <c r="F78" s="77">
        <v>434282</v>
      </c>
      <c r="G78" s="73">
        <f t="shared" si="7"/>
        <v>12159896</v>
      </c>
    </row>
    <row r="79" spans="3:7" ht="45">
      <c r="C79" s="64" t="s">
        <v>386</v>
      </c>
      <c r="D79" s="65" t="s">
        <v>258</v>
      </c>
      <c r="E79" s="65">
        <v>28</v>
      </c>
      <c r="F79" s="77">
        <v>1723534</v>
      </c>
      <c r="G79" s="73">
        <f t="shared" si="7"/>
        <v>48258952</v>
      </c>
    </row>
    <row r="80" spans="3:7" ht="38.25">
      <c r="C80" s="74" t="s">
        <v>387</v>
      </c>
      <c r="D80" s="65" t="s">
        <v>255</v>
      </c>
      <c r="E80" s="65">
        <v>450</v>
      </c>
      <c r="F80" s="77">
        <v>25880</v>
      </c>
      <c r="G80" s="73">
        <f>F80*E80</f>
        <v>11646000</v>
      </c>
    </row>
    <row r="81" spans="3:7" ht="30">
      <c r="C81" s="64" t="s">
        <v>376</v>
      </c>
      <c r="D81" s="65" t="s">
        <v>258</v>
      </c>
      <c r="E81" s="65">
        <v>7</v>
      </c>
      <c r="F81" s="66">
        <v>125499</v>
      </c>
      <c r="G81" s="73">
        <f t="shared" ref="G81" si="8">F81*E81</f>
        <v>878493</v>
      </c>
    </row>
    <row r="82" spans="3:7" ht="15">
      <c r="C82" s="69" t="s">
        <v>416</v>
      </c>
      <c r="D82" s="70"/>
      <c r="E82" s="70"/>
      <c r="F82" s="71"/>
      <c r="G82" s="72"/>
    </row>
    <row r="83" spans="3:7" ht="15">
      <c r="C83" s="64" t="s">
        <v>417</v>
      </c>
      <c r="D83" s="65" t="s">
        <v>258</v>
      </c>
      <c r="E83" s="65">
        <v>1</v>
      </c>
      <c r="F83" s="77">
        <v>11000000</v>
      </c>
      <c r="G83" s="73">
        <f t="shared" ref="G83:G86" si="9">F83*E83</f>
        <v>11000000</v>
      </c>
    </row>
    <row r="84" spans="3:7" ht="15">
      <c r="C84" s="64" t="s">
        <v>418</v>
      </c>
      <c r="D84" s="65" t="s">
        <v>258</v>
      </c>
      <c r="E84" s="65">
        <v>1</v>
      </c>
      <c r="F84" s="77">
        <v>11000000</v>
      </c>
      <c r="G84" s="73">
        <f t="shared" si="9"/>
        <v>11000000</v>
      </c>
    </row>
    <row r="85" spans="3:7" ht="15">
      <c r="C85" s="64" t="s">
        <v>419</v>
      </c>
      <c r="D85" s="65" t="s">
        <v>258</v>
      </c>
      <c r="E85" s="65">
        <v>1</v>
      </c>
      <c r="F85" s="77">
        <v>2000000</v>
      </c>
      <c r="G85" s="73">
        <f t="shared" si="9"/>
        <v>2000000</v>
      </c>
    </row>
    <row r="86" spans="3:7" ht="33.75">
      <c r="C86" s="45" t="s">
        <v>420</v>
      </c>
      <c r="D86" s="15" t="s">
        <v>421</v>
      </c>
      <c r="E86" s="46">
        <v>2294.1799999999998</v>
      </c>
      <c r="F86" s="38">
        <v>4971</v>
      </c>
      <c r="G86" s="37">
        <f t="shared" si="9"/>
        <v>11404368.779999999</v>
      </c>
    </row>
  </sheetData>
  <mergeCells count="7">
    <mergeCell ref="B2:H2"/>
    <mergeCell ref="C4:G4"/>
    <mergeCell ref="H16:H26"/>
    <mergeCell ref="C6:G6"/>
    <mergeCell ref="C8:G8"/>
    <mergeCell ref="H9:H14"/>
    <mergeCell ref="C15:G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oscar</dc:creator>
  <cp:keywords/>
  <dc:description/>
  <cp:lastModifiedBy>Julio Cesar Parra Aceros</cp:lastModifiedBy>
  <cp:revision/>
  <dcterms:created xsi:type="dcterms:W3CDTF">2022-03-29T10:21:32Z</dcterms:created>
  <dcterms:modified xsi:type="dcterms:W3CDTF">2022-05-05T16:01:01Z</dcterms:modified>
  <cp:category/>
  <cp:contentStatus/>
</cp:coreProperties>
</file>