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- CONTRATACIÒN TUNJA  (2022)\ABRIL - 2022\SELECCIÓN ABREVIADA\SUBIR A SECOP II (27-04-2022)\"/>
    </mc:Choice>
  </mc:AlternateContent>
  <xr:revisionPtr revIDLastSave="0" documentId="13_ncr:1_{A0CF8D18-3B5D-486E-BCF0-C1AAB2F30AB0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PRESUPUESTO" sheetId="12" state="hidden" r:id="rId1"/>
    <sheet name="CANTIDADES DEF" sheetId="33" r:id="rId2"/>
    <sheet name="1.1" sheetId="34" r:id="rId3"/>
    <sheet name="1.2" sheetId="35" r:id="rId4"/>
    <sheet name="1.3" sheetId="36" r:id="rId5"/>
    <sheet name="1.4" sheetId="37" r:id="rId6"/>
    <sheet name="1.5" sheetId="38" r:id="rId7"/>
    <sheet name="1.6" sheetId="39" r:id="rId8"/>
    <sheet name="1.7" sheetId="40" r:id="rId9"/>
    <sheet name="1.8" sheetId="41" r:id="rId10"/>
    <sheet name="1.9" sheetId="42" r:id="rId11"/>
    <sheet name="1.10" sheetId="43" r:id="rId12"/>
    <sheet name="1.11" sheetId="44" r:id="rId13"/>
    <sheet name="1.12" sheetId="45" r:id="rId14"/>
    <sheet name="1.13" sheetId="46" r:id="rId15"/>
    <sheet name="1.14" sheetId="47" r:id="rId16"/>
    <sheet name="1.15." sheetId="48" r:id="rId17"/>
    <sheet name="1.16" sheetId="49" r:id="rId18"/>
    <sheet name="1.17" sheetId="50" r:id="rId19"/>
    <sheet name="1.18" sheetId="51" r:id="rId20"/>
    <sheet name="1.19" sheetId="52" r:id="rId21"/>
    <sheet name="1.20" sheetId="53" r:id="rId22"/>
    <sheet name="1.21" sheetId="54" r:id="rId23"/>
    <sheet name="1.22" sheetId="55" r:id="rId24"/>
    <sheet name="1.23" sheetId="56" r:id="rId25"/>
    <sheet name="2.1" sheetId="57" r:id="rId26"/>
    <sheet name="3.1" sheetId="58" r:id="rId27"/>
    <sheet name="3.2" sheetId="59" r:id="rId28"/>
    <sheet name="3.3" sheetId="60" r:id="rId29"/>
    <sheet name="3.4" sheetId="61" r:id="rId30"/>
    <sheet name="3.5" sheetId="62" r:id="rId31"/>
    <sheet name="3.6" sheetId="63" r:id="rId32"/>
    <sheet name="3.7" sheetId="64" r:id="rId33"/>
    <sheet name="3.8" sheetId="65" r:id="rId34"/>
    <sheet name="3,9" sheetId="66" r:id="rId35"/>
    <sheet name="4.1" sheetId="67" r:id="rId36"/>
    <sheet name="5.1" sheetId="68" r:id="rId37"/>
    <sheet name="5.2" sheetId="69" r:id="rId38"/>
    <sheet name="6.1" sheetId="70" r:id="rId39"/>
    <sheet name="6.2" sheetId="71" r:id="rId40"/>
    <sheet name="6.3 " sheetId="72" r:id="rId41"/>
    <sheet name="6.4" sheetId="73" r:id="rId42"/>
    <sheet name="7.1" sheetId="74" r:id="rId43"/>
    <sheet name="7.2" sheetId="75" r:id="rId44"/>
  </sheets>
  <externalReferences>
    <externalReference r:id="rId45"/>
  </externalReferences>
  <definedNames>
    <definedName name="_xlnm.Print_Area" localSheetId="2">'1.1'!$A$1:$AO$33</definedName>
    <definedName name="_xlnm.Print_Area" localSheetId="11">'1.10'!$A$1:$AO$33</definedName>
    <definedName name="_xlnm.Print_Area" localSheetId="12">'1.11'!$A$1:$AO$33</definedName>
    <definedName name="_xlnm.Print_Area" localSheetId="13">'1.12'!$A$1:$AO$34</definedName>
    <definedName name="_xlnm.Print_Area" localSheetId="14">'1.13'!$A$1:$AO$33</definedName>
    <definedName name="_xlnm.Print_Area" localSheetId="15">'1.14'!$A$1:$AO$33</definedName>
    <definedName name="_xlnm.Print_Area" localSheetId="16">'1.15.'!$A$1:$AO$33</definedName>
    <definedName name="_xlnm.Print_Area" localSheetId="17">'1.16'!$A$1:$AO$33</definedName>
    <definedName name="_xlnm.Print_Area" localSheetId="18">'1.17'!$A$1:$AO$33</definedName>
    <definedName name="_xlnm.Print_Area" localSheetId="19">'1.18'!$A$1:$AO$35</definedName>
    <definedName name="_xlnm.Print_Area" localSheetId="20">'1.19'!$A$1:$AO$37</definedName>
    <definedName name="_xlnm.Print_Area" localSheetId="3">'1.2'!$A$1:$AO$33</definedName>
    <definedName name="_xlnm.Print_Area" localSheetId="21">'1.20'!$A$1:$AO$34</definedName>
    <definedName name="_xlnm.Print_Area" localSheetId="22">'1.21'!$A$1:$AO$34</definedName>
    <definedName name="_xlnm.Print_Area" localSheetId="23">'1.22'!$A$1:$AO$34</definedName>
    <definedName name="_xlnm.Print_Area" localSheetId="24">'1.23'!$A$1:$AO$34</definedName>
    <definedName name="_xlnm.Print_Area" localSheetId="4">'1.3'!$A$1:$AO$33</definedName>
    <definedName name="_xlnm.Print_Area" localSheetId="5">'1.4'!$A$1:$AO$33</definedName>
    <definedName name="_xlnm.Print_Area" localSheetId="6">'1.5'!$A$1:$AO$33</definedName>
    <definedName name="_xlnm.Print_Area" localSheetId="7">'1.6'!$A$1:$AO$34</definedName>
    <definedName name="_xlnm.Print_Area" localSheetId="8">'1.7'!$A$1:$AO$33</definedName>
    <definedName name="_xlnm.Print_Area" localSheetId="9">'1.8'!$A$1:$AO$34</definedName>
    <definedName name="_xlnm.Print_Area" localSheetId="25">'2.1'!$A$1:$AO$34</definedName>
    <definedName name="_xlnm.Print_Area" localSheetId="34">'3,9'!$A$1:$AO$34</definedName>
    <definedName name="_xlnm.Print_Area" localSheetId="26">'3.1'!$A$1:$AO$34</definedName>
    <definedName name="_xlnm.Print_Area" localSheetId="27">'3.2'!$A$1:$AO$34</definedName>
    <definedName name="_xlnm.Print_Area" localSheetId="28">'3.3'!$A$1:$AO$34</definedName>
    <definedName name="_xlnm.Print_Area" localSheetId="29">'3.4'!$A$1:$AO$34</definedName>
    <definedName name="_xlnm.Print_Area" localSheetId="30">'3.5'!$A$1:$AO$34</definedName>
    <definedName name="_xlnm.Print_Area" localSheetId="31">'3.6'!$A$1:$AO$34</definedName>
    <definedName name="_xlnm.Print_Area" localSheetId="32">'3.7'!$A$1:$AO$34</definedName>
    <definedName name="_xlnm.Print_Area" localSheetId="33">'3.8'!$A$1:$AO$34</definedName>
    <definedName name="_xlnm.Print_Area" localSheetId="35">'4.1'!$A$1:$AO$34</definedName>
    <definedName name="_xlnm.Print_Area" localSheetId="36">'5.1'!$A$1:$AO$34</definedName>
    <definedName name="_xlnm.Print_Area" localSheetId="37">'5.2'!$A$1:$AO$34</definedName>
    <definedName name="_xlnm.Print_Area" localSheetId="38">'6.1'!$A$1:$AO$34</definedName>
    <definedName name="_xlnm.Print_Area" localSheetId="39">'6.2'!$A$1:$AO$34</definedName>
    <definedName name="_xlnm.Print_Area" localSheetId="40">'6.3 '!$A$1:$AO$34</definedName>
    <definedName name="_xlnm.Print_Area" localSheetId="41">'6.4'!$A$1:$AO$34</definedName>
    <definedName name="_xlnm.Print_Area" localSheetId="42">'7.1'!$A$1:$AO$34</definedName>
    <definedName name="_xlnm.Print_Area" localSheetId="43">'7.2'!$A$1:$AO$34</definedName>
    <definedName name="_xlnm.Print_Area" localSheetId="1">'CANTIDADES DEF'!$A$1:$I$59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8" i="74" l="1"/>
  <c r="AK12" i="74" s="1"/>
  <c r="AK8" i="75"/>
  <c r="AK12" i="75" s="1"/>
  <c r="AI12" i="74"/>
  <c r="AI12" i="73"/>
  <c r="AK8" i="73"/>
  <c r="AK12" i="73" s="1"/>
  <c r="AI12" i="72"/>
  <c r="AK8" i="72"/>
  <c r="AK12" i="72" s="1"/>
  <c r="AI12" i="71"/>
  <c r="AK9" i="71"/>
  <c r="AK8" i="71"/>
  <c r="AK12" i="71" s="1"/>
  <c r="AI12" i="70"/>
  <c r="AK9" i="70"/>
  <c r="AK8" i="70"/>
  <c r="AK12" i="70" s="1"/>
  <c r="AK12" i="69"/>
  <c r="AI12" i="69"/>
  <c r="AK8" i="69"/>
  <c r="AI12" i="68"/>
  <c r="AK8" i="68"/>
  <c r="AK12" i="68" s="1"/>
  <c r="AI12" i="67"/>
  <c r="AK8" i="67"/>
  <c r="AK12" i="67" s="1"/>
  <c r="AI12" i="66"/>
  <c r="AK8" i="66"/>
  <c r="AK12" i="66" s="1"/>
  <c r="AI12" i="65"/>
  <c r="AK10" i="65"/>
  <c r="AK9" i="65"/>
  <c r="AP8" i="65"/>
  <c r="AK8" i="65"/>
  <c r="AI12" i="64"/>
  <c r="AK8" i="64"/>
  <c r="AK12" i="64" s="1"/>
  <c r="AI12" i="63"/>
  <c r="AK9" i="63"/>
  <c r="AK8" i="63"/>
  <c r="AK12" i="63" s="1"/>
  <c r="AW26" i="62"/>
  <c r="AW25" i="62"/>
  <c r="AW24" i="62"/>
  <c r="AW23" i="62"/>
  <c r="AI12" i="62"/>
  <c r="AK9" i="62"/>
  <c r="AK8" i="62"/>
  <c r="AI12" i="61"/>
  <c r="AK8" i="61"/>
  <c r="AK12" i="61" s="1"/>
  <c r="AE8" i="61"/>
  <c r="AI12" i="60"/>
  <c r="AK8" i="60"/>
  <c r="AK12" i="60" s="1"/>
  <c r="AK12" i="59"/>
  <c r="AI12" i="59"/>
  <c r="AK8" i="59"/>
  <c r="AI12" i="58"/>
  <c r="AK8" i="58"/>
  <c r="AK12" i="58" s="1"/>
  <c r="AK12" i="57"/>
  <c r="AI12" i="57"/>
  <c r="AI12" i="56"/>
  <c r="AK8" i="56"/>
  <c r="AK12" i="56" s="1"/>
  <c r="AK12" i="55"/>
  <c r="AI12" i="55"/>
  <c r="AK12" i="54"/>
  <c r="AI12" i="54"/>
  <c r="AI12" i="53"/>
  <c r="AK9" i="53"/>
  <c r="AK8" i="53"/>
  <c r="AI16" i="52"/>
  <c r="AK15" i="52"/>
  <c r="AK14" i="52"/>
  <c r="AK13" i="52"/>
  <c r="AK12" i="52"/>
  <c r="AK11" i="52"/>
  <c r="AK10" i="52"/>
  <c r="AK9" i="52"/>
  <c r="AK8" i="52"/>
  <c r="AI13" i="51"/>
  <c r="AK11" i="51"/>
  <c r="AK10" i="51"/>
  <c r="AK9" i="51"/>
  <c r="AK8" i="51"/>
  <c r="AI12" i="50"/>
  <c r="AK8" i="50"/>
  <c r="AK12" i="50" s="1"/>
  <c r="AI12" i="49"/>
  <c r="AK9" i="49"/>
  <c r="AK8" i="49"/>
  <c r="AK12" i="49" s="1"/>
  <c r="AI12" i="48"/>
  <c r="AK11" i="48"/>
  <c r="AK10" i="48"/>
  <c r="AK9" i="48"/>
  <c r="AK8" i="48"/>
  <c r="AI12" i="47"/>
  <c r="AK9" i="47"/>
  <c r="AK8" i="47"/>
  <c r="AK12" i="47" s="1"/>
  <c r="AI12" i="46"/>
  <c r="AK8" i="46"/>
  <c r="AK12" i="46" s="1"/>
  <c r="AK12" i="45"/>
  <c r="AI12" i="45"/>
  <c r="AI12" i="44"/>
  <c r="AK8" i="44"/>
  <c r="AK12" i="44" s="1"/>
  <c r="AK12" i="43"/>
  <c r="AI12" i="43"/>
  <c r="AI12" i="42"/>
  <c r="AK8" i="42"/>
  <c r="AK12" i="42" s="1"/>
  <c r="AE8" i="42"/>
  <c r="AI12" i="41"/>
  <c r="AK11" i="41"/>
  <c r="AK10" i="41"/>
  <c r="AK9" i="41"/>
  <c r="AK8" i="41"/>
  <c r="AK12" i="40"/>
  <c r="AI12" i="40"/>
  <c r="AK9" i="40"/>
  <c r="AK8" i="40"/>
  <c r="AI12" i="39"/>
  <c r="AK8" i="39"/>
  <c r="AK12" i="39" s="1"/>
  <c r="AI12" i="38"/>
  <c r="AK9" i="38"/>
  <c r="AK8" i="38"/>
  <c r="AK12" i="38" s="1"/>
  <c r="AI12" i="37"/>
  <c r="AK10" i="37"/>
  <c r="AK9" i="37"/>
  <c r="AK8" i="37"/>
  <c r="AK12" i="37" s="1"/>
  <c r="AI12" i="36"/>
  <c r="AK9" i="36"/>
  <c r="AK8" i="36"/>
  <c r="AK12" i="36" s="1"/>
  <c r="AI12" i="35"/>
  <c r="AK10" i="35"/>
  <c r="AK9" i="35"/>
  <c r="AK8" i="35"/>
  <c r="AI12" i="34"/>
  <c r="AK9" i="34"/>
  <c r="AK8" i="34"/>
  <c r="I42" i="33"/>
  <c r="I38" i="33"/>
  <c r="I42" i="12"/>
  <c r="G59" i="33"/>
  <c r="G58" i="33"/>
  <c r="I58" i="33" s="1"/>
  <c r="G55" i="33"/>
  <c r="G54" i="33"/>
  <c r="G53" i="33"/>
  <c r="I53" i="33" s="1"/>
  <c r="G52" i="33"/>
  <c r="I52" i="33" s="1"/>
  <c r="G49" i="33"/>
  <c r="G48" i="33"/>
  <c r="I48" i="33" s="1"/>
  <c r="G45" i="33"/>
  <c r="G41" i="33"/>
  <c r="I41" i="33" s="1"/>
  <c r="G40" i="33"/>
  <c r="I40" i="33" s="1"/>
  <c r="G39" i="33"/>
  <c r="I39" i="33" s="1"/>
  <c r="G37" i="33"/>
  <c r="I37" i="33" s="1"/>
  <c r="G36" i="33"/>
  <c r="G35" i="33"/>
  <c r="I35" i="33" s="1"/>
  <c r="G34" i="33"/>
  <c r="I34" i="33" s="1"/>
  <c r="G31" i="33"/>
  <c r="G28" i="33"/>
  <c r="G27" i="33"/>
  <c r="G25" i="33"/>
  <c r="I25" i="33" s="1"/>
  <c r="G24" i="33"/>
  <c r="I24" i="33" s="1"/>
  <c r="G23" i="33"/>
  <c r="I23" i="33" s="1"/>
  <c r="G22" i="33"/>
  <c r="I22" i="33" s="1"/>
  <c r="G21" i="33"/>
  <c r="I21" i="33" s="1"/>
  <c r="G20" i="33"/>
  <c r="I20" i="33" s="1"/>
  <c r="G19" i="33"/>
  <c r="I19" i="33" s="1"/>
  <c r="G18" i="33"/>
  <c r="I18" i="33" s="1"/>
  <c r="G17" i="33"/>
  <c r="I17" i="33" s="1"/>
  <c r="G16" i="33"/>
  <c r="I16" i="33" s="1"/>
  <c r="G15" i="33"/>
  <c r="I15" i="33" s="1"/>
  <c r="G14" i="33"/>
  <c r="I14" i="33" s="1"/>
  <c r="G13" i="33"/>
  <c r="I13" i="33" s="1"/>
  <c r="G12" i="33"/>
  <c r="I12" i="33" s="1"/>
  <c r="G11" i="33"/>
  <c r="I11" i="33" s="1"/>
  <c r="G10" i="33"/>
  <c r="I10" i="33" s="1"/>
  <c r="G9" i="33"/>
  <c r="I9" i="33" s="1"/>
  <c r="G8" i="33"/>
  <c r="I8" i="33" s="1"/>
  <c r="G7" i="33"/>
  <c r="I7" i="33" s="1"/>
  <c r="G6" i="33"/>
  <c r="I6" i="33" s="1"/>
  <c r="AK12" i="35" l="1"/>
  <c r="AK12" i="41"/>
  <c r="AK12" i="34"/>
  <c r="AK13" i="51"/>
  <c r="AK12" i="65"/>
  <c r="AK12" i="62"/>
  <c r="AK16" i="52"/>
  <c r="AK12" i="48"/>
  <c r="AK12" i="53"/>
  <c r="H42" i="12"/>
  <c r="H62" i="12" l="1"/>
  <c r="H57" i="12"/>
  <c r="H56" i="12"/>
  <c r="H52" i="12"/>
  <c r="H39" i="12"/>
  <c r="H41" i="12"/>
  <c r="H43" i="12"/>
  <c r="H44" i="12"/>
  <c r="H45" i="12"/>
  <c r="H46" i="12"/>
  <c r="H38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9" i="12"/>
  <c r="H64" i="12" l="1"/>
  <c r="G59" i="12" l="1"/>
  <c r="H59" i="12" s="1"/>
  <c r="H55" i="33"/>
  <c r="I55" i="33" s="1"/>
  <c r="H31" i="33"/>
  <c r="I31" i="33" s="1"/>
  <c r="I32" i="33" s="1"/>
  <c r="H26" i="33"/>
  <c r="I26" i="33" s="1"/>
  <c r="G40" i="12" l="1"/>
  <c r="H40" i="12" s="1"/>
  <c r="H47" i="12" s="1"/>
  <c r="H36" i="33"/>
  <c r="I36" i="33" s="1"/>
  <c r="I43" i="33" s="1"/>
  <c r="G58" i="12"/>
  <c r="H54" i="33"/>
  <c r="I54" i="33" s="1"/>
  <c r="I56" i="33" s="1"/>
  <c r="G31" i="12"/>
  <c r="H31" i="12" s="1"/>
  <c r="H28" i="33"/>
  <c r="I28" i="33" s="1"/>
  <c r="H58" i="12"/>
  <c r="H60" i="12" s="1"/>
  <c r="G29" i="12"/>
  <c r="H29" i="12" s="1"/>
  <c r="G35" i="12"/>
  <c r="H35" i="12" s="1"/>
  <c r="G34" i="12"/>
  <c r="H27" i="33"/>
  <c r="I27" i="33" s="1"/>
  <c r="G49" i="12" l="1"/>
  <c r="H49" i="12" s="1"/>
  <c r="H50" i="12" s="1"/>
  <c r="H45" i="33"/>
  <c r="I29" i="33"/>
  <c r="G63" i="12"/>
  <c r="H63" i="12" s="1"/>
  <c r="H65" i="12" s="1"/>
  <c r="H59" i="33"/>
  <c r="I59" i="33" s="1"/>
  <c r="I60" i="33" s="1"/>
  <c r="G53" i="12"/>
  <c r="H53" i="12" s="1"/>
  <c r="H54" i="12" s="1"/>
  <c r="H49" i="33"/>
  <c r="I49" i="33" s="1"/>
  <c r="I50" i="33" s="1"/>
  <c r="G30" i="12"/>
  <c r="H30" i="12" s="1"/>
  <c r="H32" i="12" s="1"/>
  <c r="H34" i="12"/>
  <c r="H36" i="12" s="1"/>
  <c r="I45" i="33" l="1"/>
  <c r="I46" i="33" s="1"/>
  <c r="I61" i="33" s="1"/>
  <c r="I62" i="33" s="1"/>
  <c r="I63" i="33" s="1"/>
  <c r="H67" i="12"/>
  <c r="H68" i="12" s="1"/>
  <c r="H69" i="12" s="1"/>
</calcChain>
</file>

<file path=xl/sharedStrings.xml><?xml version="1.0" encoding="utf-8"?>
<sst xmlns="http://schemas.openxmlformats.org/spreadsheetml/2006/main" count="1310" uniqueCount="369">
  <si>
    <t>UND</t>
  </si>
  <si>
    <t>ITEM</t>
  </si>
  <si>
    <t>KG</t>
  </si>
  <si>
    <t>CÓDIGO</t>
  </si>
  <si>
    <t>ACTIVIDAD</t>
  </si>
  <si>
    <t>UM</t>
  </si>
  <si>
    <t>CANT</t>
  </si>
  <si>
    <t>M2</t>
  </si>
  <si>
    <t>M3</t>
  </si>
  <si>
    <t>ML</t>
  </si>
  <si>
    <t>APU</t>
  </si>
  <si>
    <t>HA</t>
  </si>
  <si>
    <t>VALOR UNITARIO</t>
  </si>
  <si>
    <t>VALOR TOTAL</t>
  </si>
  <si>
    <t>VALOR TOTAL DEL PROYECTO</t>
  </si>
  <si>
    <t>CERRADURA ENTRADA DOBLE CILINDRO</t>
  </si>
  <si>
    <t>LISTA DE CANTIDADES DE OBRA</t>
  </si>
  <si>
    <t xml:space="preserve">EXCAVACION MANUAL EN MATERIAL COMUN </t>
  </si>
  <si>
    <t>LOCALIZACION Y REPLANTEO OBRA ARQUITECTONICA</t>
  </si>
  <si>
    <t>1.01.68</t>
  </si>
  <si>
    <t>1.02.17</t>
  </si>
  <si>
    <t>3.11.07</t>
  </si>
  <si>
    <t>3.13.24</t>
  </si>
  <si>
    <t>1.12.43</t>
  </si>
  <si>
    <t>EXCAVACION MANUAL EN MATERIAL COMUN</t>
  </si>
  <si>
    <t>1. CONSTRUCCION BAÑO SECO</t>
  </si>
  <si>
    <t>TOTAL DE COSTOS DIRECTOS</t>
  </si>
  <si>
    <t>1.12.22</t>
  </si>
  <si>
    <t>3.03.10</t>
  </si>
  <si>
    <t>KM</t>
  </si>
  <si>
    <t>kg</t>
  </si>
  <si>
    <t>CANTIDAD</t>
  </si>
  <si>
    <t>1.1</t>
  </si>
  <si>
    <t>1.2</t>
  </si>
  <si>
    <t>1.02.28</t>
  </si>
  <si>
    <t>1.3</t>
  </si>
  <si>
    <t>1.4</t>
  </si>
  <si>
    <t>3.03.19</t>
  </si>
  <si>
    <t>6.03.01</t>
  </si>
  <si>
    <t>1.04.19</t>
  </si>
  <si>
    <t>3.03.26</t>
  </si>
  <si>
    <t>6.01.09</t>
  </si>
  <si>
    <t>MORTERO RELLENO GRUESO DOBELAS BLOQUE</t>
  </si>
  <si>
    <t>3.03.18</t>
  </si>
  <si>
    <t>LOCALIZACION Y REPALANTEO OBRA ARQUITECTONICA</t>
  </si>
  <si>
    <t>SOLADO CONCRETO ESPESOR E=0.005 14 Mpa</t>
  </si>
  <si>
    <t>1.06.15</t>
  </si>
  <si>
    <t>PUNTO SUMINISTRO GALVANIZADO</t>
  </si>
  <si>
    <t>MURO LADRILLO ESTRUCTURAL E= 15 MTS</t>
  </si>
  <si>
    <t>1.11.06</t>
  </si>
  <si>
    <t>BASE EN MATERIAL DE AFIRMADO COMPACTADO</t>
  </si>
  <si>
    <t>1.12.07</t>
  </si>
  <si>
    <t>SUMINISTRO E INSTALACION DE CUBIERTA GALVANIZADA CL 30</t>
  </si>
  <si>
    <t>1.14.22</t>
  </si>
  <si>
    <t>MARCO Y PUERTA MADERA PINO ENTABL. TRIPLEX 70-90 *200 CM</t>
  </si>
  <si>
    <t>1.15.01</t>
  </si>
  <si>
    <t>CORRERA E D=1/2" 1 d= 1/2"</t>
  </si>
  <si>
    <t>1.17.01</t>
  </si>
  <si>
    <t>SUMINSITRO E INSTALACIONES DE CONCRETO SIMPLE DE 17.5 MPA</t>
  </si>
  <si>
    <t>SUMINISRO E INSTALACION DE CONCRETO CICLOPEO DE 17.5 Mpa</t>
  </si>
  <si>
    <t>SUMINISRO E INSTALACION DE CONCRETO SIMPLE DE 21 MPA</t>
  </si>
  <si>
    <t>MALLA ELECTROSOLDADA 0,15x 0,15 D=4MM</t>
  </si>
  <si>
    <t>SUMINISTRO FIGURADA Y AMARRE DE ACERO DE 37000 PSI 240 MPA</t>
  </si>
  <si>
    <t>6.04.01</t>
  </si>
  <si>
    <t>2. CASETAS PREFABRICADAS</t>
  </si>
  <si>
    <t>3. CUBIERTA BANCAS</t>
  </si>
  <si>
    <t>SUMINISTRO E INSTALACION DE CUBIERTA GALVANIZADA CLL 30</t>
  </si>
  <si>
    <t>SUMINISTRO E INSTALACION PERFILERIA METALICA PARA LA ESTRUCTURA DE CUBIERTA SEGÚN DISEÑO</t>
  </si>
  <si>
    <t>3.03.23</t>
  </si>
  <si>
    <t>SUMINISTRO E INSTALACION DE CONCRETO SIMPLE DE 17.5 MPA</t>
  </si>
  <si>
    <t>3.13.34</t>
  </si>
  <si>
    <t>PINTURA DE ESTRUCTURA METALICA</t>
  </si>
  <si>
    <t>SUMINISRO FIGURADA Y AMARRE DE ACERO 37000 PSI</t>
  </si>
  <si>
    <t>4 PORTON METALICO</t>
  </si>
  <si>
    <t>KIT PORTON METALICO INCLUYE PORTON 2 HOJAS, LISTONES MADERA, LETRERO, COLUMNAS, CIMENTACION</t>
  </si>
  <si>
    <t>5. ESCALERAS VERDES</t>
  </si>
  <si>
    <t>1.09.07</t>
  </si>
  <si>
    <t>ESMALTE MADERA LLENA 3 MANOS</t>
  </si>
  <si>
    <t>TABLA ESTACADO</t>
  </si>
  <si>
    <t>EXCAVACION EN MATERIAL COMUN</t>
  </si>
  <si>
    <t>ADECUACION DE SENDEROS, LIMPIEZA DE ADOQUIN, CAMBIO DE PIEZAS Y REPARACION PONTONES</t>
  </si>
  <si>
    <t>AIU 30%</t>
  </si>
  <si>
    <t>MAMPOSTERIA LADRILLO TOLETE COMUN E=0,25 M</t>
  </si>
  <si>
    <t>TOTAL</t>
  </si>
  <si>
    <t xml:space="preserve">APU </t>
  </si>
  <si>
    <t>RESERVA EL MALMO. TUNJA BOYACÁ 2022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</si>
  <si>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</si>
  <si>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</si>
  <si>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</si>
  <si>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</si>
  <si>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</si>
  <si>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</si>
  <si>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</si>
  <si>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</si>
  <si>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</si>
  <si>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</si>
  <si>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</si>
  <si>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</si>
  <si>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</si>
  <si>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</si>
  <si>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</si>
  <si>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</si>
  <si>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</si>
  <si>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</si>
  <si>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 xml:space="preserve">SUMINISTRO E INSTALACIÓN KIT PANEL SOLAR FOTOVOTAICA I NCLUYE INSTALACION </t>
  </si>
  <si>
    <t>SUMINISTRO E INSTALACIÓN CONTENEDOR</t>
  </si>
  <si>
    <t>SUMINISTRO E INTALACIÓN CASETA PRFABRICADA INCLUYE, CASETA, CIMENTACION, CUBIERTA</t>
  </si>
  <si>
    <t>SUMINISTRO E INSTALACION CABALLETE GALVANIZADO</t>
  </si>
  <si>
    <t>1.05.13</t>
  </si>
  <si>
    <t>PAÑETE LISO MURO 1:4</t>
  </si>
  <si>
    <t>1.09.13</t>
  </si>
  <si>
    <t>ESTUCO Y VINILO TRES MANOS EN MURO</t>
  </si>
  <si>
    <t>3.7</t>
  </si>
  <si>
    <t>3.2</t>
  </si>
  <si>
    <t>3.8</t>
  </si>
  <si>
    <t>3.3</t>
  </si>
  <si>
    <t>6.2</t>
  </si>
  <si>
    <t>6.3</t>
  </si>
  <si>
    <t>6.02.07</t>
  </si>
  <si>
    <t>CONCRETO CLASE D 21 Mpa (3000 psi)</t>
  </si>
  <si>
    <t>1.23</t>
  </si>
  <si>
    <t>1.24</t>
  </si>
  <si>
    <t>3.4</t>
  </si>
  <si>
    <t>3.5</t>
  </si>
  <si>
    <t>5.2</t>
  </si>
  <si>
    <t>6 .  MANTENIMIENTO, SEÑALIZAACION Y REUBICACION SEÑALES</t>
  </si>
  <si>
    <t>6.1</t>
  </si>
  <si>
    <t>SUMINISTRO E INSTALACION DE MANERA IMUNIZADA</t>
  </si>
  <si>
    <t>UBICACIÓN SEÑALIZACION</t>
  </si>
  <si>
    <t>6.4</t>
  </si>
  <si>
    <t xml:space="preserve">7 MANTENIMIENTO DE SENDERO </t>
  </si>
  <si>
    <t>7.1</t>
  </si>
  <si>
    <t>ROCERIA</t>
  </si>
  <si>
    <t>7.2</t>
  </si>
  <si>
    <t>3.6</t>
  </si>
  <si>
    <t>3.9</t>
  </si>
  <si>
    <t>SUMIINISTRO E INSTALACION DE KIT DE BAÑO ECOLOGICO MAS 3 GALONES + MANGUERA CRISTAL 1"</t>
  </si>
  <si>
    <t>CANT  REQUERIDA</t>
  </si>
  <si>
    <t>1.02.27</t>
  </si>
  <si>
    <t xml:space="preserve">RELLENO CON MATERIAL DEL SITIO </t>
  </si>
  <si>
    <t>ALCALDÍA DE TUNJA</t>
  </si>
  <si>
    <t>RESPONSABLE:</t>
  </si>
  <si>
    <t>SECRETARIA DE CULTURA DE TUNJA</t>
  </si>
  <si>
    <t>FECHA:</t>
  </si>
  <si>
    <t xml:space="preserve">CONTRATO No. </t>
  </si>
  <si>
    <t>OBJETO DEL CONTRATO:</t>
  </si>
  <si>
    <t>CAPITULO 1. Baño Seco</t>
  </si>
  <si>
    <t>Localizacion y  replanteo obra arquitectonica</t>
  </si>
  <si>
    <t>UND:</t>
  </si>
  <si>
    <t>Descripción</t>
  </si>
  <si>
    <t>Largo/Alto</t>
  </si>
  <si>
    <t>Ancho</t>
  </si>
  <si>
    <t>Espesor</t>
  </si>
  <si>
    <t>Cantidad</t>
  </si>
  <si>
    <t>caseta baño</t>
  </si>
  <si>
    <t>escalera ingreso</t>
  </si>
  <si>
    <t>TOTAL ITEM:</t>
  </si>
  <si>
    <t>Total</t>
  </si>
  <si>
    <t xml:space="preserve"> </t>
  </si>
  <si>
    <t>Elaborado por: Jenny Paola Torres Roa</t>
  </si>
  <si>
    <t>INCLUIR E DIAGRAMA DE LA ESCALERA</t>
  </si>
  <si>
    <t>Apoyo supervision SCT</t>
  </si>
  <si>
    <t>Excavacion Manual en Material Comun (incluye retiro)</t>
  </si>
  <si>
    <t>excavacion linea horizontal (BAÑO)</t>
  </si>
  <si>
    <t>excavacion linea vertical (BAÑO)</t>
  </si>
  <si>
    <t>Excavacion cimiento escalera</t>
  </si>
  <si>
    <t>Solado concreto espesor E=0.005 mts 14 Mpa (2000psi)</t>
  </si>
  <si>
    <t xml:space="preserve"> solado viga  horizontal</t>
  </si>
  <si>
    <t>solado viga  vertical</t>
  </si>
  <si>
    <t>Muro ladrillo estructural E= 15 mts</t>
  </si>
  <si>
    <t>MAMPOSTERIA ESTRUCTURAL CAMARAS</t>
  </si>
  <si>
    <t>MAMPOSTERIA ESTRUCTURAL CABINA</t>
  </si>
  <si>
    <t>MAMPOSTERIA CABINA</t>
  </si>
  <si>
    <t>Pañete liso muros 1:4</t>
  </si>
  <si>
    <t>Pañete interno Caseta</t>
  </si>
  <si>
    <t>Pañete externo Baño</t>
  </si>
  <si>
    <t>Punto suministro Galvanizado</t>
  </si>
  <si>
    <t xml:space="preserve">Ancho </t>
  </si>
  <si>
    <t>Tubo  galvanizado, codo, mano de obra</t>
  </si>
  <si>
    <t>ITEM:   1.09.13</t>
  </si>
  <si>
    <t>Estuco y vinilo tres manos en muro</t>
  </si>
  <si>
    <t>m2</t>
  </si>
  <si>
    <t>Muros internos baño ( permimetro descontando puerta)</t>
  </si>
  <si>
    <t>muros externos ( perimetro descontando puerta)</t>
  </si>
  <si>
    <t>Base en material de afirmado compactado</t>
  </si>
  <si>
    <t>m3</t>
  </si>
  <si>
    <t>escalon 1</t>
  </si>
  <si>
    <t>escalon 2</t>
  </si>
  <si>
    <t>escalon  3</t>
  </si>
  <si>
    <t>escalon 4</t>
  </si>
  <si>
    <t>Suministro e instalcion de cubiierta galvanizada Cl 30</t>
  </si>
  <si>
    <t>DINENSION TEJA</t>
  </si>
  <si>
    <t>teja arquitectonica galvanizada</t>
  </si>
  <si>
    <t>Marco y  puerta madera pino entabl.  triplex 70-90*200 Cm</t>
  </si>
  <si>
    <t>Peso</t>
  </si>
  <si>
    <t>Puerta y  marco</t>
  </si>
  <si>
    <t xml:space="preserve">Correa e D=1/2" 1 d=1/2"  en </t>
  </si>
  <si>
    <t>ml</t>
  </si>
  <si>
    <t>Correa  para cubierta</t>
  </si>
  <si>
    <t>Cerradura  entrada doble cilindro</t>
  </si>
  <si>
    <t>Und</t>
  </si>
  <si>
    <t>cerradrua puerta</t>
  </si>
  <si>
    <t>Suministro e instalaciones de concreto simple de 17.5 Mpa</t>
  </si>
  <si>
    <t>espesor</t>
  </si>
  <si>
    <t>VIGA  CORONA (2,05-1,30)</t>
  </si>
  <si>
    <t>suministro e instalcion de concreto ciclopeo de 17.5 Mpa (2500), 40% Rajon para elevaciones</t>
  </si>
  <si>
    <t xml:space="preserve">  horizontal</t>
  </si>
  <si>
    <t>viga  vertical</t>
  </si>
  <si>
    <t>Malla electrosoldada 0,15x0,15 M D= 4mm (INCLUYE FIJACION)</t>
  </si>
  <si>
    <t>MALLA  CAMARAS</t>
  </si>
  <si>
    <t>MALLA CASETA  SANITARIOS</t>
  </si>
  <si>
    <t>TAPA CAMARA</t>
  </si>
  <si>
    <t>Malla para Escalones 1-4</t>
  </si>
  <si>
    <t>suministro e instalacion de concreto simple de 21 MPA ( 3000PSI )</t>
  </si>
  <si>
    <t>viga cimentacion horizontal</t>
  </si>
  <si>
    <t>viga cimentacion vertical</t>
  </si>
  <si>
    <t xml:space="preserve">Mortero Relleno Grueso Dobelas bloque </t>
  </si>
  <si>
    <t>Mortero para llenado</t>
  </si>
  <si>
    <t>concreto Clase D 21 Mpa (3000 psi)</t>
  </si>
  <si>
    <t>ESPESOR</t>
  </si>
  <si>
    <t>PLACA CONCRETO CAMARAS</t>
  </si>
  <si>
    <t>PLACA CONCRETO CASETA SANITARIOS</t>
  </si>
  <si>
    <t>TAPAS CAMARA</t>
  </si>
  <si>
    <t>PASOS DE ESCALERAS</t>
  </si>
  <si>
    <t>Suministro figurada y amarre de acero de 37000 PSI 240 MPA</t>
  </si>
  <si>
    <t>peso kg/m</t>
  </si>
  <si>
    <t>cantidad</t>
  </si>
  <si>
    <t>Acero de Refuerzo horizontal 3/8 viga cimentacion</t>
  </si>
  <si>
    <t>Acero de refuerzo vertical 3/8 para dovelas</t>
  </si>
  <si>
    <t>Estribos acero de 1/4, para viga de cimentacion</t>
  </si>
  <si>
    <t>acero de arranque de refuerzo vertical confinamiento acero  en esquinas</t>
  </si>
  <si>
    <t xml:space="preserve">Escuadra de varilla </t>
  </si>
  <si>
    <t xml:space="preserve">grafiles, en esquiinas de mamposteria y cada 0,60 </t>
  </si>
  <si>
    <t>ACERO VIGA 3/8 corona</t>
  </si>
  <si>
    <t>FLEJES 1/4  viga corona</t>
  </si>
  <si>
    <t>Mamposteria ladrillo tolete comun E= 0,25 M</t>
  </si>
  <si>
    <t>Largo</t>
  </si>
  <si>
    <t>Escalon 1-4</t>
  </si>
  <si>
    <t>Mamposteria  para tapa de escalera</t>
  </si>
  <si>
    <t xml:space="preserve">Suministro e instalacion kit panel solar fotovoltaica incluye instalacion </t>
  </si>
  <si>
    <t>Kit planta solar fotovoltaica, incluye instalacion baño</t>
  </si>
  <si>
    <t>Kit planta solar fotovoltaica, incluye instalacion 1 caseta</t>
  </si>
  <si>
    <t>suministro e instalacion kit de baño ecologico mas 3 galones</t>
  </si>
  <si>
    <t>Combo baño seco incluye sanitario, galon 20 lt y manguera de 1 pulgada</t>
  </si>
  <si>
    <t>SUMINSITRO E INSTALACION DE CONTENEDOR</t>
  </si>
  <si>
    <t>SUMINISTRO E INSTALACION DE CONTENEDOR  200 LT</t>
  </si>
  <si>
    <t>CAPITULO 2. casetas</t>
  </si>
  <si>
    <t>Suministro e instalacion de  caseta prefabricada, suministro</t>
  </si>
  <si>
    <t>Suministro e instalacion Caseta prefabricada</t>
  </si>
  <si>
    <t>CAPITULO 3. Cubierta banca</t>
  </si>
  <si>
    <t>Excavacion manual en material comun (incluye retiro)</t>
  </si>
  <si>
    <t xml:space="preserve">Espesor </t>
  </si>
  <si>
    <t>Excavacion manual , para cimentacion banca</t>
  </si>
  <si>
    <t>CAPITULO 3. MANTENIMIETO  SILLAS MADERA</t>
  </si>
  <si>
    <t>Esmale madera lllena 3 manos</t>
  </si>
  <si>
    <t>und</t>
  </si>
  <si>
    <t>Diametro</t>
  </si>
  <si>
    <t xml:space="preserve">Pintura 3 manos sillas </t>
  </si>
  <si>
    <t>CAPITULO 3. Cubierta bancaca</t>
  </si>
  <si>
    <t>Suministro e instalacion caballete  galvanizado</t>
  </si>
  <si>
    <t>Caballete</t>
  </si>
  <si>
    <t>Sumnistro e instalacion de cu bierta galvanizada cl 30</t>
  </si>
  <si>
    <t>Teja galvanizada</t>
  </si>
  <si>
    <t>Suministro e instalacion perfileria metalica para la estructura de cubierta dimensiones y calibres según dieño</t>
  </si>
  <si>
    <t>Kg</t>
  </si>
  <si>
    <t>Lineal</t>
  </si>
  <si>
    <t>Estructura metalica, tubo estructural</t>
  </si>
  <si>
    <t>5mm</t>
  </si>
  <si>
    <t>Platina metalica 16mm</t>
  </si>
  <si>
    <t>Suministro e instalacion de concreto simple de 17.5 Mpa (2500) para bases</t>
  </si>
  <si>
    <t>Concreto columna aislada</t>
  </si>
  <si>
    <t>Concreto de zapata</t>
  </si>
  <si>
    <t>Pintura de estructura metalica</t>
  </si>
  <si>
    <t xml:space="preserve"> Pintuta estructura metalica</t>
  </si>
  <si>
    <t>Cargo: Director  de Obra</t>
  </si>
  <si>
    <t>Suministro figurada y amarre de acero 37000 PSI 240  Mpa</t>
  </si>
  <si>
    <t>Acero</t>
  </si>
  <si>
    <t>Acero  de columna</t>
  </si>
  <si>
    <t>3/8"</t>
  </si>
  <si>
    <t>Estribos</t>
  </si>
  <si>
    <t>1/4"</t>
  </si>
  <si>
    <t>Acero de zapata</t>
  </si>
  <si>
    <t xml:space="preserve">RELLENO  GRANUALAR COMPACTADO COMPACTADO </t>
  </si>
  <si>
    <t>Relleno compactado de bases</t>
  </si>
  <si>
    <t>CAPITULO 4.  Porton metalico</t>
  </si>
  <si>
    <t>Suminstro e instalacion  de porton metalico.</t>
  </si>
  <si>
    <t>Suministro e instalacion porton metalico incluye cimentacion, columna, dos hojas listones en madera  y letrero</t>
  </si>
  <si>
    <t>FIGURA ILUSTRATIVA PORTON</t>
  </si>
  <si>
    <t>CAPITULO 5. escaleras</t>
  </si>
  <si>
    <t>Localizacion y replanteo obra arquitectonica</t>
  </si>
  <si>
    <t>Replanteo escaleras</t>
  </si>
  <si>
    <t>CAPITULO 5. escalera</t>
  </si>
  <si>
    <t>Suministro e instalacion de Tabla para estacado</t>
  </si>
  <si>
    <t>Escalones verdes</t>
  </si>
  <si>
    <t>CAPITULO 6. MANTENIMIETO SEÑALIZACION Y REUBICACION</t>
  </si>
  <si>
    <t>Esmalte madera llena 3 manos</t>
  </si>
  <si>
    <t>pintura para señales en madera</t>
  </si>
  <si>
    <t>Pintura puerta baño</t>
  </si>
  <si>
    <t>Excavacion en material comun</t>
  </si>
  <si>
    <t>Remocion de señales</t>
  </si>
  <si>
    <t>Apertura de  huecos señales</t>
  </si>
  <si>
    <t>Suministro e instalacion de madera inmunizada</t>
  </si>
  <si>
    <t>madera rolliza, para señalizacion</t>
  </si>
  <si>
    <t xml:space="preserve">UBICACIÓN SEÑALIZACION </t>
  </si>
  <si>
    <t>CAPITULO 7 Mantenimiento de sendero escaleras</t>
  </si>
  <si>
    <t>roceria a cada lado de la via y/o zonas necesarias para  buena visibilidad.</t>
  </si>
  <si>
    <t>CAPITULO 7. Mantenimiento de senderoescaleras</t>
  </si>
  <si>
    <t>Adecuacion de senderos, limpieza adoquin, cambio piezas y reparacion tablas puentes rusticos</t>
  </si>
  <si>
    <t>ITEM:   1.1</t>
  </si>
  <si>
    <t>ITEM:   1.2</t>
  </si>
  <si>
    <t>ITEM:   1.3</t>
  </si>
  <si>
    <t>ITEM:   1.4</t>
  </si>
  <si>
    <t>ITEM:   1.5</t>
  </si>
  <si>
    <t>ITEM:   1.6</t>
  </si>
  <si>
    <t>ITEM:   1.8</t>
  </si>
  <si>
    <t>ITEM:   1.9</t>
  </si>
  <si>
    <t>ITEM:   1.10</t>
  </si>
  <si>
    <t>ITEM:   1.11</t>
  </si>
  <si>
    <t>ITEM:   1.12</t>
  </si>
  <si>
    <t>ITEM:   1.13</t>
  </si>
  <si>
    <t>ITEM:   1.14</t>
  </si>
  <si>
    <t>ITEM:   1.15</t>
  </si>
  <si>
    <t>ITEM:   1.16</t>
  </si>
  <si>
    <t>ITEM:   1.17</t>
  </si>
  <si>
    <t>ITEM:   1.18</t>
  </si>
  <si>
    <t>ITEM:   1.19</t>
  </si>
  <si>
    <t>ITEM:   1.20</t>
  </si>
  <si>
    <t>ITEM:  1.21 - APU</t>
  </si>
  <si>
    <t>ITEM:   1.22- APU</t>
  </si>
  <si>
    <t>ITEM:  1.23-  APU</t>
  </si>
  <si>
    <t>ITEM: 1.24-  APU</t>
  </si>
  <si>
    <t>ITEM:   3.1</t>
  </si>
  <si>
    <t xml:space="preserve">OBJETO DEL CONTRATO: </t>
  </si>
  <si>
    <t>ITEM:   3.2</t>
  </si>
  <si>
    <t>ITEM:   3.3 - APU</t>
  </si>
  <si>
    <t>ITEM:   3.4</t>
  </si>
  <si>
    <t>ITEM:   3.5</t>
  </si>
  <si>
    <t>ITEM:   3.6</t>
  </si>
  <si>
    <t>ITEM:   3.7</t>
  </si>
  <si>
    <t>ITEM:   3.8</t>
  </si>
  <si>
    <t>ITEM:  3.9  APU</t>
  </si>
  <si>
    <t>ITEM: 4- .1APU</t>
  </si>
  <si>
    <t>ITEM:   5.1</t>
  </si>
  <si>
    <t>ITEM:  5.2  APU</t>
  </si>
  <si>
    <t>ITEM:   6.1</t>
  </si>
  <si>
    <t>ITEM:   6.2</t>
  </si>
  <si>
    <t>ITEM: 6.3 - APU</t>
  </si>
  <si>
    <t>ITEM:   6.4 Apu</t>
  </si>
  <si>
    <t>ITEM:   7.1</t>
  </si>
  <si>
    <t>ITEM:   7.2 APU</t>
  </si>
  <si>
    <t>Largo/Alto (m)</t>
  </si>
  <si>
    <t>Ancho (m)</t>
  </si>
  <si>
    <t xml:space="preserve">Roceria   (en sendero ecologico de 1000 m de longitud),  costados sendero peatonal de la reserva 1 metro a cada costado </t>
  </si>
  <si>
    <t>reubicacion de señales existentes en la especie correspondiente ,por lo que es necesario incluir un profesional biologo para que identifique con certeza los arboles existentes.</t>
  </si>
  <si>
    <t xml:space="preserve">Reparacion  y cambio de  piezas  de adoquines senderos peatonales, Reparacion de  dos puentes rusticos </t>
  </si>
  <si>
    <t xml:space="preserve">ROCERIA A CADA LA LADO DE LA VIA Y/0 ZONAS NECESARIAS PARA BUENA VISIBILIDAD </t>
  </si>
  <si>
    <t xml:space="preserve">7  MANTENIMIENTO DE SENDERO </t>
  </si>
  <si>
    <t>SUMINISTRO E INSTALACIÓN DE TABLA ESTACADO PARA ESCALERA VERDE DE 30cm X 3m</t>
  </si>
  <si>
    <t>2.1</t>
  </si>
  <si>
    <t>1. CONSTRUCCIÓN BAÑO SECO</t>
  </si>
  <si>
    <t>6 .  MANTENIMIENTO, SEÑALIZACIÓN Y REUBICACIÓN SEÑALES</t>
  </si>
  <si>
    <t>ALCALDIA MAYOR DE TUNJA</t>
  </si>
  <si>
    <t>ANEXO1. TÉCNICO - CANTIDADES DE OBRA</t>
  </si>
  <si>
    <t>SUMINISTRO E INSTALACIÓN CONTENEDOR DE 200 LTS</t>
  </si>
  <si>
    <t>SUMINISTRO E INTALACIÓN CASETA PRFABRICADA DE 2.5m X 2.5 m, INCLUYE, CASETA, CIMENTACIÓN, CUBIERTA</t>
  </si>
  <si>
    <t>KIT PORTON METALICO DE 2.50m x 1,79m,  INCLUYE PORTON 2 HOJAS, LISTONES MADERA, LETRERO, COLUMNAS, CIMENTACION</t>
  </si>
  <si>
    <t>SUMINISTRO E INSTALACION DE MANERA IMUNIZADA DE 1.50 d= 9-10cm</t>
  </si>
  <si>
    <t>MANTENIMIENTO Y REUBICACION DE SEÑALIZACIÓN EXISTENTE</t>
  </si>
  <si>
    <r>
      <t>OBJETO CONTRATO :</t>
    </r>
    <r>
      <rPr>
        <i/>
        <sz val="12"/>
        <color rgb="FF000000"/>
        <rFont val="Arial"/>
        <family val="2"/>
      </rPr>
      <t>SCT- 49 CONTRATAR LOS SERVICIOS PARA LA INTERVENCIÓN Y ADECUACIÓN FÍSICA DEL SENDERO UBICADO EN LA RESERVA NATURAL "EL MALMO" PARA SU APROVECHAMIENTO CON FINES DE CONTEMPLACIÓN DE ESPECIES, QUE POTENCIALICE LA OFERTA TURÍSTICA LOCAL.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</si>
</sst>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[$-240A]d&quot; de &quot;mmmm&quot; de &quot;yyyy;@"/>
    <numFmt numFmtId="167" formatCode="0.0"/>
    <numFmt numFmtId="168" formatCode="0.000"/>
    <numFmt numFmtId="169" formatCode="0.0000"/>
  </numFmts>
  <fonts count="2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3"/>
      <name val="Times New Roman"/>
      <family val="1"/>
    </font>
    <font>
      <sz val="16"/>
      <color rgb="FF000000"/>
      <name val="Times New Roman"/>
      <family val="1"/>
    </font>
    <font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name val="Times New Roman"/>
      <family val="1"/>
    </font>
    <font>
      <b/>
      <sz val="15"/>
      <color rgb="FF000000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i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3" fillId="0" borderId="0"/>
  </cellStyleXfs>
  <cellXfs count="38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5" fontId="0" fillId="0" borderId="1" xfId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right" vertical="top"/>
    </xf>
    <xf numFmtId="0" fontId="0" fillId="0" borderId="0" xfId="0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165" fontId="0" fillId="0" borderId="0" xfId="1" applyFon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left" vertical="top"/>
    </xf>
    <xf numFmtId="165" fontId="0" fillId="5" borderId="1" xfId="0" applyNumberForma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165" fontId="5" fillId="0" borderId="0" xfId="1" applyFont="1" applyFill="1" applyBorder="1" applyAlignment="1">
      <alignment horizontal="left" vertical="top"/>
    </xf>
    <xf numFmtId="165" fontId="5" fillId="0" borderId="0" xfId="0" applyNumberFormat="1" applyFont="1" applyFill="1" applyBorder="1" applyAlignment="1">
      <alignment horizontal="left" vertical="top"/>
    </xf>
    <xf numFmtId="4" fontId="0" fillId="0" borderId="1" xfId="0" applyNumberFormat="1" applyFill="1" applyBorder="1" applyAlignment="1">
      <alignment horizontal="center" vertical="top"/>
    </xf>
    <xf numFmtId="2" fontId="0" fillId="0" borderId="1" xfId="0" applyNumberForma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4" borderId="2" xfId="0" applyFont="1" applyFill="1" applyBorder="1" applyAlignment="1">
      <alignment vertical="top"/>
    </xf>
    <xf numFmtId="0" fontId="1" fillId="4" borderId="3" xfId="0" applyFont="1" applyFill="1" applyBorder="1" applyAlignment="1">
      <alignment vertical="top"/>
    </xf>
    <xf numFmtId="0" fontId="1" fillId="4" borderId="4" xfId="0" applyFont="1" applyFill="1" applyBorder="1" applyAlignment="1">
      <alignment vertical="top"/>
    </xf>
    <xf numFmtId="165" fontId="0" fillId="0" borderId="1" xfId="1" applyNumberFormat="1" applyFont="1" applyFill="1" applyBorder="1" applyAlignment="1">
      <alignment horizontal="right" vertical="top"/>
    </xf>
    <xf numFmtId="165" fontId="8" fillId="0" borderId="1" xfId="1" applyFont="1" applyFill="1" applyBorder="1" applyAlignment="1">
      <alignment horizontal="left" vertical="top"/>
    </xf>
    <xf numFmtId="165" fontId="9" fillId="0" borderId="1" xfId="1" applyFont="1" applyFill="1" applyBorder="1" applyAlignment="1">
      <alignment horizontal="left" vertical="top"/>
    </xf>
    <xf numFmtId="165" fontId="10" fillId="0" borderId="1" xfId="1" applyFont="1" applyFill="1" applyBorder="1" applyAlignment="1">
      <alignment horizontal="left" vertical="top"/>
    </xf>
    <xf numFmtId="165" fontId="8" fillId="0" borderId="4" xfId="0" applyNumberFormat="1" applyFont="1" applyFill="1" applyBorder="1" applyAlignment="1">
      <alignment vertical="top"/>
    </xf>
    <xf numFmtId="0" fontId="8" fillId="0" borderId="1" xfId="0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165" fontId="8" fillId="5" borderId="1" xfId="0" applyNumberFormat="1" applyFont="1" applyFill="1" applyBorder="1" applyAlignment="1">
      <alignment horizontal="left" vertical="top"/>
    </xf>
    <xf numFmtId="0" fontId="1" fillId="4" borderId="3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4" fontId="0" fillId="0" borderId="0" xfId="0" applyNumberForma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2" fontId="2" fillId="0" borderId="1" xfId="0" applyNumberFormat="1" applyFont="1" applyFill="1" applyBorder="1" applyAlignment="1">
      <alignment horizontal="center" vertical="top"/>
    </xf>
    <xf numFmtId="165" fontId="4" fillId="5" borderId="1" xfId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165" fontId="4" fillId="0" borderId="0" xfId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14" fillId="0" borderId="5" xfId="3" applyFont="1" applyBorder="1"/>
    <xf numFmtId="0" fontId="14" fillId="0" borderId="6" xfId="3" applyFont="1" applyBorder="1"/>
    <xf numFmtId="0" fontId="14" fillId="0" borderId="7" xfId="3" applyFont="1" applyBorder="1"/>
    <xf numFmtId="0" fontId="14" fillId="6" borderId="0" xfId="3" applyFont="1" applyFill="1"/>
    <xf numFmtId="0" fontId="14" fillId="6" borderId="13" xfId="3" applyFont="1" applyFill="1" applyBorder="1"/>
    <xf numFmtId="0" fontId="14" fillId="6" borderId="3" xfId="3" applyFont="1" applyFill="1" applyBorder="1"/>
    <xf numFmtId="0" fontId="15" fillId="6" borderId="3" xfId="3" applyFont="1" applyFill="1" applyBorder="1"/>
    <xf numFmtId="0" fontId="15" fillId="6" borderId="3" xfId="3" applyFont="1" applyFill="1" applyBorder="1" applyAlignment="1">
      <alignment horizontal="center"/>
    </xf>
    <xf numFmtId="0" fontId="17" fillId="6" borderId="3" xfId="3" applyFont="1" applyFill="1" applyBorder="1" applyAlignment="1">
      <alignment vertical="center" wrapText="1"/>
    </xf>
    <xf numFmtId="0" fontId="16" fillId="6" borderId="3" xfId="3" applyFont="1" applyFill="1" applyBorder="1" applyAlignment="1">
      <alignment vertical="center"/>
    </xf>
    <xf numFmtId="0" fontId="15" fillId="6" borderId="0" xfId="3" applyFont="1" applyFill="1" applyAlignment="1">
      <alignment vertical="center"/>
    </xf>
    <xf numFmtId="0" fontId="13" fillId="0" borderId="0" xfId="3"/>
    <xf numFmtId="0" fontId="13" fillId="0" borderId="0" xfId="3" applyAlignment="1">
      <alignment horizontal="right" vertical="top"/>
    </xf>
    <xf numFmtId="0" fontId="15" fillId="0" borderId="2" xfId="3" applyFont="1" applyBorder="1" applyAlignment="1">
      <alignment horizontal="center"/>
    </xf>
    <xf numFmtId="0" fontId="15" fillId="0" borderId="3" xfId="3" applyFont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4" fillId="6" borderId="34" xfId="3" applyFont="1" applyFill="1" applyBorder="1"/>
    <xf numFmtId="0" fontId="15" fillId="6" borderId="0" xfId="3" applyFont="1" applyFill="1"/>
    <xf numFmtId="0" fontId="15" fillId="6" borderId="0" xfId="3" applyFont="1" applyFill="1" applyAlignment="1">
      <alignment horizontal="center"/>
    </xf>
    <xf numFmtId="0" fontId="15" fillId="6" borderId="0" xfId="3" applyFont="1" applyFill="1" applyAlignment="1">
      <alignment horizontal="left"/>
    </xf>
    <xf numFmtId="0" fontId="14" fillId="6" borderId="35" xfId="3" applyFont="1" applyFill="1" applyBorder="1"/>
    <xf numFmtId="0" fontId="14" fillId="0" borderId="5" xfId="3" applyFont="1" applyBorder="1" applyAlignment="1">
      <alignment vertical="center" wrapText="1"/>
    </xf>
    <xf numFmtId="0" fontId="14" fillId="0" borderId="6" xfId="3" applyFont="1" applyBorder="1" applyAlignment="1">
      <alignment vertical="center" wrapText="1"/>
    </xf>
    <xf numFmtId="0" fontId="14" fillId="0" borderId="12" xfId="3" applyFont="1" applyBorder="1" applyAlignment="1">
      <alignment vertical="center" wrapText="1"/>
    </xf>
    <xf numFmtId="0" fontId="14" fillId="0" borderId="34" xfId="3" applyFont="1" applyBorder="1" applyAlignment="1">
      <alignment vertical="center" wrapText="1"/>
    </xf>
    <xf numFmtId="0" fontId="14" fillId="0" borderId="0" xfId="3" applyFont="1" applyAlignment="1">
      <alignment vertical="center" wrapText="1"/>
    </xf>
    <xf numFmtId="0" fontId="14" fillId="0" borderId="35" xfId="3" applyFont="1" applyBorder="1" applyAlignment="1">
      <alignment vertical="center" wrapText="1"/>
    </xf>
    <xf numFmtId="0" fontId="14" fillId="0" borderId="36" xfId="3" applyFont="1" applyBorder="1" applyAlignment="1">
      <alignment vertical="center" wrapText="1"/>
    </xf>
    <xf numFmtId="0" fontId="14" fillId="0" borderId="37" xfId="3" applyFont="1" applyBorder="1" applyAlignment="1">
      <alignment vertical="center" wrapText="1"/>
    </xf>
    <xf numFmtId="0" fontId="14" fillId="0" borderId="38" xfId="3" applyFont="1" applyBorder="1" applyAlignment="1">
      <alignment vertical="center" wrapText="1"/>
    </xf>
    <xf numFmtId="0" fontId="16" fillId="6" borderId="15" xfId="3" applyFont="1" applyFill="1" applyBorder="1" applyAlignment="1">
      <alignment vertical="center"/>
    </xf>
    <xf numFmtId="0" fontId="16" fillId="6" borderId="16" xfId="3" applyFont="1" applyFill="1" applyBorder="1" applyAlignment="1">
      <alignment vertical="center"/>
    </xf>
    <xf numFmtId="0" fontId="16" fillId="6" borderId="20" xfId="3" applyFont="1" applyFill="1" applyBorder="1" applyAlignment="1">
      <alignment vertical="center"/>
    </xf>
    <xf numFmtId="0" fontId="16" fillId="6" borderId="21" xfId="3" applyFont="1" applyFill="1" applyBorder="1" applyAlignment="1">
      <alignment vertical="center"/>
    </xf>
    <xf numFmtId="0" fontId="17" fillId="0" borderId="16" xfId="3" applyFont="1" applyBorder="1" applyAlignment="1">
      <alignment vertical="center"/>
    </xf>
    <xf numFmtId="0" fontId="17" fillId="0" borderId="21" xfId="3" applyFont="1" applyBorder="1" applyAlignment="1">
      <alignment vertical="center"/>
    </xf>
    <xf numFmtId="0" fontId="18" fillId="6" borderId="17" xfId="3" applyFont="1" applyFill="1" applyBorder="1" applyAlignment="1">
      <alignment vertical="center" wrapText="1"/>
    </xf>
    <xf numFmtId="0" fontId="18" fillId="6" borderId="16" xfId="3" applyFont="1" applyFill="1" applyBorder="1" applyAlignment="1">
      <alignment vertical="center" wrapText="1"/>
    </xf>
    <xf numFmtId="0" fontId="18" fillId="6" borderId="19" xfId="3" applyFont="1" applyFill="1" applyBorder="1" applyAlignment="1">
      <alignment vertical="center" wrapText="1"/>
    </xf>
    <xf numFmtId="0" fontId="18" fillId="6" borderId="48" xfId="3" applyFont="1" applyFill="1" applyBorder="1" applyAlignment="1">
      <alignment vertical="center" wrapText="1"/>
    </xf>
    <xf numFmtId="0" fontId="18" fillId="6" borderId="37" xfId="3" applyFont="1" applyFill="1" applyBorder="1" applyAlignment="1">
      <alignment vertical="center" wrapText="1"/>
    </xf>
    <xf numFmtId="0" fontId="18" fillId="6" borderId="38" xfId="3" applyFont="1" applyFill="1" applyBorder="1" applyAlignment="1">
      <alignment vertical="center" wrapText="1"/>
    </xf>
    <xf numFmtId="0" fontId="22" fillId="7" borderId="52" xfId="0" applyFont="1" applyFill="1" applyBorder="1" applyAlignment="1">
      <alignment horizontal="center" vertical="center" wrapText="1"/>
    </xf>
    <xf numFmtId="0" fontId="22" fillId="7" borderId="53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vertical="center" wrapText="1"/>
    </xf>
    <xf numFmtId="165" fontId="22" fillId="7" borderId="58" xfId="0" applyNumberFormat="1" applyFont="1" applyFill="1" applyBorder="1" applyAlignment="1">
      <alignment vertical="center" wrapText="1"/>
    </xf>
    <xf numFmtId="165" fontId="22" fillId="7" borderId="51" xfId="1" applyFont="1" applyFill="1" applyBorder="1" applyAlignment="1">
      <alignment horizontal="left" vertical="center" wrapText="1"/>
    </xf>
    <xf numFmtId="165" fontId="22" fillId="7" borderId="53" xfId="0" applyNumberFormat="1" applyFont="1" applyFill="1" applyBorder="1" applyAlignment="1">
      <alignment horizontal="left" vertical="center" wrapText="1"/>
    </xf>
    <xf numFmtId="165" fontId="22" fillId="7" borderId="56" xfId="0" applyNumberFormat="1" applyFont="1" applyFill="1" applyBorder="1" applyAlignment="1">
      <alignment horizontal="left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 wrapText="1"/>
    </xf>
    <xf numFmtId="4" fontId="4" fillId="3" borderId="0" xfId="0" applyNumberFormat="1" applyFont="1" applyFill="1" applyBorder="1" applyAlignment="1">
      <alignment horizontal="center" vertical="center" wrapText="1"/>
    </xf>
    <xf numFmtId="165" fontId="4" fillId="3" borderId="0" xfId="1" applyFont="1" applyFill="1" applyBorder="1" applyAlignment="1">
      <alignment horizontal="left" vertical="center" wrapText="1"/>
    </xf>
    <xf numFmtId="0" fontId="24" fillId="0" borderId="52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4" fontId="24" fillId="0" borderId="1" xfId="0" applyNumberFormat="1" applyFont="1" applyFill="1" applyBorder="1" applyAlignment="1">
      <alignment horizontal="center" vertical="center" wrapText="1"/>
    </xf>
    <xf numFmtId="165" fontId="24" fillId="0" borderId="1" xfId="1" applyFont="1" applyFill="1" applyBorder="1" applyAlignment="1">
      <alignment horizontal="left" vertical="center" wrapText="1"/>
    </xf>
    <xf numFmtId="165" fontId="24" fillId="0" borderId="53" xfId="1" applyFont="1" applyFill="1" applyBorder="1" applyAlignment="1">
      <alignment horizontal="left" vertical="center" wrapText="1"/>
    </xf>
    <xf numFmtId="2" fontId="24" fillId="0" borderId="1" xfId="0" applyNumberFormat="1" applyFont="1" applyFill="1" applyBorder="1" applyAlignment="1">
      <alignment horizontal="center" vertical="center" wrapText="1"/>
    </xf>
    <xf numFmtId="0" fontId="24" fillId="3" borderId="52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65" fontId="24" fillId="3" borderId="1" xfId="1" applyFont="1" applyFill="1" applyBorder="1" applyAlignment="1">
      <alignment horizontal="left" vertical="center" wrapText="1"/>
    </xf>
    <xf numFmtId="165" fontId="24" fillId="3" borderId="53" xfId="1" applyFont="1" applyFill="1" applyBorder="1" applyAlignment="1">
      <alignment horizontal="left" vertical="center" wrapText="1"/>
    </xf>
    <xf numFmtId="165" fontId="24" fillId="3" borderId="1" xfId="1" applyNumberFormat="1" applyFont="1" applyFill="1" applyBorder="1" applyAlignment="1">
      <alignment horizontal="right" vertical="center" wrapText="1"/>
    </xf>
    <xf numFmtId="164" fontId="23" fillId="0" borderId="3" xfId="1" applyNumberFormat="1" applyFont="1" applyFill="1" applyBorder="1" applyAlignment="1">
      <alignment vertical="center" wrapText="1"/>
    </xf>
    <xf numFmtId="165" fontId="15" fillId="7" borderId="53" xfId="1" applyFont="1" applyFill="1" applyBorder="1" applyAlignment="1">
      <alignment horizontal="left" vertical="center" wrapText="1"/>
    </xf>
    <xf numFmtId="165" fontId="23" fillId="7" borderId="53" xfId="1" applyFont="1" applyFill="1" applyBorder="1" applyAlignment="1">
      <alignment horizontal="left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4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vertical="center" wrapText="1"/>
    </xf>
    <xf numFmtId="0" fontId="14" fillId="3" borderId="5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165" fontId="14" fillId="3" borderId="1" xfId="1" applyFont="1" applyFill="1" applyBorder="1" applyAlignment="1">
      <alignment horizontal="left" vertical="center" wrapText="1"/>
    </xf>
    <xf numFmtId="165" fontId="14" fillId="3" borderId="53" xfId="1" applyFont="1" applyFill="1" applyBorder="1" applyAlignment="1">
      <alignment horizontal="left" vertical="center" wrapText="1"/>
    </xf>
    <xf numFmtId="165" fontId="24" fillId="0" borderId="3" xfId="1" applyFont="1" applyFill="1" applyBorder="1" applyAlignment="1">
      <alignment vertical="center" wrapText="1"/>
    </xf>
    <xf numFmtId="165" fontId="23" fillId="7" borderId="1" xfId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0" fillId="4" borderId="4" xfId="0" applyFill="1" applyBorder="1" applyAlignment="1">
      <alignment horizontal="left" vertical="top"/>
    </xf>
    <xf numFmtId="164" fontId="6" fillId="0" borderId="2" xfId="1" applyNumberFormat="1" applyFont="1" applyFill="1" applyBorder="1" applyAlignment="1">
      <alignment horizontal="right" vertical="top"/>
    </xf>
    <xf numFmtId="164" fontId="6" fillId="0" borderId="3" xfId="1" applyNumberFormat="1" applyFont="1" applyFill="1" applyBorder="1" applyAlignment="1">
      <alignment horizontal="right" vertical="top"/>
    </xf>
    <xf numFmtId="164" fontId="6" fillId="0" borderId="4" xfId="1" applyNumberFormat="1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6" fillId="0" borderId="4" xfId="0" applyFont="1" applyFill="1" applyBorder="1" applyAlignment="1">
      <alignment horizontal="right" vertical="top"/>
    </xf>
    <xf numFmtId="0" fontId="8" fillId="0" borderId="2" xfId="0" applyFont="1" applyFill="1" applyBorder="1" applyAlignment="1">
      <alignment horizontal="right" vertical="top"/>
    </xf>
    <xf numFmtId="0" fontId="8" fillId="0" borderId="3" xfId="0" applyFont="1" applyFill="1" applyBorder="1" applyAlignment="1">
      <alignment horizontal="right" vertical="top"/>
    </xf>
    <xf numFmtId="0" fontId="1" fillId="4" borderId="3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3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7" fillId="0" borderId="2" xfId="0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right" vertical="top"/>
    </xf>
    <xf numFmtId="165" fontId="6" fillId="0" borderId="2" xfId="1" applyFont="1" applyFill="1" applyBorder="1" applyAlignment="1">
      <alignment horizontal="right" vertical="top"/>
    </xf>
    <xf numFmtId="165" fontId="6" fillId="0" borderId="3" xfId="1" applyFont="1" applyFill="1" applyBorder="1" applyAlignment="1">
      <alignment horizontal="right" vertical="top"/>
    </xf>
    <xf numFmtId="165" fontId="6" fillId="0" borderId="4" xfId="1" applyFont="1" applyFill="1" applyBorder="1" applyAlignment="1">
      <alignment horizontal="right" vertical="top"/>
    </xf>
    <xf numFmtId="0" fontId="22" fillId="7" borderId="54" xfId="0" applyFont="1" applyFill="1" applyBorder="1" applyAlignment="1">
      <alignment horizontal="right" vertical="center" wrapText="1"/>
    </xf>
    <xf numFmtId="0" fontId="22" fillId="7" borderId="3" xfId="0" applyFont="1" applyFill="1" applyBorder="1" applyAlignment="1">
      <alignment horizontal="right" vertical="center" wrapText="1"/>
    </xf>
    <xf numFmtId="0" fontId="22" fillId="7" borderId="4" xfId="0" applyFont="1" applyFill="1" applyBorder="1" applyAlignment="1">
      <alignment horizontal="right" vertical="center" wrapText="1"/>
    </xf>
    <xf numFmtId="0" fontId="22" fillId="7" borderId="61" xfId="0" applyFont="1" applyFill="1" applyBorder="1" applyAlignment="1">
      <alignment horizontal="right" vertical="center" wrapText="1"/>
    </xf>
    <xf numFmtId="0" fontId="22" fillId="7" borderId="62" xfId="0" applyFont="1" applyFill="1" applyBorder="1" applyAlignment="1">
      <alignment horizontal="right" vertical="center" wrapText="1"/>
    </xf>
    <xf numFmtId="0" fontId="22" fillId="7" borderId="64" xfId="0" applyFont="1" applyFill="1" applyBorder="1" applyAlignment="1">
      <alignment horizontal="right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24" fillId="0" borderId="5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22" fillId="7" borderId="57" xfId="0" applyFont="1" applyFill="1" applyBorder="1" applyAlignment="1">
      <alignment horizontal="center" vertical="center" wrapText="1"/>
    </xf>
    <xf numFmtId="165" fontId="23" fillId="7" borderId="1" xfId="1" applyFont="1" applyFill="1" applyBorder="1" applyAlignment="1">
      <alignment horizontal="center" vertical="center" wrapText="1"/>
    </xf>
    <xf numFmtId="165" fontId="24" fillId="0" borderId="54" xfId="1" applyFont="1" applyFill="1" applyBorder="1" applyAlignment="1">
      <alignment horizontal="center" vertical="center" wrapText="1"/>
    </xf>
    <xf numFmtId="165" fontId="24" fillId="0" borderId="3" xfId="1" applyFont="1" applyFill="1" applyBorder="1" applyAlignment="1">
      <alignment horizontal="center" vertical="center" wrapText="1"/>
    </xf>
    <xf numFmtId="0" fontId="22" fillId="7" borderId="59" xfId="0" applyFont="1" applyFill="1" applyBorder="1" applyAlignment="1">
      <alignment horizontal="right" vertical="center" wrapText="1"/>
    </xf>
    <xf numFmtId="0" fontId="22" fillId="7" borderId="60" xfId="0" applyFont="1" applyFill="1" applyBorder="1" applyAlignment="1">
      <alignment horizontal="right" vertical="center" wrapText="1"/>
    </xf>
    <xf numFmtId="0" fontId="22" fillId="7" borderId="63" xfId="0" applyFont="1" applyFill="1" applyBorder="1" applyAlignment="1">
      <alignment horizontal="right" vertical="center" wrapText="1"/>
    </xf>
    <xf numFmtId="0" fontId="23" fillId="7" borderId="54" xfId="0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23" fillId="7" borderId="55" xfId="0" applyFont="1" applyFill="1" applyBorder="1" applyAlignment="1">
      <alignment horizontal="center" vertical="center" wrapText="1"/>
    </xf>
    <xf numFmtId="0" fontId="22" fillId="7" borderId="49" xfId="0" applyFont="1" applyFill="1" applyBorder="1" applyAlignment="1">
      <alignment horizontal="center" vertical="center" wrapText="1"/>
    </xf>
    <xf numFmtId="0" fontId="22" fillId="7" borderId="50" xfId="0" applyFont="1" applyFill="1" applyBorder="1" applyAlignment="1">
      <alignment horizontal="center" vertical="center" wrapText="1"/>
    </xf>
    <xf numFmtId="0" fontId="22" fillId="7" borderId="51" xfId="0" applyFont="1" applyFill="1" applyBorder="1" applyAlignment="1">
      <alignment horizontal="center" vertical="center" wrapText="1"/>
    </xf>
    <xf numFmtId="0" fontId="22" fillId="7" borderId="52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53" xfId="0" applyFont="1" applyFill="1" applyBorder="1" applyAlignment="1">
      <alignment horizontal="center" vertical="center" wrapText="1"/>
    </xf>
    <xf numFmtId="0" fontId="22" fillId="7" borderId="52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horizontal="left" vertical="center" wrapText="1"/>
    </xf>
    <xf numFmtId="0" fontId="21" fillId="7" borderId="53" xfId="0" applyFont="1" applyFill="1" applyBorder="1" applyAlignment="1">
      <alignment horizontal="left" vertical="center" wrapText="1"/>
    </xf>
    <xf numFmtId="164" fontId="23" fillId="7" borderId="1" xfId="1" applyNumberFormat="1" applyFont="1" applyFill="1" applyBorder="1" applyAlignment="1">
      <alignment horizontal="center" vertical="center" wrapText="1"/>
    </xf>
    <xf numFmtId="164" fontId="23" fillId="0" borderId="54" xfId="1" applyNumberFormat="1" applyFont="1" applyFill="1" applyBorder="1" applyAlignment="1">
      <alignment horizontal="center" vertical="center" wrapText="1"/>
    </xf>
    <xf numFmtId="164" fontId="23" fillId="0" borderId="3" xfId="1" applyNumberFormat="1" applyFont="1" applyFill="1" applyBorder="1" applyAlignment="1">
      <alignment horizontal="center" vertical="center" wrapText="1"/>
    </xf>
    <xf numFmtId="164" fontId="23" fillId="3" borderId="2" xfId="1" applyNumberFormat="1" applyFont="1" applyFill="1" applyBorder="1" applyAlignment="1">
      <alignment horizontal="center" vertical="center" wrapText="1"/>
    </xf>
    <xf numFmtId="164" fontId="23" fillId="3" borderId="3" xfId="1" applyNumberFormat="1" applyFont="1" applyFill="1" applyBorder="1" applyAlignment="1">
      <alignment horizontal="center" vertical="center" wrapText="1"/>
    </xf>
    <xf numFmtId="164" fontId="23" fillId="3" borderId="4" xfId="1" applyNumberFormat="1" applyFont="1" applyFill="1" applyBorder="1" applyAlignment="1">
      <alignment horizontal="center" vertical="center" wrapText="1"/>
    </xf>
    <xf numFmtId="0" fontId="14" fillId="0" borderId="39" xfId="3" applyFont="1" applyBorder="1" applyAlignment="1">
      <alignment horizontal="left"/>
    </xf>
    <xf numFmtId="0" fontId="14" fillId="0" borderId="1" xfId="3" applyFont="1" applyBorder="1" applyAlignment="1">
      <alignment horizontal="left"/>
    </xf>
    <xf numFmtId="0" fontId="14" fillId="6" borderId="1" xfId="3" applyFont="1" applyFill="1" applyBorder="1" applyAlignment="1">
      <alignment horizontal="left"/>
    </xf>
    <xf numFmtId="0" fontId="14" fillId="6" borderId="40" xfId="3" applyFont="1" applyFill="1" applyBorder="1" applyAlignment="1">
      <alignment horizontal="left"/>
    </xf>
    <xf numFmtId="0" fontId="14" fillId="0" borderId="41" xfId="3" applyFont="1" applyBorder="1" applyAlignment="1">
      <alignment horizontal="left"/>
    </xf>
    <xf numFmtId="0" fontId="14" fillId="0" borderId="42" xfId="3" applyFont="1" applyBorder="1" applyAlignment="1">
      <alignment horizontal="left"/>
    </xf>
    <xf numFmtId="0" fontId="14" fillId="0" borderId="43" xfId="3" applyFont="1" applyBorder="1" applyAlignment="1">
      <alignment horizontal="left"/>
    </xf>
    <xf numFmtId="0" fontId="15" fillId="7" borderId="29" xfId="3" applyFont="1" applyFill="1" applyBorder="1" applyAlignment="1">
      <alignment horizontal="center"/>
    </xf>
    <xf numFmtId="0" fontId="15" fillId="7" borderId="30" xfId="3" applyFont="1" applyFill="1" applyBorder="1" applyAlignment="1">
      <alignment horizontal="center"/>
    </xf>
    <xf numFmtId="0" fontId="15" fillId="7" borderId="31" xfId="3" applyFont="1" applyFill="1" applyBorder="1" applyAlignment="1">
      <alignment horizontal="center"/>
    </xf>
    <xf numFmtId="0" fontId="15" fillId="7" borderId="32" xfId="3" applyFont="1" applyFill="1" applyBorder="1" applyAlignment="1">
      <alignment horizontal="right"/>
    </xf>
    <xf numFmtId="0" fontId="15" fillId="7" borderId="30" xfId="3" applyFont="1" applyFill="1" applyBorder="1" applyAlignment="1">
      <alignment horizontal="right"/>
    </xf>
    <xf numFmtId="0" fontId="15" fillId="7" borderId="31" xfId="3" applyFont="1" applyFill="1" applyBorder="1" applyAlignment="1">
      <alignment horizontal="right"/>
    </xf>
    <xf numFmtId="0" fontId="15" fillId="7" borderId="32" xfId="3" applyFont="1" applyFill="1" applyBorder="1" applyAlignment="1">
      <alignment horizontal="center"/>
    </xf>
    <xf numFmtId="2" fontId="15" fillId="7" borderId="30" xfId="3" applyNumberFormat="1" applyFont="1" applyFill="1" applyBorder="1" applyAlignment="1">
      <alignment horizontal="center"/>
    </xf>
    <xf numFmtId="2" fontId="15" fillId="7" borderId="33" xfId="3" applyNumberFormat="1" applyFont="1" applyFill="1" applyBorder="1" applyAlignment="1">
      <alignment horizontal="center"/>
    </xf>
    <xf numFmtId="0" fontId="14" fillId="0" borderId="5" xfId="3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0" fontId="14" fillId="0" borderId="12" xfId="3" applyFont="1" applyBorder="1" applyAlignment="1">
      <alignment horizontal="center" vertical="center" wrapText="1"/>
    </xf>
    <xf numFmtId="0" fontId="14" fillId="0" borderId="34" xfId="3" applyFont="1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14" fillId="0" borderId="35" xfId="3" applyFont="1" applyBorder="1" applyAlignment="1">
      <alignment horizontal="center" vertical="center" wrapText="1"/>
    </xf>
    <xf numFmtId="0" fontId="14" fillId="0" borderId="36" xfId="3" applyFont="1" applyBorder="1" applyAlignment="1">
      <alignment horizontal="center" vertical="center" wrapText="1"/>
    </xf>
    <xf numFmtId="0" fontId="14" fillId="0" borderId="37" xfId="3" applyFont="1" applyBorder="1" applyAlignment="1">
      <alignment horizontal="center" vertical="center" wrapText="1"/>
    </xf>
    <xf numFmtId="0" fontId="14" fillId="0" borderId="38" xfId="3" applyFont="1" applyBorder="1" applyAlignment="1">
      <alignment horizontal="center" vertical="center" wrapText="1"/>
    </xf>
    <xf numFmtId="0" fontId="14" fillId="0" borderId="27" xfId="3" applyFont="1" applyBorder="1" applyAlignment="1">
      <alignment horizontal="center"/>
    </xf>
    <xf numFmtId="0" fontId="14" fillId="0" borderId="28" xfId="3" applyFont="1" applyBorder="1" applyAlignment="1">
      <alignment horizontal="center"/>
    </xf>
    <xf numFmtId="0" fontId="13" fillId="0" borderId="3" xfId="3" applyBorder="1" applyAlignment="1">
      <alignment horizontal="center"/>
    </xf>
    <xf numFmtId="0" fontId="13" fillId="0" borderId="14" xfId="3" applyBorder="1" applyAlignment="1">
      <alignment horizontal="center"/>
    </xf>
    <xf numFmtId="0" fontId="13" fillId="0" borderId="13" xfId="3" applyBorder="1" applyAlignment="1">
      <alignment horizontal="right" vertical="top"/>
    </xf>
    <xf numFmtId="0" fontId="13" fillId="0" borderId="3" xfId="3" applyBorder="1" applyAlignment="1">
      <alignment horizontal="right" vertical="top"/>
    </xf>
    <xf numFmtId="0" fontId="13" fillId="0" borderId="2" xfId="3" applyBorder="1" applyAlignment="1">
      <alignment horizontal="center" vertical="top"/>
    </xf>
    <xf numFmtId="0" fontId="13" fillId="0" borderId="4" xfId="3" applyBorder="1" applyAlignment="1">
      <alignment horizontal="center" vertical="top"/>
    </xf>
    <xf numFmtId="0" fontId="13" fillId="0" borderId="22" xfId="3" applyBorder="1" applyAlignment="1">
      <alignment horizontal="center" vertical="top"/>
    </xf>
    <xf numFmtId="0" fontId="13" fillId="0" borderId="21" xfId="3" applyBorder="1" applyAlignment="1">
      <alignment horizontal="center" vertical="top"/>
    </xf>
    <xf numFmtId="0" fontId="13" fillId="0" borderId="23" xfId="3" applyBorder="1" applyAlignment="1">
      <alignment horizontal="center" vertical="top"/>
    </xf>
    <xf numFmtId="2" fontId="13" fillId="0" borderId="2" xfId="3" applyNumberFormat="1" applyBorder="1" applyAlignment="1">
      <alignment horizontal="center"/>
    </xf>
    <xf numFmtId="2" fontId="13" fillId="0" borderId="3" xfId="3" applyNumberFormat="1" applyBorder="1" applyAlignment="1">
      <alignment horizontal="center"/>
    </xf>
    <xf numFmtId="2" fontId="13" fillId="0" borderId="4" xfId="3" applyNumberFormat="1" applyBorder="1" applyAlignment="1">
      <alignment horizontal="center"/>
    </xf>
    <xf numFmtId="0" fontId="15" fillId="0" borderId="2" xfId="3" applyFont="1" applyBorder="1" applyAlignment="1">
      <alignment horizontal="center"/>
    </xf>
    <xf numFmtId="0" fontId="15" fillId="0" borderId="3" xfId="3" applyFont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4" fillId="0" borderId="2" xfId="3" applyFont="1" applyBorder="1" applyAlignment="1">
      <alignment horizontal="center"/>
    </xf>
    <xf numFmtId="0" fontId="14" fillId="0" borderId="4" xfId="3" applyFont="1" applyBorder="1" applyAlignment="1">
      <alignment horizontal="center"/>
    </xf>
    <xf numFmtId="0" fontId="13" fillId="0" borderId="27" xfId="3" applyBorder="1" applyAlignment="1">
      <alignment horizontal="center" vertical="top"/>
    </xf>
    <xf numFmtId="0" fontId="13" fillId="0" borderId="28" xfId="3" applyBorder="1" applyAlignment="1">
      <alignment horizontal="center" vertical="top"/>
    </xf>
    <xf numFmtId="0" fontId="13" fillId="0" borderId="2" xfId="3" applyBorder="1" applyAlignment="1">
      <alignment horizontal="center"/>
    </xf>
    <xf numFmtId="0" fontId="13" fillId="0" borderId="4" xfId="3" applyBorder="1" applyAlignment="1">
      <alignment horizontal="center"/>
    </xf>
    <xf numFmtId="0" fontId="13" fillId="0" borderId="13" xfId="3" applyBorder="1" applyAlignment="1">
      <alignment horizontal="left" vertical="top"/>
    </xf>
    <xf numFmtId="0" fontId="13" fillId="0" borderId="3" xfId="3" applyBorder="1" applyAlignment="1">
      <alignment horizontal="left" vertical="top"/>
    </xf>
    <xf numFmtId="0" fontId="13" fillId="0" borderId="3" xfId="3" applyBorder="1" applyAlignment="1">
      <alignment horizontal="center" vertical="top"/>
    </xf>
    <xf numFmtId="2" fontId="13" fillId="0" borderId="2" xfId="3" applyNumberFormat="1" applyBorder="1" applyAlignment="1">
      <alignment horizontal="center" vertical="top"/>
    </xf>
    <xf numFmtId="2" fontId="13" fillId="0" borderId="3" xfId="3" applyNumberFormat="1" applyBorder="1" applyAlignment="1">
      <alignment horizontal="center" vertical="top"/>
    </xf>
    <xf numFmtId="2" fontId="13" fillId="0" borderId="4" xfId="3" applyNumberFormat="1" applyBorder="1" applyAlignment="1">
      <alignment horizontal="center" vertical="top"/>
    </xf>
    <xf numFmtId="167" fontId="13" fillId="0" borderId="2" xfId="3" applyNumberFormat="1" applyBorder="1" applyAlignment="1">
      <alignment horizontal="center"/>
    </xf>
    <xf numFmtId="167" fontId="13" fillId="0" borderId="3" xfId="3" applyNumberFormat="1" applyBorder="1" applyAlignment="1">
      <alignment horizontal="center"/>
    </xf>
    <xf numFmtId="167" fontId="13" fillId="0" borderId="4" xfId="3" applyNumberFormat="1" applyBorder="1" applyAlignment="1">
      <alignment horizontal="center"/>
    </xf>
    <xf numFmtId="0" fontId="15" fillId="7" borderId="21" xfId="3" applyFont="1" applyFill="1" applyBorder="1" applyAlignment="1">
      <alignment horizontal="center"/>
    </xf>
    <xf numFmtId="0" fontId="15" fillId="7" borderId="24" xfId="3" applyFont="1" applyFill="1" applyBorder="1" applyAlignment="1">
      <alignment horizontal="center"/>
    </xf>
    <xf numFmtId="0" fontId="15" fillId="6" borderId="25" xfId="3" applyFont="1" applyFill="1" applyBorder="1" applyAlignment="1">
      <alignment horizontal="center" vertical="center"/>
    </xf>
    <xf numFmtId="0" fontId="15" fillId="6" borderId="9" xfId="3" applyFont="1" applyFill="1" applyBorder="1" applyAlignment="1">
      <alignment horizontal="center" vertical="center"/>
    </xf>
    <xf numFmtId="0" fontId="16" fillId="6" borderId="8" xfId="3" applyFont="1" applyFill="1" applyBorder="1" applyAlignment="1">
      <alignment horizontal="left" vertical="center"/>
    </xf>
    <xf numFmtId="0" fontId="16" fillId="6" borderId="9" xfId="3" applyFont="1" applyFill="1" applyBorder="1" applyAlignment="1">
      <alignment horizontal="left" vertical="center"/>
    </xf>
    <xf numFmtId="0" fontId="16" fillId="6" borderId="10" xfId="3" applyFont="1" applyFill="1" applyBorder="1" applyAlignment="1">
      <alignment horizontal="left" vertical="center"/>
    </xf>
    <xf numFmtId="0" fontId="13" fillId="0" borderId="8" xfId="3" applyBorder="1" applyAlignment="1">
      <alignment horizontal="left" vertical="center" wrapText="1"/>
    </xf>
    <xf numFmtId="0" fontId="13" fillId="0" borderId="9" xfId="3" applyBorder="1" applyAlignment="1">
      <alignment horizontal="left" vertical="center" wrapText="1"/>
    </xf>
    <xf numFmtId="0" fontId="16" fillId="6" borderId="8" xfId="3" applyFont="1" applyFill="1" applyBorder="1" applyAlignment="1">
      <alignment horizontal="center" vertical="center"/>
    </xf>
    <xf numFmtId="0" fontId="16" fillId="6" borderId="9" xfId="3" applyFont="1" applyFill="1" applyBorder="1" applyAlignment="1">
      <alignment horizontal="center" vertical="center"/>
    </xf>
    <xf numFmtId="0" fontId="16" fillId="6" borderId="26" xfId="3" applyFont="1" applyFill="1" applyBorder="1" applyAlignment="1">
      <alignment horizontal="center" vertical="center"/>
    </xf>
    <xf numFmtId="0" fontId="15" fillId="7" borderId="20" xfId="3" applyFont="1" applyFill="1" applyBorder="1" applyAlignment="1">
      <alignment horizontal="center"/>
    </xf>
    <xf numFmtId="0" fontId="15" fillId="7" borderId="23" xfId="3" applyFont="1" applyFill="1" applyBorder="1" applyAlignment="1">
      <alignment horizontal="center"/>
    </xf>
    <xf numFmtId="0" fontId="15" fillId="7" borderId="22" xfId="3" applyFont="1" applyFill="1" applyBorder="1" applyAlignment="1">
      <alignment horizontal="center"/>
    </xf>
    <xf numFmtId="0" fontId="16" fillId="6" borderId="15" xfId="3" applyFont="1" applyFill="1" applyBorder="1" applyAlignment="1">
      <alignment horizontal="center" vertical="center"/>
    </xf>
    <xf numFmtId="0" fontId="16" fillId="6" borderId="16" xfId="3" applyFont="1" applyFill="1" applyBorder="1" applyAlignment="1">
      <alignment horizontal="center" vertical="center"/>
    </xf>
    <xf numFmtId="0" fontId="16" fillId="6" borderId="18" xfId="3" applyFont="1" applyFill="1" applyBorder="1" applyAlignment="1">
      <alignment horizontal="center" vertical="center"/>
    </xf>
    <xf numFmtId="0" fontId="16" fillId="6" borderId="36" xfId="3" applyFont="1" applyFill="1" applyBorder="1" applyAlignment="1">
      <alignment horizontal="center" vertical="center"/>
    </xf>
    <xf numFmtId="0" fontId="16" fillId="6" borderId="37" xfId="3" applyFont="1" applyFill="1" applyBorder="1" applyAlignment="1">
      <alignment horizontal="center" vertical="center"/>
    </xf>
    <xf numFmtId="0" fontId="16" fillId="6" borderId="47" xfId="3" applyFont="1" applyFill="1" applyBorder="1" applyAlignment="1">
      <alignment horizontal="center" vertical="center"/>
    </xf>
    <xf numFmtId="0" fontId="15" fillId="0" borderId="8" xfId="3" applyFont="1" applyBorder="1" applyAlignment="1">
      <alignment horizontal="center" vertical="center"/>
    </xf>
    <xf numFmtId="0" fontId="15" fillId="0" borderId="9" xfId="3" applyFont="1" applyBorder="1" applyAlignment="1">
      <alignment horizontal="center" vertical="center"/>
    </xf>
    <xf numFmtId="0" fontId="15" fillId="0" borderId="10" xfId="3" applyFont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/>
    </xf>
    <xf numFmtId="0" fontId="15" fillId="6" borderId="3" xfId="3" applyFont="1" applyFill="1" applyBorder="1" applyAlignment="1">
      <alignment horizontal="center"/>
    </xf>
    <xf numFmtId="0" fontId="15" fillId="6" borderId="14" xfId="3" applyFont="1" applyFill="1" applyBorder="1" applyAlignment="1">
      <alignment horizontal="center"/>
    </xf>
    <xf numFmtId="0" fontId="16" fillId="6" borderId="13" xfId="3" applyFont="1" applyFill="1" applyBorder="1" applyAlignment="1">
      <alignment horizontal="left" vertical="center"/>
    </xf>
    <xf numFmtId="0" fontId="16" fillId="6" borderId="3" xfId="3" applyFont="1" applyFill="1" applyBorder="1" applyAlignment="1">
      <alignment horizontal="left" vertical="center"/>
    </xf>
    <xf numFmtId="0" fontId="13" fillId="6" borderId="3" xfId="3" applyFill="1" applyBorder="1" applyAlignment="1">
      <alignment horizontal="center" vertical="center"/>
    </xf>
    <xf numFmtId="0" fontId="16" fillId="6" borderId="2" xfId="3" applyFont="1" applyFill="1" applyBorder="1" applyAlignment="1">
      <alignment horizontal="left" vertical="center"/>
    </xf>
    <xf numFmtId="166" fontId="13" fillId="6" borderId="2" xfId="3" applyNumberFormat="1" applyFill="1" applyBorder="1" applyAlignment="1">
      <alignment horizontal="center" vertical="center"/>
    </xf>
    <xf numFmtId="166" fontId="13" fillId="6" borderId="3" xfId="3" applyNumberFormat="1" applyFill="1" applyBorder="1" applyAlignment="1">
      <alignment horizontal="center" vertical="center"/>
    </xf>
    <xf numFmtId="166" fontId="13" fillId="6" borderId="14" xfId="3" applyNumberFormat="1" applyFill="1" applyBorder="1" applyAlignment="1">
      <alignment horizontal="center" vertical="center"/>
    </xf>
    <xf numFmtId="0" fontId="18" fillId="6" borderId="17" xfId="3" applyFont="1" applyFill="1" applyBorder="1" applyAlignment="1">
      <alignment horizontal="center" vertical="center" wrapText="1"/>
    </xf>
    <xf numFmtId="0" fontId="18" fillId="6" borderId="16" xfId="3" applyFont="1" applyFill="1" applyBorder="1" applyAlignment="1">
      <alignment horizontal="center" vertical="center" wrapText="1"/>
    </xf>
    <xf numFmtId="0" fontId="18" fillId="6" borderId="19" xfId="3" applyFont="1" applyFill="1" applyBorder="1" applyAlignment="1">
      <alignment horizontal="center" vertical="center" wrapText="1"/>
    </xf>
    <xf numFmtId="0" fontId="18" fillId="6" borderId="48" xfId="3" applyFont="1" applyFill="1" applyBorder="1" applyAlignment="1">
      <alignment horizontal="center" vertical="center" wrapText="1"/>
    </xf>
    <xf numFmtId="0" fontId="18" fillId="6" borderId="37" xfId="3" applyFont="1" applyFill="1" applyBorder="1" applyAlignment="1">
      <alignment horizontal="center" vertical="center" wrapText="1"/>
    </xf>
    <xf numFmtId="0" fontId="18" fillId="6" borderId="38" xfId="3" applyFont="1" applyFill="1" applyBorder="1" applyAlignment="1">
      <alignment horizontal="center" vertical="center" wrapText="1"/>
    </xf>
    <xf numFmtId="0" fontId="13" fillId="3" borderId="13" xfId="3" applyFill="1" applyBorder="1" applyAlignment="1">
      <alignment horizontal="left" vertical="top"/>
    </xf>
    <xf numFmtId="0" fontId="13" fillId="3" borderId="3" xfId="3" applyFill="1" applyBorder="1" applyAlignment="1">
      <alignment horizontal="left" vertical="top"/>
    </xf>
    <xf numFmtId="0" fontId="16" fillId="6" borderId="15" xfId="3" applyFont="1" applyFill="1" applyBorder="1" applyAlignment="1">
      <alignment horizontal="left" vertical="center"/>
    </xf>
    <xf numFmtId="0" fontId="16" fillId="6" borderId="16" xfId="3" applyFont="1" applyFill="1" applyBorder="1" applyAlignment="1">
      <alignment horizontal="left" vertical="center"/>
    </xf>
    <xf numFmtId="0" fontId="16" fillId="6" borderId="20" xfId="3" applyFont="1" applyFill="1" applyBorder="1" applyAlignment="1">
      <alignment horizontal="left" vertical="center"/>
    </xf>
    <xf numFmtId="0" fontId="16" fillId="6" borderId="21" xfId="3" applyFont="1" applyFill="1" applyBorder="1" applyAlignment="1">
      <alignment horizontal="left" vertical="center"/>
    </xf>
    <xf numFmtId="2" fontId="15" fillId="7" borderId="32" xfId="3" applyNumberFormat="1" applyFont="1" applyFill="1" applyBorder="1" applyAlignment="1">
      <alignment horizontal="center"/>
    </xf>
    <xf numFmtId="167" fontId="15" fillId="3" borderId="0" xfId="3" applyNumberFormat="1" applyFont="1" applyFill="1" applyAlignment="1">
      <alignment horizontal="center"/>
    </xf>
    <xf numFmtId="0" fontId="20" fillId="3" borderId="13" xfId="3" applyFont="1" applyFill="1" applyBorder="1" applyAlignment="1">
      <alignment horizontal="right" vertical="top"/>
    </xf>
    <xf numFmtId="0" fontId="20" fillId="3" borderId="3" xfId="3" applyFont="1" applyFill="1" applyBorder="1" applyAlignment="1">
      <alignment horizontal="right" vertical="top"/>
    </xf>
    <xf numFmtId="2" fontId="13" fillId="0" borderId="14" xfId="3" applyNumberFormat="1" applyBorder="1" applyAlignment="1">
      <alignment horizontal="center"/>
    </xf>
    <xf numFmtId="0" fontId="15" fillId="3" borderId="2" xfId="3" applyFont="1" applyFill="1" applyBorder="1" applyAlignment="1">
      <alignment horizontal="center"/>
    </xf>
    <xf numFmtId="0" fontId="15" fillId="3" borderId="3" xfId="3" applyFont="1" applyFill="1" applyBorder="1" applyAlignment="1">
      <alignment horizontal="center"/>
    </xf>
    <xf numFmtId="0" fontId="15" fillId="3" borderId="4" xfId="3" applyFont="1" applyFill="1" applyBorder="1" applyAlignment="1">
      <alignment horizontal="center"/>
    </xf>
    <xf numFmtId="167" fontId="15" fillId="7" borderId="0" xfId="3" applyNumberFormat="1" applyFont="1" applyFill="1" applyAlignment="1">
      <alignment horizontal="center"/>
    </xf>
    <xf numFmtId="167" fontId="13" fillId="0" borderId="14" xfId="3" applyNumberFormat="1" applyBorder="1" applyAlignment="1">
      <alignment horizontal="center"/>
    </xf>
    <xf numFmtId="0" fontId="15" fillId="7" borderId="22" xfId="3" applyFont="1" applyFill="1" applyBorder="1" applyAlignment="1">
      <alignment horizontal="center" wrapText="1"/>
    </xf>
    <xf numFmtId="0" fontId="15" fillId="7" borderId="21" xfId="3" applyFont="1" applyFill="1" applyBorder="1" applyAlignment="1">
      <alignment horizontal="center" wrapText="1"/>
    </xf>
    <xf numFmtId="0" fontId="15" fillId="7" borderId="23" xfId="3" applyFont="1" applyFill="1" applyBorder="1" applyAlignment="1">
      <alignment horizontal="center" wrapText="1"/>
    </xf>
    <xf numFmtId="0" fontId="17" fillId="0" borderId="16" xfId="3" applyFont="1" applyBorder="1" applyAlignment="1">
      <alignment horizontal="left" vertical="center"/>
    </xf>
    <xf numFmtId="0" fontId="17" fillId="0" borderId="21" xfId="3" applyFont="1" applyBorder="1" applyAlignment="1">
      <alignment horizontal="left" vertical="center"/>
    </xf>
    <xf numFmtId="0" fontId="13" fillId="0" borderId="13" xfId="3" applyBorder="1" applyAlignment="1">
      <alignment vertical="top"/>
    </xf>
    <xf numFmtId="0" fontId="13" fillId="0" borderId="3" xfId="3" applyBorder="1" applyAlignment="1">
      <alignment vertical="top"/>
    </xf>
    <xf numFmtId="0" fontId="18" fillId="6" borderId="18" xfId="3" applyFont="1" applyFill="1" applyBorder="1" applyAlignment="1">
      <alignment horizontal="center" vertical="center" wrapText="1"/>
    </xf>
    <xf numFmtId="0" fontId="18" fillId="6" borderId="22" xfId="3" applyFont="1" applyFill="1" applyBorder="1" applyAlignment="1">
      <alignment horizontal="center" vertical="center" wrapText="1"/>
    </xf>
    <xf numFmtId="0" fontId="18" fillId="6" borderId="21" xfId="3" applyFont="1" applyFill="1" applyBorder="1" applyAlignment="1">
      <alignment horizontal="center" vertical="center" wrapText="1"/>
    </xf>
    <xf numFmtId="0" fontId="18" fillId="6" borderId="23" xfId="3" applyFont="1" applyFill="1" applyBorder="1" applyAlignment="1">
      <alignment horizontal="center" vertical="center" wrapText="1"/>
    </xf>
    <xf numFmtId="0" fontId="19" fillId="0" borderId="17" xfId="3" applyFont="1" applyBorder="1" applyAlignment="1">
      <alignment horizontal="justify" vertical="center" wrapText="1"/>
    </xf>
    <xf numFmtId="0" fontId="19" fillId="0" borderId="16" xfId="3" applyFont="1" applyBorder="1" applyAlignment="1">
      <alignment horizontal="justify" vertical="center" wrapText="1"/>
    </xf>
    <xf numFmtId="0" fontId="19" fillId="0" borderId="19" xfId="3" applyFont="1" applyBorder="1" applyAlignment="1">
      <alignment horizontal="justify" vertical="center" wrapText="1"/>
    </xf>
    <xf numFmtId="0" fontId="19" fillId="0" borderId="22" xfId="3" applyFont="1" applyBorder="1" applyAlignment="1">
      <alignment horizontal="justify" vertical="center" wrapText="1"/>
    </xf>
    <xf numFmtId="0" fontId="19" fillId="0" borderId="21" xfId="3" applyFont="1" applyBorder="1" applyAlignment="1">
      <alignment horizontal="justify" vertical="center" wrapText="1"/>
    </xf>
    <xf numFmtId="0" fontId="19" fillId="0" borderId="24" xfId="3" applyFont="1" applyBorder="1" applyAlignment="1">
      <alignment horizontal="justify" vertical="center" wrapText="1"/>
    </xf>
    <xf numFmtId="0" fontId="13" fillId="0" borderId="4" xfId="3" applyBorder="1" applyAlignment="1">
      <alignment vertical="top"/>
    </xf>
    <xf numFmtId="0" fontId="13" fillId="3" borderId="13" xfId="3" applyFill="1" applyBorder="1" applyAlignment="1">
      <alignment vertical="top"/>
    </xf>
    <xf numFmtId="0" fontId="13" fillId="3" borderId="3" xfId="3" applyFill="1" applyBorder="1" applyAlignment="1">
      <alignment vertical="top"/>
    </xf>
    <xf numFmtId="0" fontId="13" fillId="3" borderId="2" xfId="3" applyFill="1" applyBorder="1" applyAlignment="1">
      <alignment horizontal="center" vertical="top"/>
    </xf>
    <xf numFmtId="0" fontId="13" fillId="3" borderId="4" xfId="3" applyFill="1" applyBorder="1" applyAlignment="1">
      <alignment horizontal="center" vertical="top"/>
    </xf>
    <xf numFmtId="0" fontId="13" fillId="3" borderId="3" xfId="3" applyFill="1" applyBorder="1" applyAlignment="1">
      <alignment horizontal="center" vertical="top"/>
    </xf>
    <xf numFmtId="2" fontId="13" fillId="3" borderId="2" xfId="3" applyNumberFormat="1" applyFill="1" applyBorder="1" applyAlignment="1">
      <alignment horizontal="center"/>
    </xf>
    <xf numFmtId="2" fontId="13" fillId="3" borderId="3" xfId="3" applyNumberFormat="1" applyFill="1" applyBorder="1" applyAlignment="1">
      <alignment horizontal="center"/>
    </xf>
    <xf numFmtId="2" fontId="13" fillId="3" borderId="4" xfId="3" applyNumberFormat="1" applyFill="1" applyBorder="1" applyAlignment="1">
      <alignment horizontal="center"/>
    </xf>
    <xf numFmtId="0" fontId="14" fillId="3" borderId="2" xfId="3" applyFont="1" applyFill="1" applyBorder="1" applyAlignment="1">
      <alignment horizontal="center"/>
    </xf>
    <xf numFmtId="0" fontId="14" fillId="3" borderId="4" xfId="3" applyFont="1" applyFill="1" applyBorder="1" applyAlignment="1">
      <alignment horizontal="center"/>
    </xf>
    <xf numFmtId="2" fontId="13" fillId="3" borderId="14" xfId="3" applyNumberFormat="1" applyFill="1" applyBorder="1" applyAlignment="1">
      <alignment horizontal="center"/>
    </xf>
    <xf numFmtId="0" fontId="20" fillId="3" borderId="44" xfId="3" applyFont="1" applyFill="1" applyBorder="1" applyAlignment="1">
      <alignment horizontal="center" vertical="top"/>
    </xf>
    <xf numFmtId="0" fontId="20" fillId="3" borderId="45" xfId="3" applyFont="1" applyFill="1" applyBorder="1" applyAlignment="1">
      <alignment horizontal="center" vertical="top"/>
    </xf>
    <xf numFmtId="0" fontId="20" fillId="3" borderId="28" xfId="3" applyFont="1" applyFill="1" applyBorder="1" applyAlignment="1">
      <alignment horizontal="center" vertical="top"/>
    </xf>
    <xf numFmtId="0" fontId="14" fillId="3" borderId="27" xfId="3" applyFont="1" applyFill="1" applyBorder="1" applyAlignment="1">
      <alignment horizontal="center"/>
    </xf>
    <xf numFmtId="0" fontId="14" fillId="3" borderId="28" xfId="3" applyFont="1" applyFill="1" applyBorder="1" applyAlignment="1">
      <alignment horizontal="center"/>
    </xf>
    <xf numFmtId="2" fontId="13" fillId="3" borderId="27" xfId="3" applyNumberFormat="1" applyFill="1" applyBorder="1" applyAlignment="1">
      <alignment horizontal="center"/>
    </xf>
    <xf numFmtId="2" fontId="13" fillId="3" borderId="45" xfId="3" applyNumberFormat="1" applyFill="1" applyBorder="1" applyAlignment="1">
      <alignment horizontal="center"/>
    </xf>
    <xf numFmtId="2" fontId="13" fillId="3" borderId="46" xfId="3" applyNumberFormat="1" applyFill="1" applyBorder="1" applyAlignment="1">
      <alignment horizontal="center"/>
    </xf>
    <xf numFmtId="0" fontId="15" fillId="3" borderId="29" xfId="3" applyFont="1" applyFill="1" applyBorder="1" applyAlignment="1">
      <alignment horizontal="center"/>
    </xf>
    <xf numFmtId="0" fontId="15" fillId="3" borderId="30" xfId="3" applyFont="1" applyFill="1" applyBorder="1" applyAlignment="1">
      <alignment horizontal="center"/>
    </xf>
    <xf numFmtId="0" fontId="15" fillId="3" borderId="31" xfId="3" applyFont="1" applyFill="1" applyBorder="1" applyAlignment="1">
      <alignment horizontal="center"/>
    </xf>
    <xf numFmtId="0" fontId="15" fillId="3" borderId="32" xfId="3" applyFont="1" applyFill="1" applyBorder="1" applyAlignment="1">
      <alignment horizontal="right"/>
    </xf>
    <xf numFmtId="0" fontId="15" fillId="3" borderId="30" xfId="3" applyFont="1" applyFill="1" applyBorder="1" applyAlignment="1">
      <alignment horizontal="right"/>
    </xf>
    <xf numFmtId="0" fontId="15" fillId="3" borderId="31" xfId="3" applyFont="1" applyFill="1" applyBorder="1" applyAlignment="1">
      <alignment horizontal="right"/>
    </xf>
    <xf numFmtId="0" fontId="15" fillId="3" borderId="32" xfId="3" applyFont="1" applyFill="1" applyBorder="1" applyAlignment="1">
      <alignment horizontal="center"/>
    </xf>
    <xf numFmtId="2" fontId="15" fillId="3" borderId="32" xfId="3" applyNumberFormat="1" applyFont="1" applyFill="1" applyBorder="1" applyAlignment="1">
      <alignment horizontal="center"/>
    </xf>
    <xf numFmtId="2" fontId="15" fillId="3" borderId="30" xfId="3" applyNumberFormat="1" applyFont="1" applyFill="1" applyBorder="1" applyAlignment="1">
      <alignment horizontal="center"/>
    </xf>
    <xf numFmtId="0" fontId="13" fillId="3" borderId="13" xfId="3" applyFill="1" applyBorder="1" applyAlignment="1">
      <alignment horizontal="right" vertical="top"/>
    </xf>
    <xf numFmtId="0" fontId="13" fillId="3" borderId="3" xfId="3" applyFill="1" applyBorder="1" applyAlignment="1">
      <alignment horizontal="right" vertical="top"/>
    </xf>
    <xf numFmtId="0" fontId="13" fillId="3" borderId="22" xfId="3" applyFill="1" applyBorder="1" applyAlignment="1">
      <alignment horizontal="center" vertical="top"/>
    </xf>
    <xf numFmtId="0" fontId="13" fillId="3" borderId="21" xfId="3" applyFill="1" applyBorder="1" applyAlignment="1">
      <alignment horizontal="center" vertical="top"/>
    </xf>
    <xf numFmtId="0" fontId="13" fillId="3" borderId="23" xfId="3" applyFill="1" applyBorder="1" applyAlignment="1">
      <alignment horizontal="center" vertical="top"/>
    </xf>
    <xf numFmtId="169" fontId="13" fillId="0" borderId="3" xfId="3" applyNumberFormat="1" applyBorder="1" applyAlignment="1">
      <alignment horizontal="center"/>
    </xf>
    <xf numFmtId="169" fontId="13" fillId="0" borderId="14" xfId="3" applyNumberFormat="1" applyBorder="1" applyAlignment="1">
      <alignment horizontal="center"/>
    </xf>
    <xf numFmtId="168" fontId="13" fillId="0" borderId="3" xfId="3" applyNumberFormat="1" applyBorder="1" applyAlignment="1">
      <alignment horizontal="center"/>
    </xf>
    <xf numFmtId="168" fontId="13" fillId="0" borderId="14" xfId="3" applyNumberFormat="1" applyBorder="1" applyAlignment="1">
      <alignment horizontal="center"/>
    </xf>
    <xf numFmtId="2" fontId="20" fillId="3" borderId="2" xfId="3" applyNumberFormat="1" applyFont="1" applyFill="1" applyBorder="1" applyAlignment="1">
      <alignment horizontal="center" vertical="top"/>
    </xf>
    <xf numFmtId="2" fontId="20" fillId="3" borderId="3" xfId="3" applyNumberFormat="1" applyFont="1" applyFill="1" applyBorder="1" applyAlignment="1">
      <alignment horizontal="center" vertical="top"/>
    </xf>
    <xf numFmtId="2" fontId="20" fillId="3" borderId="4" xfId="3" applyNumberFormat="1" applyFont="1" applyFill="1" applyBorder="1" applyAlignment="1">
      <alignment horizontal="center" vertical="top"/>
    </xf>
    <xf numFmtId="2" fontId="20" fillId="3" borderId="2" xfId="3" applyNumberFormat="1" applyFont="1" applyFill="1" applyBorder="1" applyAlignment="1">
      <alignment horizontal="center"/>
    </xf>
    <xf numFmtId="2" fontId="20" fillId="3" borderId="3" xfId="3" applyNumberFormat="1" applyFont="1" applyFill="1" applyBorder="1" applyAlignment="1">
      <alignment horizontal="center"/>
    </xf>
    <xf numFmtId="2" fontId="20" fillId="3" borderId="4" xfId="3" applyNumberFormat="1" applyFont="1" applyFill="1" applyBorder="1" applyAlignment="1">
      <alignment horizontal="center"/>
    </xf>
    <xf numFmtId="2" fontId="15" fillId="0" borderId="2" xfId="3" applyNumberFormat="1" applyFont="1" applyBorder="1" applyAlignment="1">
      <alignment horizontal="center"/>
    </xf>
    <xf numFmtId="2" fontId="15" fillId="0" borderId="3" xfId="3" applyNumberFormat="1" applyFont="1" applyBorder="1" applyAlignment="1">
      <alignment horizontal="center"/>
    </xf>
    <xf numFmtId="2" fontId="15" fillId="0" borderId="4" xfId="3" applyNumberFormat="1" applyFont="1" applyBorder="1" applyAlignment="1">
      <alignment horizontal="center"/>
    </xf>
    <xf numFmtId="0" fontId="20" fillId="0" borderId="13" xfId="3" applyFont="1" applyBorder="1" applyAlignment="1">
      <alignment horizontal="right" vertical="top"/>
    </xf>
    <xf numFmtId="0" fontId="20" fillId="0" borderId="3" xfId="3" applyFont="1" applyBorder="1" applyAlignment="1">
      <alignment horizontal="right" vertical="top"/>
    </xf>
    <xf numFmtId="0" fontId="20" fillId="0" borderId="13" xfId="3" applyFont="1" applyBorder="1" applyAlignment="1">
      <alignment vertical="top"/>
    </xf>
    <xf numFmtId="0" fontId="20" fillId="0" borderId="3" xfId="3" applyFont="1" applyBorder="1" applyAlignment="1">
      <alignment vertical="top"/>
    </xf>
    <xf numFmtId="0" fontId="13" fillId="0" borderId="13" xfId="3" applyBorder="1" applyAlignment="1">
      <alignment vertical="top" wrapText="1"/>
    </xf>
    <xf numFmtId="0" fontId="13" fillId="0" borderId="3" xfId="3" applyBorder="1" applyAlignment="1">
      <alignment vertical="top" wrapText="1"/>
    </xf>
    <xf numFmtId="0" fontId="13" fillId="0" borderId="13" xfId="3" applyBorder="1" applyAlignment="1">
      <alignment horizontal="right" vertical="top" wrapText="1"/>
    </xf>
    <xf numFmtId="0" fontId="13" fillId="0" borderId="3" xfId="3" applyBorder="1" applyAlignment="1">
      <alignment horizontal="right" vertical="top" wrapText="1"/>
    </xf>
    <xf numFmtId="167" fontId="13" fillId="0" borderId="2" xfId="3" applyNumberFormat="1" applyBorder="1" applyAlignment="1">
      <alignment horizontal="center" vertical="top"/>
    </xf>
    <xf numFmtId="167" fontId="13" fillId="0" borderId="3" xfId="3" applyNumberFormat="1" applyBorder="1" applyAlignment="1">
      <alignment horizontal="center" vertical="top"/>
    </xf>
    <xf numFmtId="167" fontId="13" fillId="0" borderId="4" xfId="3" applyNumberFormat="1" applyBorder="1" applyAlignment="1">
      <alignment horizontal="center" vertical="top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7" Type="http://schemas.openxmlformats.org/officeDocument/2006/relationships/image" Target="../media/image11.png"/><Relationship Id="rId2" Type="http://schemas.openxmlformats.org/officeDocument/2006/relationships/image" Target="../media/image18.png"/><Relationship Id="rId1" Type="http://schemas.openxmlformats.org/officeDocument/2006/relationships/image" Target="../media/image1.png"/><Relationship Id="rId6" Type="http://schemas.openxmlformats.org/officeDocument/2006/relationships/image" Target="../media/image10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7" Type="http://schemas.openxmlformats.org/officeDocument/2006/relationships/image" Target="../media/image2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6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emf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2.jpe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3.png"/><Relationship Id="rId1" Type="http://schemas.openxmlformats.org/officeDocument/2006/relationships/image" Target="../media/image1.png"/><Relationship Id="rId4" Type="http://schemas.openxmlformats.org/officeDocument/2006/relationships/image" Target="../media/image35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33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3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3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8.png"/><Relationship Id="rId1" Type="http://schemas.openxmlformats.org/officeDocument/2006/relationships/image" Target="../media/image1.png"/><Relationship Id="rId4" Type="http://schemas.openxmlformats.org/officeDocument/2006/relationships/image" Target="../media/image37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0.emf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1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1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2.jpe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2.jpe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2.jpe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2.jpe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jpe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png"/><Relationship Id="rId2" Type="http://schemas.openxmlformats.org/officeDocument/2006/relationships/image" Target="../media/image4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10324-3D97-4346-B424-FB2197422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8</xdr:col>
      <xdr:colOff>148568</xdr:colOff>
      <xdr:row>12</xdr:row>
      <xdr:rowOff>107155</xdr:rowOff>
    </xdr:from>
    <xdr:to>
      <xdr:col>32</xdr:col>
      <xdr:colOff>41413</xdr:colOff>
      <xdr:row>28</xdr:row>
      <xdr:rowOff>130967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7A53D4-90FB-433C-B934-9540E1897C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332" t="24157" r="35573" b="15965"/>
        <a:stretch/>
      </xdr:blipFill>
      <xdr:spPr>
        <a:xfrm>
          <a:off x="1915525" y="3323568"/>
          <a:ext cx="5676866" cy="3336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03C7AB-341D-4F3D-B891-0ADD192FD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0</xdr:col>
      <xdr:colOff>59533</xdr:colOff>
      <xdr:row>12</xdr:row>
      <xdr:rowOff>130968</xdr:rowOff>
    </xdr:from>
    <xdr:to>
      <xdr:col>24</xdr:col>
      <xdr:colOff>392908</xdr:colOff>
      <xdr:row>28</xdr:row>
      <xdr:rowOff>154780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FB92B5-F609-43ED-B5D3-992A5CDAD0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332" t="24157" r="35573" b="15965"/>
        <a:stretch/>
      </xdr:blipFill>
      <xdr:spPr>
        <a:xfrm>
          <a:off x="59533" y="3340893"/>
          <a:ext cx="5619750" cy="33766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27EB0B-23E0-4CF9-9E16-992D6F054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23</xdr:row>
      <xdr:rowOff>66675</xdr:rowOff>
    </xdr:from>
    <xdr:to>
      <xdr:col>4</xdr:col>
      <xdr:colOff>9525</xdr:colOff>
      <xdr:row>24</xdr:row>
      <xdr:rowOff>114300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5DB22DFC-2752-4A6D-BA25-EC40650BA231}"/>
            </a:ext>
          </a:extLst>
        </xdr:cNvPr>
        <xdr:cNvSpPr/>
      </xdr:nvSpPr>
      <xdr:spPr bwMode="auto">
        <a:xfrm>
          <a:off x="390525" y="5581650"/>
          <a:ext cx="495300" cy="257175"/>
        </a:xfrm>
        <a:prstGeom prst="rect">
          <a:avLst/>
        </a:prstGeom>
        <a:noFill/>
        <a:ln w="57150" cap="flat" cmpd="sng" algn="ctr">
          <a:solidFill>
            <a:schemeClr val="accent6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11907</xdr:colOff>
      <xdr:row>13</xdr:row>
      <xdr:rowOff>187997</xdr:rowOff>
    </xdr:from>
    <xdr:to>
      <xdr:col>17</xdr:col>
      <xdr:colOff>190500</xdr:colOff>
      <xdr:row>25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A2A0CA-7CE8-4780-AE98-865B03E030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332" t="24157" r="35573" b="15965"/>
        <a:stretch/>
      </xdr:blipFill>
      <xdr:spPr>
        <a:xfrm>
          <a:off x="11907" y="3607472"/>
          <a:ext cx="4112418" cy="2469478"/>
        </a:xfrm>
        <a:prstGeom prst="rect">
          <a:avLst/>
        </a:prstGeom>
      </xdr:spPr>
    </xdr:pic>
    <xdr:clientData/>
  </xdr:twoCellAnchor>
  <xdr:twoCellAnchor editAs="oneCell">
    <xdr:from>
      <xdr:col>20</xdr:col>
      <xdr:colOff>130968</xdr:colOff>
      <xdr:row>12</xdr:row>
      <xdr:rowOff>142875</xdr:rowOff>
    </xdr:from>
    <xdr:to>
      <xdr:col>38</xdr:col>
      <xdr:colOff>35718</xdr:colOff>
      <xdr:row>27</xdr:row>
      <xdr:rowOff>202407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99EC02A-28D6-4443-A272-761813C10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1043" y="3352800"/>
          <a:ext cx="4676775" cy="3202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6F5665-1FF1-417C-92CF-0219CF7C0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23</xdr:row>
      <xdr:rowOff>66675</xdr:rowOff>
    </xdr:from>
    <xdr:to>
      <xdr:col>4</xdr:col>
      <xdr:colOff>9525</xdr:colOff>
      <xdr:row>24</xdr:row>
      <xdr:rowOff>114300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827F3C31-3035-427F-8A15-76D732B7E12F}"/>
            </a:ext>
          </a:extLst>
        </xdr:cNvPr>
        <xdr:cNvSpPr/>
      </xdr:nvSpPr>
      <xdr:spPr bwMode="auto">
        <a:xfrm>
          <a:off x="390525" y="5581650"/>
          <a:ext cx="495300" cy="257175"/>
        </a:xfrm>
        <a:prstGeom prst="rect">
          <a:avLst/>
        </a:prstGeom>
        <a:noFill/>
        <a:ln w="57150" cap="flat" cmpd="sng" algn="ctr">
          <a:solidFill>
            <a:schemeClr val="accent6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145531</xdr:colOff>
      <xdr:row>28</xdr:row>
      <xdr:rowOff>1423459</xdr:rowOff>
    </xdr:from>
    <xdr:to>
      <xdr:col>19</xdr:col>
      <xdr:colOff>91801</xdr:colOff>
      <xdr:row>28</xdr:row>
      <xdr:rowOff>5103764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4FB1C5A-1279-439B-829F-6C60C86FB9BF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4283" t="18716" r="20909" b="4910"/>
        <a:stretch/>
      </xdr:blipFill>
      <xdr:spPr bwMode="auto">
        <a:xfrm>
          <a:off x="364606" y="7986184"/>
          <a:ext cx="3984870" cy="368030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17</xdr:col>
      <xdr:colOff>145689</xdr:colOff>
      <xdr:row>28</xdr:row>
      <xdr:rowOff>352120</xdr:rowOff>
    </xdr:from>
    <xdr:to>
      <xdr:col>38</xdr:col>
      <xdr:colOff>49556</xdr:colOff>
      <xdr:row>28</xdr:row>
      <xdr:rowOff>4566450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819B993-7546-443E-904B-D9650EB846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91" t="10321" r="40783" b="5927"/>
        <a:stretch/>
      </xdr:blipFill>
      <xdr:spPr>
        <a:xfrm>
          <a:off x="4092611" y="6900558"/>
          <a:ext cx="5172383" cy="4214330"/>
        </a:xfrm>
        <a:prstGeom prst="rect">
          <a:avLst/>
        </a:prstGeom>
      </xdr:spPr>
    </xdr:pic>
    <xdr:clientData/>
  </xdr:twoCellAnchor>
  <xdr:twoCellAnchor editAs="oneCell">
    <xdr:from>
      <xdr:col>0</xdr:col>
      <xdr:colOff>77250</xdr:colOff>
      <xdr:row>12</xdr:row>
      <xdr:rowOff>119064</xdr:rowOff>
    </xdr:from>
    <xdr:to>
      <xdr:col>13</xdr:col>
      <xdr:colOff>208359</xdr:colOff>
      <xdr:row>28</xdr:row>
      <xdr:rowOff>922489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4CD2579-DD6E-4539-AB02-CEAB9F0DD9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5356" t="24185" r="30968" b="6982"/>
        <a:stretch/>
      </xdr:blipFill>
      <xdr:spPr>
        <a:xfrm>
          <a:off x="77250" y="3328989"/>
          <a:ext cx="3112434" cy="415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297657</xdr:colOff>
      <xdr:row>12</xdr:row>
      <xdr:rowOff>119062</xdr:rowOff>
    </xdr:from>
    <xdr:to>
      <xdr:col>40</xdr:col>
      <xdr:colOff>141143</xdr:colOff>
      <xdr:row>28</xdr:row>
      <xdr:rowOff>328221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9387AFE-6378-453A-9373-24FA847234C3}"/>
            </a:ext>
          </a:extLst>
        </xdr:cNvPr>
        <xdr:cNvPicPr/>
      </xdr:nvPicPr>
      <xdr:blipFill rotWithShape="1">
        <a:blip xmlns:r="http://schemas.openxmlformats.org/officeDocument/2006/relationships" r:embed="rId5"/>
        <a:srcRect l="29362" t="31697" r="15309" b="16684"/>
        <a:stretch/>
      </xdr:blipFill>
      <xdr:spPr bwMode="auto">
        <a:xfrm>
          <a:off x="3717132" y="3328987"/>
          <a:ext cx="6044261" cy="356195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ABB7DE-5AE5-4B18-B799-BA7727881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23</xdr:row>
      <xdr:rowOff>66675</xdr:rowOff>
    </xdr:from>
    <xdr:to>
      <xdr:col>4</xdr:col>
      <xdr:colOff>9525</xdr:colOff>
      <xdr:row>24</xdr:row>
      <xdr:rowOff>114300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50661C95-2410-42E1-AE17-CCB588565C36}"/>
            </a:ext>
          </a:extLst>
        </xdr:cNvPr>
        <xdr:cNvSpPr/>
      </xdr:nvSpPr>
      <xdr:spPr bwMode="auto">
        <a:xfrm>
          <a:off x="390525" y="5581650"/>
          <a:ext cx="495300" cy="257175"/>
        </a:xfrm>
        <a:prstGeom prst="rect">
          <a:avLst/>
        </a:prstGeom>
        <a:noFill/>
        <a:ln w="57150" cap="flat" cmpd="sng" algn="ctr">
          <a:solidFill>
            <a:schemeClr val="accent6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6</xdr:col>
      <xdr:colOff>223241</xdr:colOff>
      <xdr:row>15</xdr:row>
      <xdr:rowOff>81664</xdr:rowOff>
    </xdr:from>
    <xdr:to>
      <xdr:col>34</xdr:col>
      <xdr:colOff>148828</xdr:colOff>
      <xdr:row>28</xdr:row>
      <xdr:rowOff>2574725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F58457-D537-4B53-AB59-2769752CCD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91" t="10321" r="40783" b="5927"/>
        <a:stretch/>
      </xdr:blipFill>
      <xdr:spPr>
        <a:xfrm>
          <a:off x="1537691" y="3920239"/>
          <a:ext cx="6345437" cy="52172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6A78D8-42CC-4BA7-8365-1274EB443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18</xdr:row>
      <xdr:rowOff>201233</xdr:rowOff>
    </xdr:from>
    <xdr:to>
      <xdr:col>15</xdr:col>
      <xdr:colOff>30792</xdr:colOff>
      <xdr:row>26</xdr:row>
      <xdr:rowOff>40246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D9273A-524E-4141-9FA0-C91EECCB7A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2672" t="11020" r="38424" b="50581"/>
        <a:stretch/>
      </xdr:blipFill>
      <xdr:spPr>
        <a:xfrm>
          <a:off x="1" y="4648994"/>
          <a:ext cx="3401813" cy="1495535"/>
        </a:xfrm>
        <a:prstGeom prst="rect">
          <a:avLst/>
        </a:prstGeom>
      </xdr:spPr>
    </xdr:pic>
    <xdr:clientData/>
  </xdr:twoCellAnchor>
  <xdr:twoCellAnchor editAs="oneCell">
    <xdr:from>
      <xdr:col>14</xdr:col>
      <xdr:colOff>174401</xdr:colOff>
      <xdr:row>14</xdr:row>
      <xdr:rowOff>80493</xdr:rowOff>
    </xdr:from>
    <xdr:to>
      <xdr:col>39</xdr:col>
      <xdr:colOff>106366</xdr:colOff>
      <xdr:row>28</xdr:row>
      <xdr:rowOff>2226568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99986C-F79F-4B5B-B034-FB18B58E4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4801" y="3709518"/>
          <a:ext cx="6132740" cy="5079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8C707A-037D-40D3-B27A-4AB5DCB48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</xdr:row>
      <xdr:rowOff>134155</xdr:rowOff>
    </xdr:from>
    <xdr:to>
      <xdr:col>33</xdr:col>
      <xdr:colOff>119782</xdr:colOff>
      <xdr:row>28</xdr:row>
      <xdr:rowOff>2280230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3079DA-EEE1-499B-9570-5BBDDD5FE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3763180"/>
          <a:ext cx="6149107" cy="5079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8B3450-886D-42D8-A33E-EF9E1DBEB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6</xdr:col>
      <xdr:colOff>97693</xdr:colOff>
      <xdr:row>17</xdr:row>
      <xdr:rowOff>158750</xdr:rowOff>
    </xdr:from>
    <xdr:to>
      <xdr:col>21</xdr:col>
      <xdr:colOff>73954</xdr:colOff>
      <xdr:row>28</xdr:row>
      <xdr:rowOff>1025769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3C1127-FF61-4241-97FB-CCC777F7BC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72" t="24543" r="51002" b="39729"/>
        <a:stretch/>
      </xdr:blipFill>
      <xdr:spPr>
        <a:xfrm>
          <a:off x="1412143" y="4416425"/>
          <a:ext cx="3290961" cy="3172069"/>
        </a:xfrm>
        <a:prstGeom prst="rect">
          <a:avLst/>
        </a:prstGeom>
      </xdr:spPr>
    </xdr:pic>
    <xdr:clientData/>
  </xdr:twoCellAnchor>
  <xdr:twoCellAnchor editAs="oneCell">
    <xdr:from>
      <xdr:col>21</xdr:col>
      <xdr:colOff>146538</xdr:colOff>
      <xdr:row>13</xdr:row>
      <xdr:rowOff>195384</xdr:rowOff>
    </xdr:from>
    <xdr:to>
      <xdr:col>37</xdr:col>
      <xdr:colOff>170962</xdr:colOff>
      <xdr:row>28</xdr:row>
      <xdr:rowOff>1453173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288FA3-1FEA-418D-A59A-F45C77F68E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1070" t="25377" r="41615" b="26039"/>
        <a:stretch/>
      </xdr:blipFill>
      <xdr:spPr>
        <a:xfrm>
          <a:off x="4775688" y="3614859"/>
          <a:ext cx="4358299" cy="440103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F06E2E-6F1E-41E6-B6D2-ABF8AAC00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0</xdr:col>
      <xdr:colOff>64213</xdr:colOff>
      <xdr:row>14</xdr:row>
      <xdr:rowOff>171236</xdr:rowOff>
    </xdr:from>
    <xdr:to>
      <xdr:col>23</xdr:col>
      <xdr:colOff>37383</xdr:colOff>
      <xdr:row>28</xdr:row>
      <xdr:rowOff>1541123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C044BD-1F6A-4EB6-92EF-3CB50FB19C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261" t="15948" r="41510" b="41326"/>
        <a:stretch/>
      </xdr:blipFill>
      <xdr:spPr>
        <a:xfrm>
          <a:off x="64213" y="4143161"/>
          <a:ext cx="5040470" cy="4303587"/>
        </a:xfrm>
        <a:prstGeom prst="rect">
          <a:avLst/>
        </a:prstGeom>
      </xdr:spPr>
    </xdr:pic>
    <xdr:clientData/>
  </xdr:twoCellAnchor>
  <xdr:twoCellAnchor editAs="oneCell">
    <xdr:from>
      <xdr:col>24</xdr:col>
      <xdr:colOff>10703</xdr:colOff>
      <xdr:row>13</xdr:row>
      <xdr:rowOff>181937</xdr:rowOff>
    </xdr:from>
    <xdr:to>
      <xdr:col>39</xdr:col>
      <xdr:colOff>155325</xdr:colOff>
      <xdr:row>28</xdr:row>
      <xdr:rowOff>492303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3ED8D19-3B8E-4663-BF7F-B12CDA408D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491" t="10321" r="40783" b="5927"/>
        <a:stretch/>
      </xdr:blipFill>
      <xdr:spPr>
        <a:xfrm>
          <a:off x="5297078" y="3944312"/>
          <a:ext cx="4373722" cy="345361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EECDB0-97E3-4A3A-A230-012A8F124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14</xdr:col>
      <xdr:colOff>70735</xdr:colOff>
      <xdr:row>14</xdr:row>
      <xdr:rowOff>23747</xdr:rowOff>
    </xdr:from>
    <xdr:to>
      <xdr:col>26</xdr:col>
      <xdr:colOff>64213</xdr:colOff>
      <xdr:row>28</xdr:row>
      <xdr:rowOff>1463667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191D6A-AE1A-4AA1-9A76-D5D384E2F3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973" t="47846" r="72934" b="18208"/>
        <a:stretch/>
      </xdr:blipFill>
      <xdr:spPr>
        <a:xfrm>
          <a:off x="3330071" y="3640270"/>
          <a:ext cx="2895626" cy="435695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2B1230-8B2C-4A9F-9430-6EC198D11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7</xdr:col>
      <xdr:colOff>202045</xdr:colOff>
      <xdr:row>13</xdr:row>
      <xdr:rowOff>202045</xdr:rowOff>
    </xdr:from>
    <xdr:to>
      <xdr:col>31</xdr:col>
      <xdr:colOff>190269</xdr:colOff>
      <xdr:row>28</xdr:row>
      <xdr:rowOff>418522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808399-76CC-40A8-898A-529C4E8D0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5570" y="3621520"/>
          <a:ext cx="5722274" cy="3359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B7D166-1296-4FE8-9549-2B329BF80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7</xdr:col>
      <xdr:colOff>211600</xdr:colOff>
      <xdr:row>18</xdr:row>
      <xdr:rowOff>36634</xdr:rowOff>
    </xdr:from>
    <xdr:to>
      <xdr:col>32</xdr:col>
      <xdr:colOff>36636</xdr:colOff>
      <xdr:row>28</xdr:row>
      <xdr:rowOff>1819519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7E36B4-DF65-4ACA-81D2-30EDDB4089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798" t="19868" r="53067" b="40898"/>
        <a:stretch/>
      </xdr:blipFill>
      <xdr:spPr>
        <a:xfrm>
          <a:off x="1745125" y="4503859"/>
          <a:ext cx="5778161" cy="387838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985D30-714A-47F1-9402-BFB21A232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117723</xdr:colOff>
      <xdr:row>13</xdr:row>
      <xdr:rowOff>181939</xdr:rowOff>
    </xdr:from>
    <xdr:to>
      <xdr:col>20</xdr:col>
      <xdr:colOff>62317</xdr:colOff>
      <xdr:row>26</xdr:row>
      <xdr:rowOff>142669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D1B2AA-5CA9-4716-84DF-7095DFEE9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798" y="3601414"/>
          <a:ext cx="4135594" cy="2684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96321</xdr:colOff>
      <xdr:row>20</xdr:row>
      <xdr:rowOff>128427</xdr:rowOff>
    </xdr:from>
    <xdr:to>
      <xdr:col>40</xdr:col>
      <xdr:colOff>8349</xdr:colOff>
      <xdr:row>28</xdr:row>
      <xdr:rowOff>472886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553C9D-1460-4AA5-9166-38C964873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5471" y="5014752"/>
          <a:ext cx="4903128" cy="2020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913E00-AB97-418E-8816-13D38EC41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23</xdr:row>
      <xdr:rowOff>66675</xdr:rowOff>
    </xdr:from>
    <xdr:to>
      <xdr:col>4</xdr:col>
      <xdr:colOff>9525</xdr:colOff>
      <xdr:row>24</xdr:row>
      <xdr:rowOff>114300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8604EABA-4BA7-4A16-B864-3A1D54552A55}"/>
            </a:ext>
          </a:extLst>
        </xdr:cNvPr>
        <xdr:cNvSpPr/>
      </xdr:nvSpPr>
      <xdr:spPr bwMode="auto">
        <a:xfrm>
          <a:off x="390525" y="5581650"/>
          <a:ext cx="495300" cy="257175"/>
        </a:xfrm>
        <a:prstGeom prst="rect">
          <a:avLst/>
        </a:prstGeom>
        <a:noFill/>
        <a:ln w="57150" cap="flat" cmpd="sng" algn="ctr">
          <a:solidFill>
            <a:schemeClr val="accent6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11907</xdr:colOff>
      <xdr:row>13</xdr:row>
      <xdr:rowOff>187997</xdr:rowOff>
    </xdr:from>
    <xdr:to>
      <xdr:col>17</xdr:col>
      <xdr:colOff>190500</xdr:colOff>
      <xdr:row>25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F53846-0CF6-4C79-9E83-FEE127145B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332" t="24157" r="35573" b="15965"/>
        <a:stretch/>
      </xdr:blipFill>
      <xdr:spPr>
        <a:xfrm>
          <a:off x="11907" y="3607472"/>
          <a:ext cx="4112418" cy="2469478"/>
        </a:xfrm>
        <a:prstGeom prst="rect">
          <a:avLst/>
        </a:prstGeom>
      </xdr:spPr>
    </xdr:pic>
    <xdr:clientData/>
  </xdr:twoCellAnchor>
  <xdr:twoCellAnchor editAs="oneCell">
    <xdr:from>
      <xdr:col>20</xdr:col>
      <xdr:colOff>130968</xdr:colOff>
      <xdr:row>12</xdr:row>
      <xdr:rowOff>142875</xdr:rowOff>
    </xdr:from>
    <xdr:to>
      <xdr:col>38</xdr:col>
      <xdr:colOff>35718</xdr:colOff>
      <xdr:row>27</xdr:row>
      <xdr:rowOff>202407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E5D8AEC-C6FB-4C3C-93B3-75D675479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1043" y="3352800"/>
          <a:ext cx="4676775" cy="3202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81961A-F879-42C4-B5FF-B10E7AA1B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5</xdr:col>
      <xdr:colOff>107022</xdr:colOff>
      <xdr:row>13</xdr:row>
      <xdr:rowOff>64214</xdr:rowOff>
    </xdr:from>
    <xdr:to>
      <xdr:col>16</xdr:col>
      <xdr:colOff>139129</xdr:colOff>
      <xdr:row>23</xdr:row>
      <xdr:rowOff>185088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B999AF-058D-4994-B67C-2F60CB3C8F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665" t="34386" r="64543" b="22158"/>
        <a:stretch/>
      </xdr:blipFill>
      <xdr:spPr>
        <a:xfrm>
          <a:off x="1202397" y="3483689"/>
          <a:ext cx="2708632" cy="2216374"/>
        </a:xfrm>
        <a:prstGeom prst="rect">
          <a:avLst/>
        </a:prstGeom>
      </xdr:spPr>
    </xdr:pic>
    <xdr:clientData/>
  </xdr:twoCellAnchor>
  <xdr:twoCellAnchor editAs="oneCell">
    <xdr:from>
      <xdr:col>17</xdr:col>
      <xdr:colOff>203343</xdr:colOff>
      <xdr:row>14</xdr:row>
      <xdr:rowOff>21403</xdr:rowOff>
    </xdr:from>
    <xdr:to>
      <xdr:col>40</xdr:col>
      <xdr:colOff>32107</xdr:colOff>
      <xdr:row>27</xdr:row>
      <xdr:rowOff>53511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21A086-B89F-4B25-8FF6-13DF0C8C3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7168" y="3650428"/>
          <a:ext cx="5515189" cy="2756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10702</xdr:colOff>
      <xdr:row>27</xdr:row>
      <xdr:rowOff>201178</xdr:rowOff>
    </xdr:from>
    <xdr:to>
      <xdr:col>18</xdr:col>
      <xdr:colOff>53513</xdr:colOff>
      <xdr:row>28</xdr:row>
      <xdr:rowOff>2255819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5AE6903-060F-4B00-BDB3-7203A8B5D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2" y="6554353"/>
          <a:ext cx="4195711" cy="2264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160533</xdr:colOff>
      <xdr:row>26</xdr:row>
      <xdr:rowOff>43076</xdr:rowOff>
    </xdr:from>
    <xdr:to>
      <xdr:col>36</xdr:col>
      <xdr:colOff>203343</xdr:colOff>
      <xdr:row>28</xdr:row>
      <xdr:rowOff>2193961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FC75B22-B3CD-4A02-8CEF-F0F0D7C6DB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1964" t="26776" r="28676" b="20987"/>
        <a:stretch/>
      </xdr:blipFill>
      <xdr:spPr>
        <a:xfrm>
          <a:off x="4570608" y="6186701"/>
          <a:ext cx="4376685" cy="2569985"/>
        </a:xfrm>
        <a:prstGeom prst="rect">
          <a:avLst/>
        </a:prstGeom>
      </xdr:spPr>
    </xdr:pic>
    <xdr:clientData/>
  </xdr:twoCellAnchor>
  <xdr:twoCellAnchor editAs="oneCell">
    <xdr:from>
      <xdr:col>4</xdr:col>
      <xdr:colOff>129887</xdr:colOff>
      <xdr:row>29</xdr:row>
      <xdr:rowOff>1212274</xdr:rowOff>
    </xdr:from>
    <xdr:to>
      <xdr:col>19</xdr:col>
      <xdr:colOff>30026</xdr:colOff>
      <xdr:row>29</xdr:row>
      <xdr:rowOff>4301793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B70FC7-2D83-4DBB-996D-E725450E0C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7972" t="24543" r="51002" b="39729"/>
        <a:stretch/>
      </xdr:blipFill>
      <xdr:spPr>
        <a:xfrm>
          <a:off x="1006187" y="10994449"/>
          <a:ext cx="3281514" cy="3089519"/>
        </a:xfrm>
        <a:prstGeom prst="rect">
          <a:avLst/>
        </a:prstGeom>
      </xdr:spPr>
    </xdr:pic>
    <xdr:clientData/>
  </xdr:twoCellAnchor>
  <xdr:twoCellAnchor editAs="oneCell">
    <xdr:from>
      <xdr:col>25</xdr:col>
      <xdr:colOff>57728</xdr:colOff>
      <xdr:row>29</xdr:row>
      <xdr:rowOff>606137</xdr:rowOff>
    </xdr:from>
    <xdr:to>
      <xdr:col>40</xdr:col>
      <xdr:colOff>61059</xdr:colOff>
      <xdr:row>29</xdr:row>
      <xdr:rowOff>4477196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31EE0E1-DAD2-4338-9335-460263F564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31070" t="25377" r="41615" b="26039"/>
        <a:stretch/>
      </xdr:blipFill>
      <xdr:spPr>
        <a:xfrm>
          <a:off x="5782253" y="10388312"/>
          <a:ext cx="3899056" cy="387105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F3FE4B-43EF-4136-AA4B-BA4279C7B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>
    <xdr:from>
      <xdr:col>1</xdr:col>
      <xdr:colOff>171450</xdr:colOff>
      <xdr:row>23</xdr:row>
      <xdr:rowOff>66675</xdr:rowOff>
    </xdr:from>
    <xdr:to>
      <xdr:col>4</xdr:col>
      <xdr:colOff>9525</xdr:colOff>
      <xdr:row>24</xdr:row>
      <xdr:rowOff>114300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F265F294-D623-4785-A623-236E7AF4F275}"/>
            </a:ext>
          </a:extLst>
        </xdr:cNvPr>
        <xdr:cNvSpPr/>
      </xdr:nvSpPr>
      <xdr:spPr bwMode="auto">
        <a:xfrm>
          <a:off x="390525" y="5581650"/>
          <a:ext cx="495300" cy="257175"/>
        </a:xfrm>
        <a:prstGeom prst="rect">
          <a:avLst/>
        </a:prstGeom>
        <a:noFill/>
        <a:ln w="57150" cap="flat" cmpd="sng" algn="ctr">
          <a:solidFill>
            <a:schemeClr val="accent6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20</xdr:col>
      <xdr:colOff>101124</xdr:colOff>
      <xdr:row>12</xdr:row>
      <xdr:rowOff>140292</xdr:rowOff>
    </xdr:from>
    <xdr:to>
      <xdr:col>40</xdr:col>
      <xdr:colOff>30038</xdr:colOff>
      <xdr:row>25</xdr:row>
      <xdr:rowOff>27860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17F43F3-7C9E-4BE0-952C-02867D7A6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1199" y="3350217"/>
          <a:ext cx="5139089" cy="2611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46090</xdr:rowOff>
    </xdr:from>
    <xdr:to>
      <xdr:col>22</xdr:col>
      <xdr:colOff>61452</xdr:colOff>
      <xdr:row>28</xdr:row>
      <xdr:rowOff>460888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6A26DA5-DD23-4908-B5CE-0AD0B88333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8960" t="27820" r="43359" b="26226"/>
        <a:stretch/>
      </xdr:blipFill>
      <xdr:spPr>
        <a:xfrm>
          <a:off x="0" y="3675115"/>
          <a:ext cx="4909677" cy="3348498"/>
        </a:xfrm>
        <a:prstGeom prst="rect">
          <a:avLst/>
        </a:prstGeom>
      </xdr:spPr>
    </xdr:pic>
    <xdr:clientData/>
  </xdr:twoCellAnchor>
  <xdr:twoCellAnchor editAs="oneCell">
    <xdr:from>
      <xdr:col>22</xdr:col>
      <xdr:colOff>184357</xdr:colOff>
      <xdr:row>28</xdr:row>
      <xdr:rowOff>199719</xdr:rowOff>
    </xdr:from>
    <xdr:to>
      <xdr:col>35</xdr:col>
      <xdr:colOff>58577</xdr:colOff>
      <xdr:row>28</xdr:row>
      <xdr:rowOff>2506075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324118-A119-4C1C-9FCA-2705B7B1E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2582" y="6762444"/>
          <a:ext cx="3274645" cy="2306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DD8716-2691-49A7-BE03-883523FB5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</xdr:row>
      <xdr:rowOff>1</xdr:rowOff>
    </xdr:from>
    <xdr:to>
      <xdr:col>34</xdr:col>
      <xdr:colOff>406685</xdr:colOff>
      <xdr:row>28</xdr:row>
      <xdr:rowOff>1080927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B630CD-3A89-4D34-8E2F-34CCAC5DB32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4283" t="18716" r="20909" b="4910"/>
        <a:stretch/>
      </xdr:blipFill>
      <xdr:spPr bwMode="auto">
        <a:xfrm>
          <a:off x="3419475" y="3419476"/>
          <a:ext cx="4721510" cy="42241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2261B6-D6A5-485A-83A1-52E2685BC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5</xdr:col>
      <xdr:colOff>107022</xdr:colOff>
      <xdr:row>14</xdr:row>
      <xdr:rowOff>64214</xdr:rowOff>
    </xdr:from>
    <xdr:to>
      <xdr:col>22</xdr:col>
      <xdr:colOff>160535</xdr:colOff>
      <xdr:row>29</xdr:row>
      <xdr:rowOff>32107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03982B-B422-4475-B518-FC921E786C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665" t="34386" r="64543" b="22158"/>
        <a:stretch/>
      </xdr:blipFill>
      <xdr:spPr>
        <a:xfrm>
          <a:off x="1202397" y="3674189"/>
          <a:ext cx="3806363" cy="3111143"/>
        </a:xfrm>
        <a:prstGeom prst="rect">
          <a:avLst/>
        </a:prstGeom>
      </xdr:spPr>
    </xdr:pic>
    <xdr:clientData/>
  </xdr:twoCellAnchor>
  <xdr:twoCellAnchor editAs="oneCell">
    <xdr:from>
      <xdr:col>22</xdr:col>
      <xdr:colOff>128427</xdr:colOff>
      <xdr:row>16</xdr:row>
      <xdr:rowOff>64212</xdr:rowOff>
    </xdr:from>
    <xdr:to>
      <xdr:col>38</xdr:col>
      <xdr:colOff>198662</xdr:colOff>
      <xdr:row>27</xdr:row>
      <xdr:rowOff>17192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0F4F6C0-E862-412D-8C37-858F96EBC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652" y="4093287"/>
          <a:ext cx="4775585" cy="2258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192640</xdr:colOff>
      <xdr:row>29</xdr:row>
      <xdr:rowOff>254689</xdr:rowOff>
    </xdr:from>
    <xdr:to>
      <xdr:col>31</xdr:col>
      <xdr:colOff>74917</xdr:colOff>
      <xdr:row>29</xdr:row>
      <xdr:rowOff>2523375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F19FF9-84C5-4573-AA7A-1F7DA73AC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3965" y="7007914"/>
          <a:ext cx="4168527" cy="2268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9B0B7C-1CC9-4AED-969C-076520275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148442</xdr:colOff>
      <xdr:row>17</xdr:row>
      <xdr:rowOff>21495</xdr:rowOff>
    </xdr:from>
    <xdr:to>
      <xdr:col>12</xdr:col>
      <xdr:colOff>26097</xdr:colOff>
      <xdr:row>25</xdr:row>
      <xdr:rowOff>11513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D3454E-8F7F-448E-9472-2BFFAB98C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517" y="4202970"/>
          <a:ext cx="2420830" cy="1666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199835</xdr:colOff>
      <xdr:row>16</xdr:row>
      <xdr:rowOff>36634</xdr:rowOff>
    </xdr:from>
    <xdr:to>
      <xdr:col>30</xdr:col>
      <xdr:colOff>13048</xdr:colOff>
      <xdr:row>25</xdr:row>
      <xdr:rowOff>132412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677567-9AB6-497C-91B6-A7B81C402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160" y="4008559"/>
          <a:ext cx="3880388" cy="1981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37111</xdr:colOff>
      <xdr:row>31</xdr:row>
      <xdr:rowOff>155760</xdr:rowOff>
    </xdr:from>
    <xdr:to>
      <xdr:col>40</xdr:col>
      <xdr:colOff>47787</xdr:colOff>
      <xdr:row>32</xdr:row>
      <xdr:rowOff>3488376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D8B7DD3-7864-4609-90BA-501902CA71BD}"/>
            </a:ext>
          </a:extLst>
        </xdr:cNvPr>
        <xdr:cNvPicPr/>
      </xdr:nvPicPr>
      <xdr:blipFill rotWithShape="1">
        <a:blip xmlns:r="http://schemas.openxmlformats.org/officeDocument/2006/relationships" r:embed="rId4"/>
        <a:srcRect l="29362" t="31697" r="15309" b="16684"/>
        <a:stretch/>
      </xdr:blipFill>
      <xdr:spPr bwMode="auto">
        <a:xfrm>
          <a:off x="3970936" y="7270935"/>
          <a:ext cx="6078101" cy="354216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111330</xdr:colOff>
      <xdr:row>29</xdr:row>
      <xdr:rowOff>123701</xdr:rowOff>
    </xdr:from>
    <xdr:to>
      <xdr:col>15</xdr:col>
      <xdr:colOff>235032</xdr:colOff>
      <xdr:row>32</xdr:row>
      <xdr:rowOff>4628563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2E32786-4C51-4CFC-8620-3350A44A0A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5356" t="24185" r="30968" b="6982"/>
        <a:stretch/>
      </xdr:blipFill>
      <xdr:spPr>
        <a:xfrm>
          <a:off x="549480" y="6819776"/>
          <a:ext cx="3105027" cy="5133512"/>
        </a:xfrm>
        <a:prstGeom prst="rect">
          <a:avLst/>
        </a:prstGeom>
      </xdr:spPr>
    </xdr:pic>
    <xdr:clientData/>
  </xdr:twoCellAnchor>
  <xdr:twoCellAnchor editAs="oneCell">
    <xdr:from>
      <xdr:col>31</xdr:col>
      <xdr:colOff>78289</xdr:colOff>
      <xdr:row>17</xdr:row>
      <xdr:rowOff>13049</xdr:rowOff>
    </xdr:from>
    <xdr:to>
      <xdr:col>40</xdr:col>
      <xdr:colOff>64320</xdr:colOff>
      <xdr:row>25</xdr:row>
      <xdr:rowOff>182673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15A6FBB-75C7-4881-808C-8E37D1AEE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5864" y="4194524"/>
          <a:ext cx="2719706" cy="1846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156577</xdr:colOff>
      <xdr:row>24</xdr:row>
      <xdr:rowOff>143527</xdr:rowOff>
    </xdr:from>
    <xdr:to>
      <xdr:col>38</xdr:col>
      <xdr:colOff>190167</xdr:colOff>
      <xdr:row>32</xdr:row>
      <xdr:rowOff>314171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97FD5DF-2234-4ED2-AFE5-B4D3693B6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9427" y="5791852"/>
          <a:ext cx="2033840" cy="1847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3CA264-A795-4D73-B44A-7ED3F87AD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4</xdr:col>
      <xdr:colOff>24423</xdr:colOff>
      <xdr:row>15</xdr:row>
      <xdr:rowOff>85481</xdr:rowOff>
    </xdr:from>
    <xdr:to>
      <xdr:col>17</xdr:col>
      <xdr:colOff>193216</xdr:colOff>
      <xdr:row>28</xdr:row>
      <xdr:rowOff>476250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90511C-BDEB-43DA-A54A-7A60F3058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72" t="24543" r="51002" b="39729"/>
        <a:stretch/>
      </xdr:blipFill>
      <xdr:spPr>
        <a:xfrm>
          <a:off x="900723" y="3914531"/>
          <a:ext cx="3226318" cy="3114919"/>
        </a:xfrm>
        <a:prstGeom prst="rect">
          <a:avLst/>
        </a:prstGeom>
      </xdr:spPr>
    </xdr:pic>
    <xdr:clientData/>
  </xdr:twoCellAnchor>
  <xdr:twoCellAnchor editAs="oneCell">
    <xdr:from>
      <xdr:col>23</xdr:col>
      <xdr:colOff>36634</xdr:colOff>
      <xdr:row>14</xdr:row>
      <xdr:rowOff>158749</xdr:rowOff>
    </xdr:from>
    <xdr:to>
      <xdr:col>35</xdr:col>
      <xdr:colOff>317500</xdr:colOff>
      <xdr:row>28</xdr:row>
      <xdr:rowOff>1123461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2327DE-734D-45C8-B4DD-AFF8BD66EF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1070" t="25377" r="41615" b="26039"/>
        <a:stretch/>
      </xdr:blipFill>
      <xdr:spPr>
        <a:xfrm>
          <a:off x="5103934" y="3778249"/>
          <a:ext cx="3862266" cy="38984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C12491-4472-41EE-AFF1-5F3C2715B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19</xdr:col>
      <xdr:colOff>21907</xdr:colOff>
      <xdr:row>14</xdr:row>
      <xdr:rowOff>13346</xdr:rowOff>
    </xdr:from>
    <xdr:to>
      <xdr:col>29</xdr:col>
      <xdr:colOff>3651</xdr:colOff>
      <xdr:row>28</xdr:row>
      <xdr:rowOff>451005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525AC8C-A449-4964-916C-B98E114229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722" t="5278" r="22832" b="14739"/>
        <a:stretch/>
      </xdr:blipFill>
      <xdr:spPr>
        <a:xfrm>
          <a:off x="4336172" y="3655258"/>
          <a:ext cx="2447038" cy="341842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5A1C1C-A15D-427C-8D4A-35DE95129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2</xdr:col>
      <xdr:colOff>183173</xdr:colOff>
      <xdr:row>13</xdr:row>
      <xdr:rowOff>24423</xdr:rowOff>
    </xdr:from>
    <xdr:to>
      <xdr:col>14</xdr:col>
      <xdr:colOff>19050</xdr:colOff>
      <xdr:row>28</xdr:row>
      <xdr:rowOff>1128240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7EF56E-3F88-428D-9039-D71BDBADDA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852" t="18198" r="75783" b="31883"/>
        <a:stretch/>
      </xdr:blipFill>
      <xdr:spPr>
        <a:xfrm>
          <a:off x="640373" y="3491523"/>
          <a:ext cx="2712427" cy="4247067"/>
        </a:xfrm>
        <a:prstGeom prst="rect">
          <a:avLst/>
        </a:prstGeom>
      </xdr:spPr>
    </xdr:pic>
    <xdr:clientData/>
  </xdr:twoCellAnchor>
  <xdr:twoCellAnchor editAs="oneCell">
    <xdr:from>
      <xdr:col>24</xdr:col>
      <xdr:colOff>195386</xdr:colOff>
      <xdr:row>17</xdr:row>
      <xdr:rowOff>183173</xdr:rowOff>
    </xdr:from>
    <xdr:to>
      <xdr:col>35</xdr:col>
      <xdr:colOff>28096</xdr:colOff>
      <xdr:row>28</xdr:row>
      <xdr:rowOff>819150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68A888-DA3F-4546-8AF4-4BDD6DD1E7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574" t="24542" r="54381" b="8676"/>
        <a:stretch/>
      </xdr:blipFill>
      <xdr:spPr>
        <a:xfrm>
          <a:off x="5700836" y="4488473"/>
          <a:ext cx="2842610" cy="2941027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249C2C-C0BE-4FC7-B386-7E7F773A1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15</xdr:col>
      <xdr:colOff>48848</xdr:colOff>
      <xdr:row>16</xdr:row>
      <xdr:rowOff>61056</xdr:rowOff>
    </xdr:from>
    <xdr:to>
      <xdr:col>27</xdr:col>
      <xdr:colOff>77048</xdr:colOff>
      <xdr:row>28</xdr:row>
      <xdr:rowOff>439615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71643A-D03E-40FB-AC6B-B3A5721CD5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715" t="28382" r="58512" b="36053"/>
        <a:stretch/>
      </xdr:blipFill>
      <xdr:spPr>
        <a:xfrm>
          <a:off x="3480290" y="4115287"/>
          <a:ext cx="2922335" cy="286971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CE5E2C-25F4-40B0-B097-28CB7409A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2</xdr:col>
      <xdr:colOff>12211</xdr:colOff>
      <xdr:row>15</xdr:row>
      <xdr:rowOff>-1</xdr:rowOff>
    </xdr:from>
    <xdr:to>
      <xdr:col>18</xdr:col>
      <xdr:colOff>61056</xdr:colOff>
      <xdr:row>28</xdr:row>
      <xdr:rowOff>1790933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172667-E4D4-40EF-B132-9439A955C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61" y="3838574"/>
          <a:ext cx="3763595" cy="4515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173283</xdr:colOff>
      <xdr:row>13</xdr:row>
      <xdr:rowOff>134228</xdr:rowOff>
    </xdr:from>
    <xdr:to>
      <xdr:col>37</xdr:col>
      <xdr:colOff>125081</xdr:colOff>
      <xdr:row>28</xdr:row>
      <xdr:rowOff>2090027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CDCB67-4759-448E-A3DA-FC2395ED2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4583215" y="3950433"/>
          <a:ext cx="5202958" cy="4440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6FF939-DCA4-40F6-A5CE-BC81E2D91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9</xdr:col>
      <xdr:colOff>87599</xdr:colOff>
      <xdr:row>18</xdr:row>
      <xdr:rowOff>178594</xdr:rowOff>
    </xdr:from>
    <xdr:to>
      <xdr:col>33</xdr:col>
      <xdr:colOff>93464</xdr:colOff>
      <xdr:row>28</xdr:row>
      <xdr:rowOff>1101328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5C49BB-774E-4046-8133-577BC3D14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9274" y="4645819"/>
          <a:ext cx="5997090" cy="3018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EF1753-AB10-46F4-9D68-D949AE8AB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10</xdr:col>
      <xdr:colOff>195384</xdr:colOff>
      <xdr:row>14</xdr:row>
      <xdr:rowOff>85482</xdr:rowOff>
    </xdr:from>
    <xdr:to>
      <xdr:col>24</xdr:col>
      <xdr:colOff>351307</xdr:colOff>
      <xdr:row>24</xdr:row>
      <xdr:rowOff>137923</xdr:rowOff>
    </xdr:to>
    <xdr:pic>
      <xdr:nvPicPr>
        <xdr:cNvPr id="3" name="Imagen 2" descr="Banca de madera en un jardín&#10;&#10;Descripción generada automáticamente con confianza media">
          <a:extLst>
            <a:ext uri="{FF2B5EF4-FFF2-40B4-BE49-F238E27FC236}">
              <a16:creationId xmlns:a16="http://schemas.microsoft.com/office/drawing/2014/main" id="{5EC03FDD-6C65-4338-9CB5-B98275031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6134" y="3714507"/>
          <a:ext cx="3251548" cy="214794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CEA663-639F-46D2-B522-284660C56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146538</xdr:colOff>
      <xdr:row>14</xdr:row>
      <xdr:rowOff>73270</xdr:rowOff>
    </xdr:from>
    <xdr:to>
      <xdr:col>24</xdr:col>
      <xdr:colOff>212219</xdr:colOff>
      <xdr:row>28</xdr:row>
      <xdr:rowOff>1074615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566EE6-99CD-4172-8504-C073E8008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613" y="3702295"/>
          <a:ext cx="5132981" cy="393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61058</xdr:colOff>
      <xdr:row>14</xdr:row>
      <xdr:rowOff>134327</xdr:rowOff>
    </xdr:from>
    <xdr:to>
      <xdr:col>39</xdr:col>
      <xdr:colOff>9770</xdr:colOff>
      <xdr:row>28</xdr:row>
      <xdr:rowOff>792772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2D980CF-7AE4-4EE4-BD16-FAD7C8421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5583" y="3763352"/>
          <a:ext cx="4025412" cy="3592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146538</xdr:colOff>
      <xdr:row>37</xdr:row>
      <xdr:rowOff>36634</xdr:rowOff>
    </xdr:from>
    <xdr:to>
      <xdr:col>48</xdr:col>
      <xdr:colOff>456062</xdr:colOff>
      <xdr:row>77</xdr:row>
      <xdr:rowOff>23997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89F4E7-8552-483B-81CD-D07754674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6153" y="10599615"/>
          <a:ext cx="13009524" cy="7314286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841CF8-280D-4A80-A50C-F8501EAA4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146538</xdr:colOff>
      <xdr:row>14</xdr:row>
      <xdr:rowOff>73270</xdr:rowOff>
    </xdr:from>
    <xdr:to>
      <xdr:col>24</xdr:col>
      <xdr:colOff>212219</xdr:colOff>
      <xdr:row>28</xdr:row>
      <xdr:rowOff>1074615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429CAE-A26C-4F19-8B0D-A37609618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613" y="3702295"/>
          <a:ext cx="5132981" cy="393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244231</xdr:colOff>
      <xdr:row>15</xdr:row>
      <xdr:rowOff>24423</xdr:rowOff>
    </xdr:from>
    <xdr:to>
      <xdr:col>39</xdr:col>
      <xdr:colOff>40551</xdr:colOff>
      <xdr:row>28</xdr:row>
      <xdr:rowOff>1142670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7111A7-3D81-4196-BD92-80754744B5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1261" t="15948" r="41510" b="41326"/>
        <a:stretch/>
      </xdr:blipFill>
      <xdr:spPr>
        <a:xfrm>
          <a:off x="5530606" y="3862998"/>
          <a:ext cx="4311170" cy="3842397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E3D6DE-8673-4959-A037-5FFC2230C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13</xdr:col>
      <xdr:colOff>122116</xdr:colOff>
      <xdr:row>14</xdr:row>
      <xdr:rowOff>122116</xdr:rowOff>
    </xdr:from>
    <xdr:to>
      <xdr:col>35</xdr:col>
      <xdr:colOff>216561</xdr:colOff>
      <xdr:row>28</xdr:row>
      <xdr:rowOff>1599710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5F0762-CB1F-46EB-9B05-9EDE65DC0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3441" y="3751141"/>
          <a:ext cx="5761820" cy="44112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183173</xdr:rowOff>
    </xdr:from>
    <xdr:to>
      <xdr:col>14</xdr:col>
      <xdr:colOff>206702</xdr:colOff>
      <xdr:row>28</xdr:row>
      <xdr:rowOff>1099038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8071DF3-4EC3-43D3-A1BE-EB24FAF860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390" t="21537" r="50252" b="28377"/>
        <a:stretch/>
      </xdr:blipFill>
      <xdr:spPr>
        <a:xfrm>
          <a:off x="0" y="5069498"/>
          <a:ext cx="3407102" cy="259226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2DB3DE-4C50-43B0-9A58-90BD90F16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7</xdr:col>
      <xdr:colOff>109902</xdr:colOff>
      <xdr:row>15</xdr:row>
      <xdr:rowOff>24422</xdr:rowOff>
    </xdr:from>
    <xdr:to>
      <xdr:col>25</xdr:col>
      <xdr:colOff>244231</xdr:colOff>
      <xdr:row>28</xdr:row>
      <xdr:rowOff>1721826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ADCEC0-31E1-42FB-B99A-6760CE98B4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9746"/>
        <a:stretch/>
      </xdr:blipFill>
      <xdr:spPr bwMode="auto">
        <a:xfrm>
          <a:off x="1643427" y="3862997"/>
          <a:ext cx="4325329" cy="4421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C01660-27D3-4609-96AF-2A03D892C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146538</xdr:colOff>
      <xdr:row>14</xdr:row>
      <xdr:rowOff>73270</xdr:rowOff>
    </xdr:from>
    <xdr:to>
      <xdr:col>24</xdr:col>
      <xdr:colOff>212219</xdr:colOff>
      <xdr:row>28</xdr:row>
      <xdr:rowOff>1074615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60EE41-9463-4DE2-9733-90F9439A5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613" y="3702295"/>
          <a:ext cx="5132981" cy="393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61058</xdr:colOff>
      <xdr:row>14</xdr:row>
      <xdr:rowOff>134327</xdr:rowOff>
    </xdr:from>
    <xdr:to>
      <xdr:col>39</xdr:col>
      <xdr:colOff>9770</xdr:colOff>
      <xdr:row>28</xdr:row>
      <xdr:rowOff>792772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A5C644C-2B94-449C-BDCF-207BAB955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5583" y="3763352"/>
          <a:ext cx="4025412" cy="3592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CE9872-8333-4EC6-B2E7-0908D0508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</xdr:col>
      <xdr:colOff>73269</xdr:colOff>
      <xdr:row>13</xdr:row>
      <xdr:rowOff>170963</xdr:rowOff>
    </xdr:from>
    <xdr:to>
      <xdr:col>22</xdr:col>
      <xdr:colOff>12213</xdr:colOff>
      <xdr:row>25</xdr:row>
      <xdr:rowOff>165637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D2A2108-DB87-4340-8D03-0256BFE5F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344" y="3590438"/>
          <a:ext cx="4568094" cy="2509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196471</xdr:colOff>
      <xdr:row>13</xdr:row>
      <xdr:rowOff>195288</xdr:rowOff>
    </xdr:from>
    <xdr:to>
      <xdr:col>40</xdr:col>
      <xdr:colOff>24424</xdr:colOff>
      <xdr:row>27</xdr:row>
      <xdr:rowOff>158749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4E8192-1C96-48F6-A861-7A46BF455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5621" y="3614763"/>
          <a:ext cx="5219103" cy="2897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61058</xdr:colOff>
      <xdr:row>26</xdr:row>
      <xdr:rowOff>36634</xdr:rowOff>
    </xdr:from>
    <xdr:to>
      <xdr:col>22</xdr:col>
      <xdr:colOff>158750</xdr:colOff>
      <xdr:row>28</xdr:row>
      <xdr:rowOff>2503364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4336327-80D8-4253-A3CB-79BCC7E7AD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487"/>
        <a:stretch/>
      </xdr:blipFill>
      <xdr:spPr bwMode="auto">
        <a:xfrm>
          <a:off x="2251808" y="6180259"/>
          <a:ext cx="2755167" cy="2885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48846</xdr:colOff>
      <xdr:row>26</xdr:row>
      <xdr:rowOff>195385</xdr:rowOff>
    </xdr:from>
    <xdr:to>
      <xdr:col>23</xdr:col>
      <xdr:colOff>24423</xdr:colOff>
      <xdr:row>28</xdr:row>
      <xdr:rowOff>976923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36570982-EEC9-4A2D-A1F8-346B80DC61D0}"/>
            </a:ext>
          </a:extLst>
        </xdr:cNvPr>
        <xdr:cNvSpPr/>
      </xdr:nvSpPr>
      <xdr:spPr bwMode="auto">
        <a:xfrm>
          <a:off x="3249246" y="6339010"/>
          <a:ext cx="1842477" cy="1200638"/>
        </a:xfrm>
        <a:prstGeom prst="ellips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96A1D3-AF81-4D48-9252-3BAB26684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109905</xdr:rowOff>
    </xdr:from>
    <xdr:to>
      <xdr:col>19</xdr:col>
      <xdr:colOff>109904</xdr:colOff>
      <xdr:row>28</xdr:row>
      <xdr:rowOff>1184520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2FADED-A17E-4D22-A90D-E2C414D6E3E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9067"/>
        <a:stretch/>
      </xdr:blipFill>
      <xdr:spPr bwMode="auto">
        <a:xfrm>
          <a:off x="0" y="3319830"/>
          <a:ext cx="4367579" cy="4427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4B059D-6431-4F81-B085-851F1543B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7</xdr:col>
      <xdr:colOff>134327</xdr:colOff>
      <xdr:row>16</xdr:row>
      <xdr:rowOff>170962</xdr:rowOff>
    </xdr:from>
    <xdr:to>
      <xdr:col>30</xdr:col>
      <xdr:colOff>116798</xdr:colOff>
      <xdr:row>28</xdr:row>
      <xdr:rowOff>1001346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E2DDD1-7719-4375-B51D-258269E9D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7852" y="4219087"/>
          <a:ext cx="5497446" cy="334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F8B9A2-14EB-491E-90E8-47E1C64D9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11</xdr:col>
      <xdr:colOff>305288</xdr:colOff>
      <xdr:row>15</xdr:row>
      <xdr:rowOff>146538</xdr:rowOff>
    </xdr:from>
    <xdr:to>
      <xdr:col>31</xdr:col>
      <xdr:colOff>563293</xdr:colOff>
      <xdr:row>26</xdr:row>
      <xdr:rowOff>146539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AD94CD-F452-49D5-9204-1286E7F63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5113" y="3985113"/>
          <a:ext cx="5115755" cy="2305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8FC39E-C1A5-4664-BBA6-5C6879A7A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11</xdr:col>
      <xdr:colOff>293076</xdr:colOff>
      <xdr:row>15</xdr:row>
      <xdr:rowOff>146538</xdr:rowOff>
    </xdr:from>
    <xdr:to>
      <xdr:col>31</xdr:col>
      <xdr:colOff>551081</xdr:colOff>
      <xdr:row>26</xdr:row>
      <xdr:rowOff>146539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652C10F-F751-4F1D-A3BC-9A2BF16F7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2901" y="3985113"/>
          <a:ext cx="5115755" cy="2305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FDD852-B55A-4335-B3FA-10CEB82F4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10</xdr:col>
      <xdr:colOff>36633</xdr:colOff>
      <xdr:row>15</xdr:row>
      <xdr:rowOff>36633</xdr:rowOff>
    </xdr:from>
    <xdr:to>
      <xdr:col>29</xdr:col>
      <xdr:colOff>93621</xdr:colOff>
      <xdr:row>28</xdr:row>
      <xdr:rowOff>769326</xdr:rowOff>
    </xdr:to>
    <xdr:pic>
      <xdr:nvPicPr>
        <xdr:cNvPr id="3" name="Imagen 2" descr="Banca de madera en el bosque&#10;&#10;Descripción generada automáticamente">
          <a:extLst>
            <a:ext uri="{FF2B5EF4-FFF2-40B4-BE49-F238E27FC236}">
              <a16:creationId xmlns:a16="http://schemas.microsoft.com/office/drawing/2014/main" id="{3BBC7A6E-B5BC-4740-8810-EAB5E4974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7383" y="3875208"/>
          <a:ext cx="4562313" cy="34568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F3376A-4199-408F-81EF-1DEB80829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10</xdr:col>
      <xdr:colOff>36634</xdr:colOff>
      <xdr:row>12</xdr:row>
      <xdr:rowOff>122115</xdr:rowOff>
    </xdr:from>
    <xdr:to>
      <xdr:col>27</xdr:col>
      <xdr:colOff>109904</xdr:colOff>
      <xdr:row>27</xdr:row>
      <xdr:rowOff>158751</xdr:rowOff>
    </xdr:to>
    <xdr:pic>
      <xdr:nvPicPr>
        <xdr:cNvPr id="3" name="Imagen 2" descr="Banca de madera en el bosque&#10;&#10;Descripción generada automáticamente">
          <a:extLst>
            <a:ext uri="{FF2B5EF4-FFF2-40B4-BE49-F238E27FC236}">
              <a16:creationId xmlns:a16="http://schemas.microsoft.com/office/drawing/2014/main" id="{14E83E17-F3A9-4614-B611-D9CF5FAD7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92499" y="3345961"/>
          <a:ext cx="4200770" cy="315057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634751-D5D2-46DC-8636-1F20FFBB9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10</xdr:col>
      <xdr:colOff>36633</xdr:colOff>
      <xdr:row>15</xdr:row>
      <xdr:rowOff>36633</xdr:rowOff>
    </xdr:from>
    <xdr:to>
      <xdr:col>29</xdr:col>
      <xdr:colOff>93621</xdr:colOff>
      <xdr:row>28</xdr:row>
      <xdr:rowOff>769326</xdr:rowOff>
    </xdr:to>
    <xdr:pic>
      <xdr:nvPicPr>
        <xdr:cNvPr id="3" name="Imagen 2" descr="Banca de madera en el bosque&#10;&#10;Descripción generada automáticamente">
          <a:extLst>
            <a:ext uri="{FF2B5EF4-FFF2-40B4-BE49-F238E27FC236}">
              <a16:creationId xmlns:a16="http://schemas.microsoft.com/office/drawing/2014/main" id="{8C8E16D5-BFD4-45B7-BCD7-41A8C1B56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41858" y="3875208"/>
          <a:ext cx="4562313" cy="34568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22</xdr:col>
      <xdr:colOff>1</xdr:colOff>
      <xdr:row>24</xdr:row>
      <xdr:rowOff>158750</xdr:rowOff>
    </xdr:from>
    <xdr:to>
      <xdr:col>24</xdr:col>
      <xdr:colOff>195385</xdr:colOff>
      <xdr:row>27</xdr:row>
      <xdr:rowOff>0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8630834D-9106-42C3-AFEB-287B10889318}"/>
            </a:ext>
          </a:extLst>
        </xdr:cNvPr>
        <xdr:cNvSpPr/>
      </xdr:nvSpPr>
      <xdr:spPr bwMode="auto">
        <a:xfrm>
          <a:off x="6362701" y="5883275"/>
          <a:ext cx="633534" cy="469900"/>
        </a:xfrm>
        <a:prstGeom prst="ellips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10BD62-7FB8-4F9D-862A-CD07CDDB7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10</xdr:col>
      <xdr:colOff>36633</xdr:colOff>
      <xdr:row>15</xdr:row>
      <xdr:rowOff>36633</xdr:rowOff>
    </xdr:from>
    <xdr:to>
      <xdr:col>29</xdr:col>
      <xdr:colOff>93621</xdr:colOff>
      <xdr:row>28</xdr:row>
      <xdr:rowOff>769326</xdr:rowOff>
    </xdr:to>
    <xdr:pic>
      <xdr:nvPicPr>
        <xdr:cNvPr id="3" name="Imagen 2" descr="Banca de madera en el bosque&#10;&#10;Descripción generada automáticamente">
          <a:extLst>
            <a:ext uri="{FF2B5EF4-FFF2-40B4-BE49-F238E27FC236}">
              <a16:creationId xmlns:a16="http://schemas.microsoft.com/office/drawing/2014/main" id="{106821D2-2777-4B97-949E-3DFE00521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08633" y="3875208"/>
          <a:ext cx="4562313" cy="34568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3B90C5-B324-4453-BCFB-03F46F723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oneCellAnchor>
    <xdr:from>
      <xdr:col>10</xdr:col>
      <xdr:colOff>64111</xdr:colOff>
      <xdr:row>14</xdr:row>
      <xdr:rowOff>39077</xdr:rowOff>
    </xdr:from>
    <xdr:ext cx="3308145" cy="3330582"/>
    <xdr:pic>
      <xdr:nvPicPr>
        <xdr:cNvPr id="3" name="Imagen 2" descr="Mantenimiento y Corte de... - Mantenimiento y Corte de Pasto">
          <a:extLst>
            <a:ext uri="{FF2B5EF4-FFF2-40B4-BE49-F238E27FC236}">
              <a16:creationId xmlns:a16="http://schemas.microsoft.com/office/drawing/2014/main" id="{B82BCB2B-F343-4276-AB14-5BBB7C3DC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1236" y="3694296"/>
          <a:ext cx="3308145" cy="3330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43339</xdr:colOff>
      <xdr:row>0</xdr:row>
      <xdr:rowOff>53340</xdr:rowOff>
    </xdr:from>
    <xdr:to>
      <xdr:col>7</xdr:col>
      <xdr:colOff>89058</xdr:colOff>
      <xdr:row>1</xdr:row>
      <xdr:rowOff>16669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6D425A-BD8F-4D88-A371-F5895B2D8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489" y="53340"/>
          <a:ext cx="1141094" cy="830104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158750</xdr:colOff>
      <xdr:row>15</xdr:row>
      <xdr:rowOff>24423</xdr:rowOff>
    </xdr:from>
    <xdr:to>
      <xdr:col>22</xdr:col>
      <xdr:colOff>48846</xdr:colOff>
      <xdr:row>28</xdr:row>
      <xdr:rowOff>383921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996C76-BC45-4164-8887-0BE4C821C5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4818" t="14692" r="3505" b="32718"/>
        <a:stretch/>
      </xdr:blipFill>
      <xdr:spPr>
        <a:xfrm>
          <a:off x="596900" y="3862998"/>
          <a:ext cx="4300171" cy="3083648"/>
        </a:xfrm>
        <a:prstGeom prst="rect">
          <a:avLst/>
        </a:prstGeom>
      </xdr:spPr>
    </xdr:pic>
    <xdr:clientData/>
  </xdr:twoCellAnchor>
  <xdr:twoCellAnchor editAs="oneCell">
    <xdr:from>
      <xdr:col>25</xdr:col>
      <xdr:colOff>97691</xdr:colOff>
      <xdr:row>15</xdr:row>
      <xdr:rowOff>134327</xdr:rowOff>
    </xdr:from>
    <xdr:to>
      <xdr:col>37</xdr:col>
      <xdr:colOff>6072</xdr:colOff>
      <xdr:row>28</xdr:row>
      <xdr:rowOff>293077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72AF164-7D51-433D-81FE-33C592244C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6082" t="21537" r="13456" b="49246"/>
        <a:stretch/>
      </xdr:blipFill>
      <xdr:spPr>
        <a:xfrm>
          <a:off x="5822216" y="3972902"/>
          <a:ext cx="3546931" cy="2882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f46af342a773c95/Desktop/PRESUPUESTO%20MAL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. Adecuacion de sendero"/>
      <sheetName val="APU.  UBICACION DE SEÑALIZACION"/>
      <sheetName val="APU.  CABALLETE "/>
      <sheetName val="APU. TABLA ESTACADO"/>
      <sheetName val="APU.  MADERA INMUNIZADA"/>
      <sheetName val="APU. PANEL SOLAR"/>
      <sheetName val="APU. BAÑO SECO"/>
      <sheetName val="APU. CONST. CASETA"/>
      <sheetName val="APU. CONTENEDOR"/>
      <sheetName val="APU. PORTON EL MALMO"/>
      <sheetName val="Hoja1"/>
    </sheetNames>
    <sheetDataSet>
      <sheetData sheetId="0">
        <row r="20">
          <cell r="E20">
            <v>748000</v>
          </cell>
        </row>
      </sheetData>
      <sheetData sheetId="1">
        <row r="22">
          <cell r="E22">
            <v>1316552.5425000002</v>
          </cell>
        </row>
      </sheetData>
      <sheetData sheetId="2">
        <row r="23">
          <cell r="E23">
            <v>79503.834633333332</v>
          </cell>
        </row>
      </sheetData>
      <sheetData sheetId="3">
        <row r="20">
          <cell r="E20">
            <v>601976.61</v>
          </cell>
        </row>
      </sheetData>
      <sheetData sheetId="4">
        <row r="21">
          <cell r="E21">
            <v>33667.753166666662</v>
          </cell>
        </row>
      </sheetData>
      <sheetData sheetId="5">
        <row r="19">
          <cell r="E19">
            <v>1479566.67</v>
          </cell>
        </row>
      </sheetData>
      <sheetData sheetId="6">
        <row r="21">
          <cell r="E21">
            <v>592543.05000000005</v>
          </cell>
        </row>
      </sheetData>
      <sheetData sheetId="7">
        <row r="11">
          <cell r="E11">
            <v>8745666.6699999999</v>
          </cell>
        </row>
      </sheetData>
      <sheetData sheetId="8">
        <row r="20">
          <cell r="E20">
            <v>182866.67</v>
          </cell>
        </row>
      </sheetData>
      <sheetData sheetId="9">
        <row r="21">
          <cell r="E21">
            <v>11963333.33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zoomScale="69" zoomScaleNormal="69" workbookViewId="0">
      <selection activeCell="H42" sqref="H42"/>
    </sheetView>
  </sheetViews>
  <sheetFormatPr baseColWidth="10" defaultRowHeight="13.2" x14ac:dyDescent="0.25"/>
  <cols>
    <col min="1" max="1" width="7.77734375" customWidth="1"/>
    <col min="2" max="2" width="10" bestFit="1" customWidth="1"/>
    <col min="3" max="3" width="125" customWidth="1"/>
    <col min="4" max="4" width="13" style="4" customWidth="1"/>
    <col min="5" max="5" width="17.77734375" customWidth="1"/>
    <col min="6" max="6" width="25.77734375" customWidth="1"/>
    <col min="7" max="7" width="23.44140625" bestFit="1" customWidth="1"/>
    <col min="8" max="8" width="38.33203125" customWidth="1"/>
    <col min="9" max="9" width="32" customWidth="1"/>
    <col min="11" max="11" width="4.77734375" customWidth="1"/>
    <col min="12" max="12" width="19.6640625" customWidth="1"/>
    <col min="13" max="13" width="18.109375" customWidth="1"/>
  </cols>
  <sheetData>
    <row r="1" spans="1:11" ht="25.2" x14ac:dyDescent="0.25">
      <c r="A1" s="136" t="s">
        <v>16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1" x14ac:dyDescent="0.25">
      <c r="A2" s="137" t="s">
        <v>85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x14ac:dyDescent="0.25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</row>
    <row r="6" spans="1:11" ht="15.6" x14ac:dyDescent="0.25">
      <c r="A6" s="6" t="s">
        <v>1</v>
      </c>
      <c r="B6" s="6" t="s">
        <v>3</v>
      </c>
      <c r="C6" s="18" t="s">
        <v>4</v>
      </c>
      <c r="D6" s="18" t="s">
        <v>5</v>
      </c>
      <c r="E6" s="18" t="s">
        <v>6</v>
      </c>
      <c r="F6" s="18" t="s">
        <v>137</v>
      </c>
      <c r="G6" s="18" t="s">
        <v>12</v>
      </c>
      <c r="H6" s="18" t="s">
        <v>13</v>
      </c>
    </row>
    <row r="7" spans="1:11" x14ac:dyDescent="0.25">
      <c r="A7" s="151" t="s">
        <v>25</v>
      </c>
      <c r="B7" s="139"/>
      <c r="C7" s="139"/>
      <c r="D7" s="139"/>
      <c r="E7" s="139"/>
      <c r="F7" s="139"/>
      <c r="G7" s="139"/>
      <c r="H7" s="140"/>
    </row>
    <row r="8" spans="1:11" x14ac:dyDescent="0.25">
      <c r="A8" s="152"/>
      <c r="B8" s="153"/>
      <c r="C8" s="153"/>
      <c r="D8" s="153"/>
      <c r="E8" s="153"/>
      <c r="F8" s="153"/>
      <c r="G8" s="153"/>
      <c r="H8" s="154"/>
    </row>
    <row r="9" spans="1:11" x14ac:dyDescent="0.25">
      <c r="A9" s="21" t="s">
        <v>32</v>
      </c>
      <c r="B9" s="21" t="s">
        <v>19</v>
      </c>
      <c r="C9" s="21" t="s">
        <v>44</v>
      </c>
      <c r="D9" s="20" t="s">
        <v>7</v>
      </c>
      <c r="E9" s="16">
        <v>3.51</v>
      </c>
      <c r="F9" s="16">
        <v>1</v>
      </c>
      <c r="G9" s="2">
        <v>4829.4399999999996</v>
      </c>
      <c r="H9" s="2">
        <f>ROUND(G9*F9*E9,2)</f>
        <v>16951.330000000002</v>
      </c>
    </row>
    <row r="10" spans="1:11" x14ac:dyDescent="0.25">
      <c r="A10" s="21" t="s">
        <v>33</v>
      </c>
      <c r="B10" s="21" t="s">
        <v>20</v>
      </c>
      <c r="C10" s="21" t="s">
        <v>24</v>
      </c>
      <c r="D10" s="20" t="s">
        <v>7</v>
      </c>
      <c r="E10" s="16">
        <v>2.04</v>
      </c>
      <c r="F10" s="16">
        <v>1</v>
      </c>
      <c r="G10" s="2">
        <v>66142.289999999994</v>
      </c>
      <c r="H10" s="2">
        <f t="shared" ref="H10:H31" si="0">ROUND(G10*F10*E10,2)</f>
        <v>134930.26999999999</v>
      </c>
    </row>
    <row r="11" spans="1:11" x14ac:dyDescent="0.25">
      <c r="A11" s="21" t="s">
        <v>35</v>
      </c>
      <c r="B11" s="21" t="s">
        <v>34</v>
      </c>
      <c r="C11" s="21" t="s">
        <v>45</v>
      </c>
      <c r="D11" s="20" t="s">
        <v>8</v>
      </c>
      <c r="E11" s="16">
        <v>0.14000000000000001</v>
      </c>
      <c r="F11" s="16">
        <v>1</v>
      </c>
      <c r="G11" s="2">
        <v>28716.43</v>
      </c>
      <c r="H11" s="2">
        <f t="shared" si="0"/>
        <v>4020.3</v>
      </c>
    </row>
    <row r="12" spans="1:11" x14ac:dyDescent="0.25">
      <c r="A12" s="21" t="s">
        <v>36</v>
      </c>
      <c r="B12" s="21" t="s">
        <v>39</v>
      </c>
      <c r="C12" s="21" t="s">
        <v>48</v>
      </c>
      <c r="D12" s="20" t="s">
        <v>7</v>
      </c>
      <c r="E12" s="17">
        <v>16.22</v>
      </c>
      <c r="F12" s="17">
        <v>1</v>
      </c>
      <c r="G12" s="2">
        <v>96985.22</v>
      </c>
      <c r="H12" s="2">
        <f t="shared" si="0"/>
        <v>1573100.27</v>
      </c>
    </row>
    <row r="13" spans="1:11" x14ac:dyDescent="0.25">
      <c r="A13" s="21" t="s">
        <v>86</v>
      </c>
      <c r="B13" s="21" t="s">
        <v>108</v>
      </c>
      <c r="C13" s="21" t="s">
        <v>109</v>
      </c>
      <c r="D13" s="20" t="s">
        <v>7</v>
      </c>
      <c r="E13" s="17">
        <v>28.76</v>
      </c>
      <c r="F13" s="17">
        <v>1</v>
      </c>
      <c r="G13" s="2">
        <v>20187.71</v>
      </c>
      <c r="H13" s="2">
        <f t="shared" si="0"/>
        <v>580598.54</v>
      </c>
    </row>
    <row r="14" spans="1:11" x14ac:dyDescent="0.25">
      <c r="A14" s="21" t="s">
        <v>87</v>
      </c>
      <c r="B14" s="21" t="s">
        <v>46</v>
      </c>
      <c r="C14" s="21" t="s">
        <v>47</v>
      </c>
      <c r="D14" s="20" t="s">
        <v>9</v>
      </c>
      <c r="E14" s="17">
        <v>2.7</v>
      </c>
      <c r="F14" s="17">
        <v>1</v>
      </c>
      <c r="G14" s="2">
        <v>116539.38</v>
      </c>
      <c r="H14" s="2">
        <f t="shared" si="0"/>
        <v>314656.33</v>
      </c>
    </row>
    <row r="15" spans="1:11" x14ac:dyDescent="0.25">
      <c r="A15" s="21" t="s">
        <v>88</v>
      </c>
      <c r="B15" s="21" t="s">
        <v>110</v>
      </c>
      <c r="C15" s="21" t="s">
        <v>111</v>
      </c>
      <c r="D15" s="20" t="s">
        <v>7</v>
      </c>
      <c r="E15" s="17">
        <v>28.76</v>
      </c>
      <c r="F15" s="17">
        <v>1</v>
      </c>
      <c r="G15" s="2">
        <v>12641.78</v>
      </c>
      <c r="H15" s="2">
        <f t="shared" si="0"/>
        <v>363577.59</v>
      </c>
    </row>
    <row r="16" spans="1:11" x14ac:dyDescent="0.25">
      <c r="A16" s="21" t="s">
        <v>89</v>
      </c>
      <c r="B16" s="21" t="s">
        <v>49</v>
      </c>
      <c r="C16" s="21" t="s">
        <v>50</v>
      </c>
      <c r="D16" s="20" t="s">
        <v>8</v>
      </c>
      <c r="E16" s="17">
        <v>0.31</v>
      </c>
      <c r="F16" s="17">
        <v>1</v>
      </c>
      <c r="G16" s="2">
        <v>57047.23</v>
      </c>
      <c r="H16" s="2">
        <f t="shared" si="0"/>
        <v>17684.64</v>
      </c>
    </row>
    <row r="17" spans="1:8" x14ac:dyDescent="0.25">
      <c r="A17" s="21" t="s">
        <v>90</v>
      </c>
      <c r="B17" s="21" t="s">
        <v>51</v>
      </c>
      <c r="C17" s="21" t="s">
        <v>52</v>
      </c>
      <c r="D17" s="20" t="s">
        <v>0</v>
      </c>
      <c r="E17" s="17">
        <v>8.14</v>
      </c>
      <c r="F17" s="17">
        <v>1</v>
      </c>
      <c r="G17" s="2">
        <v>27236.06</v>
      </c>
      <c r="H17" s="2">
        <f t="shared" si="0"/>
        <v>221701.53</v>
      </c>
    </row>
    <row r="18" spans="1:8" x14ac:dyDescent="0.25">
      <c r="A18" s="21" t="s">
        <v>91</v>
      </c>
      <c r="B18" s="21" t="s">
        <v>53</v>
      </c>
      <c r="C18" s="21" t="s">
        <v>54</v>
      </c>
      <c r="D18" s="20" t="s">
        <v>0</v>
      </c>
      <c r="E18" s="17">
        <v>1</v>
      </c>
      <c r="F18" s="17">
        <v>1</v>
      </c>
      <c r="G18" s="2">
        <v>370577.33</v>
      </c>
      <c r="H18" s="2">
        <f t="shared" si="0"/>
        <v>370577.33</v>
      </c>
    </row>
    <row r="19" spans="1:8" x14ac:dyDescent="0.25">
      <c r="A19" s="21" t="s">
        <v>92</v>
      </c>
      <c r="B19" s="21" t="s">
        <v>55</v>
      </c>
      <c r="C19" s="21" t="s">
        <v>56</v>
      </c>
      <c r="D19" s="20" t="s">
        <v>9</v>
      </c>
      <c r="E19" s="17">
        <v>6.3</v>
      </c>
      <c r="F19" s="17">
        <v>1</v>
      </c>
      <c r="G19" s="2">
        <v>91541.51</v>
      </c>
      <c r="H19" s="2">
        <f t="shared" si="0"/>
        <v>576711.51</v>
      </c>
    </row>
    <row r="20" spans="1:8" x14ac:dyDescent="0.25">
      <c r="A20" s="21" t="s">
        <v>93</v>
      </c>
      <c r="B20" s="21" t="s">
        <v>57</v>
      </c>
      <c r="C20" s="21" t="s">
        <v>15</v>
      </c>
      <c r="D20" s="20" t="s">
        <v>0</v>
      </c>
      <c r="E20" s="17">
        <v>1</v>
      </c>
      <c r="F20" s="17">
        <v>1</v>
      </c>
      <c r="G20" s="2">
        <v>49186</v>
      </c>
      <c r="H20" s="2">
        <f t="shared" si="0"/>
        <v>49186</v>
      </c>
    </row>
    <row r="21" spans="1:8" x14ac:dyDescent="0.25">
      <c r="A21" s="21" t="s">
        <v>94</v>
      </c>
      <c r="B21" s="21" t="s">
        <v>43</v>
      </c>
      <c r="C21" s="21" t="s">
        <v>58</v>
      </c>
      <c r="D21" s="20" t="s">
        <v>8</v>
      </c>
      <c r="E21" s="17">
        <v>0.12</v>
      </c>
      <c r="F21" s="17">
        <v>1</v>
      </c>
      <c r="G21" s="2">
        <v>650668.16</v>
      </c>
      <c r="H21" s="2">
        <f t="shared" si="0"/>
        <v>78080.179999999993</v>
      </c>
    </row>
    <row r="22" spans="1:8" x14ac:dyDescent="0.25">
      <c r="A22" s="21" t="s">
        <v>95</v>
      </c>
      <c r="B22" s="21" t="s">
        <v>37</v>
      </c>
      <c r="C22" s="21" t="s">
        <v>59</v>
      </c>
      <c r="D22" s="20" t="s">
        <v>8</v>
      </c>
      <c r="E22" s="17">
        <v>2.0099999999999998</v>
      </c>
      <c r="F22" s="17">
        <v>1</v>
      </c>
      <c r="G22" s="2">
        <v>445682.27</v>
      </c>
      <c r="H22" s="2">
        <f t="shared" si="0"/>
        <v>895821.36</v>
      </c>
    </row>
    <row r="23" spans="1:8" x14ac:dyDescent="0.25">
      <c r="A23" s="21" t="s">
        <v>96</v>
      </c>
      <c r="B23" s="21" t="s">
        <v>22</v>
      </c>
      <c r="C23" s="21" t="s">
        <v>61</v>
      </c>
      <c r="D23" s="20" t="s">
        <v>2</v>
      </c>
      <c r="E23" s="17">
        <v>12.13</v>
      </c>
      <c r="F23" s="17">
        <v>1</v>
      </c>
      <c r="G23" s="2">
        <v>4706</v>
      </c>
      <c r="H23" s="2">
        <f t="shared" si="0"/>
        <v>57083.78</v>
      </c>
    </row>
    <row r="24" spans="1:8" x14ac:dyDescent="0.25">
      <c r="A24" s="21" t="s">
        <v>97</v>
      </c>
      <c r="B24" s="21" t="s">
        <v>40</v>
      </c>
      <c r="C24" s="21" t="s">
        <v>60</v>
      </c>
      <c r="D24" s="20" t="s">
        <v>8</v>
      </c>
      <c r="E24" s="17">
        <v>0.19</v>
      </c>
      <c r="F24" s="17">
        <v>1</v>
      </c>
      <c r="G24" s="2">
        <v>667019.24</v>
      </c>
      <c r="H24" s="2">
        <f t="shared" si="0"/>
        <v>126733.66</v>
      </c>
    </row>
    <row r="25" spans="1:8" x14ac:dyDescent="0.25">
      <c r="A25" s="21" t="s">
        <v>98</v>
      </c>
      <c r="B25" s="21" t="s">
        <v>41</v>
      </c>
      <c r="C25" s="21" t="s">
        <v>42</v>
      </c>
      <c r="D25" s="20" t="s">
        <v>8</v>
      </c>
      <c r="E25" s="17">
        <v>0.68</v>
      </c>
      <c r="F25" s="17">
        <v>1</v>
      </c>
      <c r="G25" s="2">
        <v>407136.65</v>
      </c>
      <c r="H25" s="2">
        <f t="shared" si="0"/>
        <v>276852.92</v>
      </c>
    </row>
    <row r="26" spans="1:8" x14ac:dyDescent="0.25">
      <c r="A26" s="21" t="s">
        <v>99</v>
      </c>
      <c r="B26" s="21" t="s">
        <v>118</v>
      </c>
      <c r="C26" s="21" t="s">
        <v>119</v>
      </c>
      <c r="D26" s="20" t="s">
        <v>8</v>
      </c>
      <c r="E26" s="17">
        <v>0.45</v>
      </c>
      <c r="F26" s="17">
        <v>1</v>
      </c>
      <c r="G26" s="2">
        <v>475506.98</v>
      </c>
      <c r="H26" s="2">
        <f t="shared" si="0"/>
        <v>213978.14</v>
      </c>
    </row>
    <row r="27" spans="1:8" x14ac:dyDescent="0.25">
      <c r="A27" s="21" t="s">
        <v>100</v>
      </c>
      <c r="B27" s="21" t="s">
        <v>38</v>
      </c>
      <c r="C27" s="21" t="s">
        <v>62</v>
      </c>
      <c r="D27" s="20" t="s">
        <v>2</v>
      </c>
      <c r="E27" s="17">
        <v>61.51</v>
      </c>
      <c r="F27" s="17">
        <v>1</v>
      </c>
      <c r="G27" s="2">
        <v>4170.6899999999996</v>
      </c>
      <c r="H27" s="2">
        <f t="shared" si="0"/>
        <v>256539.14</v>
      </c>
    </row>
    <row r="28" spans="1:8" x14ac:dyDescent="0.25">
      <c r="A28" s="21" t="s">
        <v>101</v>
      </c>
      <c r="B28" s="21" t="s">
        <v>63</v>
      </c>
      <c r="C28" s="21" t="s">
        <v>82</v>
      </c>
      <c r="D28" s="20" t="s">
        <v>7</v>
      </c>
      <c r="E28" s="17">
        <v>1.1200000000000001</v>
      </c>
      <c r="F28" s="17">
        <v>1</v>
      </c>
      <c r="G28" s="2">
        <v>142134.84</v>
      </c>
      <c r="H28" s="2">
        <f t="shared" si="0"/>
        <v>159191.01999999999</v>
      </c>
    </row>
    <row r="29" spans="1:8" x14ac:dyDescent="0.25">
      <c r="A29" s="21" t="s">
        <v>102</v>
      </c>
      <c r="B29" s="21" t="s">
        <v>10</v>
      </c>
      <c r="C29" s="40" t="s">
        <v>104</v>
      </c>
      <c r="D29" s="20" t="s">
        <v>0</v>
      </c>
      <c r="E29" s="17">
        <v>1</v>
      </c>
      <c r="F29" s="17">
        <v>1</v>
      </c>
      <c r="G29" s="2">
        <f>'[1]APU. PANEL SOLAR'!E19</f>
        <v>1479566.67</v>
      </c>
      <c r="H29" s="2">
        <f t="shared" si="0"/>
        <v>1479566.67</v>
      </c>
    </row>
    <row r="30" spans="1:8" x14ac:dyDescent="0.25">
      <c r="A30" s="21" t="s">
        <v>103</v>
      </c>
      <c r="B30" s="21" t="s">
        <v>84</v>
      </c>
      <c r="C30" s="21" t="s">
        <v>136</v>
      </c>
      <c r="D30" s="20" t="s">
        <v>0</v>
      </c>
      <c r="E30" s="17">
        <v>1</v>
      </c>
      <c r="F30" s="17">
        <v>2</v>
      </c>
      <c r="G30" s="25">
        <f>'[1]APU. BAÑO SECO'!E21</f>
        <v>592543.05000000005</v>
      </c>
      <c r="H30" s="2">
        <f t="shared" si="0"/>
        <v>1185086.1000000001</v>
      </c>
    </row>
    <row r="31" spans="1:8" x14ac:dyDescent="0.25">
      <c r="A31" s="21" t="s">
        <v>120</v>
      </c>
      <c r="B31" s="21" t="s">
        <v>84</v>
      </c>
      <c r="C31" s="40" t="s">
        <v>105</v>
      </c>
      <c r="D31" s="20" t="s">
        <v>0</v>
      </c>
      <c r="E31" s="17">
        <v>1</v>
      </c>
      <c r="F31" s="17">
        <v>2</v>
      </c>
      <c r="G31" s="25">
        <f>'[1]APU. CONTENEDOR'!E20</f>
        <v>182866.67</v>
      </c>
      <c r="H31" s="2">
        <f t="shared" si="0"/>
        <v>365733.34</v>
      </c>
    </row>
    <row r="32" spans="1:8" ht="21" x14ac:dyDescent="0.25">
      <c r="A32" s="5"/>
      <c r="B32" s="6"/>
      <c r="C32" s="141" t="s">
        <v>83</v>
      </c>
      <c r="D32" s="142"/>
      <c r="E32" s="142"/>
      <c r="F32" s="142"/>
      <c r="G32" s="143"/>
      <c r="H32" s="27">
        <f>SUM(H9:H31)</f>
        <v>9318361.9499999993</v>
      </c>
    </row>
    <row r="33" spans="1:15" x14ac:dyDescent="0.25">
      <c r="A33" s="138" t="s">
        <v>64</v>
      </c>
      <c r="B33" s="139"/>
      <c r="C33" s="139"/>
      <c r="D33" s="139"/>
      <c r="E33" s="139"/>
      <c r="F33" s="139"/>
      <c r="G33" s="139"/>
      <c r="H33" s="140"/>
    </row>
    <row r="34" spans="1:15" x14ac:dyDescent="0.25">
      <c r="A34" s="21" t="s">
        <v>121</v>
      </c>
      <c r="B34" s="21" t="s">
        <v>10</v>
      </c>
      <c r="C34" s="40" t="s">
        <v>106</v>
      </c>
      <c r="D34" s="20" t="s">
        <v>0</v>
      </c>
      <c r="E34" s="38">
        <v>1</v>
      </c>
      <c r="F34" s="38">
        <v>2</v>
      </c>
      <c r="G34" s="2">
        <f>'[1]APU. CONST. CASETA'!E11</f>
        <v>8745666.6699999999</v>
      </c>
      <c r="H34" s="2">
        <f>ROUND(G34*F34*E34,2)</f>
        <v>17491333.34</v>
      </c>
    </row>
    <row r="35" spans="1:15" x14ac:dyDescent="0.25">
      <c r="A35" s="35">
        <v>1.25</v>
      </c>
      <c r="B35" s="39" t="s">
        <v>10</v>
      </c>
      <c r="C35" s="40" t="s">
        <v>104</v>
      </c>
      <c r="D35" s="20" t="s">
        <v>0</v>
      </c>
      <c r="E35" s="38">
        <v>1</v>
      </c>
      <c r="F35" s="17">
        <v>1</v>
      </c>
      <c r="G35" s="2">
        <f>'[1]APU. PANEL SOLAR'!E19</f>
        <v>1479566.67</v>
      </c>
      <c r="H35" s="2">
        <f>ROUND(G35*F35*E35,2)</f>
        <v>1479566.67</v>
      </c>
    </row>
    <row r="36" spans="1:15" ht="21" x14ac:dyDescent="0.25">
      <c r="A36" s="144" t="s">
        <v>83</v>
      </c>
      <c r="B36" s="145"/>
      <c r="C36" s="145"/>
      <c r="D36" s="145"/>
      <c r="E36" s="145"/>
      <c r="F36" s="145"/>
      <c r="G36" s="146"/>
      <c r="H36" s="26">
        <f>SUM(H34:H35)</f>
        <v>18970900.009999998</v>
      </c>
    </row>
    <row r="37" spans="1:15" x14ac:dyDescent="0.25">
      <c r="A37" s="138" t="s">
        <v>65</v>
      </c>
      <c r="B37" s="139"/>
      <c r="C37" s="139"/>
      <c r="D37" s="139"/>
      <c r="E37" s="139"/>
      <c r="F37" s="139"/>
      <c r="G37" s="139"/>
      <c r="H37" s="140"/>
    </row>
    <row r="38" spans="1:15" x14ac:dyDescent="0.25">
      <c r="A38" s="21">
        <v>3.1</v>
      </c>
      <c r="B38" s="21" t="s">
        <v>20</v>
      </c>
      <c r="C38" s="21" t="s">
        <v>17</v>
      </c>
      <c r="D38" s="20" t="s">
        <v>8</v>
      </c>
      <c r="E38" s="17">
        <v>0.15</v>
      </c>
      <c r="F38" s="42">
        <v>12</v>
      </c>
      <c r="G38" s="2">
        <v>66142.289999999994</v>
      </c>
      <c r="H38" s="2">
        <f>ROUND(E38*F38*G38,2)</f>
        <v>119056.12</v>
      </c>
    </row>
    <row r="39" spans="1:15" x14ac:dyDescent="0.25">
      <c r="A39" s="21" t="s">
        <v>113</v>
      </c>
      <c r="B39" s="21" t="s">
        <v>76</v>
      </c>
      <c r="C39" s="21" t="s">
        <v>77</v>
      </c>
      <c r="D39" s="20" t="s">
        <v>2</v>
      </c>
      <c r="E39" s="20">
        <v>5</v>
      </c>
      <c r="F39" s="42">
        <v>12</v>
      </c>
      <c r="G39" s="2">
        <v>14912.61</v>
      </c>
      <c r="H39" s="2">
        <f t="shared" ref="H39:H46" si="1">ROUND(E39*F39*G39,2)</f>
        <v>894756.6</v>
      </c>
      <c r="M39" s="4"/>
      <c r="N39" s="7"/>
      <c r="O39" s="7"/>
    </row>
    <row r="40" spans="1:15" x14ac:dyDescent="0.25">
      <c r="A40" s="21" t="s">
        <v>115</v>
      </c>
      <c r="B40" s="21" t="s">
        <v>10</v>
      </c>
      <c r="C40" s="40" t="s">
        <v>107</v>
      </c>
      <c r="D40" s="20" t="s">
        <v>9</v>
      </c>
      <c r="E40" s="38">
        <v>2.1</v>
      </c>
      <c r="F40" s="42">
        <v>12</v>
      </c>
      <c r="G40" s="2">
        <f>'[1]APU.  CABALLETE '!E23</f>
        <v>79503.834633333332</v>
      </c>
      <c r="H40" s="2">
        <f t="shared" si="1"/>
        <v>2003496.63</v>
      </c>
    </row>
    <row r="41" spans="1:15" x14ac:dyDescent="0.25">
      <c r="A41" s="21" t="s">
        <v>122</v>
      </c>
      <c r="B41" s="21" t="s">
        <v>27</v>
      </c>
      <c r="C41" s="21" t="s">
        <v>66</v>
      </c>
      <c r="D41" s="20" t="s">
        <v>7</v>
      </c>
      <c r="E41" s="8">
        <v>4.41</v>
      </c>
      <c r="F41" s="42">
        <v>12</v>
      </c>
      <c r="G41" s="2">
        <v>47638.02</v>
      </c>
      <c r="H41" s="2">
        <f t="shared" si="1"/>
        <v>2521004.02</v>
      </c>
      <c r="I41" s="15"/>
    </row>
    <row r="42" spans="1:15" x14ac:dyDescent="0.25">
      <c r="A42" s="21" t="s">
        <v>123</v>
      </c>
      <c r="B42" s="21" t="s">
        <v>23</v>
      </c>
      <c r="C42" s="21" t="s">
        <v>67</v>
      </c>
      <c r="D42" s="20" t="s">
        <v>2</v>
      </c>
      <c r="E42" s="8">
        <v>158.51</v>
      </c>
      <c r="F42" s="42">
        <v>12</v>
      </c>
      <c r="G42" s="2">
        <v>10828.84</v>
      </c>
      <c r="H42" s="2">
        <f>ROUND(E42*F42*G42,2)</f>
        <v>20597753.140000001</v>
      </c>
      <c r="I42" s="9">
        <f>+E42*F42*G42</f>
        <v>20597753.140799999</v>
      </c>
    </row>
    <row r="43" spans="1:15" x14ac:dyDescent="0.25">
      <c r="A43" s="21" t="s">
        <v>134</v>
      </c>
      <c r="B43" s="21" t="s">
        <v>68</v>
      </c>
      <c r="C43" s="21" t="s">
        <v>69</v>
      </c>
      <c r="D43" s="20" t="s">
        <v>8</v>
      </c>
      <c r="E43" s="8">
        <v>0.24</v>
      </c>
      <c r="F43" s="42">
        <v>12</v>
      </c>
      <c r="G43" s="2">
        <v>541179.04</v>
      </c>
      <c r="H43" s="2">
        <f t="shared" si="1"/>
        <v>1558595.64</v>
      </c>
      <c r="K43" s="4"/>
      <c r="L43" s="7"/>
      <c r="M43" s="7"/>
    </row>
    <row r="44" spans="1:15" x14ac:dyDescent="0.25">
      <c r="A44" s="21" t="s">
        <v>112</v>
      </c>
      <c r="B44" s="21" t="s">
        <v>70</v>
      </c>
      <c r="C44" s="21" t="s">
        <v>71</v>
      </c>
      <c r="D44" s="20" t="s">
        <v>2</v>
      </c>
      <c r="E44" s="8">
        <v>144</v>
      </c>
      <c r="F44" s="42">
        <v>12</v>
      </c>
      <c r="G44" s="2">
        <v>2981.73</v>
      </c>
      <c r="H44" s="2">
        <f t="shared" si="1"/>
        <v>5152429.4400000004</v>
      </c>
    </row>
    <row r="45" spans="1:15" x14ac:dyDescent="0.25">
      <c r="A45" s="21" t="s">
        <v>114</v>
      </c>
      <c r="B45" s="21" t="s">
        <v>38</v>
      </c>
      <c r="C45" s="21" t="s">
        <v>72</v>
      </c>
      <c r="D45" s="20" t="s">
        <v>2</v>
      </c>
      <c r="E45" s="20">
        <v>6.83</v>
      </c>
      <c r="F45" s="42">
        <v>12</v>
      </c>
      <c r="G45" s="2">
        <v>4170.6899999999996</v>
      </c>
      <c r="H45" s="2">
        <f t="shared" si="1"/>
        <v>341829.75</v>
      </c>
      <c r="M45" s="4"/>
      <c r="N45" s="7"/>
      <c r="O45" s="7"/>
    </row>
    <row r="46" spans="1:15" x14ac:dyDescent="0.25">
      <c r="A46" s="21" t="s">
        <v>135</v>
      </c>
      <c r="B46" s="21" t="s">
        <v>138</v>
      </c>
      <c r="C46" s="21" t="s">
        <v>139</v>
      </c>
      <c r="D46" s="20" t="s">
        <v>8</v>
      </c>
      <c r="E46" s="20">
        <v>0.03</v>
      </c>
      <c r="F46" s="38">
        <v>12</v>
      </c>
      <c r="G46" s="2">
        <v>18981.439999999999</v>
      </c>
      <c r="H46" s="2">
        <f t="shared" si="1"/>
        <v>6833.32</v>
      </c>
      <c r="M46" s="4"/>
      <c r="N46" s="7"/>
      <c r="O46" s="7"/>
    </row>
    <row r="47" spans="1:15" ht="20.399999999999999" x14ac:dyDescent="0.25">
      <c r="A47" s="155" t="s">
        <v>83</v>
      </c>
      <c r="B47" s="156"/>
      <c r="C47" s="156"/>
      <c r="D47" s="156"/>
      <c r="E47" s="156"/>
      <c r="F47" s="156"/>
      <c r="G47" s="157"/>
      <c r="H47" s="26">
        <f>SUM(H38:H46)</f>
        <v>33195754.66</v>
      </c>
    </row>
    <row r="48" spans="1:15" ht="12.75" customHeight="1" x14ac:dyDescent="0.25">
      <c r="A48" s="138" t="s">
        <v>73</v>
      </c>
      <c r="B48" s="139"/>
      <c r="C48" s="139"/>
      <c r="D48" s="139"/>
      <c r="E48" s="139"/>
      <c r="F48" s="139"/>
      <c r="G48" s="139"/>
      <c r="H48" s="140"/>
    </row>
    <row r="49" spans="1:14" x14ac:dyDescent="0.25">
      <c r="A49" s="21">
        <v>4.0999999999999996</v>
      </c>
      <c r="B49" s="21" t="s">
        <v>10</v>
      </c>
      <c r="C49" s="21" t="s">
        <v>74</v>
      </c>
      <c r="D49" s="20" t="s">
        <v>0</v>
      </c>
      <c r="E49" s="8">
        <v>1</v>
      </c>
      <c r="F49" s="8">
        <v>1</v>
      </c>
      <c r="G49" s="2">
        <f>'[1]APU. PORTON EL MALMO'!E21</f>
        <v>11963333.33</v>
      </c>
      <c r="H49" s="2">
        <f>ROUND(E49*F49*G49,2)</f>
        <v>11963333.33</v>
      </c>
    </row>
    <row r="50" spans="1:14" ht="21" x14ac:dyDescent="0.25">
      <c r="A50" s="144" t="s">
        <v>83</v>
      </c>
      <c r="B50" s="145"/>
      <c r="C50" s="145"/>
      <c r="D50" s="145"/>
      <c r="E50" s="145"/>
      <c r="F50" s="145"/>
      <c r="G50" s="146"/>
      <c r="H50" s="26">
        <f>H49</f>
        <v>11963333.33</v>
      </c>
    </row>
    <row r="51" spans="1:14" x14ac:dyDescent="0.25">
      <c r="A51" s="22" t="s">
        <v>75</v>
      </c>
      <c r="B51" s="23"/>
      <c r="C51" s="23"/>
      <c r="D51" s="33"/>
      <c r="E51" s="23"/>
      <c r="F51" s="23"/>
      <c r="G51" s="23"/>
      <c r="H51" s="24"/>
    </row>
    <row r="52" spans="1:14" x14ac:dyDescent="0.25">
      <c r="A52" s="21">
        <v>5.0999999999999996</v>
      </c>
      <c r="B52" s="21" t="s">
        <v>19</v>
      </c>
      <c r="C52" s="21" t="s">
        <v>18</v>
      </c>
      <c r="D52" s="20" t="s">
        <v>7</v>
      </c>
      <c r="E52" s="8">
        <v>6</v>
      </c>
      <c r="F52" s="8">
        <v>1</v>
      </c>
      <c r="G52" s="2">
        <v>4829.4399999999996</v>
      </c>
      <c r="H52" s="2">
        <f>ROUND(E52*F52*G52,2)</f>
        <v>28976.639999999999</v>
      </c>
      <c r="I52" s="36"/>
      <c r="J52" s="4"/>
      <c r="K52" s="4"/>
      <c r="L52" s="37"/>
      <c r="M52" s="7"/>
      <c r="N52" s="7"/>
    </row>
    <row r="53" spans="1:14" x14ac:dyDescent="0.25">
      <c r="A53" s="21" t="s">
        <v>124</v>
      </c>
      <c r="B53" s="21" t="s">
        <v>10</v>
      </c>
      <c r="C53" s="21" t="s">
        <v>78</v>
      </c>
      <c r="D53" s="20" t="s">
        <v>7</v>
      </c>
      <c r="E53" s="8">
        <v>6</v>
      </c>
      <c r="F53" s="8">
        <v>1</v>
      </c>
      <c r="G53" s="2">
        <f>'[1]APU. TABLA ESTACADO'!E20</f>
        <v>601976.61</v>
      </c>
      <c r="H53" s="2">
        <f>ROUND(E53*F53*G53,2)</f>
        <v>3611859.66</v>
      </c>
      <c r="I53" s="36"/>
      <c r="J53" s="4"/>
      <c r="K53" s="4"/>
      <c r="L53" s="37"/>
      <c r="M53" s="7"/>
      <c r="N53" s="7"/>
    </row>
    <row r="54" spans="1:14" ht="21" x14ac:dyDescent="0.25">
      <c r="A54" s="158" t="s">
        <v>83</v>
      </c>
      <c r="B54" s="159"/>
      <c r="C54" s="159"/>
      <c r="D54" s="159"/>
      <c r="E54" s="159"/>
      <c r="F54" s="159"/>
      <c r="G54" s="160"/>
      <c r="H54" s="26">
        <f>SUM(H52:H53)</f>
        <v>3640836.3000000003</v>
      </c>
    </row>
    <row r="55" spans="1:14" x14ac:dyDescent="0.25">
      <c r="A55" s="138" t="s">
        <v>125</v>
      </c>
      <c r="B55" s="139"/>
      <c r="C55" s="139"/>
      <c r="D55" s="139"/>
      <c r="E55" s="139"/>
      <c r="F55" s="139"/>
      <c r="G55" s="139"/>
      <c r="H55" s="140"/>
    </row>
    <row r="56" spans="1:14" x14ac:dyDescent="0.25">
      <c r="A56" s="21" t="s">
        <v>126</v>
      </c>
      <c r="B56" s="21" t="s">
        <v>76</v>
      </c>
      <c r="C56" s="21" t="s">
        <v>77</v>
      </c>
      <c r="D56" s="20" t="s">
        <v>7</v>
      </c>
      <c r="E56" s="8">
        <v>41.4</v>
      </c>
      <c r="F56" s="8">
        <v>1</v>
      </c>
      <c r="G56" s="2">
        <v>14912.61</v>
      </c>
      <c r="H56" s="2">
        <f>ROUND(E56*F56*G56,2)</f>
        <v>617382.05000000005</v>
      </c>
    </row>
    <row r="57" spans="1:14" x14ac:dyDescent="0.25">
      <c r="A57" s="21" t="s">
        <v>116</v>
      </c>
      <c r="B57" s="21" t="s">
        <v>28</v>
      </c>
      <c r="C57" s="21" t="s">
        <v>79</v>
      </c>
      <c r="D57" s="20" t="s">
        <v>8</v>
      </c>
      <c r="E57" s="8">
        <v>1.92</v>
      </c>
      <c r="F57" s="8">
        <v>1</v>
      </c>
      <c r="G57" s="2">
        <v>48843.35</v>
      </c>
      <c r="H57" s="2">
        <f t="shared" ref="H57:H59" si="2">ROUND(E57*F57*G57,2)</f>
        <v>93779.23</v>
      </c>
    </row>
    <row r="58" spans="1:14" x14ac:dyDescent="0.25">
      <c r="A58" s="21" t="s">
        <v>117</v>
      </c>
      <c r="B58" s="21" t="s">
        <v>10</v>
      </c>
      <c r="C58" s="21" t="s">
        <v>127</v>
      </c>
      <c r="D58" s="20" t="s">
        <v>0</v>
      </c>
      <c r="E58" s="20">
        <v>1</v>
      </c>
      <c r="F58" s="20">
        <v>20</v>
      </c>
      <c r="G58" s="2">
        <f>'[1]APU.  MADERA INMUNIZADA'!E21</f>
        <v>33667.753166666662</v>
      </c>
      <c r="H58" s="2">
        <f t="shared" si="2"/>
        <v>673355.06</v>
      </c>
    </row>
    <row r="59" spans="1:14" x14ac:dyDescent="0.25">
      <c r="A59" s="21" t="s">
        <v>129</v>
      </c>
      <c r="B59" s="21" t="s">
        <v>10</v>
      </c>
      <c r="C59" s="21" t="s">
        <v>128</v>
      </c>
      <c r="D59" s="20" t="s">
        <v>0</v>
      </c>
      <c r="E59" s="20">
        <v>1</v>
      </c>
      <c r="F59" s="20">
        <v>1</v>
      </c>
      <c r="G59" s="2">
        <f>'[1]APU.  UBICACION DE SEÑALIZACION'!E22</f>
        <v>1316552.5425000002</v>
      </c>
      <c r="H59" s="2">
        <f t="shared" si="2"/>
        <v>1316552.54</v>
      </c>
      <c r="I59" s="4"/>
      <c r="J59" s="4"/>
      <c r="K59" s="37"/>
      <c r="L59" s="7"/>
      <c r="M59" s="7"/>
    </row>
    <row r="60" spans="1:14" ht="21" x14ac:dyDescent="0.25">
      <c r="A60" s="21"/>
      <c r="B60" s="19"/>
      <c r="C60" s="144" t="s">
        <v>83</v>
      </c>
      <c r="D60" s="145"/>
      <c r="E60" s="145"/>
      <c r="F60" s="145"/>
      <c r="G60" s="146"/>
      <c r="H60" s="28">
        <f>SUM(H56:H59)</f>
        <v>2701068.88</v>
      </c>
      <c r="I60" s="9"/>
      <c r="J60" s="1"/>
    </row>
    <row r="61" spans="1:14" ht="12.75" customHeight="1" x14ac:dyDescent="0.25">
      <c r="A61" s="138" t="s">
        <v>130</v>
      </c>
      <c r="B61" s="149"/>
      <c r="C61" s="149"/>
      <c r="D61" s="149"/>
      <c r="E61" s="149"/>
      <c r="F61" s="149"/>
      <c r="G61" s="149"/>
      <c r="H61" s="150"/>
    </row>
    <row r="62" spans="1:14" x14ac:dyDescent="0.25">
      <c r="A62" s="21" t="s">
        <v>131</v>
      </c>
      <c r="B62" s="21" t="s">
        <v>21</v>
      </c>
      <c r="C62" s="21" t="s">
        <v>132</v>
      </c>
      <c r="D62" s="20" t="s">
        <v>11</v>
      </c>
      <c r="E62" s="8">
        <v>2</v>
      </c>
      <c r="F62" s="8">
        <v>1</v>
      </c>
      <c r="G62" s="2">
        <v>485725.59</v>
      </c>
      <c r="H62" s="2">
        <f>E62*F62*G62</f>
        <v>971451.18</v>
      </c>
    </row>
    <row r="63" spans="1:14" x14ac:dyDescent="0.25">
      <c r="A63" s="21" t="s">
        <v>133</v>
      </c>
      <c r="B63" s="21" t="s">
        <v>10</v>
      </c>
      <c r="C63" s="21" t="s">
        <v>80</v>
      </c>
      <c r="D63" s="20" t="s">
        <v>29</v>
      </c>
      <c r="E63" s="8">
        <v>1.2</v>
      </c>
      <c r="F63" s="8">
        <v>1</v>
      </c>
      <c r="G63" s="2">
        <f>'[1]APU. Adecuacion de sendero'!E20</f>
        <v>748000</v>
      </c>
      <c r="H63" s="2">
        <f>E63*F63*G63</f>
        <v>897600</v>
      </c>
    </row>
    <row r="64" spans="1:14" x14ac:dyDescent="0.25">
      <c r="A64" s="21"/>
      <c r="B64" s="21"/>
      <c r="C64" s="41"/>
      <c r="D64" s="20"/>
      <c r="E64" s="8"/>
      <c r="F64" s="8"/>
      <c r="G64" s="2"/>
      <c r="H64" s="2">
        <f t="shared" ref="H64" si="3">H61</f>
        <v>0</v>
      </c>
    </row>
    <row r="65" spans="1:9" ht="20.399999999999999" x14ac:dyDescent="0.25">
      <c r="A65" s="147" t="s">
        <v>83</v>
      </c>
      <c r="B65" s="148"/>
      <c r="C65" s="148"/>
      <c r="D65" s="148"/>
      <c r="E65" s="148"/>
      <c r="F65" s="148"/>
      <c r="G65" s="148"/>
      <c r="H65" s="29">
        <f>SUM(H62:H64)</f>
        <v>1869051.1800000002</v>
      </c>
    </row>
    <row r="66" spans="1:9" x14ac:dyDescent="0.25">
      <c r="C66" s="6"/>
      <c r="D66" s="8"/>
      <c r="E66" s="6"/>
      <c r="F66" s="19"/>
      <c r="G66" s="6"/>
      <c r="H66" s="13"/>
    </row>
    <row r="67" spans="1:9" ht="29.25" customHeight="1" x14ac:dyDescent="0.25">
      <c r="C67" s="10" t="s">
        <v>26</v>
      </c>
      <c r="D67" s="8"/>
      <c r="E67" s="6"/>
      <c r="F67" s="19"/>
      <c r="G67" s="11"/>
      <c r="H67" s="43">
        <f>H65+H60+H50+H54+H36+H32+H47</f>
        <v>81659306.310000002</v>
      </c>
      <c r="I67" s="14"/>
    </row>
    <row r="68" spans="1:9" x14ac:dyDescent="0.25">
      <c r="C68" s="3" t="s">
        <v>81</v>
      </c>
      <c r="D68" s="8"/>
      <c r="E68" s="6"/>
      <c r="F68" s="19"/>
      <c r="G68" s="6"/>
      <c r="H68" s="12">
        <f>ROUND(H67*0.3,)</f>
        <v>24497792</v>
      </c>
      <c r="I68" s="9"/>
    </row>
    <row r="69" spans="1:9" ht="38.25" customHeight="1" x14ac:dyDescent="0.25">
      <c r="C69" s="30" t="s">
        <v>14</v>
      </c>
      <c r="D69" s="34"/>
      <c r="E69" s="31"/>
      <c r="F69" s="31"/>
      <c r="G69" s="31"/>
      <c r="H69" s="32">
        <f>SUM(H67:H68)</f>
        <v>106157098.31</v>
      </c>
      <c r="I69" s="9"/>
    </row>
  </sheetData>
  <mergeCells count="16">
    <mergeCell ref="A65:G65"/>
    <mergeCell ref="A61:H61"/>
    <mergeCell ref="A48:H48"/>
    <mergeCell ref="A7:H7"/>
    <mergeCell ref="A8:H8"/>
    <mergeCell ref="A47:G47"/>
    <mergeCell ref="A50:G50"/>
    <mergeCell ref="C60:G60"/>
    <mergeCell ref="A55:H55"/>
    <mergeCell ref="A54:G54"/>
    <mergeCell ref="A1:K1"/>
    <mergeCell ref="A2:K3"/>
    <mergeCell ref="A33:H33"/>
    <mergeCell ref="A37:H37"/>
    <mergeCell ref="C32:G32"/>
    <mergeCell ref="A36:G36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O63"/>
  <sheetViews>
    <sheetView tabSelected="1" view="pageBreakPreview" zoomScale="70" zoomScaleNormal="69" zoomScaleSheetLayoutView="70" workbookViewId="0">
      <selection activeCell="L3" sqref="L3"/>
    </sheetView>
  </sheetViews>
  <sheetFormatPr baseColWidth="10" defaultColWidth="12" defaultRowHeight="15.6" x14ac:dyDescent="0.25"/>
  <cols>
    <col min="1" max="1" width="9.44140625" style="44" customWidth="1"/>
    <col min="2" max="2" width="14.77734375" style="44" bestFit="1" customWidth="1"/>
    <col min="3" max="3" width="131.44140625" style="44" customWidth="1"/>
    <col min="4" max="4" width="13" style="46" customWidth="1"/>
    <col min="5" max="5" width="17.77734375" style="44" hidden="1" customWidth="1"/>
    <col min="6" max="6" width="25.77734375" style="44" hidden="1" customWidth="1"/>
    <col min="7" max="7" width="25.77734375" style="44" customWidth="1"/>
    <col min="8" max="8" width="23.44140625" style="44" hidden="1" customWidth="1"/>
    <col min="9" max="9" width="38.33203125" style="44" hidden="1" customWidth="1"/>
    <col min="10" max="10" width="6.44140625" style="44" customWidth="1"/>
    <col min="11" max="11" width="8.109375" style="44" customWidth="1"/>
    <col min="12" max="12" width="19.6640625" style="44" customWidth="1"/>
    <col min="13" max="13" width="18.109375" style="44" customWidth="1"/>
    <col min="14" max="16384" width="12" style="44"/>
  </cols>
  <sheetData>
    <row r="1" spans="1:11" s="50" customFormat="1" ht="28.5" customHeight="1" x14ac:dyDescent="0.25">
      <c r="A1" s="181" t="s">
        <v>361</v>
      </c>
      <c r="B1" s="182"/>
      <c r="C1" s="182"/>
      <c r="D1" s="182"/>
      <c r="E1" s="182"/>
      <c r="F1" s="182"/>
      <c r="G1" s="182"/>
      <c r="H1" s="182"/>
      <c r="I1" s="183"/>
      <c r="J1" s="49"/>
      <c r="K1" s="49"/>
    </row>
    <row r="2" spans="1:11" s="50" customFormat="1" ht="27" customHeight="1" x14ac:dyDescent="0.25">
      <c r="A2" s="184" t="s">
        <v>362</v>
      </c>
      <c r="B2" s="185"/>
      <c r="C2" s="185"/>
      <c r="D2" s="185"/>
      <c r="E2" s="185"/>
      <c r="F2" s="185"/>
      <c r="G2" s="185"/>
      <c r="H2" s="185"/>
      <c r="I2" s="186"/>
      <c r="J2" s="51"/>
      <c r="K2" s="51"/>
    </row>
    <row r="3" spans="1:11" ht="57.75" customHeight="1" x14ac:dyDescent="0.25">
      <c r="A3" s="187" t="s">
        <v>368</v>
      </c>
      <c r="B3" s="188"/>
      <c r="C3" s="188"/>
      <c r="D3" s="188"/>
      <c r="E3" s="188"/>
      <c r="F3" s="188"/>
      <c r="G3" s="188"/>
      <c r="H3" s="188"/>
      <c r="I3" s="189"/>
      <c r="J3" s="45"/>
      <c r="K3" s="45"/>
    </row>
    <row r="4" spans="1:11" x14ac:dyDescent="0.25">
      <c r="A4" s="94" t="s">
        <v>1</v>
      </c>
      <c r="B4" s="101" t="s">
        <v>3</v>
      </c>
      <c r="C4" s="101" t="s">
        <v>4</v>
      </c>
      <c r="D4" s="101" t="s">
        <v>0</v>
      </c>
      <c r="E4" s="101" t="s">
        <v>6</v>
      </c>
      <c r="F4" s="101" t="s">
        <v>137</v>
      </c>
      <c r="G4" s="101" t="s">
        <v>31</v>
      </c>
      <c r="H4" s="101" t="s">
        <v>12</v>
      </c>
      <c r="I4" s="95" t="s">
        <v>13</v>
      </c>
    </row>
    <row r="5" spans="1:11" ht="32.25" customHeight="1" x14ac:dyDescent="0.25">
      <c r="A5" s="178" t="s">
        <v>359</v>
      </c>
      <c r="B5" s="179"/>
      <c r="C5" s="179"/>
      <c r="D5" s="179"/>
      <c r="E5" s="179"/>
      <c r="F5" s="179"/>
      <c r="G5" s="179"/>
      <c r="H5" s="179"/>
      <c r="I5" s="180"/>
    </row>
    <row r="6" spans="1:11" ht="24.75" customHeight="1" x14ac:dyDescent="0.25">
      <c r="A6" s="106" t="s">
        <v>32</v>
      </c>
      <c r="B6" s="107" t="s">
        <v>19</v>
      </c>
      <c r="C6" s="107" t="s">
        <v>44</v>
      </c>
      <c r="D6" s="108" t="s">
        <v>7</v>
      </c>
      <c r="E6" s="109">
        <v>3.51</v>
      </c>
      <c r="F6" s="109">
        <v>1</v>
      </c>
      <c r="G6" s="109">
        <f>+ROUND(E6*F6,2)</f>
        <v>3.51</v>
      </c>
      <c r="H6" s="110">
        <v>4829.4399999999996</v>
      </c>
      <c r="I6" s="111">
        <f>ROUND(H6*G6,)</f>
        <v>16951</v>
      </c>
    </row>
    <row r="7" spans="1:11" ht="24.75" customHeight="1" x14ac:dyDescent="0.25">
      <c r="A7" s="106" t="s">
        <v>33</v>
      </c>
      <c r="B7" s="107" t="s">
        <v>20</v>
      </c>
      <c r="C7" s="107" t="s">
        <v>24</v>
      </c>
      <c r="D7" s="108" t="s">
        <v>8</v>
      </c>
      <c r="E7" s="109">
        <v>2.04</v>
      </c>
      <c r="F7" s="109">
        <v>1</v>
      </c>
      <c r="G7" s="109">
        <f t="shared" ref="G7:G28" si="0">+ROUND(E7*F7,2)</f>
        <v>2.04</v>
      </c>
      <c r="H7" s="110">
        <v>66142.289999999994</v>
      </c>
      <c r="I7" s="111">
        <f t="shared" ref="I7:I28" si="1">ROUND(H7*G7,)</f>
        <v>134930</v>
      </c>
    </row>
    <row r="8" spans="1:11" ht="24.75" customHeight="1" x14ac:dyDescent="0.25">
      <c r="A8" s="106" t="s">
        <v>35</v>
      </c>
      <c r="B8" s="107" t="s">
        <v>34</v>
      </c>
      <c r="C8" s="107" t="s">
        <v>45</v>
      </c>
      <c r="D8" s="108" t="s">
        <v>7</v>
      </c>
      <c r="E8" s="109">
        <v>0.14000000000000001</v>
      </c>
      <c r="F8" s="109">
        <v>1</v>
      </c>
      <c r="G8" s="109">
        <f t="shared" si="0"/>
        <v>0.14000000000000001</v>
      </c>
      <c r="H8" s="110">
        <v>28716.43</v>
      </c>
      <c r="I8" s="111">
        <f t="shared" si="1"/>
        <v>4020</v>
      </c>
    </row>
    <row r="9" spans="1:11" ht="24.75" customHeight="1" x14ac:dyDescent="0.25">
      <c r="A9" s="106" t="s">
        <v>36</v>
      </c>
      <c r="B9" s="107" t="s">
        <v>39</v>
      </c>
      <c r="C9" s="107" t="s">
        <v>48</v>
      </c>
      <c r="D9" s="108" t="s">
        <v>7</v>
      </c>
      <c r="E9" s="112">
        <v>16.22</v>
      </c>
      <c r="F9" s="112">
        <v>1</v>
      </c>
      <c r="G9" s="109">
        <f t="shared" si="0"/>
        <v>16.22</v>
      </c>
      <c r="H9" s="110">
        <v>96985.22</v>
      </c>
      <c r="I9" s="111">
        <f t="shared" si="1"/>
        <v>1573100</v>
      </c>
    </row>
    <row r="10" spans="1:11" ht="24.75" customHeight="1" x14ac:dyDescent="0.25">
      <c r="A10" s="106" t="s">
        <v>86</v>
      </c>
      <c r="B10" s="107" t="s">
        <v>108</v>
      </c>
      <c r="C10" s="107" t="s">
        <v>109</v>
      </c>
      <c r="D10" s="108" t="s">
        <v>7</v>
      </c>
      <c r="E10" s="112">
        <v>28.76</v>
      </c>
      <c r="F10" s="112">
        <v>1</v>
      </c>
      <c r="G10" s="109">
        <f t="shared" si="0"/>
        <v>28.76</v>
      </c>
      <c r="H10" s="110">
        <v>20187.71</v>
      </c>
      <c r="I10" s="111">
        <f t="shared" si="1"/>
        <v>580599</v>
      </c>
    </row>
    <row r="11" spans="1:11" ht="24.75" customHeight="1" x14ac:dyDescent="0.25">
      <c r="A11" s="106" t="s">
        <v>87</v>
      </c>
      <c r="B11" s="107" t="s">
        <v>46</v>
      </c>
      <c r="C11" s="107" t="s">
        <v>47</v>
      </c>
      <c r="D11" s="108" t="s">
        <v>0</v>
      </c>
      <c r="E11" s="112">
        <v>2.7</v>
      </c>
      <c r="F11" s="112">
        <v>1</v>
      </c>
      <c r="G11" s="109">
        <f t="shared" si="0"/>
        <v>2.7</v>
      </c>
      <c r="H11" s="110">
        <v>116539.38</v>
      </c>
      <c r="I11" s="111">
        <f t="shared" si="1"/>
        <v>314656</v>
      </c>
    </row>
    <row r="12" spans="1:11" ht="24.75" customHeight="1" x14ac:dyDescent="0.25">
      <c r="A12" s="106" t="s">
        <v>88</v>
      </c>
      <c r="B12" s="107" t="s">
        <v>110</v>
      </c>
      <c r="C12" s="107" t="s">
        <v>111</v>
      </c>
      <c r="D12" s="108" t="s">
        <v>7</v>
      </c>
      <c r="E12" s="112">
        <v>28.76</v>
      </c>
      <c r="F12" s="112">
        <v>1</v>
      </c>
      <c r="G12" s="109">
        <f t="shared" si="0"/>
        <v>28.76</v>
      </c>
      <c r="H12" s="110">
        <v>12641.78</v>
      </c>
      <c r="I12" s="111">
        <f t="shared" si="1"/>
        <v>363578</v>
      </c>
    </row>
    <row r="13" spans="1:11" ht="24.75" customHeight="1" x14ac:dyDescent="0.25">
      <c r="A13" s="106" t="s">
        <v>89</v>
      </c>
      <c r="B13" s="107" t="s">
        <v>49</v>
      </c>
      <c r="C13" s="107" t="s">
        <v>50</v>
      </c>
      <c r="D13" s="108" t="s">
        <v>8</v>
      </c>
      <c r="E13" s="112">
        <v>0.31</v>
      </c>
      <c r="F13" s="112">
        <v>1</v>
      </c>
      <c r="G13" s="109">
        <f t="shared" si="0"/>
        <v>0.31</v>
      </c>
      <c r="H13" s="110">
        <v>57047.23</v>
      </c>
      <c r="I13" s="111">
        <f t="shared" si="1"/>
        <v>17685</v>
      </c>
    </row>
    <row r="14" spans="1:11" ht="24.75" customHeight="1" x14ac:dyDescent="0.25">
      <c r="A14" s="106" t="s">
        <v>90</v>
      </c>
      <c r="B14" s="107" t="s">
        <v>51</v>
      </c>
      <c r="C14" s="107" t="s">
        <v>52</v>
      </c>
      <c r="D14" s="108" t="s">
        <v>7</v>
      </c>
      <c r="E14" s="112">
        <v>8.14</v>
      </c>
      <c r="F14" s="112">
        <v>1</v>
      </c>
      <c r="G14" s="109">
        <f t="shared" si="0"/>
        <v>8.14</v>
      </c>
      <c r="H14" s="110">
        <v>27236.06</v>
      </c>
      <c r="I14" s="111">
        <f t="shared" si="1"/>
        <v>221702</v>
      </c>
    </row>
    <row r="15" spans="1:11" ht="24.75" customHeight="1" x14ac:dyDescent="0.25">
      <c r="A15" s="106" t="s">
        <v>91</v>
      </c>
      <c r="B15" s="107" t="s">
        <v>53</v>
      </c>
      <c r="C15" s="107" t="s">
        <v>54</v>
      </c>
      <c r="D15" s="108" t="s">
        <v>0</v>
      </c>
      <c r="E15" s="112">
        <v>1</v>
      </c>
      <c r="F15" s="112">
        <v>1</v>
      </c>
      <c r="G15" s="109">
        <f t="shared" si="0"/>
        <v>1</v>
      </c>
      <c r="H15" s="110">
        <v>370577.33</v>
      </c>
      <c r="I15" s="111">
        <f t="shared" si="1"/>
        <v>370577</v>
      </c>
    </row>
    <row r="16" spans="1:11" ht="24.75" customHeight="1" x14ac:dyDescent="0.25">
      <c r="A16" s="106" t="s">
        <v>92</v>
      </c>
      <c r="B16" s="107" t="s">
        <v>55</v>
      </c>
      <c r="C16" s="107" t="s">
        <v>56</v>
      </c>
      <c r="D16" s="108" t="s">
        <v>9</v>
      </c>
      <c r="E16" s="112">
        <v>6.3</v>
      </c>
      <c r="F16" s="112">
        <v>1</v>
      </c>
      <c r="G16" s="109">
        <f t="shared" si="0"/>
        <v>6.3</v>
      </c>
      <c r="H16" s="110">
        <v>91541.51</v>
      </c>
      <c r="I16" s="111">
        <f t="shared" si="1"/>
        <v>576712</v>
      </c>
    </row>
    <row r="17" spans="1:9" ht="24.75" customHeight="1" x14ac:dyDescent="0.25">
      <c r="A17" s="106" t="s">
        <v>93</v>
      </c>
      <c r="B17" s="107" t="s">
        <v>57</v>
      </c>
      <c r="C17" s="107" t="s">
        <v>15</v>
      </c>
      <c r="D17" s="108" t="s">
        <v>0</v>
      </c>
      <c r="E17" s="112">
        <v>1</v>
      </c>
      <c r="F17" s="112">
        <v>1</v>
      </c>
      <c r="G17" s="109">
        <f t="shared" si="0"/>
        <v>1</v>
      </c>
      <c r="H17" s="110">
        <v>49186</v>
      </c>
      <c r="I17" s="111">
        <f t="shared" si="1"/>
        <v>49186</v>
      </c>
    </row>
    <row r="18" spans="1:9" ht="24.75" customHeight="1" x14ac:dyDescent="0.25">
      <c r="A18" s="106" t="s">
        <v>94</v>
      </c>
      <c r="B18" s="107" t="s">
        <v>43</v>
      </c>
      <c r="C18" s="107" t="s">
        <v>58</v>
      </c>
      <c r="D18" s="108" t="s">
        <v>8</v>
      </c>
      <c r="E18" s="112">
        <v>0.12</v>
      </c>
      <c r="F18" s="112">
        <v>1</v>
      </c>
      <c r="G18" s="109">
        <f t="shared" si="0"/>
        <v>0.12</v>
      </c>
      <c r="H18" s="110">
        <v>650668.16</v>
      </c>
      <c r="I18" s="111">
        <f t="shared" si="1"/>
        <v>78080</v>
      </c>
    </row>
    <row r="19" spans="1:9" ht="24.75" customHeight="1" x14ac:dyDescent="0.25">
      <c r="A19" s="106" t="s">
        <v>95</v>
      </c>
      <c r="B19" s="107" t="s">
        <v>37</v>
      </c>
      <c r="C19" s="107" t="s">
        <v>59</v>
      </c>
      <c r="D19" s="108" t="s">
        <v>8</v>
      </c>
      <c r="E19" s="112">
        <v>2.0099999999999998</v>
      </c>
      <c r="F19" s="112">
        <v>1</v>
      </c>
      <c r="G19" s="109">
        <f t="shared" si="0"/>
        <v>2.0099999999999998</v>
      </c>
      <c r="H19" s="110">
        <v>445682.27</v>
      </c>
      <c r="I19" s="111">
        <f t="shared" si="1"/>
        <v>895821</v>
      </c>
    </row>
    <row r="20" spans="1:9" ht="24.75" customHeight="1" x14ac:dyDescent="0.25">
      <c r="A20" s="106" t="s">
        <v>96</v>
      </c>
      <c r="B20" s="107" t="s">
        <v>22</v>
      </c>
      <c r="C20" s="107" t="s">
        <v>61</v>
      </c>
      <c r="D20" s="108" t="s">
        <v>2</v>
      </c>
      <c r="E20" s="112">
        <v>12.13</v>
      </c>
      <c r="F20" s="112">
        <v>1</v>
      </c>
      <c r="G20" s="109">
        <f t="shared" si="0"/>
        <v>12.13</v>
      </c>
      <c r="H20" s="110">
        <v>4706</v>
      </c>
      <c r="I20" s="111">
        <f t="shared" si="1"/>
        <v>57084</v>
      </c>
    </row>
    <row r="21" spans="1:9" ht="24.75" customHeight="1" x14ac:dyDescent="0.25">
      <c r="A21" s="106" t="s">
        <v>97</v>
      </c>
      <c r="B21" s="107" t="s">
        <v>40</v>
      </c>
      <c r="C21" s="107" t="s">
        <v>60</v>
      </c>
      <c r="D21" s="108" t="s">
        <v>8</v>
      </c>
      <c r="E21" s="112">
        <v>0.19</v>
      </c>
      <c r="F21" s="112">
        <v>1</v>
      </c>
      <c r="G21" s="109">
        <f t="shared" si="0"/>
        <v>0.19</v>
      </c>
      <c r="H21" s="110">
        <v>667019.24</v>
      </c>
      <c r="I21" s="111">
        <f t="shared" si="1"/>
        <v>126734</v>
      </c>
    </row>
    <row r="22" spans="1:9" ht="24.75" customHeight="1" x14ac:dyDescent="0.25">
      <c r="A22" s="106" t="s">
        <v>98</v>
      </c>
      <c r="B22" s="107" t="s">
        <v>41</v>
      </c>
      <c r="C22" s="107" t="s">
        <v>42</v>
      </c>
      <c r="D22" s="108" t="s">
        <v>8</v>
      </c>
      <c r="E22" s="112">
        <v>0.68</v>
      </c>
      <c r="F22" s="112">
        <v>1</v>
      </c>
      <c r="G22" s="109">
        <f t="shared" si="0"/>
        <v>0.68</v>
      </c>
      <c r="H22" s="110">
        <v>407136.65</v>
      </c>
      <c r="I22" s="111">
        <f t="shared" si="1"/>
        <v>276853</v>
      </c>
    </row>
    <row r="23" spans="1:9" ht="24.75" customHeight="1" x14ac:dyDescent="0.25">
      <c r="A23" s="106" t="s">
        <v>99</v>
      </c>
      <c r="B23" s="107" t="s">
        <v>118</v>
      </c>
      <c r="C23" s="107" t="s">
        <v>119</v>
      </c>
      <c r="D23" s="108" t="s">
        <v>8</v>
      </c>
      <c r="E23" s="112">
        <v>0.45</v>
      </c>
      <c r="F23" s="112">
        <v>1</v>
      </c>
      <c r="G23" s="109">
        <f t="shared" si="0"/>
        <v>0.45</v>
      </c>
      <c r="H23" s="110">
        <v>475506.98</v>
      </c>
      <c r="I23" s="111">
        <f t="shared" si="1"/>
        <v>213978</v>
      </c>
    </row>
    <row r="24" spans="1:9" ht="24.75" customHeight="1" x14ac:dyDescent="0.25">
      <c r="A24" s="106" t="s">
        <v>100</v>
      </c>
      <c r="B24" s="107" t="s">
        <v>38</v>
      </c>
      <c r="C24" s="107" t="s">
        <v>62</v>
      </c>
      <c r="D24" s="108" t="s">
        <v>2</v>
      </c>
      <c r="E24" s="112">
        <v>61.51</v>
      </c>
      <c r="F24" s="112">
        <v>1</v>
      </c>
      <c r="G24" s="109">
        <f t="shared" si="0"/>
        <v>61.51</v>
      </c>
      <c r="H24" s="110">
        <v>4170.6899999999996</v>
      </c>
      <c r="I24" s="111">
        <f t="shared" si="1"/>
        <v>256539</v>
      </c>
    </row>
    <row r="25" spans="1:9" ht="24.75" customHeight="1" x14ac:dyDescent="0.25">
      <c r="A25" s="106" t="s">
        <v>101</v>
      </c>
      <c r="B25" s="107" t="s">
        <v>63</v>
      </c>
      <c r="C25" s="107" t="s">
        <v>82</v>
      </c>
      <c r="D25" s="108" t="s">
        <v>7</v>
      </c>
      <c r="E25" s="112">
        <v>1.1200000000000001</v>
      </c>
      <c r="F25" s="112">
        <v>1</v>
      </c>
      <c r="G25" s="109">
        <f t="shared" si="0"/>
        <v>1.1200000000000001</v>
      </c>
      <c r="H25" s="110">
        <v>142134.84</v>
      </c>
      <c r="I25" s="111">
        <f t="shared" si="1"/>
        <v>159191</v>
      </c>
    </row>
    <row r="26" spans="1:9" ht="24.75" customHeight="1" x14ac:dyDescent="0.25">
      <c r="A26" s="113" t="s">
        <v>102</v>
      </c>
      <c r="B26" s="114" t="s">
        <v>10</v>
      </c>
      <c r="C26" s="115" t="s">
        <v>104</v>
      </c>
      <c r="D26" s="116" t="s">
        <v>0</v>
      </c>
      <c r="E26" s="117">
        <v>1</v>
      </c>
      <c r="F26" s="117">
        <v>1</v>
      </c>
      <c r="G26" s="118">
        <v>2</v>
      </c>
      <c r="H26" s="119">
        <f>'[1]APU. PANEL SOLAR'!E19</f>
        <v>1479566.67</v>
      </c>
      <c r="I26" s="120">
        <f t="shared" si="1"/>
        <v>2959133</v>
      </c>
    </row>
    <row r="27" spans="1:9" ht="37.5" customHeight="1" x14ac:dyDescent="0.25">
      <c r="A27" s="113" t="s">
        <v>103</v>
      </c>
      <c r="B27" s="114" t="s">
        <v>84</v>
      </c>
      <c r="C27" s="114" t="s">
        <v>136</v>
      </c>
      <c r="D27" s="116" t="s">
        <v>0</v>
      </c>
      <c r="E27" s="117">
        <v>1</v>
      </c>
      <c r="F27" s="117">
        <v>2</v>
      </c>
      <c r="G27" s="118">
        <f t="shared" si="0"/>
        <v>2</v>
      </c>
      <c r="H27" s="121">
        <f>'[1]APU. BAÑO SECO'!E21</f>
        <v>592543.05000000005</v>
      </c>
      <c r="I27" s="120">
        <f t="shared" si="1"/>
        <v>1185086</v>
      </c>
    </row>
    <row r="28" spans="1:9" s="102" customFormat="1" ht="24.75" customHeight="1" x14ac:dyDescent="0.25">
      <c r="A28" s="113" t="s">
        <v>120</v>
      </c>
      <c r="B28" s="114" t="s">
        <v>84</v>
      </c>
      <c r="C28" s="115" t="s">
        <v>363</v>
      </c>
      <c r="D28" s="116" t="s">
        <v>0</v>
      </c>
      <c r="E28" s="117">
        <v>1</v>
      </c>
      <c r="F28" s="117">
        <v>2</v>
      </c>
      <c r="G28" s="118">
        <f t="shared" si="0"/>
        <v>2</v>
      </c>
      <c r="H28" s="121">
        <f>'[1]APU. CONTENEDOR'!E20</f>
        <v>182866.67</v>
      </c>
      <c r="I28" s="120">
        <f t="shared" si="1"/>
        <v>365733</v>
      </c>
    </row>
    <row r="29" spans="1:9" ht="25.5" hidden="1" customHeight="1" x14ac:dyDescent="0.25">
      <c r="A29" s="191"/>
      <c r="B29" s="192"/>
      <c r="C29" s="192"/>
      <c r="D29" s="192"/>
      <c r="E29" s="122"/>
      <c r="F29" s="122"/>
      <c r="G29" s="190" t="s">
        <v>83</v>
      </c>
      <c r="H29" s="190"/>
      <c r="I29" s="123">
        <f>SUM(I6:I28)</f>
        <v>10797928</v>
      </c>
    </row>
    <row r="30" spans="1:9" ht="27.75" customHeight="1" x14ac:dyDescent="0.25">
      <c r="A30" s="178" t="s">
        <v>64</v>
      </c>
      <c r="B30" s="179"/>
      <c r="C30" s="179"/>
      <c r="D30" s="179"/>
      <c r="E30" s="179"/>
      <c r="F30" s="179"/>
      <c r="G30" s="179"/>
      <c r="H30" s="179"/>
      <c r="I30" s="180"/>
    </row>
    <row r="31" spans="1:9" s="102" customFormat="1" x14ac:dyDescent="0.25">
      <c r="A31" s="113" t="s">
        <v>358</v>
      </c>
      <c r="B31" s="114" t="s">
        <v>10</v>
      </c>
      <c r="C31" s="115" t="s">
        <v>364</v>
      </c>
      <c r="D31" s="116" t="s">
        <v>0</v>
      </c>
      <c r="E31" s="117">
        <v>1</v>
      </c>
      <c r="F31" s="117">
        <v>2</v>
      </c>
      <c r="G31" s="118">
        <f t="shared" ref="G31" si="2">+ROUND(E31*F31,2)</f>
        <v>2</v>
      </c>
      <c r="H31" s="119">
        <f>'[1]APU. CONST. CASETA'!E11</f>
        <v>8745666.6699999999</v>
      </c>
      <c r="I31" s="120">
        <f>ROUND(H31*G31,)</f>
        <v>17491333</v>
      </c>
    </row>
    <row r="32" spans="1:9" ht="24.75" hidden="1" customHeight="1" x14ac:dyDescent="0.25">
      <c r="A32" s="193"/>
      <c r="B32" s="194"/>
      <c r="C32" s="194"/>
      <c r="D32" s="194"/>
      <c r="E32" s="195"/>
      <c r="F32" s="123"/>
      <c r="G32" s="190" t="s">
        <v>83</v>
      </c>
      <c r="H32" s="190"/>
      <c r="I32" s="124">
        <f>SUM(I31:I31)</f>
        <v>17491333</v>
      </c>
    </row>
    <row r="33" spans="1:15" ht="28.5" customHeight="1" x14ac:dyDescent="0.25">
      <c r="A33" s="178" t="s">
        <v>65</v>
      </c>
      <c r="B33" s="179"/>
      <c r="C33" s="179"/>
      <c r="D33" s="179"/>
      <c r="E33" s="179"/>
      <c r="F33" s="179"/>
      <c r="G33" s="179"/>
      <c r="H33" s="179"/>
      <c r="I33" s="180"/>
    </row>
    <row r="34" spans="1:15" ht="27" customHeight="1" x14ac:dyDescent="0.25">
      <c r="A34" s="106">
        <v>3.1</v>
      </c>
      <c r="B34" s="107" t="s">
        <v>20</v>
      </c>
      <c r="C34" s="107" t="s">
        <v>17</v>
      </c>
      <c r="D34" s="108" t="s">
        <v>8</v>
      </c>
      <c r="E34" s="112">
        <v>0.15</v>
      </c>
      <c r="F34" s="125">
        <v>12</v>
      </c>
      <c r="G34" s="126">
        <f t="shared" ref="G34:G41" si="3">+ROUND(E34*F34,2)</f>
        <v>1.8</v>
      </c>
      <c r="H34" s="110">
        <v>66142.289999999994</v>
      </c>
      <c r="I34" s="111">
        <f t="shared" ref="I34:I42" si="4">ROUND(H34*G34,)</f>
        <v>119056</v>
      </c>
    </row>
    <row r="35" spans="1:15" ht="27" customHeight="1" x14ac:dyDescent="0.25">
      <c r="A35" s="106" t="s">
        <v>113</v>
      </c>
      <c r="B35" s="107" t="s">
        <v>76</v>
      </c>
      <c r="C35" s="107" t="s">
        <v>77</v>
      </c>
      <c r="D35" s="108" t="s">
        <v>7</v>
      </c>
      <c r="E35" s="108">
        <v>5</v>
      </c>
      <c r="F35" s="125">
        <v>12</v>
      </c>
      <c r="G35" s="126">
        <f t="shared" si="3"/>
        <v>60</v>
      </c>
      <c r="H35" s="110">
        <v>14912.61</v>
      </c>
      <c r="I35" s="111">
        <f t="shared" si="4"/>
        <v>894757</v>
      </c>
      <c r="M35" s="46"/>
      <c r="N35" s="47"/>
      <c r="O35" s="47"/>
    </row>
    <row r="36" spans="1:15" s="102" customFormat="1" ht="27" customHeight="1" x14ac:dyDescent="0.25">
      <c r="A36" s="113" t="s">
        <v>115</v>
      </c>
      <c r="B36" s="114" t="s">
        <v>10</v>
      </c>
      <c r="C36" s="115" t="s">
        <v>107</v>
      </c>
      <c r="D36" s="116" t="s">
        <v>9</v>
      </c>
      <c r="E36" s="117">
        <v>2.1</v>
      </c>
      <c r="F36" s="127">
        <v>12</v>
      </c>
      <c r="G36" s="128">
        <f t="shared" si="3"/>
        <v>25.2</v>
      </c>
      <c r="H36" s="119">
        <f>'[1]APU.  CABALLETE '!E23</f>
        <v>79503.834633333332</v>
      </c>
      <c r="I36" s="120">
        <f t="shared" si="4"/>
        <v>2003497</v>
      </c>
    </row>
    <row r="37" spans="1:15" ht="27" customHeight="1" x14ac:dyDescent="0.25">
      <c r="A37" s="106" t="s">
        <v>122</v>
      </c>
      <c r="B37" s="107" t="s">
        <v>27</v>
      </c>
      <c r="C37" s="107" t="s">
        <v>66</v>
      </c>
      <c r="D37" s="108" t="s">
        <v>7</v>
      </c>
      <c r="E37" s="108">
        <v>4.41</v>
      </c>
      <c r="F37" s="125">
        <v>12</v>
      </c>
      <c r="G37" s="126">
        <f t="shared" si="3"/>
        <v>52.92</v>
      </c>
      <c r="H37" s="110">
        <v>47638.02</v>
      </c>
      <c r="I37" s="111">
        <f t="shared" si="4"/>
        <v>2521004</v>
      </c>
    </row>
    <row r="38" spans="1:15" ht="39" customHeight="1" x14ac:dyDescent="0.25">
      <c r="A38" s="106" t="s">
        <v>123</v>
      </c>
      <c r="B38" s="107" t="s">
        <v>23</v>
      </c>
      <c r="C38" s="107" t="s">
        <v>67</v>
      </c>
      <c r="D38" s="108" t="s">
        <v>2</v>
      </c>
      <c r="E38" s="108">
        <v>158.51</v>
      </c>
      <c r="F38" s="125">
        <v>12</v>
      </c>
      <c r="G38" s="126">
        <v>1902.1</v>
      </c>
      <c r="H38" s="110">
        <v>10828.84</v>
      </c>
      <c r="I38" s="111">
        <f t="shared" si="4"/>
        <v>20597537</v>
      </c>
    </row>
    <row r="39" spans="1:15" ht="27" customHeight="1" x14ac:dyDescent="0.25">
      <c r="A39" s="106" t="s">
        <v>134</v>
      </c>
      <c r="B39" s="107" t="s">
        <v>68</v>
      </c>
      <c r="C39" s="107" t="s">
        <v>69</v>
      </c>
      <c r="D39" s="108" t="s">
        <v>8</v>
      </c>
      <c r="E39" s="108">
        <v>0.24</v>
      </c>
      <c r="F39" s="125">
        <v>12</v>
      </c>
      <c r="G39" s="126">
        <f t="shared" si="3"/>
        <v>2.88</v>
      </c>
      <c r="H39" s="110">
        <v>541179.04</v>
      </c>
      <c r="I39" s="111">
        <f t="shared" si="4"/>
        <v>1558596</v>
      </c>
      <c r="K39" s="46"/>
      <c r="L39" s="47"/>
      <c r="M39" s="47"/>
    </row>
    <row r="40" spans="1:15" ht="27" customHeight="1" x14ac:dyDescent="0.25">
      <c r="A40" s="106" t="s">
        <v>112</v>
      </c>
      <c r="B40" s="107" t="s">
        <v>70</v>
      </c>
      <c r="C40" s="107" t="s">
        <v>71</v>
      </c>
      <c r="D40" s="108" t="s">
        <v>2</v>
      </c>
      <c r="E40" s="108">
        <v>144</v>
      </c>
      <c r="F40" s="125">
        <v>12</v>
      </c>
      <c r="G40" s="126">
        <f t="shared" si="3"/>
        <v>1728</v>
      </c>
      <c r="H40" s="110">
        <v>2981.73</v>
      </c>
      <c r="I40" s="111">
        <f t="shared" si="4"/>
        <v>5152429</v>
      </c>
    </row>
    <row r="41" spans="1:15" ht="27" customHeight="1" x14ac:dyDescent="0.25">
      <c r="A41" s="106" t="s">
        <v>114</v>
      </c>
      <c r="B41" s="107" t="s">
        <v>38</v>
      </c>
      <c r="C41" s="107" t="s">
        <v>72</v>
      </c>
      <c r="D41" s="108" t="s">
        <v>2</v>
      </c>
      <c r="E41" s="108">
        <v>6.83</v>
      </c>
      <c r="F41" s="125">
        <v>12</v>
      </c>
      <c r="G41" s="126">
        <f t="shared" si="3"/>
        <v>81.96</v>
      </c>
      <c r="H41" s="110">
        <v>4170.6899999999996</v>
      </c>
      <c r="I41" s="111">
        <f t="shared" si="4"/>
        <v>341830</v>
      </c>
      <c r="M41" s="46"/>
      <c r="N41" s="47"/>
      <c r="O41" s="47"/>
    </row>
    <row r="42" spans="1:15" ht="27" customHeight="1" x14ac:dyDescent="0.25">
      <c r="A42" s="106" t="s">
        <v>135</v>
      </c>
      <c r="B42" s="107" t="s">
        <v>138</v>
      </c>
      <c r="C42" s="107" t="s">
        <v>139</v>
      </c>
      <c r="D42" s="108" t="s">
        <v>8</v>
      </c>
      <c r="E42" s="108">
        <v>0.03</v>
      </c>
      <c r="F42" s="112">
        <v>12</v>
      </c>
      <c r="G42" s="126">
        <v>0.38</v>
      </c>
      <c r="H42" s="110">
        <v>18981.439999999999</v>
      </c>
      <c r="I42" s="111">
        <f t="shared" si="4"/>
        <v>7213</v>
      </c>
      <c r="M42" s="46"/>
      <c r="N42" s="47"/>
      <c r="O42" s="47"/>
    </row>
    <row r="43" spans="1:15" ht="30.75" hidden="1" customHeight="1" x14ac:dyDescent="0.25">
      <c r="A43" s="168"/>
      <c r="B43" s="169"/>
      <c r="C43" s="169"/>
      <c r="D43" s="169"/>
      <c r="E43" s="129"/>
      <c r="F43" s="129"/>
      <c r="G43" s="167" t="s">
        <v>83</v>
      </c>
      <c r="H43" s="167"/>
      <c r="I43" s="124">
        <f>SUM(I34:I42)</f>
        <v>33195919</v>
      </c>
    </row>
    <row r="44" spans="1:15" ht="27.75" customHeight="1" x14ac:dyDescent="0.25">
      <c r="A44" s="178" t="s">
        <v>73</v>
      </c>
      <c r="B44" s="179"/>
      <c r="C44" s="179"/>
      <c r="D44" s="179"/>
      <c r="E44" s="179"/>
      <c r="F44" s="179"/>
      <c r="G44" s="179"/>
      <c r="H44" s="179"/>
      <c r="I44" s="180"/>
    </row>
    <row r="45" spans="1:15" s="102" customFormat="1" ht="36" customHeight="1" x14ac:dyDescent="0.25">
      <c r="A45" s="130">
        <v>4.0999999999999996</v>
      </c>
      <c r="B45" s="115" t="s">
        <v>10</v>
      </c>
      <c r="C45" s="115" t="s">
        <v>365</v>
      </c>
      <c r="D45" s="131" t="s">
        <v>0</v>
      </c>
      <c r="E45" s="131">
        <v>1</v>
      </c>
      <c r="F45" s="131">
        <v>1</v>
      </c>
      <c r="G45" s="128">
        <f>+ROUND(E45*F45,2)</f>
        <v>1</v>
      </c>
      <c r="H45" s="132">
        <f>'[1]APU. PORTON EL MALMO'!E21</f>
        <v>11963333.33</v>
      </c>
      <c r="I45" s="133">
        <f>ROUND(H45*G45,)</f>
        <v>11963333</v>
      </c>
    </row>
    <row r="46" spans="1:15" ht="29.25" hidden="1" customHeight="1" x14ac:dyDescent="0.25">
      <c r="A46" s="168"/>
      <c r="B46" s="169"/>
      <c r="C46" s="169"/>
      <c r="D46" s="169"/>
      <c r="E46" s="129"/>
      <c r="F46" s="129"/>
      <c r="G46" s="167" t="s">
        <v>83</v>
      </c>
      <c r="H46" s="167"/>
      <c r="I46" s="124">
        <f>I45</f>
        <v>11963333</v>
      </c>
    </row>
    <row r="47" spans="1:15" ht="29.25" customHeight="1" x14ac:dyDescent="0.25">
      <c r="A47" s="178" t="s">
        <v>75</v>
      </c>
      <c r="B47" s="179"/>
      <c r="C47" s="179"/>
      <c r="D47" s="179"/>
      <c r="E47" s="179"/>
      <c r="F47" s="179"/>
      <c r="G47" s="179"/>
      <c r="H47" s="179"/>
      <c r="I47" s="180"/>
    </row>
    <row r="48" spans="1:15" ht="35.25" customHeight="1" x14ac:dyDescent="0.25">
      <c r="A48" s="106">
        <v>5.0999999999999996</v>
      </c>
      <c r="B48" s="107" t="s">
        <v>19</v>
      </c>
      <c r="C48" s="107" t="s">
        <v>18</v>
      </c>
      <c r="D48" s="108" t="s">
        <v>7</v>
      </c>
      <c r="E48" s="108">
        <v>6</v>
      </c>
      <c r="F48" s="108">
        <v>1</v>
      </c>
      <c r="G48" s="109">
        <f t="shared" ref="G48:G49" si="5">+ROUND(E48*F48,2)</f>
        <v>6</v>
      </c>
      <c r="H48" s="110">
        <v>4829.4399999999996</v>
      </c>
      <c r="I48" s="111">
        <f t="shared" ref="I48:I49" si="6">ROUND(H48*G48,)</f>
        <v>28977</v>
      </c>
      <c r="J48" s="46"/>
      <c r="K48" s="46"/>
      <c r="L48" s="48"/>
      <c r="M48" s="47"/>
      <c r="N48" s="47"/>
    </row>
    <row r="49" spans="1:14" s="102" customFormat="1" ht="35.25" customHeight="1" x14ac:dyDescent="0.25">
      <c r="A49" s="113" t="s">
        <v>124</v>
      </c>
      <c r="B49" s="114" t="s">
        <v>10</v>
      </c>
      <c r="C49" s="114" t="s">
        <v>357</v>
      </c>
      <c r="D49" s="116" t="s">
        <v>7</v>
      </c>
      <c r="E49" s="116">
        <v>6</v>
      </c>
      <c r="F49" s="116">
        <v>1</v>
      </c>
      <c r="G49" s="118">
        <f t="shared" si="5"/>
        <v>6</v>
      </c>
      <c r="H49" s="119">
        <f>'[1]APU. TABLA ESTACADO'!E20</f>
        <v>601976.61</v>
      </c>
      <c r="I49" s="120">
        <f t="shared" si="6"/>
        <v>3611860</v>
      </c>
      <c r="J49" s="103"/>
      <c r="K49" s="103"/>
      <c r="L49" s="104"/>
      <c r="M49" s="105"/>
      <c r="N49" s="105"/>
    </row>
    <row r="50" spans="1:14" ht="28.5" hidden="1" customHeight="1" x14ac:dyDescent="0.25">
      <c r="A50" s="173"/>
      <c r="B50" s="174"/>
      <c r="C50" s="174"/>
      <c r="D50" s="174"/>
      <c r="E50" s="134"/>
      <c r="F50" s="134"/>
      <c r="G50" s="172" t="s">
        <v>83</v>
      </c>
      <c r="H50" s="172"/>
      <c r="I50" s="135">
        <f>SUM(I48:I49)</f>
        <v>3640837</v>
      </c>
    </row>
    <row r="51" spans="1:14" ht="33" customHeight="1" x14ac:dyDescent="0.25">
      <c r="A51" s="178" t="s">
        <v>360</v>
      </c>
      <c r="B51" s="179"/>
      <c r="C51" s="179"/>
      <c r="D51" s="179"/>
      <c r="E51" s="179"/>
      <c r="F51" s="179"/>
      <c r="G51" s="179"/>
      <c r="H51" s="179"/>
      <c r="I51" s="180"/>
    </row>
    <row r="52" spans="1:14" ht="28.5" customHeight="1" x14ac:dyDescent="0.25">
      <c r="A52" s="106" t="s">
        <v>126</v>
      </c>
      <c r="B52" s="107" t="s">
        <v>76</v>
      </c>
      <c r="C52" s="107" t="s">
        <v>77</v>
      </c>
      <c r="D52" s="108" t="s">
        <v>7</v>
      </c>
      <c r="E52" s="108">
        <v>41.4</v>
      </c>
      <c r="F52" s="108">
        <v>1</v>
      </c>
      <c r="G52" s="109">
        <f t="shared" ref="G52:G55" si="7">+ROUND(E52*F52,2)</f>
        <v>41.4</v>
      </c>
      <c r="H52" s="110">
        <v>14912.61</v>
      </c>
      <c r="I52" s="111">
        <f t="shared" ref="I52:I55" si="8">ROUND(H52*G52,)</f>
        <v>617382</v>
      </c>
    </row>
    <row r="53" spans="1:14" ht="28.5" customHeight="1" x14ac:dyDescent="0.25">
      <c r="A53" s="106" t="s">
        <v>116</v>
      </c>
      <c r="B53" s="107" t="s">
        <v>28</v>
      </c>
      <c r="C53" s="107" t="s">
        <v>79</v>
      </c>
      <c r="D53" s="108" t="s">
        <v>8</v>
      </c>
      <c r="E53" s="108">
        <v>1.92</v>
      </c>
      <c r="F53" s="108">
        <v>1</v>
      </c>
      <c r="G53" s="109">
        <f t="shared" si="7"/>
        <v>1.92</v>
      </c>
      <c r="H53" s="110">
        <v>48843.35</v>
      </c>
      <c r="I53" s="111">
        <f t="shared" si="8"/>
        <v>93779</v>
      </c>
    </row>
    <row r="54" spans="1:14" s="102" customFormat="1" ht="33.75" customHeight="1" x14ac:dyDescent="0.25">
      <c r="A54" s="113" t="s">
        <v>117</v>
      </c>
      <c r="B54" s="114" t="s">
        <v>10</v>
      </c>
      <c r="C54" s="114" t="s">
        <v>366</v>
      </c>
      <c r="D54" s="116" t="s">
        <v>0</v>
      </c>
      <c r="E54" s="116">
        <v>1</v>
      </c>
      <c r="F54" s="116">
        <v>20</v>
      </c>
      <c r="G54" s="128">
        <f t="shared" si="7"/>
        <v>20</v>
      </c>
      <c r="H54" s="119">
        <f>'[1]APU.  MADERA INMUNIZADA'!E21</f>
        <v>33667.753166666662</v>
      </c>
      <c r="I54" s="120">
        <f t="shared" si="8"/>
        <v>673355</v>
      </c>
    </row>
    <row r="55" spans="1:14" s="102" customFormat="1" ht="28.5" customHeight="1" x14ac:dyDescent="0.25">
      <c r="A55" s="113" t="s">
        <v>129</v>
      </c>
      <c r="B55" s="114" t="s">
        <v>10</v>
      </c>
      <c r="C55" s="114" t="s">
        <v>367</v>
      </c>
      <c r="D55" s="116" t="s">
        <v>0</v>
      </c>
      <c r="E55" s="116">
        <v>1</v>
      </c>
      <c r="F55" s="116">
        <v>1</v>
      </c>
      <c r="G55" s="118">
        <f t="shared" si="7"/>
        <v>1</v>
      </c>
      <c r="H55" s="119">
        <f>'[1]APU.  UBICACION DE SEÑALIZACION'!E22</f>
        <v>1316552.5425000002</v>
      </c>
      <c r="I55" s="120">
        <f t="shared" si="8"/>
        <v>1316553</v>
      </c>
      <c r="J55" s="103"/>
      <c r="K55" s="104"/>
      <c r="L55" s="105"/>
      <c r="M55" s="105"/>
    </row>
    <row r="56" spans="1:14" ht="27" hidden="1" customHeight="1" x14ac:dyDescent="0.25">
      <c r="A56" s="168"/>
      <c r="B56" s="169"/>
      <c r="C56" s="169"/>
      <c r="D56" s="169"/>
      <c r="E56" s="129"/>
      <c r="F56" s="129"/>
      <c r="G56" s="167" t="s">
        <v>83</v>
      </c>
      <c r="H56" s="167"/>
      <c r="I56" s="124">
        <f>SUM(I52:I55)</f>
        <v>2701069</v>
      </c>
    </row>
    <row r="57" spans="1:14" ht="33" customHeight="1" x14ac:dyDescent="0.25">
      <c r="A57" s="178" t="s">
        <v>356</v>
      </c>
      <c r="B57" s="179"/>
      <c r="C57" s="179"/>
      <c r="D57" s="179"/>
      <c r="E57" s="179"/>
      <c r="F57" s="179"/>
      <c r="G57" s="179"/>
      <c r="H57" s="179"/>
      <c r="I57" s="180"/>
    </row>
    <row r="58" spans="1:14" ht="34.5" customHeight="1" x14ac:dyDescent="0.25">
      <c r="A58" s="106" t="s">
        <v>131</v>
      </c>
      <c r="B58" s="107" t="s">
        <v>21</v>
      </c>
      <c r="C58" s="107" t="s">
        <v>355</v>
      </c>
      <c r="D58" s="108" t="s">
        <v>11</v>
      </c>
      <c r="E58" s="108">
        <v>2</v>
      </c>
      <c r="F58" s="108">
        <v>1</v>
      </c>
      <c r="G58" s="109">
        <f t="shared" ref="G58:G59" si="9">+ROUND(E58*F58,2)</f>
        <v>2</v>
      </c>
      <c r="H58" s="110">
        <v>485725.59</v>
      </c>
      <c r="I58" s="111">
        <f t="shared" ref="I58:I59" si="10">ROUND(H58*G58,)</f>
        <v>971451</v>
      </c>
    </row>
    <row r="59" spans="1:14" s="102" customFormat="1" ht="34.5" customHeight="1" x14ac:dyDescent="0.25">
      <c r="A59" s="113" t="s">
        <v>133</v>
      </c>
      <c r="B59" s="114" t="s">
        <v>10</v>
      </c>
      <c r="C59" s="114" t="s">
        <v>80</v>
      </c>
      <c r="D59" s="116" t="s">
        <v>29</v>
      </c>
      <c r="E59" s="116">
        <v>1.2</v>
      </c>
      <c r="F59" s="116">
        <v>1</v>
      </c>
      <c r="G59" s="118">
        <f t="shared" si="9"/>
        <v>1.2</v>
      </c>
      <c r="H59" s="119">
        <f>'[1]APU. Adecuacion de sendero'!E20</f>
        <v>748000</v>
      </c>
      <c r="I59" s="120">
        <f t="shared" si="10"/>
        <v>897600</v>
      </c>
    </row>
    <row r="60" spans="1:14" ht="27.75" hidden="1" customHeight="1" thickBot="1" x14ac:dyDescent="0.3">
      <c r="A60" s="170"/>
      <c r="B60" s="170"/>
      <c r="C60" s="170"/>
      <c r="D60" s="170"/>
      <c r="E60" s="96"/>
      <c r="F60" s="96"/>
      <c r="G60" s="171" t="s">
        <v>83</v>
      </c>
      <c r="H60" s="171"/>
      <c r="I60" s="97">
        <f>SUM(I58:I59)</f>
        <v>1869051</v>
      </c>
    </row>
    <row r="61" spans="1:14" ht="33" hidden="1" customHeight="1" x14ac:dyDescent="0.25">
      <c r="A61" s="175" t="s">
        <v>26</v>
      </c>
      <c r="B61" s="176"/>
      <c r="C61" s="176"/>
      <c r="D61" s="176"/>
      <c r="E61" s="176"/>
      <c r="F61" s="176"/>
      <c r="G61" s="176"/>
      <c r="H61" s="177"/>
      <c r="I61" s="98">
        <f>I60+I56+I46+I50+I32+I29+I43</f>
        <v>81659470</v>
      </c>
    </row>
    <row r="62" spans="1:14" ht="30.75" hidden="1" customHeight="1" x14ac:dyDescent="0.25">
      <c r="A62" s="161" t="s">
        <v>81</v>
      </c>
      <c r="B62" s="162"/>
      <c r="C62" s="162"/>
      <c r="D62" s="162"/>
      <c r="E62" s="162"/>
      <c r="F62" s="162"/>
      <c r="G62" s="162"/>
      <c r="H62" s="163"/>
      <c r="I62" s="99">
        <f>ROUND(I61*0.3,)</f>
        <v>24497841</v>
      </c>
    </row>
    <row r="63" spans="1:14" ht="38.25" hidden="1" customHeight="1" thickBot="1" x14ac:dyDescent="0.3">
      <c r="A63" s="164" t="s">
        <v>14</v>
      </c>
      <c r="B63" s="165"/>
      <c r="C63" s="165"/>
      <c r="D63" s="165"/>
      <c r="E63" s="165"/>
      <c r="F63" s="165"/>
      <c r="G63" s="165"/>
      <c r="H63" s="166"/>
      <c r="I63" s="100">
        <f>SUM(I61:I62)</f>
        <v>106157311</v>
      </c>
    </row>
  </sheetData>
  <mergeCells count="27">
    <mergeCell ref="A1:I1"/>
    <mergeCell ref="A2:I2"/>
    <mergeCell ref="A3:I3"/>
    <mergeCell ref="A47:I47"/>
    <mergeCell ref="A51:I51"/>
    <mergeCell ref="A33:I33"/>
    <mergeCell ref="A44:I44"/>
    <mergeCell ref="A5:I5"/>
    <mergeCell ref="A30:I30"/>
    <mergeCell ref="G29:H29"/>
    <mergeCell ref="A29:D29"/>
    <mergeCell ref="G32:H32"/>
    <mergeCell ref="A32:E32"/>
    <mergeCell ref="G43:H43"/>
    <mergeCell ref="A43:D43"/>
    <mergeCell ref="G46:H46"/>
    <mergeCell ref="A46:D46"/>
    <mergeCell ref="G50:H50"/>
    <mergeCell ref="A50:D50"/>
    <mergeCell ref="A61:H61"/>
    <mergeCell ref="A57:I57"/>
    <mergeCell ref="A62:H62"/>
    <mergeCell ref="A63:H63"/>
    <mergeCell ref="G56:H56"/>
    <mergeCell ref="A56:D56"/>
    <mergeCell ref="A60:D60"/>
    <mergeCell ref="G60:H60"/>
  </mergeCells>
  <pageMargins left="0.7" right="0.7" top="0.75" bottom="0.75" header="0.3" footer="0.3"/>
  <pageSetup scale="70" fitToHeight="0" orientation="landscape" r:id="rId1"/>
  <rowBreaks count="2" manualBreakCount="2">
    <brk id="26" max="8" man="1"/>
    <brk id="50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T34"/>
  <sheetViews>
    <sheetView showGridLines="0" view="pageBreakPreview" zoomScale="69" zoomScaleNormal="100" zoomScaleSheetLayoutView="69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308</v>
      </c>
      <c r="L6" s="258"/>
      <c r="M6" s="258"/>
      <c r="N6" s="258"/>
      <c r="O6" s="258"/>
      <c r="P6" s="259"/>
      <c r="Q6" s="260" t="s">
        <v>147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154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>
        <v>1</v>
      </c>
      <c r="W8" s="228"/>
      <c r="X8" s="247">
        <v>2.0499999999999998</v>
      </c>
      <c r="Y8" s="248"/>
      <c r="Z8" s="249"/>
      <c r="AA8" s="250">
        <v>1.3</v>
      </c>
      <c r="AB8" s="251"/>
      <c r="AC8" s="251"/>
      <c r="AD8" s="252"/>
      <c r="AE8" s="235"/>
      <c r="AF8" s="236"/>
      <c r="AG8" s="236"/>
      <c r="AH8" s="237"/>
      <c r="AI8" s="238">
        <v>1</v>
      </c>
      <c r="AJ8" s="239"/>
      <c r="AK8" s="223">
        <f>ROUND(X8*AA8*AI8,2)</f>
        <v>2.67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44" t="s">
        <v>155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>
        <v>1</v>
      </c>
      <c r="W9" s="228"/>
      <c r="X9" s="227">
        <v>0.7</v>
      </c>
      <c r="Y9" s="246"/>
      <c r="Z9" s="228"/>
      <c r="AA9" s="242">
        <v>1.2</v>
      </c>
      <c r="AB9" s="223"/>
      <c r="AC9" s="223"/>
      <c r="AD9" s="243"/>
      <c r="AE9" s="235"/>
      <c r="AF9" s="236"/>
      <c r="AG9" s="236"/>
      <c r="AH9" s="237"/>
      <c r="AI9" s="238">
        <v>1</v>
      </c>
      <c r="AJ9" s="239"/>
      <c r="AK9" s="223">
        <f>ROUND(X9*AA9*AI9,2)</f>
        <v>0.84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210">
        <f>SUM(AK8:AO11)</f>
        <v>3.51</v>
      </c>
      <c r="AL12" s="210"/>
      <c r="AM12" s="210"/>
      <c r="AN12" s="210"/>
      <c r="AO12" s="211"/>
    </row>
    <row r="13" spans="1:46" ht="16.5" customHeight="1" thickTop="1" x14ac:dyDescent="0.25">
      <c r="A13" s="212" t="s">
        <v>158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4"/>
      <c r="AP13" s="64"/>
    </row>
    <row r="14" spans="1:46" ht="16.5" customHeight="1" x14ac:dyDescent="0.25">
      <c r="A14" s="215"/>
      <c r="B14" s="216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6"/>
      <c r="AN14" s="216"/>
      <c r="AO14" s="217"/>
      <c r="AP14" s="64"/>
    </row>
    <row r="15" spans="1:46" ht="16.5" customHeight="1" x14ac:dyDescent="0.25">
      <c r="A15" s="215"/>
      <c r="B15" s="216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216"/>
      <c r="AG15" s="216"/>
      <c r="AH15" s="216"/>
      <c r="AI15" s="216"/>
      <c r="AJ15" s="216"/>
      <c r="AK15" s="216"/>
      <c r="AL15" s="216"/>
      <c r="AM15" s="216"/>
      <c r="AN15" s="216"/>
      <c r="AO15" s="217"/>
      <c r="AP15" s="64"/>
    </row>
    <row r="16" spans="1:46" ht="16.5" customHeight="1" x14ac:dyDescent="0.25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7"/>
    </row>
    <row r="17" spans="1:41" ht="16.5" customHeight="1" x14ac:dyDescent="0.25">
      <c r="A17" s="215"/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7"/>
    </row>
    <row r="18" spans="1:41" ht="16.5" customHeight="1" x14ac:dyDescent="0.25">
      <c r="A18" s="215"/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7"/>
    </row>
    <row r="19" spans="1:41" ht="16.5" customHeight="1" x14ac:dyDescent="0.25">
      <c r="A19" s="215"/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7"/>
    </row>
    <row r="20" spans="1:41" ht="16.5" customHeight="1" x14ac:dyDescent="0.25">
      <c r="A20" s="215"/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7"/>
    </row>
    <row r="21" spans="1:41" ht="16.5" customHeight="1" x14ac:dyDescent="0.25">
      <c r="A21" s="215"/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7"/>
    </row>
    <row r="22" spans="1:41" ht="16.5" customHeight="1" x14ac:dyDescent="0.25">
      <c r="A22" s="215"/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7"/>
    </row>
    <row r="23" spans="1:41" ht="16.5" customHeight="1" x14ac:dyDescent="0.25">
      <c r="A23" s="215"/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7"/>
    </row>
    <row r="24" spans="1:41" ht="16.5" customHeight="1" x14ac:dyDescent="0.25">
      <c r="A24" s="215"/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7"/>
    </row>
    <row r="25" spans="1:41" ht="16.5" customHeight="1" x14ac:dyDescent="0.25">
      <c r="A25" s="215"/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  <c r="T25" s="216"/>
      <c r="U25" s="216"/>
      <c r="V25" s="216"/>
      <c r="W25" s="216"/>
      <c r="X25" s="216"/>
      <c r="Y25" s="216"/>
      <c r="Z25" s="216"/>
      <c r="AA25" s="216"/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7"/>
    </row>
    <row r="26" spans="1:41" ht="16.5" customHeight="1" x14ac:dyDescent="0.25">
      <c r="A26" s="215"/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6"/>
      <c r="T26" s="216"/>
      <c r="U26" s="216"/>
      <c r="V26" s="216"/>
      <c r="W26" s="216"/>
      <c r="X26" s="216"/>
      <c r="Y26" s="216"/>
      <c r="Z26" s="216"/>
      <c r="AA26" s="216"/>
      <c r="AB26" s="216"/>
      <c r="AC26" s="216"/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7"/>
    </row>
    <row r="27" spans="1:41" ht="16.5" customHeight="1" x14ac:dyDescent="0.25">
      <c r="A27" s="215"/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7"/>
    </row>
    <row r="28" spans="1:41" ht="16.5" customHeight="1" x14ac:dyDescent="0.25">
      <c r="A28" s="215"/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  <c r="T28" s="216"/>
      <c r="U28" s="216"/>
      <c r="V28" s="216"/>
      <c r="W28" s="216"/>
      <c r="X28" s="216"/>
      <c r="Y28" s="216"/>
      <c r="Z28" s="216"/>
      <c r="AA28" s="216"/>
      <c r="AB28" s="216"/>
      <c r="AC28" s="216"/>
      <c r="AD28" s="216"/>
      <c r="AE28" s="216"/>
      <c r="AF28" s="216"/>
      <c r="AG28" s="216"/>
      <c r="AH28" s="216"/>
      <c r="AI28" s="216"/>
      <c r="AJ28" s="216"/>
      <c r="AK28" s="216"/>
      <c r="AL28" s="216"/>
      <c r="AM28" s="216"/>
      <c r="AN28" s="216"/>
      <c r="AO28" s="217"/>
    </row>
    <row r="29" spans="1:41" ht="16.5" customHeight="1" thickBot="1" x14ac:dyDescent="0.3">
      <c r="A29" s="218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219"/>
      <c r="AL29" s="219"/>
      <c r="AM29" s="219"/>
      <c r="AN29" s="219"/>
      <c r="AO29" s="220"/>
    </row>
    <row r="30" spans="1:41" ht="14.4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 t="s">
        <v>160</v>
      </c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13:AO29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T34"/>
  <sheetViews>
    <sheetView showGridLines="0" view="pageBreakPreview" zoomScale="80" zoomScaleNormal="100" zoomScaleSheetLayoutView="80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309</v>
      </c>
      <c r="L6" s="258"/>
      <c r="M6" s="258"/>
      <c r="N6" s="258"/>
      <c r="O6" s="258"/>
      <c r="P6" s="259"/>
      <c r="Q6" s="260" t="s">
        <v>162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95" t="s">
        <v>163</v>
      </c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96"/>
      <c r="S8" s="296"/>
      <c r="T8" s="296"/>
      <c r="U8" s="296"/>
      <c r="V8" s="227"/>
      <c r="W8" s="228"/>
      <c r="X8" s="247">
        <v>2.4500000000000002</v>
      </c>
      <c r="Y8" s="248"/>
      <c r="Z8" s="249"/>
      <c r="AA8" s="250">
        <v>0.4</v>
      </c>
      <c r="AB8" s="251"/>
      <c r="AC8" s="251"/>
      <c r="AD8" s="252"/>
      <c r="AE8" s="235">
        <v>0.6</v>
      </c>
      <c r="AF8" s="236"/>
      <c r="AG8" s="236"/>
      <c r="AH8" s="237"/>
      <c r="AI8" s="238">
        <v>2</v>
      </c>
      <c r="AJ8" s="239"/>
      <c r="AK8" s="223">
        <f>ROUND(X8*AA8*AI8*AE8,2)</f>
        <v>1.18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95" t="s">
        <v>164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  <c r="R9" s="296"/>
      <c r="S9" s="296"/>
      <c r="T9" s="296"/>
      <c r="U9" s="296"/>
      <c r="V9" s="227"/>
      <c r="W9" s="228"/>
      <c r="X9" s="227">
        <v>1.1499999999999999</v>
      </c>
      <c r="Y9" s="246"/>
      <c r="Z9" s="228"/>
      <c r="AA9" s="242">
        <v>0.4</v>
      </c>
      <c r="AB9" s="223"/>
      <c r="AC9" s="223"/>
      <c r="AD9" s="243"/>
      <c r="AE9" s="235">
        <v>0.6</v>
      </c>
      <c r="AF9" s="236"/>
      <c r="AG9" s="236"/>
      <c r="AH9" s="237"/>
      <c r="AI9" s="238">
        <v>3</v>
      </c>
      <c r="AJ9" s="239"/>
      <c r="AK9" s="223">
        <f>ROUND(X9*AA9*AI9*AE9,2)</f>
        <v>0.83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95" t="s">
        <v>165</v>
      </c>
      <c r="B10" s="296"/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6"/>
      <c r="P10" s="296"/>
      <c r="Q10" s="296"/>
      <c r="R10" s="296"/>
      <c r="S10" s="296"/>
      <c r="T10" s="296"/>
      <c r="U10" s="296"/>
      <c r="V10" s="227"/>
      <c r="W10" s="228"/>
      <c r="X10" s="229">
        <v>1.3</v>
      </c>
      <c r="Y10" s="230"/>
      <c r="Z10" s="231"/>
      <c r="AA10" s="232">
        <v>0.12</v>
      </c>
      <c r="AB10" s="233"/>
      <c r="AC10" s="233"/>
      <c r="AD10" s="234"/>
      <c r="AE10" s="235">
        <v>0.2</v>
      </c>
      <c r="AF10" s="236"/>
      <c r="AG10" s="236"/>
      <c r="AH10" s="237"/>
      <c r="AI10" s="238">
        <v>1</v>
      </c>
      <c r="AJ10" s="239"/>
      <c r="AK10" s="223">
        <f>ROUND(X10*AA10*AI10*AE10,2)</f>
        <v>0.03</v>
      </c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210">
        <f>SUM(AK8:AO11)</f>
        <v>2.0399999999999996</v>
      </c>
      <c r="AL12" s="210"/>
      <c r="AM12" s="210"/>
      <c r="AN12" s="210"/>
      <c r="AO12" s="211"/>
    </row>
    <row r="13" spans="1:46" ht="16.5" customHeight="1" thickTop="1" x14ac:dyDescent="0.25">
      <c r="A13" s="212" t="s">
        <v>158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4"/>
      <c r="AP13" s="64"/>
    </row>
    <row r="14" spans="1:46" ht="16.5" customHeight="1" x14ac:dyDescent="0.25">
      <c r="A14" s="215"/>
      <c r="B14" s="216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6"/>
      <c r="AN14" s="216"/>
      <c r="AO14" s="217"/>
      <c r="AP14" s="64"/>
    </row>
    <row r="15" spans="1:46" ht="16.5" customHeight="1" x14ac:dyDescent="0.25">
      <c r="A15" s="215"/>
      <c r="B15" s="216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216"/>
      <c r="AG15" s="216"/>
      <c r="AH15" s="216"/>
      <c r="AI15" s="216"/>
      <c r="AJ15" s="216"/>
      <c r="AK15" s="216"/>
      <c r="AL15" s="216"/>
      <c r="AM15" s="216"/>
      <c r="AN15" s="216"/>
      <c r="AO15" s="217"/>
      <c r="AP15" s="64"/>
    </row>
    <row r="16" spans="1:46" ht="16.5" customHeight="1" x14ac:dyDescent="0.25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7"/>
    </row>
    <row r="17" spans="1:41" ht="16.5" customHeight="1" x14ac:dyDescent="0.25">
      <c r="A17" s="215"/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7"/>
    </row>
    <row r="18" spans="1:41" ht="16.5" customHeight="1" x14ac:dyDescent="0.25">
      <c r="A18" s="215"/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  <c r="Q18" s="216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7"/>
    </row>
    <row r="19" spans="1:41" ht="16.5" customHeight="1" x14ac:dyDescent="0.25">
      <c r="A19" s="215"/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7"/>
    </row>
    <row r="20" spans="1:41" ht="16.5" customHeight="1" x14ac:dyDescent="0.25">
      <c r="A20" s="215"/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7"/>
    </row>
    <row r="21" spans="1:41" ht="16.5" customHeight="1" x14ac:dyDescent="0.25">
      <c r="A21" s="215"/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7"/>
    </row>
    <row r="22" spans="1:41" ht="16.5" customHeight="1" x14ac:dyDescent="0.25">
      <c r="A22" s="215"/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7"/>
    </row>
    <row r="23" spans="1:41" ht="16.5" customHeight="1" x14ac:dyDescent="0.25">
      <c r="A23" s="215"/>
      <c r="B23" s="216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O23" s="217"/>
    </row>
    <row r="24" spans="1:41" ht="16.5" customHeight="1" x14ac:dyDescent="0.25">
      <c r="A24" s="215"/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7"/>
    </row>
    <row r="25" spans="1:41" ht="16.5" customHeight="1" x14ac:dyDescent="0.25">
      <c r="A25" s="215"/>
      <c r="B25" s="216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  <c r="T25" s="216"/>
      <c r="U25" s="216"/>
      <c r="V25" s="216"/>
      <c r="W25" s="216"/>
      <c r="X25" s="216"/>
      <c r="Y25" s="216"/>
      <c r="Z25" s="216"/>
      <c r="AA25" s="216"/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7"/>
    </row>
    <row r="26" spans="1:41" ht="16.5" customHeight="1" x14ac:dyDescent="0.25">
      <c r="A26" s="215"/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6"/>
      <c r="T26" s="216"/>
      <c r="U26" s="216"/>
      <c r="V26" s="216"/>
      <c r="W26" s="216"/>
      <c r="X26" s="216"/>
      <c r="Y26" s="216"/>
      <c r="Z26" s="216"/>
      <c r="AA26" s="216"/>
      <c r="AB26" s="216"/>
      <c r="AC26" s="216"/>
      <c r="AD26" s="216"/>
      <c r="AE26" s="216"/>
      <c r="AF26" s="216"/>
      <c r="AG26" s="216"/>
      <c r="AH26" s="216"/>
      <c r="AI26" s="216"/>
      <c r="AJ26" s="216"/>
      <c r="AK26" s="216"/>
      <c r="AL26" s="216"/>
      <c r="AM26" s="216"/>
      <c r="AN26" s="216"/>
      <c r="AO26" s="217"/>
    </row>
    <row r="27" spans="1:41" ht="16.5" customHeight="1" x14ac:dyDescent="0.25">
      <c r="A27" s="215"/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7"/>
    </row>
    <row r="28" spans="1:41" ht="16.5" customHeight="1" x14ac:dyDescent="0.25">
      <c r="A28" s="215"/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  <c r="T28" s="216"/>
      <c r="U28" s="216"/>
      <c r="V28" s="216"/>
      <c r="W28" s="216"/>
      <c r="X28" s="216"/>
      <c r="Y28" s="216"/>
      <c r="Z28" s="216"/>
      <c r="AA28" s="216"/>
      <c r="AB28" s="216"/>
      <c r="AC28" s="216"/>
      <c r="AD28" s="216"/>
      <c r="AE28" s="216"/>
      <c r="AF28" s="216"/>
      <c r="AG28" s="216"/>
      <c r="AH28" s="216"/>
      <c r="AI28" s="216"/>
      <c r="AJ28" s="216"/>
      <c r="AK28" s="216"/>
      <c r="AL28" s="216"/>
      <c r="AM28" s="216"/>
      <c r="AN28" s="216"/>
      <c r="AO28" s="217"/>
    </row>
    <row r="29" spans="1:41" ht="16.5" customHeight="1" thickBot="1" x14ac:dyDescent="0.3">
      <c r="A29" s="218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219"/>
      <c r="AL29" s="219"/>
      <c r="AM29" s="219"/>
      <c r="AN29" s="219"/>
      <c r="AO29" s="220"/>
    </row>
    <row r="30" spans="1:41" ht="14.4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A4:L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13:AO29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AT34"/>
  <sheetViews>
    <sheetView showGridLines="0" view="pageBreakPreview" zoomScale="80" zoomScaleNormal="100" zoomScaleSheetLayoutView="80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310</v>
      </c>
      <c r="L6" s="258"/>
      <c r="M6" s="258"/>
      <c r="N6" s="258"/>
      <c r="O6" s="258"/>
      <c r="P6" s="259"/>
      <c r="Q6" s="260" t="s">
        <v>166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167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2.4500000000000002</v>
      </c>
      <c r="Y8" s="248"/>
      <c r="Z8" s="249"/>
      <c r="AA8" s="250">
        <v>0.4</v>
      </c>
      <c r="AB8" s="251"/>
      <c r="AC8" s="251"/>
      <c r="AD8" s="252"/>
      <c r="AE8" s="235">
        <v>0.04</v>
      </c>
      <c r="AF8" s="236"/>
      <c r="AG8" s="236"/>
      <c r="AH8" s="237"/>
      <c r="AI8" s="238">
        <v>2</v>
      </c>
      <c r="AJ8" s="239"/>
      <c r="AK8" s="223">
        <f>ROUND(X8*AA8*AI8*AE8,2)</f>
        <v>0.08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44" t="s">
        <v>168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1.1499999999999999</v>
      </c>
      <c r="Y9" s="246"/>
      <c r="Z9" s="228"/>
      <c r="AA9" s="242">
        <v>0.4</v>
      </c>
      <c r="AB9" s="223"/>
      <c r="AC9" s="223"/>
      <c r="AD9" s="243"/>
      <c r="AE9" s="235">
        <v>0.04</v>
      </c>
      <c r="AF9" s="236"/>
      <c r="AG9" s="236"/>
      <c r="AH9" s="237"/>
      <c r="AI9" s="238">
        <v>3</v>
      </c>
      <c r="AJ9" s="239"/>
      <c r="AK9" s="223">
        <f>ROUND(X9*AA9*AI9*AE9,2)</f>
        <v>0.06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44"/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32"/>
      <c r="Y10" s="233"/>
      <c r="Z10" s="234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210">
        <f>SUM(AK8:AO11)</f>
        <v>0.14000000000000001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6.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14.4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I11:AJ11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8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AT34"/>
  <sheetViews>
    <sheetView showGridLines="0" view="pageBreakPreview" zoomScale="70" zoomScaleNormal="100" zoomScaleSheetLayoutView="70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311</v>
      </c>
      <c r="L6" s="258"/>
      <c r="M6" s="258"/>
      <c r="N6" s="258"/>
      <c r="O6" s="258"/>
      <c r="P6" s="259"/>
      <c r="Q6" s="260" t="s">
        <v>169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/>
      <c r="AF7" s="253"/>
      <c r="AG7" s="253"/>
      <c r="AH7" s="266"/>
      <c r="AI7" s="267" t="s">
        <v>31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170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5.45</v>
      </c>
      <c r="Y8" s="248"/>
      <c r="Z8" s="249"/>
      <c r="AA8" s="250">
        <v>0.8</v>
      </c>
      <c r="AB8" s="251"/>
      <c r="AC8" s="251"/>
      <c r="AD8" s="252"/>
      <c r="AE8" s="235"/>
      <c r="AF8" s="236"/>
      <c r="AG8" s="236"/>
      <c r="AH8" s="237"/>
      <c r="AI8" s="238">
        <v>1</v>
      </c>
      <c r="AJ8" s="239"/>
      <c r="AK8" s="223">
        <f>ROUND(X8*AA8,2)</f>
        <v>4.3600000000000003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44" t="s">
        <v>171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4.8</v>
      </c>
      <c r="Y9" s="246"/>
      <c r="Z9" s="228"/>
      <c r="AA9" s="242">
        <v>2.2999999999999998</v>
      </c>
      <c r="AB9" s="223"/>
      <c r="AC9" s="223"/>
      <c r="AD9" s="243"/>
      <c r="AE9" s="235"/>
      <c r="AF9" s="236"/>
      <c r="AG9" s="236"/>
      <c r="AH9" s="237"/>
      <c r="AI9" s="238">
        <v>1</v>
      </c>
      <c r="AJ9" s="239"/>
      <c r="AK9" s="223">
        <f t="shared" ref="AK9:AK10" si="0">ROUND(X9*AA9,2)</f>
        <v>11.04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44" t="s">
        <v>172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>
        <v>2.0499999999999998</v>
      </c>
      <c r="Y10" s="230"/>
      <c r="Z10" s="231"/>
      <c r="AA10" s="232">
        <v>0.4</v>
      </c>
      <c r="AB10" s="233"/>
      <c r="AC10" s="233"/>
      <c r="AD10" s="234"/>
      <c r="AE10" s="235"/>
      <c r="AF10" s="236"/>
      <c r="AG10" s="236"/>
      <c r="AH10" s="237"/>
      <c r="AI10" s="238">
        <v>1</v>
      </c>
      <c r="AJ10" s="239"/>
      <c r="AK10" s="223">
        <f t="shared" si="0"/>
        <v>0.82</v>
      </c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44"/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210">
        <f>SUM(AK8:AO11)</f>
        <v>16.22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408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78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I11:AJ11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61" orientation="landscape" r:id="rId1"/>
  <headerFooter alignWithMargins="0"/>
  <rowBreaks count="1" manualBreakCount="1">
    <brk id="29" max="4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AT34"/>
  <sheetViews>
    <sheetView showGridLines="0" view="pageBreakPreview" zoomScale="64" zoomScaleNormal="100" zoomScaleSheetLayoutView="64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ht="14.25" customHeight="1" x14ac:dyDescent="0.25">
      <c r="A4" s="297" t="s">
        <v>144</v>
      </c>
      <c r="B4" s="298"/>
      <c r="C4" s="298"/>
      <c r="D4" s="298"/>
      <c r="E4" s="298"/>
      <c r="F4" s="298"/>
      <c r="G4" s="298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312</v>
      </c>
      <c r="L6" s="258"/>
      <c r="M6" s="258"/>
      <c r="N6" s="258"/>
      <c r="O6" s="258"/>
      <c r="P6" s="259"/>
      <c r="Q6" s="260" t="s">
        <v>173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/>
      <c r="AF7" s="253"/>
      <c r="AG7" s="253"/>
      <c r="AH7" s="266"/>
      <c r="AI7" s="267" t="s">
        <v>31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174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6.25</v>
      </c>
      <c r="Y8" s="248"/>
      <c r="Z8" s="249"/>
      <c r="AA8" s="250">
        <v>2.2999999999999998</v>
      </c>
      <c r="AB8" s="251"/>
      <c r="AC8" s="251"/>
      <c r="AD8" s="252"/>
      <c r="AE8" s="235"/>
      <c r="AF8" s="236"/>
      <c r="AG8" s="236"/>
      <c r="AH8" s="237"/>
      <c r="AI8" s="238">
        <v>1</v>
      </c>
      <c r="AJ8" s="239"/>
      <c r="AK8" s="223">
        <f>ROUND(X8*AA8,2)</f>
        <v>14.38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44" t="s">
        <v>175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6.25</v>
      </c>
      <c r="Y9" s="246"/>
      <c r="Z9" s="228"/>
      <c r="AA9" s="242">
        <v>2.2999999999999998</v>
      </c>
      <c r="AB9" s="223"/>
      <c r="AC9" s="223"/>
      <c r="AD9" s="243"/>
      <c r="AE9" s="235"/>
      <c r="AF9" s="236"/>
      <c r="AG9" s="236"/>
      <c r="AH9" s="237"/>
      <c r="AI9" s="238">
        <v>1</v>
      </c>
      <c r="AJ9" s="239"/>
      <c r="AK9" s="223">
        <f t="shared" ref="AK9" si="0">ROUND(X9*AA9,2)</f>
        <v>14.38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44"/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44"/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210">
        <f>SUM(AK8:AO11)</f>
        <v>28.76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408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78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H4:AO5"/>
    <mergeCell ref="A12:E12"/>
    <mergeCell ref="F12:AH12"/>
    <mergeCell ref="AI12:AJ12"/>
    <mergeCell ref="AK12:AO12"/>
    <mergeCell ref="A31:Y31"/>
    <mergeCell ref="Z31:AO31"/>
    <mergeCell ref="AK10:AO10"/>
    <mergeCell ref="A11:U11"/>
    <mergeCell ref="V11:W11"/>
    <mergeCell ref="X11:Z11"/>
    <mergeCell ref="AA11:AD11"/>
    <mergeCell ref="AI11:AJ11"/>
  </mergeCells>
  <pageMargins left="0.59055118110236227" right="0.19685039370078741" top="0.39370078740157483" bottom="0" header="0" footer="0"/>
  <pageSetup scale="61" orientation="landscape" r:id="rId1"/>
  <headerFooter alignWithMargins="0"/>
  <rowBreaks count="1" manualBreakCount="1">
    <brk id="29" max="40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AT34"/>
  <sheetViews>
    <sheetView showGridLines="0" view="pageBreakPreview" zoomScale="115" zoomScaleNormal="100" zoomScaleSheetLayoutView="115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313</v>
      </c>
      <c r="L6" s="258"/>
      <c r="M6" s="258"/>
      <c r="N6" s="258"/>
      <c r="O6" s="258"/>
      <c r="P6" s="259"/>
      <c r="Q6" s="260" t="s">
        <v>176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178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2.7</v>
      </c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ROUND(X8*AI8,2)</f>
        <v>2.7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03"/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2.7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</sheetPr>
  <dimension ref="A1:AT34"/>
  <sheetViews>
    <sheetView showGridLines="0" view="pageBreakPreview" topLeftCell="A7" zoomScale="71" zoomScaleNormal="100" zoomScaleSheetLayoutView="71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179</v>
      </c>
      <c r="L6" s="258"/>
      <c r="M6" s="258"/>
      <c r="N6" s="258"/>
      <c r="O6" s="258"/>
      <c r="P6" s="259"/>
      <c r="Q6" s="260" t="s">
        <v>180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182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6.25</v>
      </c>
      <c r="Y8" s="248"/>
      <c r="Z8" s="249"/>
      <c r="AA8" s="232">
        <v>2.2999999999999998</v>
      </c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ROUND(X8*AA8*AI8,2)</f>
        <v>14.38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183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6.25</v>
      </c>
      <c r="Y9" s="246"/>
      <c r="Z9" s="228"/>
      <c r="AA9" s="232">
        <v>2.2999999999999998</v>
      </c>
      <c r="AB9" s="233"/>
      <c r="AC9" s="233"/>
      <c r="AD9" s="234"/>
      <c r="AE9" s="235"/>
      <c r="AF9" s="236"/>
      <c r="AG9" s="236"/>
      <c r="AH9" s="237"/>
      <c r="AI9" s="238">
        <v>1</v>
      </c>
      <c r="AJ9" s="239"/>
      <c r="AK9" s="233">
        <f>ROUND(X9*AA9*AI9,2)</f>
        <v>14.38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03"/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28.76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314</v>
      </c>
      <c r="L6" s="258"/>
      <c r="M6" s="258"/>
      <c r="N6" s="258"/>
      <c r="O6" s="258"/>
      <c r="P6" s="259"/>
      <c r="Q6" s="260" t="s">
        <v>184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186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1.2</v>
      </c>
      <c r="Y8" s="248"/>
      <c r="Z8" s="249"/>
      <c r="AA8" s="232">
        <v>0.7</v>
      </c>
      <c r="AB8" s="233"/>
      <c r="AC8" s="233"/>
      <c r="AD8" s="234"/>
      <c r="AE8" s="306">
        <v>0.15</v>
      </c>
      <c r="AF8" s="307"/>
      <c r="AG8" s="307"/>
      <c r="AH8" s="308"/>
      <c r="AI8" s="238"/>
      <c r="AJ8" s="239"/>
      <c r="AK8" s="233">
        <f>ROUND(AE8*AA8*X8,2)</f>
        <v>0.13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187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0.9</v>
      </c>
      <c r="Y9" s="246"/>
      <c r="Z9" s="228"/>
      <c r="AA9" s="232">
        <v>0.7</v>
      </c>
      <c r="AB9" s="233"/>
      <c r="AC9" s="233"/>
      <c r="AD9" s="234"/>
      <c r="AE9" s="306">
        <v>0.15</v>
      </c>
      <c r="AF9" s="307"/>
      <c r="AG9" s="307"/>
      <c r="AH9" s="308"/>
      <c r="AI9" s="238"/>
      <c r="AJ9" s="239"/>
      <c r="AK9" s="233">
        <f t="shared" ref="AK9:AK11" si="0">ROUND(AE9*AA9*X9,2)</f>
        <v>0.09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44" t="s">
        <v>188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>
        <v>0.6</v>
      </c>
      <c r="Y10" s="230"/>
      <c r="Z10" s="231"/>
      <c r="AA10" s="232">
        <v>0.7</v>
      </c>
      <c r="AB10" s="233"/>
      <c r="AC10" s="233"/>
      <c r="AD10" s="234"/>
      <c r="AE10" s="306">
        <v>0.15</v>
      </c>
      <c r="AF10" s="307"/>
      <c r="AG10" s="307"/>
      <c r="AH10" s="308"/>
      <c r="AI10" s="238"/>
      <c r="AJ10" s="239"/>
      <c r="AK10" s="233">
        <f t="shared" si="0"/>
        <v>0.06</v>
      </c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44" t="s">
        <v>189</v>
      </c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0"/>
      <c r="W11" s="241"/>
      <c r="X11" s="242">
        <v>0.3</v>
      </c>
      <c r="Y11" s="223"/>
      <c r="Z11" s="223"/>
      <c r="AA11" s="232">
        <v>0.7</v>
      </c>
      <c r="AB11" s="233"/>
      <c r="AC11" s="233"/>
      <c r="AD11" s="234"/>
      <c r="AE11" s="306">
        <v>0.15</v>
      </c>
      <c r="AF11" s="307"/>
      <c r="AG11" s="307"/>
      <c r="AH11" s="308"/>
      <c r="AI11" s="221"/>
      <c r="AJ11" s="222"/>
      <c r="AK11" s="233">
        <f t="shared" si="0"/>
        <v>0.03</v>
      </c>
      <c r="AL11" s="233"/>
      <c r="AM11" s="233"/>
      <c r="AN11" s="233"/>
      <c r="AO11" s="305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301">
        <f>SUM(AK8:AO11)</f>
        <v>0.31000000000000005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AT34"/>
  <sheetViews>
    <sheetView showGridLines="0" view="pageBreakPreview" topLeftCell="A4" zoomScale="69" zoomScaleNormal="100" zoomScaleSheetLayoutView="69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5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315</v>
      </c>
      <c r="L6" s="258"/>
      <c r="M6" s="258"/>
      <c r="N6" s="258"/>
      <c r="O6" s="258"/>
      <c r="P6" s="259"/>
      <c r="Q6" s="260" t="s">
        <v>190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ht="42" customHeight="1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311" t="s">
        <v>191</v>
      </c>
      <c r="AF7" s="312"/>
      <c r="AG7" s="312"/>
      <c r="AH7" s="313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192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2.1</v>
      </c>
      <c r="Y8" s="248"/>
      <c r="Z8" s="249"/>
      <c r="AA8" s="232">
        <v>3.1</v>
      </c>
      <c r="AB8" s="233"/>
      <c r="AC8" s="233"/>
      <c r="AD8" s="234"/>
      <c r="AE8" s="235">
        <f>(0.8*3)</f>
        <v>2.4000000000000004</v>
      </c>
      <c r="AF8" s="236"/>
      <c r="AG8" s="236"/>
      <c r="AH8" s="237"/>
      <c r="AI8" s="238">
        <v>3</v>
      </c>
      <c r="AJ8" s="239"/>
      <c r="AK8" s="251">
        <f>ROUND(((X8*AA8)/AE8*AI8),2)</f>
        <v>8.14</v>
      </c>
      <c r="AL8" s="251"/>
      <c r="AM8" s="251"/>
      <c r="AN8" s="251"/>
      <c r="AO8" s="310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23"/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8.14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9"/>
      <c r="AL13" s="309"/>
      <c r="AM13" s="309"/>
      <c r="AN13" s="309"/>
      <c r="AO13" s="309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83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AT34"/>
  <sheetViews>
    <sheetView showGridLines="0" view="pageBreakPreview" zoomScale="64" zoomScaleNormal="100" zoomScaleSheetLayoutView="64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145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316</v>
      </c>
      <c r="L6" s="258"/>
      <c r="M6" s="258"/>
      <c r="N6" s="258"/>
      <c r="O6" s="258"/>
      <c r="P6" s="259"/>
      <c r="Q6" s="260" t="s">
        <v>193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195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/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v>1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1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M4:AO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1:AT34"/>
  <sheetViews>
    <sheetView showGridLines="0" view="pageBreakPreview" zoomScale="66" zoomScaleNormal="100" zoomScaleSheetLayoutView="66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317</v>
      </c>
      <c r="L6" s="258"/>
      <c r="M6" s="258"/>
      <c r="N6" s="258"/>
      <c r="O6" s="258"/>
      <c r="P6" s="259"/>
      <c r="Q6" s="260" t="s">
        <v>196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197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198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2.1</v>
      </c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3</v>
      </c>
      <c r="AJ8" s="239"/>
      <c r="AK8" s="223">
        <f>ROUND(AI8*X8,2)</f>
        <v>6.3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303"/>
      <c r="B9" s="304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23"/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ml</v>
      </c>
      <c r="AJ12" s="205"/>
      <c r="AK12" s="210">
        <f>SUM(AK8:AO11)</f>
        <v>6.3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4"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318"/>
      <c r="U4" s="322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4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319"/>
      <c r="N5" s="320"/>
      <c r="O5" s="320"/>
      <c r="P5" s="320"/>
      <c r="Q5" s="320"/>
      <c r="R5" s="320"/>
      <c r="S5" s="320"/>
      <c r="T5" s="321"/>
      <c r="U5" s="325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7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318</v>
      </c>
      <c r="L6" s="258"/>
      <c r="M6" s="258"/>
      <c r="N6" s="258"/>
      <c r="O6" s="258"/>
      <c r="P6" s="259"/>
      <c r="Q6" s="260" t="s">
        <v>199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200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201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/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v>1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1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J1:AI1"/>
    <mergeCell ref="AJ1:AO1"/>
    <mergeCell ref="AK2:AO2"/>
    <mergeCell ref="A3:G3"/>
    <mergeCell ref="H3:T3"/>
    <mergeCell ref="AH3:AI3"/>
    <mergeCell ref="AJ3:AO3"/>
    <mergeCell ref="AK7:AO7"/>
    <mergeCell ref="M4:T5"/>
    <mergeCell ref="U4:AO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</sheetPr>
  <dimension ref="A1:AT34"/>
  <sheetViews>
    <sheetView showGridLines="0" view="pageBreakPreview" topLeftCell="A4" zoomScale="89" zoomScaleNormal="100" zoomScaleSheetLayoutView="89" workbookViewId="0">
      <selection activeCell="AE3" sqref="AE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318"/>
      <c r="U4" s="322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4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319"/>
      <c r="N5" s="320"/>
      <c r="O5" s="320"/>
      <c r="P5" s="320"/>
      <c r="Q5" s="320"/>
      <c r="R5" s="320"/>
      <c r="S5" s="320"/>
      <c r="T5" s="321"/>
      <c r="U5" s="325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7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319</v>
      </c>
      <c r="L6" s="258"/>
      <c r="M6" s="258"/>
      <c r="N6" s="258"/>
      <c r="O6" s="258"/>
      <c r="P6" s="259"/>
      <c r="Q6" s="260" t="s">
        <v>202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203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204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6.65</v>
      </c>
      <c r="Y8" s="248"/>
      <c r="Z8" s="249"/>
      <c r="AA8" s="232">
        <v>0.12</v>
      </c>
      <c r="AB8" s="233"/>
      <c r="AC8" s="233"/>
      <c r="AD8" s="234"/>
      <c r="AE8" s="235">
        <v>0.15</v>
      </c>
      <c r="AF8" s="236"/>
      <c r="AG8" s="236"/>
      <c r="AH8" s="237"/>
      <c r="AI8" s="238">
        <v>1</v>
      </c>
      <c r="AJ8" s="239"/>
      <c r="AK8" s="233">
        <f>ROUND(X8*AA8*AE8*AI8,2)</f>
        <v>0.12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03"/>
      <c r="B9" s="304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210">
        <f>SUM(AK8:AO11)</f>
        <v>0.12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13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J1:AI1"/>
    <mergeCell ref="AJ1:AO1"/>
    <mergeCell ref="AK2:AO2"/>
    <mergeCell ref="A3:G3"/>
    <mergeCell ref="H3:T3"/>
    <mergeCell ref="AH3:AI3"/>
    <mergeCell ref="AJ3:AO3"/>
    <mergeCell ref="AK7:AO7"/>
    <mergeCell ref="M4:T5"/>
    <mergeCell ref="U4:AO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4:L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Y29:AJ29"/>
    <mergeCell ref="A31:Y31"/>
    <mergeCell ref="Z31:AO31"/>
  </mergeCells>
  <pageMargins left="0.59055118110236227" right="0.19685039370078741" top="0.39370078740157483" bottom="0" header="0" footer="0"/>
  <pageSetup scale="85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</sheetPr>
  <dimension ref="A1:AT34"/>
  <sheetViews>
    <sheetView showGridLines="0" view="pageBreakPreview" topLeftCell="A2" zoomScaleNormal="100" zoomScaleSheetLayoutView="100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320</v>
      </c>
      <c r="L6" s="258"/>
      <c r="M6" s="258"/>
      <c r="N6" s="258"/>
      <c r="O6" s="258"/>
      <c r="P6" s="259"/>
      <c r="Q6" s="260" t="s">
        <v>205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206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2.4500000000000002</v>
      </c>
      <c r="Y8" s="248"/>
      <c r="Z8" s="249"/>
      <c r="AA8" s="250">
        <v>0.4</v>
      </c>
      <c r="AB8" s="251"/>
      <c r="AC8" s="251"/>
      <c r="AD8" s="252"/>
      <c r="AE8" s="235">
        <v>0.6</v>
      </c>
      <c r="AF8" s="236"/>
      <c r="AG8" s="236"/>
      <c r="AH8" s="237"/>
      <c r="AI8" s="238">
        <v>2</v>
      </c>
      <c r="AJ8" s="239"/>
      <c r="AK8" s="223">
        <f>ROUND(X8*AA8*AI8*AE8,2)</f>
        <v>1.18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244" t="s">
        <v>207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1.1499999999999999</v>
      </c>
      <c r="Y9" s="246"/>
      <c r="Z9" s="228"/>
      <c r="AA9" s="242">
        <v>0.4</v>
      </c>
      <c r="AB9" s="223"/>
      <c r="AC9" s="223"/>
      <c r="AD9" s="243"/>
      <c r="AE9" s="235">
        <v>0.6</v>
      </c>
      <c r="AF9" s="236"/>
      <c r="AG9" s="236"/>
      <c r="AH9" s="237"/>
      <c r="AI9" s="238">
        <v>3</v>
      </c>
      <c r="AJ9" s="239"/>
      <c r="AK9" s="223">
        <f>ROUND(X9*AA9*AI9*AE9,2)</f>
        <v>0.83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210">
        <f>SUM(AK8:AO11)</f>
        <v>2.0099999999999998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6.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14.4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5">
    <mergeCell ref="A4:L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</sheetPr>
  <dimension ref="A1:AT34"/>
  <sheetViews>
    <sheetView showGridLines="0" view="pageBreakPreview" zoomScaleNormal="100" zoomScaleSheetLayoutView="100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321</v>
      </c>
      <c r="L6" s="258"/>
      <c r="M6" s="258"/>
      <c r="N6" s="258"/>
      <c r="O6" s="258"/>
      <c r="P6" s="259"/>
      <c r="Q6" s="260" t="s">
        <v>208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209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2.1</v>
      </c>
      <c r="Y8" s="248"/>
      <c r="Z8" s="249"/>
      <c r="AA8" s="232">
        <v>1.2</v>
      </c>
      <c r="AB8" s="233"/>
      <c r="AC8" s="233"/>
      <c r="AD8" s="234"/>
      <c r="AE8" s="235">
        <v>2.2799999999999998</v>
      </c>
      <c r="AF8" s="236"/>
      <c r="AG8" s="236"/>
      <c r="AH8" s="237"/>
      <c r="AI8" s="238">
        <v>1</v>
      </c>
      <c r="AJ8" s="239"/>
      <c r="AK8" s="233">
        <f>ROUND(X8*AA8*AE8,2)</f>
        <v>5.75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210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2</v>
      </c>
      <c r="Y9" s="246"/>
      <c r="Z9" s="228"/>
      <c r="AA9" s="242">
        <v>1.2</v>
      </c>
      <c r="AB9" s="223"/>
      <c r="AC9" s="223"/>
      <c r="AD9" s="243"/>
      <c r="AE9" s="235">
        <v>2.2799999999999998</v>
      </c>
      <c r="AF9" s="236"/>
      <c r="AG9" s="236"/>
      <c r="AH9" s="237"/>
      <c r="AI9" s="238">
        <v>1</v>
      </c>
      <c r="AJ9" s="239"/>
      <c r="AK9" s="233">
        <f t="shared" ref="AK9:AK11" si="0">ROUND(X9*AA9*AE9,2)</f>
        <v>5.47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44" t="s">
        <v>211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>
        <v>0.8</v>
      </c>
      <c r="Y10" s="230"/>
      <c r="Z10" s="231"/>
      <c r="AA10" s="232">
        <v>0.2</v>
      </c>
      <c r="AB10" s="233"/>
      <c r="AC10" s="233"/>
      <c r="AD10" s="234"/>
      <c r="AE10" s="235">
        <v>2.2799999999999998</v>
      </c>
      <c r="AF10" s="236"/>
      <c r="AG10" s="236"/>
      <c r="AH10" s="237"/>
      <c r="AI10" s="238">
        <v>2</v>
      </c>
      <c r="AJ10" s="239"/>
      <c r="AK10" s="233">
        <f t="shared" si="0"/>
        <v>0.36</v>
      </c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44" t="s">
        <v>212</v>
      </c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27"/>
      <c r="W11" s="228"/>
      <c r="X11" s="247">
        <v>0.8</v>
      </c>
      <c r="Y11" s="248"/>
      <c r="Z11" s="249"/>
      <c r="AA11" s="232">
        <v>0.3</v>
      </c>
      <c r="AB11" s="233"/>
      <c r="AC11" s="233"/>
      <c r="AD11" s="234"/>
      <c r="AE11" s="235">
        <v>2.2799999999999998</v>
      </c>
      <c r="AF11" s="236"/>
      <c r="AG11" s="236"/>
      <c r="AH11" s="237"/>
      <c r="AI11" s="238">
        <v>4</v>
      </c>
      <c r="AJ11" s="239"/>
      <c r="AK11" s="233">
        <f t="shared" si="0"/>
        <v>0.55000000000000004</v>
      </c>
      <c r="AL11" s="233"/>
      <c r="AM11" s="233"/>
      <c r="AN11" s="233"/>
      <c r="AO11" s="305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KG</v>
      </c>
      <c r="AJ12" s="205"/>
      <c r="AK12" s="301">
        <f>SUM(AK8:AO11)</f>
        <v>12.129999999999999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53.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08.7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</sheetPr>
  <dimension ref="A1:AT34"/>
  <sheetViews>
    <sheetView showGridLines="0" view="pageBreakPreview" topLeftCell="A7" zoomScale="73" zoomScaleNormal="100" zoomScaleSheetLayoutView="73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322</v>
      </c>
      <c r="L6" s="258"/>
      <c r="M6" s="258"/>
      <c r="N6" s="258"/>
      <c r="O6" s="258"/>
      <c r="P6" s="259"/>
      <c r="Q6" s="260" t="s">
        <v>213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203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214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2.0499999999999998</v>
      </c>
      <c r="Y8" s="248"/>
      <c r="Z8" s="249"/>
      <c r="AA8" s="250">
        <v>0.2</v>
      </c>
      <c r="AB8" s="251"/>
      <c r="AC8" s="251"/>
      <c r="AD8" s="252"/>
      <c r="AE8" s="235">
        <v>0.15</v>
      </c>
      <c r="AF8" s="236"/>
      <c r="AG8" s="236"/>
      <c r="AH8" s="237"/>
      <c r="AI8" s="238">
        <v>2</v>
      </c>
      <c r="AJ8" s="239"/>
      <c r="AK8" s="223">
        <f>ROUND(X8*AA8*AE8*AI8,2)</f>
        <v>0.12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316" t="s">
        <v>215</v>
      </c>
      <c r="B9" s="317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227"/>
      <c r="W9" s="228"/>
      <c r="X9" s="227">
        <v>0.8</v>
      </c>
      <c r="Y9" s="246"/>
      <c r="Z9" s="228"/>
      <c r="AA9" s="242">
        <v>0.2</v>
      </c>
      <c r="AB9" s="223"/>
      <c r="AC9" s="223"/>
      <c r="AD9" s="243"/>
      <c r="AE9" s="235">
        <v>0.15</v>
      </c>
      <c r="AF9" s="236"/>
      <c r="AG9" s="236"/>
      <c r="AH9" s="237"/>
      <c r="AI9" s="238">
        <v>3</v>
      </c>
      <c r="AJ9" s="239"/>
      <c r="AK9" s="223">
        <f>ROUND(X9*AA9*AE9*AI9,2)</f>
        <v>7.0000000000000007E-2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210">
        <f>SUM(AK8:AO11)</f>
        <v>0.19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4"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C000"/>
  </sheetPr>
  <dimension ref="A1:AT34"/>
  <sheetViews>
    <sheetView showGridLines="0" view="pageBreakPreview" topLeftCell="A28" zoomScale="89" zoomScaleNormal="100" zoomScaleSheetLayoutView="89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323</v>
      </c>
      <c r="L6" s="258"/>
      <c r="M6" s="258"/>
      <c r="N6" s="258"/>
      <c r="O6" s="258"/>
      <c r="P6" s="259"/>
      <c r="Q6" s="260" t="s">
        <v>216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203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217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0.15</v>
      </c>
      <c r="Y8" s="248"/>
      <c r="Z8" s="249"/>
      <c r="AA8" s="250">
        <v>7.5999999999999998E-2</v>
      </c>
      <c r="AB8" s="251"/>
      <c r="AC8" s="251"/>
      <c r="AD8" s="252"/>
      <c r="AE8" s="235">
        <v>0.06</v>
      </c>
      <c r="AF8" s="236"/>
      <c r="AG8" s="236"/>
      <c r="AH8" s="237"/>
      <c r="AI8" s="238">
        <v>1000</v>
      </c>
      <c r="AJ8" s="239"/>
      <c r="AK8" s="232">
        <f>ROUND(X8*AA8*AE8*AI8,2)</f>
        <v>0.68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23"/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210">
        <f>SUM(AK8:AO11)</f>
        <v>0.68</v>
      </c>
      <c r="AL12" s="210"/>
      <c r="AM12" s="210"/>
      <c r="AN12" s="210"/>
      <c r="AO12" s="211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5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I11:AJ11"/>
    <mergeCell ref="A32:Y32"/>
    <mergeCell ref="Z32:AO32"/>
    <mergeCell ref="A33:AO33"/>
    <mergeCell ref="A12:E12"/>
    <mergeCell ref="F12:AH12"/>
    <mergeCell ref="AI12:AJ12"/>
    <mergeCell ref="AK12:AO12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C000"/>
  </sheetPr>
  <dimension ref="A1:AT35"/>
  <sheetViews>
    <sheetView showGridLines="0" view="pageBreakPreview" zoomScale="80" zoomScaleNormal="100" zoomScaleSheetLayoutView="80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4.6640625" style="55" customWidth="1"/>
    <col min="35" max="35" width="11.6640625" style="55" customWidth="1"/>
    <col min="36" max="36" width="10.7773437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145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324</v>
      </c>
      <c r="L6" s="258"/>
      <c r="M6" s="258"/>
      <c r="N6" s="258"/>
      <c r="O6" s="258"/>
      <c r="P6" s="259"/>
      <c r="Q6" s="260" t="s">
        <v>218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8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219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220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2.0499999999999998</v>
      </c>
      <c r="Y8" s="248"/>
      <c r="Z8" s="249"/>
      <c r="AA8" s="232">
        <v>1.3</v>
      </c>
      <c r="AB8" s="233"/>
      <c r="AC8" s="233"/>
      <c r="AD8" s="234"/>
      <c r="AE8" s="235">
        <v>0.08</v>
      </c>
      <c r="AF8" s="236"/>
      <c r="AG8" s="236"/>
      <c r="AH8" s="237"/>
      <c r="AI8" s="238">
        <v>1</v>
      </c>
      <c r="AJ8" s="239"/>
      <c r="AK8" s="223">
        <f>ROUND(X8*AA8*AE8,2)</f>
        <v>0.21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316" t="s">
        <v>221</v>
      </c>
      <c r="B9" s="317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227"/>
      <c r="W9" s="228"/>
      <c r="X9" s="227">
        <v>2.0499999999999998</v>
      </c>
      <c r="Y9" s="246"/>
      <c r="Z9" s="228"/>
      <c r="AA9" s="242">
        <v>1.3</v>
      </c>
      <c r="AB9" s="223"/>
      <c r="AC9" s="223"/>
      <c r="AD9" s="243"/>
      <c r="AE9" s="235">
        <v>0.08</v>
      </c>
      <c r="AF9" s="236"/>
      <c r="AG9" s="236"/>
      <c r="AH9" s="237"/>
      <c r="AI9" s="238">
        <v>1</v>
      </c>
      <c r="AJ9" s="239"/>
      <c r="AK9" s="223">
        <f t="shared" ref="AK9:AK11" si="0">ROUND(X9*AA9*AE9,2)</f>
        <v>0.21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316" t="s">
        <v>222</v>
      </c>
      <c r="B10" s="317"/>
      <c r="C10" s="317"/>
      <c r="D10" s="317"/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227"/>
      <c r="W10" s="228"/>
      <c r="X10" s="229">
        <v>0.8</v>
      </c>
      <c r="Y10" s="230"/>
      <c r="Z10" s="231"/>
      <c r="AA10" s="232">
        <v>0.3</v>
      </c>
      <c r="AB10" s="233"/>
      <c r="AC10" s="233"/>
      <c r="AD10" s="234"/>
      <c r="AE10" s="235">
        <v>0.08</v>
      </c>
      <c r="AF10" s="236"/>
      <c r="AG10" s="236"/>
      <c r="AH10" s="237"/>
      <c r="AI10" s="238">
        <v>1</v>
      </c>
      <c r="AJ10" s="239"/>
      <c r="AK10" s="223">
        <f t="shared" si="0"/>
        <v>0.02</v>
      </c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x14ac:dyDescent="0.25">
      <c r="A11" s="244" t="s">
        <v>223</v>
      </c>
      <c r="B11" s="245"/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27"/>
      <c r="W11" s="228"/>
      <c r="X11" s="232">
        <v>0.7</v>
      </c>
      <c r="Y11" s="233"/>
      <c r="Z11" s="234"/>
      <c r="AA11" s="232">
        <v>0.3</v>
      </c>
      <c r="AB11" s="233"/>
      <c r="AC11" s="233"/>
      <c r="AD11" s="234"/>
      <c r="AE11" s="235">
        <v>0.05</v>
      </c>
      <c r="AF11" s="236"/>
      <c r="AG11" s="236"/>
      <c r="AH11" s="237"/>
      <c r="AI11" s="238">
        <v>4</v>
      </c>
      <c r="AJ11" s="239"/>
      <c r="AK11" s="223">
        <f t="shared" si="0"/>
        <v>0.01</v>
      </c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4.4" thickBot="1" x14ac:dyDescent="0.3">
      <c r="A12" s="244"/>
      <c r="B12" s="245"/>
      <c r="C12" s="245"/>
      <c r="D12" s="245"/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245"/>
      <c r="U12" s="245"/>
      <c r="V12" s="227"/>
      <c r="W12" s="228"/>
      <c r="X12" s="232"/>
      <c r="Y12" s="233"/>
      <c r="Z12" s="234"/>
      <c r="AA12" s="232"/>
      <c r="AB12" s="233"/>
      <c r="AC12" s="233"/>
      <c r="AD12" s="234"/>
      <c r="AE12" s="235"/>
      <c r="AF12" s="236"/>
      <c r="AG12" s="236"/>
      <c r="AH12" s="237"/>
      <c r="AI12" s="238"/>
      <c r="AJ12" s="239"/>
      <c r="AK12" s="223"/>
      <c r="AL12" s="223"/>
      <c r="AM12" s="223"/>
      <c r="AN12" s="223"/>
      <c r="AO12" s="224"/>
      <c r="AP12" s="63"/>
      <c r="AQ12" s="63"/>
      <c r="AR12" s="63"/>
      <c r="AS12" s="63"/>
      <c r="AT12" s="63"/>
    </row>
    <row r="13" spans="1:46" ht="15" thickTop="1" thickBot="1" x14ac:dyDescent="0.3">
      <c r="A13" s="203" t="s">
        <v>156</v>
      </c>
      <c r="B13" s="204"/>
      <c r="C13" s="204"/>
      <c r="D13" s="204"/>
      <c r="E13" s="205"/>
      <c r="F13" s="206" t="s">
        <v>157</v>
      </c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07"/>
      <c r="AE13" s="207"/>
      <c r="AF13" s="207"/>
      <c r="AG13" s="207"/>
      <c r="AH13" s="208"/>
      <c r="AI13" s="209" t="str">
        <f>AM6</f>
        <v>M3</v>
      </c>
      <c r="AJ13" s="205"/>
      <c r="AK13" s="209">
        <f>SUM(AK8:AO11)</f>
        <v>0.45</v>
      </c>
      <c r="AL13" s="204"/>
      <c r="AM13" s="204"/>
      <c r="AN13" s="204"/>
      <c r="AO13" s="204"/>
    </row>
    <row r="14" spans="1:46" ht="16.5" customHeight="1" thickTop="1" x14ac:dyDescent="0.25">
      <c r="A14" s="73" t="s">
        <v>158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302"/>
      <c r="AL14" s="302"/>
      <c r="AM14" s="302"/>
      <c r="AN14" s="302"/>
      <c r="AO14" s="302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  <c r="AP16" s="64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6.5" customHeight="1" x14ac:dyDescent="0.25">
      <c r="A29" s="76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8"/>
    </row>
    <row r="30" spans="1:41" ht="204.75" customHeight="1" thickBot="1" x14ac:dyDescent="0.3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1"/>
    </row>
    <row r="31" spans="1:41" ht="44.25" customHeight="1" thickTop="1" x14ac:dyDescent="0.25">
      <c r="A31" s="68"/>
      <c r="F31" s="69"/>
      <c r="X31" s="69"/>
      <c r="Z31" s="70"/>
      <c r="AA31" s="70"/>
      <c r="AB31" s="70"/>
      <c r="AC31" s="70"/>
      <c r="AD31" s="70"/>
      <c r="AE31" s="70"/>
      <c r="AF31" s="70"/>
      <c r="AG31" s="70"/>
      <c r="AH31" s="71"/>
      <c r="AI31" s="70"/>
      <c r="AJ31" s="70"/>
      <c r="AK31" s="70"/>
      <c r="AL31" s="70"/>
      <c r="AM31" s="70"/>
      <c r="AO31" s="72"/>
    </row>
    <row r="32" spans="1:41" x14ac:dyDescent="0.25">
      <c r="A32" s="196" t="s">
        <v>159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8"/>
    </row>
    <row r="33" spans="1:41" x14ac:dyDescent="0.25">
      <c r="A33" s="196" t="s">
        <v>161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8"/>
      <c r="AA33" s="198"/>
      <c r="AB33" s="198"/>
      <c r="AC33" s="198"/>
      <c r="AD33" s="198"/>
      <c r="AE33" s="198"/>
      <c r="AF33" s="198"/>
      <c r="AG33" s="198"/>
      <c r="AH33" s="198"/>
      <c r="AI33" s="198"/>
      <c r="AJ33" s="198"/>
      <c r="AK33" s="198"/>
      <c r="AL33" s="198"/>
      <c r="AM33" s="198"/>
      <c r="AN33" s="198"/>
      <c r="AO33" s="199"/>
    </row>
    <row r="34" spans="1:41" ht="14.4" thickBot="1" x14ac:dyDescent="0.3">
      <c r="A34" s="200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2"/>
    </row>
    <row r="35" spans="1:41" ht="14.4" thickTop="1" x14ac:dyDescent="0.25"/>
  </sheetData>
  <mergeCells count="65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4:AO14"/>
    <mergeCell ref="A12:U12"/>
    <mergeCell ref="V12:W12"/>
    <mergeCell ref="X12:Z12"/>
    <mergeCell ref="AA12:AD12"/>
    <mergeCell ref="AE12:AH12"/>
    <mergeCell ref="AI12:AJ12"/>
    <mergeCell ref="AK12:AO12"/>
    <mergeCell ref="A13:E13"/>
    <mergeCell ref="F13:AH13"/>
    <mergeCell ref="AI13:AJ13"/>
    <mergeCell ref="AK13:AO13"/>
    <mergeCell ref="A32:Y32"/>
    <mergeCell ref="Z32:AO32"/>
    <mergeCell ref="A33:Y33"/>
    <mergeCell ref="Z33:AO33"/>
    <mergeCell ref="A34:AO34"/>
  </mergeCells>
  <pageMargins left="0.59055118110236227" right="0.19685039370078741" top="0.39370078740157483" bottom="0" header="0" footer="0"/>
  <pageSetup scale="81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C000"/>
  </sheetPr>
  <dimension ref="A1:AT38"/>
  <sheetViews>
    <sheetView showGridLines="0" view="pageBreakPreview" topLeftCell="A25" zoomScale="73" zoomScaleNormal="100" zoomScaleSheetLayoutView="73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9.6640625" style="55" customWidth="1"/>
    <col min="35" max="35" width="9" style="55" customWidth="1"/>
    <col min="36" max="36" width="8.6640625" style="55" customWidth="1"/>
    <col min="37" max="41" width="3.77734375" style="55" customWidth="1"/>
    <col min="42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88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0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91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325</v>
      </c>
      <c r="L6" s="258"/>
      <c r="M6" s="258"/>
      <c r="N6" s="258"/>
      <c r="O6" s="258"/>
      <c r="P6" s="259"/>
      <c r="Q6" s="260" t="s">
        <v>224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151</v>
      </c>
      <c r="AB7" s="253"/>
      <c r="AC7" s="253"/>
      <c r="AD7" s="266"/>
      <c r="AE7" s="267" t="s">
        <v>225</v>
      </c>
      <c r="AF7" s="253"/>
      <c r="AG7" s="253"/>
      <c r="AH7" s="266"/>
      <c r="AI7" s="267" t="s">
        <v>226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227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2.25</v>
      </c>
      <c r="Y8" s="248"/>
      <c r="Z8" s="249"/>
      <c r="AA8" s="250"/>
      <c r="AB8" s="251"/>
      <c r="AC8" s="251"/>
      <c r="AD8" s="252"/>
      <c r="AE8" s="235">
        <v>0.56000000000000005</v>
      </c>
      <c r="AF8" s="236"/>
      <c r="AG8" s="236"/>
      <c r="AH8" s="237"/>
      <c r="AI8" s="238">
        <v>2</v>
      </c>
      <c r="AJ8" s="239"/>
      <c r="AK8" s="223">
        <f>ROUND(AI8*AE8*X8,2)</f>
        <v>2.52</v>
      </c>
      <c r="AL8" s="223"/>
      <c r="AM8" s="223"/>
      <c r="AN8" s="223"/>
      <c r="AO8" s="224"/>
      <c r="AP8" s="64"/>
      <c r="AQ8" s="64"/>
      <c r="AR8" s="64"/>
      <c r="AS8" s="64"/>
      <c r="AT8" s="63"/>
    </row>
    <row r="9" spans="1:46" x14ac:dyDescent="0.25">
      <c r="A9" s="316" t="s">
        <v>228</v>
      </c>
      <c r="B9" s="317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227"/>
      <c r="W9" s="228"/>
      <c r="X9" s="227">
        <v>1.35</v>
      </c>
      <c r="Y9" s="246"/>
      <c r="Z9" s="228"/>
      <c r="AA9" s="242"/>
      <c r="AB9" s="223"/>
      <c r="AC9" s="223"/>
      <c r="AD9" s="243"/>
      <c r="AE9" s="235">
        <v>0.56000000000000005</v>
      </c>
      <c r="AF9" s="236"/>
      <c r="AG9" s="236"/>
      <c r="AH9" s="237"/>
      <c r="AI9" s="238">
        <v>3</v>
      </c>
      <c r="AJ9" s="239"/>
      <c r="AK9" s="223">
        <f t="shared" ref="AK9:AK15" si="0">ROUND(AI9*AE9*X9,2)</f>
        <v>2.27</v>
      </c>
      <c r="AL9" s="223"/>
      <c r="AM9" s="223"/>
      <c r="AN9" s="223"/>
      <c r="AO9" s="224"/>
      <c r="AP9" s="64"/>
      <c r="AQ9" s="64"/>
      <c r="AR9" s="64"/>
      <c r="AS9" s="64"/>
      <c r="AT9" s="63"/>
    </row>
    <row r="10" spans="1:46" x14ac:dyDescent="0.25">
      <c r="A10" s="316" t="s">
        <v>229</v>
      </c>
      <c r="B10" s="317"/>
      <c r="C10" s="317"/>
      <c r="D10" s="317"/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227"/>
      <c r="W10" s="228"/>
      <c r="X10" s="227">
        <v>0.34</v>
      </c>
      <c r="Y10" s="246"/>
      <c r="Z10" s="228"/>
      <c r="AA10" s="242"/>
      <c r="AB10" s="223"/>
      <c r="AC10" s="223"/>
      <c r="AD10" s="243"/>
      <c r="AE10" s="235">
        <v>0.25</v>
      </c>
      <c r="AF10" s="236"/>
      <c r="AG10" s="236"/>
      <c r="AH10" s="237"/>
      <c r="AI10" s="238">
        <v>72</v>
      </c>
      <c r="AJ10" s="239"/>
      <c r="AK10" s="223">
        <f t="shared" si="0"/>
        <v>6.12</v>
      </c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x14ac:dyDescent="0.25">
      <c r="A11" s="316" t="s">
        <v>230</v>
      </c>
      <c r="B11" s="317"/>
      <c r="C11" s="317"/>
      <c r="D11" s="317"/>
      <c r="E11" s="317"/>
      <c r="F11" s="317"/>
      <c r="G11" s="317"/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227"/>
      <c r="W11" s="228"/>
      <c r="X11" s="227">
        <v>3.41</v>
      </c>
      <c r="Y11" s="246"/>
      <c r="Z11" s="228"/>
      <c r="AA11" s="242"/>
      <c r="AB11" s="223"/>
      <c r="AC11" s="223"/>
      <c r="AD11" s="243"/>
      <c r="AE11" s="235">
        <v>0.56000000000000005</v>
      </c>
      <c r="AF11" s="236"/>
      <c r="AG11" s="236"/>
      <c r="AH11" s="237"/>
      <c r="AI11" s="238">
        <v>19</v>
      </c>
      <c r="AJ11" s="239"/>
      <c r="AK11" s="223">
        <f t="shared" si="0"/>
        <v>36.28</v>
      </c>
      <c r="AL11" s="223"/>
      <c r="AM11" s="223"/>
      <c r="AN11" s="223"/>
      <c r="AO11" s="224"/>
      <c r="AP11" s="63"/>
      <c r="AQ11" s="64"/>
      <c r="AR11" s="64"/>
      <c r="AS11" s="64"/>
      <c r="AT11" s="63"/>
    </row>
    <row r="12" spans="1:46" x14ac:dyDescent="0.25">
      <c r="A12" s="316" t="s">
        <v>231</v>
      </c>
      <c r="B12" s="317"/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28"/>
      <c r="V12" s="227"/>
      <c r="W12" s="228"/>
      <c r="X12" s="227">
        <v>0.64</v>
      </c>
      <c r="Y12" s="246"/>
      <c r="Z12" s="228"/>
      <c r="AA12" s="242"/>
      <c r="AB12" s="223"/>
      <c r="AC12" s="223"/>
      <c r="AD12" s="243"/>
      <c r="AE12" s="235">
        <v>0.25</v>
      </c>
      <c r="AF12" s="236"/>
      <c r="AG12" s="236"/>
      <c r="AH12" s="237"/>
      <c r="AI12" s="238">
        <v>48</v>
      </c>
      <c r="AJ12" s="239"/>
      <c r="AK12" s="223">
        <f t="shared" si="0"/>
        <v>7.68</v>
      </c>
      <c r="AL12" s="223"/>
      <c r="AM12" s="223"/>
      <c r="AN12" s="223"/>
      <c r="AO12" s="224"/>
      <c r="AP12" s="63"/>
      <c r="AQ12" s="64"/>
      <c r="AR12" s="64"/>
      <c r="AS12" s="64"/>
      <c r="AT12" s="63"/>
    </row>
    <row r="13" spans="1:46" x14ac:dyDescent="0.25">
      <c r="A13" s="316" t="s">
        <v>232</v>
      </c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227"/>
      <c r="W13" s="228"/>
      <c r="X13" s="247">
        <v>0.34</v>
      </c>
      <c r="Y13" s="248"/>
      <c r="Z13" s="249"/>
      <c r="AA13" s="250"/>
      <c r="AB13" s="251"/>
      <c r="AC13" s="251"/>
      <c r="AD13" s="252"/>
      <c r="AE13" s="235">
        <v>0.154</v>
      </c>
      <c r="AF13" s="236"/>
      <c r="AG13" s="236"/>
      <c r="AH13" s="237"/>
      <c r="AI13" s="238">
        <v>45</v>
      </c>
      <c r="AJ13" s="239"/>
      <c r="AK13" s="223">
        <f t="shared" si="0"/>
        <v>2.36</v>
      </c>
      <c r="AL13" s="223"/>
      <c r="AM13" s="223"/>
      <c r="AN13" s="223"/>
      <c r="AO13" s="224"/>
      <c r="AP13" s="63"/>
      <c r="AQ13" s="64"/>
      <c r="AR13" s="64"/>
      <c r="AS13" s="64"/>
      <c r="AT13" s="63"/>
    </row>
    <row r="14" spans="1:46" x14ac:dyDescent="0.25">
      <c r="A14" s="316" t="s">
        <v>233</v>
      </c>
      <c r="B14" s="317"/>
      <c r="C14" s="317"/>
      <c r="D14" s="317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227"/>
      <c r="W14" s="228"/>
      <c r="X14" s="247">
        <v>1.9</v>
      </c>
      <c r="Y14" s="248"/>
      <c r="Z14" s="249"/>
      <c r="AA14" s="232"/>
      <c r="AB14" s="233"/>
      <c r="AC14" s="233"/>
      <c r="AD14" s="234"/>
      <c r="AE14" s="235">
        <v>0.25</v>
      </c>
      <c r="AF14" s="236"/>
      <c r="AG14" s="236"/>
      <c r="AH14" s="237"/>
      <c r="AI14" s="238">
        <v>6</v>
      </c>
      <c r="AJ14" s="239"/>
      <c r="AK14" s="223">
        <f t="shared" si="0"/>
        <v>2.85</v>
      </c>
      <c r="AL14" s="223"/>
      <c r="AM14" s="223"/>
      <c r="AN14" s="223"/>
      <c r="AO14" s="224"/>
      <c r="AP14" s="63"/>
      <c r="AQ14" s="64"/>
      <c r="AR14" s="64"/>
      <c r="AS14" s="64"/>
      <c r="AT14" s="63"/>
    </row>
    <row r="15" spans="1:46" ht="14.4" thickBot="1" x14ac:dyDescent="0.3">
      <c r="A15" s="316" t="s">
        <v>234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227"/>
      <c r="W15" s="228"/>
      <c r="X15" s="227">
        <v>0.95</v>
      </c>
      <c r="Y15" s="246"/>
      <c r="Z15" s="228"/>
      <c r="AA15" s="242"/>
      <c r="AB15" s="223"/>
      <c r="AC15" s="223"/>
      <c r="AD15" s="243"/>
      <c r="AE15" s="235">
        <v>0.25</v>
      </c>
      <c r="AF15" s="236"/>
      <c r="AG15" s="236"/>
      <c r="AH15" s="237"/>
      <c r="AI15" s="238">
        <v>6</v>
      </c>
      <c r="AJ15" s="239"/>
      <c r="AK15" s="223">
        <f t="shared" si="0"/>
        <v>1.43</v>
      </c>
      <c r="AL15" s="223"/>
      <c r="AM15" s="223"/>
      <c r="AN15" s="223"/>
      <c r="AO15" s="224"/>
      <c r="AP15" s="63"/>
      <c r="AQ15" s="64"/>
      <c r="AR15" s="64"/>
      <c r="AS15" s="64"/>
      <c r="AT15" s="63"/>
    </row>
    <row r="16" spans="1:46" ht="15" thickTop="1" thickBot="1" x14ac:dyDescent="0.3">
      <c r="A16" s="203" t="s">
        <v>156</v>
      </c>
      <c r="B16" s="204"/>
      <c r="C16" s="204"/>
      <c r="D16" s="204"/>
      <c r="E16" s="205"/>
      <c r="F16" s="206" t="s">
        <v>157</v>
      </c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207"/>
      <c r="AH16" s="208"/>
      <c r="AI16" s="209" t="str">
        <f>AM6</f>
        <v>KG</v>
      </c>
      <c r="AJ16" s="205"/>
      <c r="AK16" s="210">
        <f>SUM(AK8:AO15)</f>
        <v>61.51</v>
      </c>
      <c r="AL16" s="210"/>
      <c r="AM16" s="210"/>
      <c r="AN16" s="210"/>
      <c r="AO16" s="211"/>
    </row>
    <row r="17" spans="1:42" ht="16.5" customHeight="1" thickTop="1" x14ac:dyDescent="0.25">
      <c r="A17" s="73" t="s">
        <v>158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5"/>
      <c r="AP17" s="64"/>
    </row>
    <row r="18" spans="1:42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  <c r="AP18" s="64"/>
    </row>
    <row r="19" spans="1:42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  <c r="AP19" s="64"/>
    </row>
    <row r="20" spans="1:42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2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2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2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2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2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2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2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2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2" ht="16.5" customHeight="1" x14ac:dyDescent="0.25">
      <c r="A29" s="76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8"/>
    </row>
    <row r="30" spans="1:42" ht="16.5" customHeight="1" x14ac:dyDescent="0.25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8"/>
    </row>
    <row r="31" spans="1:42" ht="16.5" customHeight="1" x14ac:dyDescent="0.25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8"/>
    </row>
    <row r="32" spans="1:42" ht="16.5" customHeight="1" x14ac:dyDescent="0.25">
      <c r="A32" s="76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8"/>
    </row>
    <row r="33" spans="1:41" ht="386.25" customHeight="1" thickBot="1" x14ac:dyDescent="0.3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1"/>
    </row>
    <row r="34" spans="1:41" ht="14.4" thickTop="1" x14ac:dyDescent="0.25">
      <c r="A34" s="68"/>
      <c r="F34" s="69"/>
      <c r="X34" s="69"/>
      <c r="Z34" s="70"/>
      <c r="AA34" s="70"/>
      <c r="AB34" s="70"/>
      <c r="AC34" s="70"/>
      <c r="AD34" s="70"/>
      <c r="AE34" s="70"/>
      <c r="AF34" s="70"/>
      <c r="AG34" s="70"/>
      <c r="AH34" s="71"/>
      <c r="AI34" s="70"/>
      <c r="AJ34" s="70"/>
      <c r="AK34" s="70"/>
      <c r="AL34" s="70"/>
      <c r="AM34" s="70"/>
      <c r="AO34" s="72"/>
    </row>
    <row r="35" spans="1:41" x14ac:dyDescent="0.25">
      <c r="A35" s="196" t="s">
        <v>159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8"/>
      <c r="AA35" s="198"/>
      <c r="AB35" s="198"/>
      <c r="AC35" s="198"/>
      <c r="AD35" s="198"/>
      <c r="AE35" s="198"/>
      <c r="AF35" s="198"/>
      <c r="AG35" s="198"/>
      <c r="AH35" s="198"/>
      <c r="AI35" s="198"/>
      <c r="AJ35" s="198"/>
      <c r="AK35" s="198"/>
      <c r="AL35" s="198"/>
      <c r="AM35" s="198"/>
      <c r="AN35" s="198"/>
      <c r="AO35" s="198"/>
    </row>
    <row r="36" spans="1:41" x14ac:dyDescent="0.25">
      <c r="A36" s="196" t="s">
        <v>161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8"/>
      <c r="AA36" s="198"/>
      <c r="AB36" s="198"/>
      <c r="AC36" s="198"/>
      <c r="AD36" s="198"/>
      <c r="AE36" s="198"/>
      <c r="AF36" s="198"/>
      <c r="AG36" s="198"/>
      <c r="AH36" s="198"/>
      <c r="AI36" s="198"/>
      <c r="AJ36" s="198"/>
      <c r="AK36" s="198"/>
      <c r="AL36" s="198"/>
      <c r="AM36" s="198"/>
      <c r="AN36" s="198"/>
      <c r="AO36" s="199"/>
    </row>
    <row r="37" spans="1:41" ht="14.4" thickBot="1" x14ac:dyDescent="0.3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2"/>
    </row>
    <row r="38" spans="1:41" ht="14.4" thickTop="1" x14ac:dyDescent="0.25"/>
  </sheetData>
  <mergeCells count="84">
    <mergeCell ref="A4:L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2:AO12"/>
    <mergeCell ref="A13:U13"/>
    <mergeCell ref="V13:W13"/>
    <mergeCell ref="X13:Z13"/>
    <mergeCell ref="AA13:AD13"/>
    <mergeCell ref="AE13:AH13"/>
    <mergeCell ref="AI13:AJ13"/>
    <mergeCell ref="AK13:AO13"/>
    <mergeCell ref="A12:U12"/>
    <mergeCell ref="V12:W12"/>
    <mergeCell ref="X12:Z12"/>
    <mergeCell ref="AA12:AD12"/>
    <mergeCell ref="AE12:AH12"/>
    <mergeCell ref="AI12:AJ12"/>
    <mergeCell ref="AK14:AO14"/>
    <mergeCell ref="A15:U15"/>
    <mergeCell ref="V15:W15"/>
    <mergeCell ref="X15:Z15"/>
    <mergeCell ref="AA15:AD15"/>
    <mergeCell ref="AE15:AH15"/>
    <mergeCell ref="AI15:AJ15"/>
    <mergeCell ref="AK15:AO15"/>
    <mergeCell ref="A14:U14"/>
    <mergeCell ref="V14:W14"/>
    <mergeCell ref="X14:Z14"/>
    <mergeCell ref="AA14:AD14"/>
    <mergeCell ref="AE14:AH14"/>
    <mergeCell ref="AI14:AJ14"/>
    <mergeCell ref="A36:Y36"/>
    <mergeCell ref="Z36:AO36"/>
    <mergeCell ref="A37:AO37"/>
    <mergeCell ref="A16:E16"/>
    <mergeCell ref="F16:AH16"/>
    <mergeCell ref="AI16:AJ16"/>
    <mergeCell ref="AK16:AO16"/>
    <mergeCell ref="A35:Y35"/>
    <mergeCell ref="Z35:AO35"/>
  </mergeCells>
  <pageMargins left="0.59055118110236227" right="0.19685039370078741" top="0.39370078740157483" bottom="0" header="0" footer="0"/>
  <pageSetup scale="81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326</v>
      </c>
      <c r="L6" s="258"/>
      <c r="M6" s="258"/>
      <c r="N6" s="258"/>
      <c r="O6" s="258"/>
      <c r="P6" s="259"/>
      <c r="Q6" s="260" t="s">
        <v>235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177</v>
      </c>
      <c r="AB7" s="253"/>
      <c r="AC7" s="253"/>
      <c r="AD7" s="266"/>
      <c r="AE7" s="267"/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237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0.7</v>
      </c>
      <c r="Y8" s="248"/>
      <c r="Z8" s="249"/>
      <c r="AA8" s="232">
        <v>0.4</v>
      </c>
      <c r="AB8" s="233"/>
      <c r="AC8" s="233"/>
      <c r="AD8" s="234"/>
      <c r="AE8" s="235"/>
      <c r="AF8" s="236"/>
      <c r="AG8" s="236"/>
      <c r="AH8" s="237"/>
      <c r="AI8" s="238"/>
      <c r="AJ8" s="239"/>
      <c r="AK8" s="233">
        <f>ROUND(AA8*X8,2)</f>
        <v>0.28000000000000003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29" t="s">
        <v>238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1"/>
      <c r="W9" s="332"/>
      <c r="X9" s="331">
        <v>1.2</v>
      </c>
      <c r="Y9" s="333"/>
      <c r="Z9" s="332"/>
      <c r="AA9" s="334">
        <v>0.7</v>
      </c>
      <c r="AB9" s="335"/>
      <c r="AC9" s="335"/>
      <c r="AD9" s="336"/>
      <c r="AE9" s="306"/>
      <c r="AF9" s="307"/>
      <c r="AG9" s="307"/>
      <c r="AH9" s="308"/>
      <c r="AI9" s="337"/>
      <c r="AJ9" s="338"/>
      <c r="AK9" s="335">
        <f>ROUND(AA9*X9,2)</f>
        <v>0.84</v>
      </c>
      <c r="AL9" s="335"/>
      <c r="AM9" s="335"/>
      <c r="AN9" s="335"/>
      <c r="AO9" s="339"/>
      <c r="AP9" s="64"/>
      <c r="AQ9" s="64"/>
      <c r="AR9" s="64"/>
      <c r="AS9" s="64"/>
      <c r="AT9" s="63"/>
    </row>
    <row r="10" spans="1:46" x14ac:dyDescent="0.25">
      <c r="A10" s="357"/>
      <c r="B10" s="358"/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31"/>
      <c r="W10" s="332"/>
      <c r="X10" s="359"/>
      <c r="Y10" s="360"/>
      <c r="Z10" s="361"/>
      <c r="AA10" s="334"/>
      <c r="AB10" s="335"/>
      <c r="AC10" s="335"/>
      <c r="AD10" s="336"/>
      <c r="AE10" s="306"/>
      <c r="AF10" s="307"/>
      <c r="AG10" s="307"/>
      <c r="AH10" s="308"/>
      <c r="AI10" s="337"/>
      <c r="AJ10" s="338"/>
      <c r="AK10" s="335"/>
      <c r="AL10" s="335"/>
      <c r="AM10" s="335"/>
      <c r="AN10" s="335"/>
      <c r="AO10" s="339"/>
      <c r="AP10" s="63"/>
      <c r="AQ10" s="64"/>
      <c r="AR10" s="64"/>
      <c r="AS10" s="64"/>
      <c r="AT10" s="63"/>
    </row>
    <row r="11" spans="1:46" ht="14.4" thickBot="1" x14ac:dyDescent="0.3">
      <c r="A11" s="340"/>
      <c r="B11" s="341"/>
      <c r="C11" s="341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1"/>
      <c r="AG11" s="341"/>
      <c r="AH11" s="342"/>
      <c r="AI11" s="343"/>
      <c r="AJ11" s="344"/>
      <c r="AK11" s="345"/>
      <c r="AL11" s="346"/>
      <c r="AM11" s="346"/>
      <c r="AN11" s="346"/>
      <c r="AO11" s="347"/>
      <c r="AP11" s="63"/>
      <c r="AQ11" s="63"/>
      <c r="AR11" s="63"/>
      <c r="AS11" s="63"/>
      <c r="AT11" s="63"/>
    </row>
    <row r="12" spans="1:46" ht="15" thickTop="1" thickBot="1" x14ac:dyDescent="0.3">
      <c r="A12" s="348" t="s">
        <v>156</v>
      </c>
      <c r="B12" s="349"/>
      <c r="C12" s="349"/>
      <c r="D12" s="349"/>
      <c r="E12" s="350"/>
      <c r="F12" s="351" t="s">
        <v>157</v>
      </c>
      <c r="G12" s="352"/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2"/>
      <c r="W12" s="352"/>
      <c r="X12" s="352"/>
      <c r="Y12" s="352"/>
      <c r="Z12" s="352"/>
      <c r="AA12" s="352"/>
      <c r="AB12" s="352"/>
      <c r="AC12" s="352"/>
      <c r="AD12" s="352"/>
      <c r="AE12" s="352"/>
      <c r="AF12" s="352"/>
      <c r="AG12" s="352"/>
      <c r="AH12" s="353"/>
      <c r="AI12" s="354" t="str">
        <f>AM6</f>
        <v>m2</v>
      </c>
      <c r="AJ12" s="350"/>
      <c r="AK12" s="355">
        <f>SUM(AK8:AO11)</f>
        <v>1.1200000000000001</v>
      </c>
      <c r="AL12" s="356"/>
      <c r="AM12" s="356"/>
      <c r="AN12" s="356"/>
      <c r="AO12" s="356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3">
    <mergeCell ref="J1:AI1"/>
    <mergeCell ref="AJ1:AO1"/>
    <mergeCell ref="AK2:AO2"/>
    <mergeCell ref="A3:G3"/>
    <mergeCell ref="H3:T3"/>
    <mergeCell ref="AH3:AI3"/>
    <mergeCell ref="AJ3:AO3"/>
    <mergeCell ref="AA8:AD8"/>
    <mergeCell ref="AE8:AH8"/>
    <mergeCell ref="AI8:AJ8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33:AO33"/>
    <mergeCell ref="AK10:AO10"/>
    <mergeCell ref="A11:AH11"/>
    <mergeCell ref="AI11:AJ11"/>
    <mergeCell ref="AK11:AO11"/>
    <mergeCell ref="A12:E12"/>
    <mergeCell ref="F12:AH12"/>
    <mergeCell ref="AI12:AJ12"/>
    <mergeCell ref="AK12:AO12"/>
    <mergeCell ref="A10:U10"/>
    <mergeCell ref="V10:W10"/>
    <mergeCell ref="X10:Z10"/>
    <mergeCell ref="AA10:AD10"/>
    <mergeCell ref="AE10:AH10"/>
    <mergeCell ref="AI10:AJ10"/>
    <mergeCell ref="AK13:AO13"/>
    <mergeCell ref="A31:Y31"/>
    <mergeCell ref="Z31:AO31"/>
    <mergeCell ref="A32:Y32"/>
    <mergeCell ref="Z32:AO32"/>
    <mergeCell ref="M4:AO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C000"/>
  </sheetPr>
  <dimension ref="A1:AT34"/>
  <sheetViews>
    <sheetView showGridLines="0" view="pageBreakPreview" topLeftCell="A3" zoomScale="90" zoomScaleNormal="100" zoomScaleSheetLayoutView="90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0.33203125" style="55" customWidth="1"/>
    <col min="43" max="43" width="8.6640625" style="55" hidden="1" customWidth="1"/>
    <col min="44" max="44" width="7.44140625" style="55" hidden="1" customWidth="1"/>
    <col min="45" max="45" width="9.6640625" style="55" hidden="1" customWidth="1"/>
    <col min="46" max="46" width="4.7773437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318"/>
      <c r="U4" s="322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4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319"/>
      <c r="N5" s="320"/>
      <c r="O5" s="320"/>
      <c r="P5" s="320"/>
      <c r="Q5" s="320"/>
      <c r="R5" s="320"/>
      <c r="S5" s="320"/>
      <c r="T5" s="321"/>
      <c r="U5" s="325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7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327</v>
      </c>
      <c r="L6" s="258"/>
      <c r="M6" s="258"/>
      <c r="N6" s="258"/>
      <c r="O6" s="258"/>
      <c r="P6" s="259"/>
      <c r="Q6" s="260" t="s">
        <v>239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200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25" t="s">
        <v>240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7"/>
      <c r="W8" s="228"/>
      <c r="X8" s="227"/>
      <c r="Y8" s="246"/>
      <c r="Z8" s="228"/>
      <c r="AA8" s="242"/>
      <c r="AB8" s="223"/>
      <c r="AC8" s="223"/>
      <c r="AD8" s="243"/>
      <c r="AE8" s="235"/>
      <c r="AF8" s="236"/>
      <c r="AG8" s="236"/>
      <c r="AH8" s="237"/>
      <c r="AI8" s="238">
        <v>1</v>
      </c>
      <c r="AJ8" s="239"/>
      <c r="AK8" s="233">
        <v>1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 t="s">
        <v>241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>
        <v>1</v>
      </c>
      <c r="AJ9" s="239"/>
      <c r="AK9" s="233">
        <v>1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51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J1:AI1"/>
    <mergeCell ref="AJ1:AO1"/>
    <mergeCell ref="AK2:AO2"/>
    <mergeCell ref="A3:G3"/>
    <mergeCell ref="H3:T3"/>
    <mergeCell ref="AH3:AI3"/>
    <mergeCell ref="AJ3:AO3"/>
    <mergeCell ref="AK7:AO7"/>
    <mergeCell ref="M4:T5"/>
    <mergeCell ref="U4:AO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8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C000"/>
  </sheetPr>
  <dimension ref="A1:AT34"/>
  <sheetViews>
    <sheetView showGridLines="0" view="pageBreakPreview" topLeftCell="A6" zoomScale="60" zoomScaleNormal="100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145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328</v>
      </c>
      <c r="L6" s="258"/>
      <c r="M6" s="258"/>
      <c r="N6" s="258"/>
      <c r="O6" s="258"/>
      <c r="P6" s="259"/>
      <c r="Q6" s="260" t="s">
        <v>242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200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243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/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2</v>
      </c>
      <c r="AJ8" s="239"/>
      <c r="AK8" s="233">
        <v>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04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M4:AO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C000"/>
  </sheetPr>
  <dimension ref="A1:AT34"/>
  <sheetViews>
    <sheetView showGridLines="0" view="pageBreakPreview" topLeftCell="H19" zoomScale="78" zoomScaleNormal="100" zoomScaleSheetLayoutView="78" workbookViewId="0">
      <selection activeCell="AI29" sqref="AI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2" width="3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146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329</v>
      </c>
      <c r="L6" s="258"/>
      <c r="M6" s="258"/>
      <c r="N6" s="258"/>
      <c r="O6" s="258"/>
      <c r="P6" s="259"/>
      <c r="Q6" s="260" t="s">
        <v>244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200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245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/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2</v>
      </c>
      <c r="AJ8" s="239"/>
      <c r="AK8" s="233">
        <f>AI8</f>
        <v>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42"/>
      <c r="AB9" s="223"/>
      <c r="AC9" s="223"/>
      <c r="AD9" s="243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23"/>
      <c r="AL10" s="223"/>
      <c r="AM10" s="223"/>
      <c r="AN10" s="223"/>
      <c r="AO10" s="224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42"/>
      <c r="AB11" s="223"/>
      <c r="AC11" s="223"/>
      <c r="AD11" s="243"/>
      <c r="AE11" s="65"/>
      <c r="AF11" s="66"/>
      <c r="AG11" s="66"/>
      <c r="AH11" s="67"/>
      <c r="AI11" s="221"/>
      <c r="AJ11" s="222"/>
      <c r="AK11" s="223"/>
      <c r="AL11" s="223"/>
      <c r="AM11" s="223"/>
      <c r="AN11" s="223"/>
      <c r="AO11" s="224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44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44.25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6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0" tint="-0.499984740745262"/>
  </sheetPr>
  <dimension ref="A1:AT34"/>
  <sheetViews>
    <sheetView showGridLines="0" view="pageBreakPreview" topLeftCell="A5" zoomScale="66" zoomScaleNormal="100" zoomScaleSheetLayoutView="66" workbookViewId="0">
      <selection activeCell="AA11" sqref="AA11:AD11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246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330</v>
      </c>
      <c r="L6" s="258"/>
      <c r="M6" s="258"/>
      <c r="N6" s="258"/>
      <c r="O6" s="258"/>
      <c r="P6" s="259"/>
      <c r="Q6" s="260" t="s">
        <v>247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200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177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29" t="s">
        <v>248</v>
      </c>
      <c r="B8" s="330"/>
      <c r="C8" s="330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1"/>
      <c r="W8" s="332"/>
      <c r="X8" s="366"/>
      <c r="Y8" s="367"/>
      <c r="Z8" s="368"/>
      <c r="AA8" s="369"/>
      <c r="AB8" s="370"/>
      <c r="AC8" s="370"/>
      <c r="AD8" s="371"/>
      <c r="AE8" s="306"/>
      <c r="AF8" s="307"/>
      <c r="AG8" s="307"/>
      <c r="AH8" s="308"/>
      <c r="AI8" s="238">
        <v>2</v>
      </c>
      <c r="AJ8" s="239"/>
      <c r="AK8" s="233">
        <v>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03"/>
      <c r="B9" s="304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331"/>
      <c r="W9" s="332"/>
      <c r="X9" s="331"/>
      <c r="Y9" s="333"/>
      <c r="Z9" s="332"/>
      <c r="AA9" s="334"/>
      <c r="AB9" s="335"/>
      <c r="AC9" s="335"/>
      <c r="AD9" s="336"/>
      <c r="AE9" s="306"/>
      <c r="AF9" s="307"/>
      <c r="AG9" s="307"/>
      <c r="AH9" s="308"/>
      <c r="AI9" s="238"/>
      <c r="AJ9" s="239"/>
      <c r="AK9" s="364"/>
      <c r="AL9" s="364"/>
      <c r="AM9" s="364"/>
      <c r="AN9" s="364"/>
      <c r="AO9" s="365"/>
      <c r="AP9" s="64"/>
      <c r="AQ9" s="64"/>
      <c r="AR9" s="64"/>
      <c r="AS9" s="64"/>
      <c r="AT9" s="63"/>
    </row>
    <row r="10" spans="1:46" x14ac:dyDescent="0.25">
      <c r="A10" s="303"/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  <c r="S10" s="304"/>
      <c r="T10" s="304"/>
      <c r="U10" s="304"/>
      <c r="V10" s="331"/>
      <c r="W10" s="332"/>
      <c r="X10" s="359"/>
      <c r="Y10" s="360"/>
      <c r="Z10" s="361"/>
      <c r="AA10" s="334"/>
      <c r="AB10" s="335"/>
      <c r="AC10" s="335"/>
      <c r="AD10" s="336"/>
      <c r="AE10" s="306"/>
      <c r="AF10" s="307"/>
      <c r="AG10" s="307"/>
      <c r="AH10" s="308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C000"/>
  </sheetPr>
  <dimension ref="A1:AT34"/>
  <sheetViews>
    <sheetView showGridLines="0" view="pageBreakPreview" zoomScale="64" zoomScaleNormal="100" zoomScaleSheetLayoutView="64" workbookViewId="0">
      <selection activeCell="AX13" sqref="AX13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332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289"/>
      <c r="N4" s="290"/>
      <c r="O4" s="290"/>
      <c r="P4" s="290"/>
      <c r="Q4" s="290"/>
      <c r="R4" s="290"/>
      <c r="S4" s="290"/>
      <c r="T4" s="318"/>
      <c r="U4" s="322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4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319"/>
      <c r="N5" s="320"/>
      <c r="O5" s="320"/>
      <c r="P5" s="320"/>
      <c r="Q5" s="320"/>
      <c r="R5" s="320"/>
      <c r="S5" s="320"/>
      <c r="T5" s="321"/>
      <c r="U5" s="325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7"/>
    </row>
    <row r="6" spans="1:46" ht="31.2" customHeight="1" thickTop="1" x14ac:dyDescent="0.25">
      <c r="A6" s="255" t="s">
        <v>249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331</v>
      </c>
      <c r="L6" s="258"/>
      <c r="M6" s="258"/>
      <c r="N6" s="258"/>
      <c r="O6" s="258"/>
      <c r="P6" s="259"/>
      <c r="Q6" s="260" t="s">
        <v>250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151</v>
      </c>
      <c r="AB7" s="253"/>
      <c r="AC7" s="253"/>
      <c r="AD7" s="266"/>
      <c r="AE7" s="267" t="s">
        <v>251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252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0.3</v>
      </c>
      <c r="Y8" s="248"/>
      <c r="Z8" s="249"/>
      <c r="AA8" s="232">
        <v>0.5</v>
      </c>
      <c r="AB8" s="233"/>
      <c r="AC8" s="233"/>
      <c r="AD8" s="234"/>
      <c r="AE8" s="372">
        <v>0.5</v>
      </c>
      <c r="AF8" s="373"/>
      <c r="AG8" s="373"/>
      <c r="AH8" s="374"/>
      <c r="AI8" s="238">
        <v>24</v>
      </c>
      <c r="AJ8" s="239"/>
      <c r="AK8" s="233">
        <f>ROUND(X8*AE8*AI8*AA8,2)</f>
        <v>1.8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03"/>
      <c r="B9" s="304"/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301">
        <f>SUM(AK8:AO11)</f>
        <v>1.8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60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M4:T5"/>
    <mergeCell ref="U4:AO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B20" sqref="AB20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253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333</v>
      </c>
      <c r="L6" s="258"/>
      <c r="M6" s="258"/>
      <c r="N6" s="258"/>
      <c r="O6" s="258"/>
      <c r="P6" s="259"/>
      <c r="Q6" s="260" t="s">
        <v>254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255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256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257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2.5</v>
      </c>
      <c r="Y8" s="248"/>
      <c r="Z8" s="249"/>
      <c r="AA8" s="232">
        <v>1</v>
      </c>
      <c r="AB8" s="233"/>
      <c r="AC8" s="233"/>
      <c r="AD8" s="234"/>
      <c r="AE8" s="235"/>
      <c r="AF8" s="236"/>
      <c r="AG8" s="236"/>
      <c r="AH8" s="237"/>
      <c r="AI8" s="238">
        <v>24</v>
      </c>
      <c r="AJ8" s="239"/>
      <c r="AK8" s="233">
        <f>ROUND(AI8*X8,2)</f>
        <v>60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47"/>
      <c r="Y9" s="248"/>
      <c r="Z9" s="249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60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M4" sqref="M4:AO5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334</v>
      </c>
      <c r="L6" s="258"/>
      <c r="M6" s="258"/>
      <c r="N6" s="258"/>
      <c r="O6" s="258"/>
      <c r="P6" s="259"/>
      <c r="Q6" s="260" t="s">
        <v>259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9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260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2.1</v>
      </c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12</v>
      </c>
      <c r="AJ8" s="239"/>
      <c r="AK8" s="233">
        <f>ROUND(AI8*X8,2)</f>
        <v>25.2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77"/>
      <c r="B9" s="378"/>
      <c r="C9" s="378"/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  <c r="S9" s="378"/>
      <c r="T9" s="378"/>
      <c r="U9" s="378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7"/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ML</v>
      </c>
      <c r="AJ12" s="205"/>
      <c r="AK12" s="301">
        <f>SUM(AK8:AO11)</f>
        <v>25.2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K12" sqref="AK12:AO12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145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335</v>
      </c>
      <c r="L6" s="258"/>
      <c r="M6" s="258"/>
      <c r="N6" s="258"/>
      <c r="O6" s="258"/>
      <c r="P6" s="259"/>
      <c r="Q6" s="260" t="s">
        <v>261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7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191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262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0.7</v>
      </c>
      <c r="Y8" s="248"/>
      <c r="Z8" s="249"/>
      <c r="AA8" s="232">
        <v>2.1</v>
      </c>
      <c r="AB8" s="233"/>
      <c r="AC8" s="233"/>
      <c r="AD8" s="234"/>
      <c r="AE8" s="235">
        <f>(0.8*3)</f>
        <v>2.4000000000000004</v>
      </c>
      <c r="AF8" s="236"/>
      <c r="AG8" s="236"/>
      <c r="AH8" s="237"/>
      <c r="AI8" s="238">
        <v>36</v>
      </c>
      <c r="AJ8" s="239"/>
      <c r="AK8" s="233">
        <f>ROUND(X8*AA8*AI8,2)</f>
        <v>52.92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52.92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9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M4:AO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C000"/>
  </sheetPr>
  <dimension ref="A1:AW34"/>
  <sheetViews>
    <sheetView showGridLines="0" view="pageBreakPreview" topLeftCell="A4" zoomScale="78" zoomScaleNormal="100" zoomScaleSheetLayoutView="78" workbookViewId="0">
      <selection activeCell="AI9" sqref="AI9:AJ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336</v>
      </c>
      <c r="L6" s="258"/>
      <c r="M6" s="258"/>
      <c r="N6" s="258"/>
      <c r="O6" s="258"/>
      <c r="P6" s="259"/>
      <c r="Q6" s="260" t="s">
        <v>263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264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265</v>
      </c>
      <c r="Y7" s="253"/>
      <c r="Z7" s="266"/>
      <c r="AA7" s="267" t="s">
        <v>152</v>
      </c>
      <c r="AB7" s="253"/>
      <c r="AC7" s="253"/>
      <c r="AD7" s="266"/>
      <c r="AE7" s="267" t="s">
        <v>194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266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10</v>
      </c>
      <c r="Y8" s="248"/>
      <c r="Z8" s="249"/>
      <c r="AA8" s="232" t="s">
        <v>267</v>
      </c>
      <c r="AB8" s="233"/>
      <c r="AC8" s="233"/>
      <c r="AD8" s="234"/>
      <c r="AE8" s="235">
        <v>14.4</v>
      </c>
      <c r="AF8" s="236"/>
      <c r="AG8" s="236"/>
      <c r="AH8" s="237"/>
      <c r="AI8" s="238">
        <v>12</v>
      </c>
      <c r="AJ8" s="239"/>
      <c r="AK8" s="233">
        <f>ROUND(X8*AE8*AI8,2)</f>
        <v>1728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268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47">
        <v>0.6</v>
      </c>
      <c r="Y9" s="248"/>
      <c r="Z9" s="249"/>
      <c r="AA9" s="232">
        <v>0.3</v>
      </c>
      <c r="AB9" s="233"/>
      <c r="AC9" s="233"/>
      <c r="AD9" s="234"/>
      <c r="AE9" s="235">
        <v>12.09</v>
      </c>
      <c r="AF9" s="236"/>
      <c r="AG9" s="236"/>
      <c r="AH9" s="237"/>
      <c r="AI9" s="238">
        <v>24</v>
      </c>
      <c r="AJ9" s="239"/>
      <c r="AK9" s="232">
        <f>ROUND(X9*AE9*AI9,2)</f>
        <v>174.1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Kg</v>
      </c>
      <c r="AJ12" s="205"/>
      <c r="AK12" s="301">
        <f>SUM(AK8:AO11)</f>
        <v>1902.1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9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9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9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9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9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9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9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  <c r="AU23" s="55">
        <v>0.64</v>
      </c>
      <c r="AV23" s="55">
        <v>4</v>
      </c>
      <c r="AW23" s="55">
        <f t="shared" ref="AW23:AW24" si="0">+AU23*AV23</f>
        <v>2.56</v>
      </c>
    </row>
    <row r="24" spans="1:49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  <c r="AU24" s="55">
        <v>0.5</v>
      </c>
      <c r="AV24" s="55">
        <v>4</v>
      </c>
      <c r="AW24" s="55">
        <f t="shared" si="0"/>
        <v>2</v>
      </c>
    </row>
    <row r="25" spans="1:49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  <c r="AU25" s="55">
        <v>2.2999999999999998</v>
      </c>
      <c r="AV25" s="55">
        <v>2</v>
      </c>
      <c r="AW25" s="55">
        <f>+AU25*AV25</f>
        <v>4.5999999999999996</v>
      </c>
    </row>
    <row r="26" spans="1:49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  <c r="AW26" s="55" t="e">
        <f>+suma8</f>
        <v>#NAME?</v>
      </c>
    </row>
    <row r="27" spans="1:49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9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9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9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9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9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C000"/>
  </sheetPr>
  <dimension ref="A1:AU34"/>
  <sheetViews>
    <sheetView showGridLines="0" view="pageBreakPreview" topLeftCell="A13" zoomScale="85" zoomScaleNormal="100" zoomScaleSheetLayoutView="85" workbookViewId="0">
      <selection activeCell="A9" sqref="A9:U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337</v>
      </c>
      <c r="L6" s="258"/>
      <c r="M6" s="258"/>
      <c r="N6" s="258"/>
      <c r="O6" s="258"/>
      <c r="P6" s="259"/>
      <c r="Q6" s="260" t="s">
        <v>269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270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0.3</v>
      </c>
      <c r="Y8" s="248"/>
      <c r="Z8" s="249"/>
      <c r="AA8" s="232">
        <v>0.3</v>
      </c>
      <c r="AB8" s="233"/>
      <c r="AC8" s="233"/>
      <c r="AD8" s="234"/>
      <c r="AE8" s="235">
        <v>0.5</v>
      </c>
      <c r="AF8" s="236"/>
      <c r="AG8" s="236"/>
      <c r="AH8" s="237"/>
      <c r="AI8" s="238">
        <v>24</v>
      </c>
      <c r="AJ8" s="239"/>
      <c r="AK8" s="233">
        <f>ROUND(AI8*AE8*X8*AA8,2)</f>
        <v>1.08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271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0.5</v>
      </c>
      <c r="Y9" s="246"/>
      <c r="Z9" s="228"/>
      <c r="AA9" s="232">
        <v>0.5</v>
      </c>
      <c r="AB9" s="233"/>
      <c r="AC9" s="233"/>
      <c r="AD9" s="234"/>
      <c r="AE9" s="235">
        <v>0.3</v>
      </c>
      <c r="AF9" s="236"/>
      <c r="AG9" s="236"/>
      <c r="AH9" s="237"/>
      <c r="AI9" s="238">
        <v>24</v>
      </c>
      <c r="AJ9" s="239"/>
      <c r="AK9" s="233">
        <f t="shared" ref="AK9" si="0">ROUND(AI9*AE9*X9*AA9,2)</f>
        <v>1.8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233"/>
      <c r="AL11" s="233"/>
      <c r="AM11" s="233"/>
      <c r="AN11" s="233"/>
      <c r="AO11" s="305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301">
        <f>SUM(AK8:AO11)</f>
        <v>2.88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7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7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7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  <c r="AU19" s="63"/>
    </row>
    <row r="20" spans="1:47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7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7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7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7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7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7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7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7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7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219"/>
      <c r="J29" s="219"/>
      <c r="K29" s="219"/>
      <c r="L29" s="219"/>
      <c r="M29" s="219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7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7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7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12:E12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M4:AO5"/>
    <mergeCell ref="F12:AH12"/>
    <mergeCell ref="AI12:AJ12"/>
    <mergeCell ref="AK12:AO12"/>
    <mergeCell ref="AK13:AO13"/>
    <mergeCell ref="A31:Y31"/>
    <mergeCell ref="Z31:AO31"/>
    <mergeCell ref="I29:M29"/>
    <mergeCell ref="AK10:AO10"/>
    <mergeCell ref="A11:U11"/>
    <mergeCell ref="V11:W11"/>
    <mergeCell ref="X11:Z11"/>
    <mergeCell ref="AA11:AD1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C000"/>
  </sheetPr>
  <dimension ref="A1:AT34"/>
  <sheetViews>
    <sheetView showGridLines="0" view="pageBreakPreview" topLeftCell="A19" zoomScale="78" zoomScaleNormal="100" zoomScaleSheetLayoutView="78" workbookViewId="0">
      <selection activeCell="M4" sqref="M4:AO5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338</v>
      </c>
      <c r="L6" s="258"/>
      <c r="M6" s="258"/>
      <c r="N6" s="258"/>
      <c r="O6" s="258"/>
      <c r="P6" s="259"/>
      <c r="Q6" s="260" t="s">
        <v>272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25" t="s">
        <v>273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7"/>
      <c r="W8" s="228"/>
      <c r="X8" s="247">
        <v>10</v>
      </c>
      <c r="Y8" s="248"/>
      <c r="Z8" s="249"/>
      <c r="AA8" s="232" t="s">
        <v>267</v>
      </c>
      <c r="AB8" s="233"/>
      <c r="AC8" s="233"/>
      <c r="AD8" s="234"/>
      <c r="AE8" s="235">
        <v>14.4</v>
      </c>
      <c r="AF8" s="236"/>
      <c r="AG8" s="236"/>
      <c r="AH8" s="237"/>
      <c r="AI8" s="238">
        <v>12</v>
      </c>
      <c r="AJ8" s="239"/>
      <c r="AK8" s="233">
        <f>ROUND(X8*AE8*AI8,2)</f>
        <v>1728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KG</v>
      </c>
      <c r="AJ12" s="205"/>
      <c r="AK12" s="301">
        <f>SUM(AK8:AO11)</f>
        <v>1728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02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274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M4" sqref="M4:AO5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97" t="s">
        <v>145</v>
      </c>
      <c r="B4" s="298"/>
      <c r="C4" s="298"/>
      <c r="D4" s="298"/>
      <c r="E4" s="298"/>
      <c r="F4" s="298"/>
      <c r="G4" s="298"/>
      <c r="H4" s="314"/>
      <c r="I4" s="314"/>
      <c r="J4" s="314"/>
      <c r="K4" s="314"/>
      <c r="L4" s="314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99"/>
      <c r="B5" s="300"/>
      <c r="C5" s="300"/>
      <c r="D5" s="300"/>
      <c r="E5" s="300"/>
      <c r="F5" s="300"/>
      <c r="G5" s="300"/>
      <c r="H5" s="315"/>
      <c r="I5" s="315"/>
      <c r="J5" s="315"/>
      <c r="K5" s="315"/>
      <c r="L5" s="315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258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339</v>
      </c>
      <c r="L6" s="258"/>
      <c r="M6" s="258"/>
      <c r="N6" s="258"/>
      <c r="O6" s="258"/>
      <c r="P6" s="259"/>
      <c r="Q6" s="260" t="s">
        <v>275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30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276</v>
      </c>
      <c r="AB7" s="253"/>
      <c r="AC7" s="253"/>
      <c r="AD7" s="266"/>
      <c r="AE7" s="267" t="s">
        <v>30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277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0.6</v>
      </c>
      <c r="Y8" s="248"/>
      <c r="Z8" s="249"/>
      <c r="AA8" s="232" t="s">
        <v>278</v>
      </c>
      <c r="AB8" s="233"/>
      <c r="AC8" s="233"/>
      <c r="AD8" s="234"/>
      <c r="AE8" s="235">
        <v>0.56000000000000005</v>
      </c>
      <c r="AF8" s="236"/>
      <c r="AG8" s="236"/>
      <c r="AH8" s="237"/>
      <c r="AI8" s="238">
        <v>96</v>
      </c>
      <c r="AJ8" s="239"/>
      <c r="AK8" s="233">
        <f>ROUND(X8*AE8*AI8,2)</f>
        <v>32.26</v>
      </c>
      <c r="AL8" s="233"/>
      <c r="AM8" s="233"/>
      <c r="AN8" s="233"/>
      <c r="AO8" s="305"/>
      <c r="AP8" s="64">
        <f>+AI8*12</f>
        <v>1152</v>
      </c>
      <c r="AQ8" s="64"/>
      <c r="AR8" s="64"/>
      <c r="AS8" s="64"/>
      <c r="AT8" s="63"/>
    </row>
    <row r="9" spans="1:46" x14ac:dyDescent="0.25">
      <c r="A9" s="244" t="s">
        <v>279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>
        <v>1.4</v>
      </c>
      <c r="Y9" s="246"/>
      <c r="Z9" s="228"/>
      <c r="AA9" s="232" t="s">
        <v>280</v>
      </c>
      <c r="AB9" s="233"/>
      <c r="AC9" s="233"/>
      <c r="AD9" s="234"/>
      <c r="AE9" s="235">
        <v>0.25</v>
      </c>
      <c r="AF9" s="236"/>
      <c r="AG9" s="236"/>
      <c r="AH9" s="237"/>
      <c r="AI9" s="238">
        <v>96</v>
      </c>
      <c r="AJ9" s="239"/>
      <c r="AK9" s="233">
        <f t="shared" ref="AK9:AK10" si="0">ROUND(X9*AE9*AI9,2)</f>
        <v>33.6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44" t="s">
        <v>281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>
        <v>2.4</v>
      </c>
      <c r="Y10" s="230"/>
      <c r="Z10" s="231"/>
      <c r="AA10" s="232" t="s">
        <v>278</v>
      </c>
      <c r="AB10" s="233"/>
      <c r="AC10" s="233"/>
      <c r="AD10" s="234"/>
      <c r="AE10" s="235">
        <v>0.56000000000000005</v>
      </c>
      <c r="AF10" s="236"/>
      <c r="AG10" s="236"/>
      <c r="AH10" s="237"/>
      <c r="AI10" s="238">
        <v>12</v>
      </c>
      <c r="AJ10" s="239"/>
      <c r="AK10" s="233">
        <f t="shared" si="0"/>
        <v>16.13</v>
      </c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kg</v>
      </c>
      <c r="AJ12" s="205"/>
      <c r="AK12" s="301">
        <f>SUM(AK8:AO11)</f>
        <v>81.99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9">
    <mergeCell ref="J1:AI1"/>
    <mergeCell ref="AJ1:AO1"/>
    <mergeCell ref="AK2:AO2"/>
    <mergeCell ref="A3:G3"/>
    <mergeCell ref="H3:T3"/>
    <mergeCell ref="AH3:AI3"/>
    <mergeCell ref="AJ3:AO3"/>
    <mergeCell ref="AK7:AO7"/>
    <mergeCell ref="A4:G5"/>
    <mergeCell ref="H4:L5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M4:AO5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V20" sqref="V20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268" t="s">
        <v>145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70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271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3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249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340</v>
      </c>
      <c r="L6" s="258"/>
      <c r="M6" s="258"/>
      <c r="N6" s="258"/>
      <c r="O6" s="258"/>
      <c r="P6" s="259"/>
      <c r="Q6" s="260" t="s">
        <v>282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236</v>
      </c>
      <c r="Y7" s="253"/>
      <c r="Z7" s="266"/>
      <c r="AA7" s="267" t="s">
        <v>151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283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0.2</v>
      </c>
      <c r="Y8" s="248"/>
      <c r="Z8" s="249"/>
      <c r="AA8" s="232">
        <v>0.4</v>
      </c>
      <c r="AB8" s="233"/>
      <c r="AC8" s="233"/>
      <c r="AD8" s="234"/>
      <c r="AE8" s="235">
        <v>0.2</v>
      </c>
      <c r="AF8" s="236"/>
      <c r="AG8" s="236"/>
      <c r="AH8" s="237"/>
      <c r="AI8" s="238">
        <v>24</v>
      </c>
      <c r="AJ8" s="239"/>
      <c r="AK8" s="233">
        <f>ROUND(X8*AE8*AI8*AA8,2)</f>
        <v>0.38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/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44"/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5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301">
        <f>SUM(AK8:AO11)</f>
        <v>0.38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A4:L5"/>
    <mergeCell ref="J1:AI1"/>
    <mergeCell ref="AJ1:AO1"/>
    <mergeCell ref="AK2:AO2"/>
    <mergeCell ref="A3:G3"/>
    <mergeCell ref="H3:T3"/>
    <mergeCell ref="AH3:AI3"/>
    <mergeCell ref="AJ3:AO3"/>
    <mergeCell ref="M4:AO5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K10:AO10"/>
    <mergeCell ref="A11:U11"/>
    <mergeCell ref="V11:W11"/>
    <mergeCell ref="X11:Z11"/>
    <mergeCell ref="AA11:AD11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0" tint="-0.499984740745262"/>
  </sheetPr>
  <dimension ref="A1:AT34"/>
  <sheetViews>
    <sheetView showGridLines="0" view="pageBreakPreview" topLeftCell="A19" zoomScale="78" zoomScaleNormal="100" zoomScaleSheetLayoutView="78" workbookViewId="0">
      <selection activeCell="W42" sqref="W42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284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341</v>
      </c>
      <c r="L6" s="258"/>
      <c r="M6" s="258"/>
      <c r="N6" s="258"/>
      <c r="O6" s="258"/>
      <c r="P6" s="259"/>
      <c r="Q6" s="260" t="s">
        <v>285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255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25" t="s">
        <v>286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7"/>
      <c r="W8" s="228"/>
      <c r="X8" s="247">
        <v>1</v>
      </c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X8*AI8</f>
        <v>1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1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216" t="s">
        <v>287</v>
      </c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92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8"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12:E12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M4:AO5"/>
    <mergeCell ref="F12:AH12"/>
    <mergeCell ref="AI12:AJ12"/>
    <mergeCell ref="AK12:AO12"/>
    <mergeCell ref="AK13:AO13"/>
    <mergeCell ref="A31:Y31"/>
    <mergeCell ref="Z31:AO31"/>
    <mergeCell ref="N16:Z16"/>
    <mergeCell ref="AK10:AO10"/>
    <mergeCell ref="A11:U11"/>
    <mergeCell ref="V11:W11"/>
    <mergeCell ref="X11:Z11"/>
    <mergeCell ref="AA11:AD1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FFC000"/>
  </sheetPr>
  <dimension ref="A1:AT34"/>
  <sheetViews>
    <sheetView showGridLines="0" view="pageBreakPreview" zoomScale="53" zoomScaleNormal="100" zoomScaleSheetLayoutView="53" workbookViewId="0">
      <selection activeCell="AW29" sqref="AW29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288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342</v>
      </c>
      <c r="L6" s="258"/>
      <c r="M6" s="258"/>
      <c r="N6" s="258"/>
      <c r="O6" s="258"/>
      <c r="P6" s="259"/>
      <c r="Q6" s="260" t="s">
        <v>289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290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1.5</v>
      </c>
      <c r="Y8" s="248"/>
      <c r="Z8" s="249"/>
      <c r="AA8" s="232">
        <v>1</v>
      </c>
      <c r="AB8" s="233"/>
      <c r="AC8" s="233"/>
      <c r="AD8" s="234"/>
      <c r="AE8" s="235">
        <v>0.15</v>
      </c>
      <c r="AF8" s="236"/>
      <c r="AG8" s="236"/>
      <c r="AH8" s="237"/>
      <c r="AI8" s="238">
        <v>4</v>
      </c>
      <c r="AJ8" s="239"/>
      <c r="AK8" s="233">
        <f>ROUND(X8*AA8*AI8,2)</f>
        <v>6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6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FFC000"/>
  </sheetPr>
  <dimension ref="A1:AT34"/>
  <sheetViews>
    <sheetView showGridLines="0" view="pageBreakPreview" topLeftCell="A7" zoomScale="78" zoomScaleNormal="100" zoomScaleSheetLayoutView="78" workbookViewId="0">
      <selection activeCell="H26" sqref="H26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291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343</v>
      </c>
      <c r="L6" s="258"/>
      <c r="M6" s="258"/>
      <c r="N6" s="258"/>
      <c r="O6" s="258"/>
      <c r="P6" s="259"/>
      <c r="Q6" s="260" t="s">
        <v>292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226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293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1.5</v>
      </c>
      <c r="Y8" s="248"/>
      <c r="Z8" s="249"/>
      <c r="AA8" s="232">
        <v>1</v>
      </c>
      <c r="AB8" s="233"/>
      <c r="AC8" s="233"/>
      <c r="AD8" s="234"/>
      <c r="AE8" s="235">
        <v>0.15</v>
      </c>
      <c r="AF8" s="236"/>
      <c r="AG8" s="236"/>
      <c r="AH8" s="237"/>
      <c r="AI8" s="238">
        <v>4</v>
      </c>
      <c r="AJ8" s="239"/>
      <c r="AK8" s="233">
        <f>X8*AA8*AI8</f>
        <v>6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6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1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0" tint="-0.499984740745262"/>
  </sheetPr>
  <dimension ref="A1:AT34"/>
  <sheetViews>
    <sheetView showGridLines="0" view="pageBreakPreview" zoomScale="57" zoomScaleNormal="100" zoomScaleSheetLayoutView="57" workbookViewId="0">
      <selection activeCell="AI8" sqref="AI8:AJ8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294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344</v>
      </c>
      <c r="L6" s="258"/>
      <c r="M6" s="258"/>
      <c r="N6" s="258"/>
      <c r="O6" s="258"/>
      <c r="P6" s="259"/>
      <c r="Q6" s="260" t="s">
        <v>295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255</v>
      </c>
      <c r="AL6" s="263"/>
      <c r="AM6" s="262" t="s">
        <v>181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256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25" t="s">
        <v>296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7"/>
      <c r="W8" s="228"/>
      <c r="X8" s="247">
        <v>1</v>
      </c>
      <c r="Y8" s="248"/>
      <c r="Z8" s="249"/>
      <c r="AA8" s="232">
        <v>1</v>
      </c>
      <c r="AB8" s="233"/>
      <c r="AC8" s="233"/>
      <c r="AD8" s="234"/>
      <c r="AE8" s="235"/>
      <c r="AF8" s="236"/>
      <c r="AG8" s="236"/>
      <c r="AH8" s="237"/>
      <c r="AI8" s="238">
        <v>40</v>
      </c>
      <c r="AJ8" s="239"/>
      <c r="AK8" s="233">
        <f>ROUND(X8*AA8*AI8,2)</f>
        <v>40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 t="s">
        <v>297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47">
        <v>2</v>
      </c>
      <c r="Y9" s="248"/>
      <c r="Z9" s="249"/>
      <c r="AA9" s="232">
        <v>0.7</v>
      </c>
      <c r="AB9" s="233"/>
      <c r="AC9" s="233"/>
      <c r="AD9" s="234"/>
      <c r="AE9" s="235"/>
      <c r="AF9" s="236"/>
      <c r="AG9" s="236"/>
      <c r="AH9" s="237"/>
      <c r="AI9" s="238">
        <v>1</v>
      </c>
      <c r="AJ9" s="239"/>
      <c r="AK9" s="233">
        <f>ROUND(X9*AA9*AI9,2)</f>
        <v>1.4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m2</v>
      </c>
      <c r="AJ12" s="205"/>
      <c r="AK12" s="301">
        <f>SUM(AK8:AO11)</f>
        <v>41.4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0" tint="-0.499984740745262"/>
  </sheetPr>
  <dimension ref="A1:AT34"/>
  <sheetViews>
    <sheetView showGridLines="0" view="pageBreakPreview" topLeftCell="A4" zoomScale="78" zoomScaleNormal="100" zoomScaleSheetLayoutView="78" workbookViewId="0">
      <selection activeCell="AJ23" sqref="AJ23"/>
    </sheetView>
  </sheetViews>
  <sheetFormatPr baseColWidth="10" defaultColWidth="3.33203125" defaultRowHeight="13.8" x14ac:dyDescent="0.25"/>
  <cols>
    <col min="1" max="8" width="3.77734375" style="55" customWidth="1"/>
    <col min="9" max="9" width="25.77734375" style="55" customWidth="1"/>
    <col min="10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294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345</v>
      </c>
      <c r="L6" s="258"/>
      <c r="M6" s="258"/>
      <c r="N6" s="258"/>
      <c r="O6" s="258"/>
      <c r="P6" s="259"/>
      <c r="Q6" s="260" t="s">
        <v>298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255</v>
      </c>
      <c r="AL6" s="263"/>
      <c r="AM6" s="262" t="s">
        <v>185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44" t="s">
        <v>299</v>
      </c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27"/>
      <c r="W8" s="228"/>
      <c r="X8" s="247">
        <v>0.2</v>
      </c>
      <c r="Y8" s="248"/>
      <c r="Z8" s="249"/>
      <c r="AA8" s="232">
        <v>0.2</v>
      </c>
      <c r="AB8" s="233"/>
      <c r="AC8" s="233"/>
      <c r="AD8" s="234"/>
      <c r="AE8" s="235">
        <v>0.6</v>
      </c>
      <c r="AF8" s="236"/>
      <c r="AG8" s="236"/>
      <c r="AH8" s="237"/>
      <c r="AI8" s="238">
        <v>40</v>
      </c>
      <c r="AJ8" s="239"/>
      <c r="AK8" s="233">
        <f>ROUND(X8*AA8*AE8*AI8,2)</f>
        <v>0.96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44" t="s">
        <v>300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5"/>
      <c r="V9" s="227"/>
      <c r="W9" s="228"/>
      <c r="X9" s="247">
        <v>0.2</v>
      </c>
      <c r="Y9" s="248"/>
      <c r="Z9" s="249"/>
      <c r="AA9" s="232">
        <v>0.2</v>
      </c>
      <c r="AB9" s="233"/>
      <c r="AC9" s="233"/>
      <c r="AD9" s="234"/>
      <c r="AE9" s="235">
        <v>0.6</v>
      </c>
      <c r="AF9" s="236"/>
      <c r="AG9" s="236"/>
      <c r="AH9" s="237"/>
      <c r="AI9" s="238">
        <v>40</v>
      </c>
      <c r="AJ9" s="239"/>
      <c r="AK9" s="233">
        <f>ROUND(X9*AA9*AE9*AI9,2)</f>
        <v>0.96</v>
      </c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m3</v>
      </c>
      <c r="AJ12" s="205"/>
      <c r="AK12" s="301">
        <f>SUM(AK8:AO11)</f>
        <v>1.92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14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0" tint="-0.499984740745262"/>
  </sheetPr>
  <dimension ref="A1:AT34"/>
  <sheetViews>
    <sheetView showGridLines="0" view="pageBreakPreview" zoomScale="78" zoomScaleNormal="100" zoomScaleSheetLayoutView="78" workbookViewId="0">
      <selection activeCell="AF20" sqref="AF20"/>
    </sheetView>
  </sheetViews>
  <sheetFormatPr baseColWidth="10" defaultColWidth="3.33203125" defaultRowHeight="13.8" x14ac:dyDescent="0.25"/>
  <cols>
    <col min="1" max="8" width="3.77734375" style="55" customWidth="1"/>
    <col min="9" max="9" width="30.33203125" style="55" customWidth="1"/>
    <col min="10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294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346</v>
      </c>
      <c r="L6" s="258"/>
      <c r="M6" s="258"/>
      <c r="N6" s="258"/>
      <c r="O6" s="258"/>
      <c r="P6" s="259"/>
      <c r="Q6" s="260" t="s">
        <v>301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255</v>
      </c>
      <c r="AL6" s="263"/>
      <c r="AM6" s="262" t="s">
        <v>0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256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316" t="s">
        <v>302</v>
      </c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227"/>
      <c r="W8" s="228"/>
      <c r="X8" s="247">
        <v>3</v>
      </c>
      <c r="Y8" s="248"/>
      <c r="Z8" s="249"/>
      <c r="AA8" s="232"/>
      <c r="AB8" s="233"/>
      <c r="AC8" s="233"/>
      <c r="AD8" s="234"/>
      <c r="AE8" s="235">
        <v>0.06</v>
      </c>
      <c r="AF8" s="236"/>
      <c r="AG8" s="236"/>
      <c r="AH8" s="237"/>
      <c r="AI8" s="238">
        <v>20</v>
      </c>
      <c r="AJ8" s="239"/>
      <c r="AK8" s="233">
        <f>+AI8</f>
        <v>20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47"/>
      <c r="Y9" s="248"/>
      <c r="Z9" s="249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20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0" orientation="landscape" r:id="rId1"/>
  <headerFooter alignWithMargins="0"/>
  <colBreaks count="1" manualBreakCount="1">
    <brk id="41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0" tint="-0.499984740745262"/>
  </sheetPr>
  <dimension ref="A1:AT34"/>
  <sheetViews>
    <sheetView showGridLines="0" view="pageBreakPreview" zoomScale="78" zoomScaleNormal="100" zoomScaleSheetLayoutView="78" workbookViewId="0">
      <selection activeCell="AI18" sqref="AI18"/>
    </sheetView>
  </sheetViews>
  <sheetFormatPr baseColWidth="10" defaultColWidth="3.33203125" defaultRowHeight="13.8" x14ac:dyDescent="0.25"/>
  <cols>
    <col min="1" max="8" width="3.77734375" style="55" customWidth="1"/>
    <col min="9" max="9" width="45.44140625" style="55" customWidth="1"/>
    <col min="10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294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347</v>
      </c>
      <c r="L6" s="258"/>
      <c r="M6" s="258"/>
      <c r="N6" s="258"/>
      <c r="O6" s="258"/>
      <c r="P6" s="259"/>
      <c r="Q6" s="260" t="s">
        <v>303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255</v>
      </c>
      <c r="AL6" s="263"/>
      <c r="AM6" s="262" t="s">
        <v>255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256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ht="48.75" customHeight="1" x14ac:dyDescent="0.25">
      <c r="A8" s="379" t="s">
        <v>353</v>
      </c>
      <c r="B8" s="380"/>
      <c r="C8" s="380"/>
      <c r="D8" s="380"/>
      <c r="E8" s="380"/>
      <c r="F8" s="380"/>
      <c r="G8" s="380"/>
      <c r="H8" s="380"/>
      <c r="I8" s="380"/>
      <c r="J8" s="380"/>
      <c r="K8" s="380"/>
      <c r="L8" s="380"/>
      <c r="M8" s="380"/>
      <c r="N8" s="380"/>
      <c r="O8" s="380"/>
      <c r="P8" s="380"/>
      <c r="Q8" s="380"/>
      <c r="R8" s="380"/>
      <c r="S8" s="380"/>
      <c r="T8" s="380"/>
      <c r="U8" s="380"/>
      <c r="V8" s="227"/>
      <c r="W8" s="228"/>
      <c r="X8" s="247">
        <v>1</v>
      </c>
      <c r="Y8" s="248"/>
      <c r="Z8" s="249"/>
      <c r="AA8" s="232"/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AI8*X8</f>
        <v>1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47"/>
      <c r="Y9" s="248"/>
      <c r="Z9" s="249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375"/>
      <c r="B10" s="376"/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und</v>
      </c>
      <c r="AJ12" s="205"/>
      <c r="AK12" s="301">
        <f>SUM(AK8:AO11)</f>
        <v>1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66" orientation="landscape" r:id="rId1"/>
  <headerFooter alignWithMargins="0"/>
  <colBreaks count="1" manualBreakCount="1">
    <brk id="41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FFC000"/>
  </sheetPr>
  <dimension ref="A1:AT34"/>
  <sheetViews>
    <sheetView showGridLines="0" view="pageBreakPreview" zoomScale="80" zoomScaleNormal="100" zoomScaleSheetLayoutView="80" workbookViewId="0">
      <selection activeCell="AE17" sqref="AE17"/>
    </sheetView>
  </sheetViews>
  <sheetFormatPr baseColWidth="10" defaultColWidth="3.33203125" defaultRowHeight="13.8" x14ac:dyDescent="0.25"/>
  <cols>
    <col min="1" max="8" width="3.77734375" style="55" customWidth="1"/>
    <col min="9" max="9" width="30.33203125" style="55" customWidth="1"/>
    <col min="10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304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348</v>
      </c>
      <c r="L6" s="258"/>
      <c r="M6" s="258"/>
      <c r="N6" s="258"/>
      <c r="O6" s="258"/>
      <c r="P6" s="259"/>
      <c r="Q6" s="260" t="s">
        <v>305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11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350</v>
      </c>
      <c r="Y7" s="253"/>
      <c r="Z7" s="266"/>
      <c r="AA7" s="267" t="s">
        <v>351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ht="37.5" customHeight="1" x14ac:dyDescent="0.25">
      <c r="A8" s="381" t="s">
        <v>352</v>
      </c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2"/>
      <c r="M8" s="382"/>
      <c r="N8" s="382"/>
      <c r="O8" s="382"/>
      <c r="P8" s="382"/>
      <c r="Q8" s="382"/>
      <c r="R8" s="382"/>
      <c r="S8" s="382"/>
      <c r="T8" s="382"/>
      <c r="U8" s="382"/>
      <c r="V8" s="227"/>
      <c r="W8" s="228"/>
      <c r="X8" s="247">
        <v>10000</v>
      </c>
      <c r="Y8" s="248"/>
      <c r="Z8" s="249"/>
      <c r="AA8" s="232">
        <v>2</v>
      </c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(AA8*X8*1)/10000</f>
        <v>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375"/>
      <c r="B9" s="376"/>
      <c r="C9" s="376"/>
      <c r="D9" s="376"/>
      <c r="E9" s="376"/>
      <c r="F9" s="376"/>
      <c r="G9" s="376"/>
      <c r="H9" s="376"/>
      <c r="I9" s="376"/>
      <c r="J9" s="376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tr">
        <f>AM6</f>
        <v>HA</v>
      </c>
      <c r="AJ12" s="205"/>
      <c r="AK12" s="301">
        <f>SUM(AK8:AO11)</f>
        <v>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204.7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C000"/>
  </sheetPr>
  <dimension ref="A1:AT34"/>
  <sheetViews>
    <sheetView showGridLines="0" view="pageBreakPreview" zoomScale="78" zoomScaleNormal="100" zoomScaleSheetLayoutView="78" workbookViewId="0">
      <selection activeCell="AC41" sqref="AC41"/>
    </sheetView>
  </sheetViews>
  <sheetFormatPr baseColWidth="10" defaultColWidth="3.33203125" defaultRowHeight="13.8" x14ac:dyDescent="0.25"/>
  <cols>
    <col min="1" max="11" width="3.77734375" style="55" customWidth="1"/>
    <col min="12" max="12" width="6.109375" style="55" customWidth="1"/>
    <col min="13" max="15" width="3.77734375" style="55" customWidth="1"/>
    <col min="16" max="16" width="6.109375" style="55" customWidth="1"/>
    <col min="17" max="17" width="2.77734375" style="55" customWidth="1"/>
    <col min="18" max="18" width="3.77734375" style="55" customWidth="1"/>
    <col min="19" max="19" width="1.77734375" style="55" customWidth="1"/>
    <col min="20" max="20" width="2.6640625" style="55" customWidth="1"/>
    <col min="21" max="24" width="3.77734375" style="55" customWidth="1"/>
    <col min="25" max="25" width="7.6640625" style="55" customWidth="1"/>
    <col min="26" max="26" width="6.33203125" style="55" customWidth="1"/>
    <col min="27" max="28" width="3.77734375" style="55" customWidth="1"/>
    <col min="29" max="29" width="3" style="55" customWidth="1"/>
    <col min="30" max="30" width="6.109375" style="55" customWidth="1"/>
    <col min="31" max="31" width="3.77734375" style="55" customWidth="1"/>
    <col min="32" max="32" width="10.77734375" style="55" customWidth="1"/>
    <col min="33" max="33" width="1.33203125" style="55" customWidth="1"/>
    <col min="34" max="34" width="3" style="55" customWidth="1"/>
    <col min="35" max="35" width="9" style="55" customWidth="1"/>
    <col min="36" max="36" width="8.6640625" style="55" customWidth="1"/>
    <col min="37" max="41" width="3.77734375" style="55" customWidth="1"/>
    <col min="42" max="42" width="13.44140625" style="55" customWidth="1"/>
    <col min="43" max="46" width="18.33203125" style="55" hidden="1" customWidth="1"/>
    <col min="47" max="52" width="18.33203125" style="55" customWidth="1"/>
    <col min="53" max="16384" width="3.33203125" style="55"/>
  </cols>
  <sheetData>
    <row r="1" spans="1:46" ht="68.25" customHeight="1" thickTop="1" x14ac:dyDescent="0.25">
      <c r="A1" s="52"/>
      <c r="B1" s="53"/>
      <c r="C1" s="53"/>
      <c r="D1" s="53"/>
      <c r="E1" s="53"/>
      <c r="F1" s="53"/>
      <c r="G1" s="53"/>
      <c r="H1" s="53"/>
      <c r="I1" s="54"/>
      <c r="J1" s="274" t="s">
        <v>140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6"/>
      <c r="AJ1" s="277"/>
      <c r="AK1" s="278"/>
      <c r="AL1" s="278"/>
      <c r="AM1" s="278"/>
      <c r="AN1" s="278"/>
      <c r="AO1" s="279"/>
    </row>
    <row r="2" spans="1:46" x14ac:dyDescent="0.25">
      <c r="A2" s="56"/>
      <c r="B2" s="57"/>
      <c r="C2" s="57"/>
      <c r="D2" s="57"/>
      <c r="E2" s="57"/>
      <c r="F2" s="58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57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280"/>
      <c r="AL2" s="280"/>
      <c r="AM2" s="280"/>
      <c r="AN2" s="280"/>
      <c r="AO2" s="281"/>
    </row>
    <row r="3" spans="1:46" s="62" customFormat="1" ht="20.25" customHeight="1" x14ac:dyDescent="0.25">
      <c r="A3" s="282" t="s">
        <v>141</v>
      </c>
      <c r="B3" s="283"/>
      <c r="C3" s="283"/>
      <c r="D3" s="283"/>
      <c r="E3" s="283"/>
      <c r="F3" s="283"/>
      <c r="G3" s="283"/>
      <c r="H3" s="284" t="s">
        <v>142</v>
      </c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60"/>
      <c r="V3" s="60"/>
      <c r="W3" s="60"/>
      <c r="X3" s="60"/>
      <c r="Y3" s="61"/>
      <c r="Z3" s="61"/>
      <c r="AA3" s="61"/>
      <c r="AB3" s="61"/>
      <c r="AC3" s="61"/>
      <c r="AD3" s="61"/>
      <c r="AE3" s="61"/>
      <c r="AF3" s="61"/>
      <c r="AG3" s="61"/>
      <c r="AH3" s="285" t="s">
        <v>143</v>
      </c>
      <c r="AI3" s="283"/>
      <c r="AJ3" s="286">
        <v>44609</v>
      </c>
      <c r="AK3" s="287"/>
      <c r="AL3" s="287"/>
      <c r="AM3" s="287"/>
      <c r="AN3" s="287"/>
      <c r="AO3" s="288"/>
    </row>
    <row r="4" spans="1:46" x14ac:dyDescent="0.25">
      <c r="A4" s="82" t="s">
        <v>145</v>
      </c>
      <c r="B4" s="83"/>
      <c r="C4" s="83"/>
      <c r="D4" s="83"/>
      <c r="E4" s="83"/>
      <c r="F4" s="83"/>
      <c r="G4" s="83"/>
      <c r="H4" s="86"/>
      <c r="I4" s="86"/>
      <c r="J4" s="86"/>
      <c r="K4" s="86"/>
      <c r="L4" s="86"/>
      <c r="M4" s="289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0"/>
      <c r="AM4" s="290"/>
      <c r="AN4" s="290"/>
      <c r="AO4" s="291"/>
    </row>
    <row r="5" spans="1:46" ht="12" customHeight="1" thickBot="1" x14ac:dyDescent="0.3">
      <c r="A5" s="84"/>
      <c r="B5" s="85"/>
      <c r="C5" s="85"/>
      <c r="D5" s="85"/>
      <c r="E5" s="85"/>
      <c r="F5" s="85"/>
      <c r="G5" s="85"/>
      <c r="H5" s="87"/>
      <c r="I5" s="87"/>
      <c r="J5" s="87"/>
      <c r="K5" s="87"/>
      <c r="L5" s="87"/>
      <c r="M5" s="292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4"/>
    </row>
    <row r="6" spans="1:46" ht="31.2" customHeight="1" thickTop="1" x14ac:dyDescent="0.25">
      <c r="A6" s="255" t="s">
        <v>306</v>
      </c>
      <c r="B6" s="256"/>
      <c r="C6" s="256"/>
      <c r="D6" s="256"/>
      <c r="E6" s="256"/>
      <c r="F6" s="256"/>
      <c r="G6" s="256"/>
      <c r="H6" s="256"/>
      <c r="I6" s="256"/>
      <c r="J6" s="256"/>
      <c r="K6" s="257" t="s">
        <v>349</v>
      </c>
      <c r="L6" s="258"/>
      <c r="M6" s="258"/>
      <c r="N6" s="258"/>
      <c r="O6" s="258"/>
      <c r="P6" s="259"/>
      <c r="Q6" s="260" t="s">
        <v>307</v>
      </c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2" t="s">
        <v>148</v>
      </c>
      <c r="AL6" s="263"/>
      <c r="AM6" s="262" t="s">
        <v>29</v>
      </c>
      <c r="AN6" s="263"/>
      <c r="AO6" s="264"/>
    </row>
    <row r="7" spans="1:46" x14ac:dyDescent="0.25">
      <c r="A7" s="265" t="s">
        <v>149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66"/>
      <c r="X7" s="267" t="s">
        <v>150</v>
      </c>
      <c r="Y7" s="253"/>
      <c r="Z7" s="266"/>
      <c r="AA7" s="267" t="s">
        <v>177</v>
      </c>
      <c r="AB7" s="253"/>
      <c r="AC7" s="253"/>
      <c r="AD7" s="266"/>
      <c r="AE7" s="267" t="s">
        <v>152</v>
      </c>
      <c r="AF7" s="253"/>
      <c r="AG7" s="253"/>
      <c r="AH7" s="266"/>
      <c r="AI7" s="267" t="s">
        <v>153</v>
      </c>
      <c r="AJ7" s="266"/>
      <c r="AK7" s="253"/>
      <c r="AL7" s="253"/>
      <c r="AM7" s="253"/>
      <c r="AN7" s="253"/>
      <c r="AO7" s="254"/>
      <c r="AP7" s="63"/>
      <c r="AQ7" s="63"/>
      <c r="AR7" s="63"/>
      <c r="AS7" s="63"/>
    </row>
    <row r="8" spans="1:46" x14ac:dyDescent="0.25">
      <c r="A8" s="225" t="s">
        <v>354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7"/>
      <c r="W8" s="228"/>
      <c r="X8" s="383">
        <v>1.2</v>
      </c>
      <c r="Y8" s="384"/>
      <c r="Z8" s="385"/>
      <c r="AA8" s="232">
        <v>1</v>
      </c>
      <c r="AB8" s="233"/>
      <c r="AC8" s="233"/>
      <c r="AD8" s="234"/>
      <c r="AE8" s="235"/>
      <c r="AF8" s="236"/>
      <c r="AG8" s="236"/>
      <c r="AH8" s="237"/>
      <c r="AI8" s="238">
        <v>1</v>
      </c>
      <c r="AJ8" s="239"/>
      <c r="AK8" s="233">
        <f>ROUND(X8*AA8,2)</f>
        <v>1.2</v>
      </c>
      <c r="AL8" s="233"/>
      <c r="AM8" s="233"/>
      <c r="AN8" s="233"/>
      <c r="AO8" s="305"/>
      <c r="AP8" s="64"/>
      <c r="AQ8" s="64"/>
      <c r="AR8" s="64"/>
      <c r="AS8" s="64"/>
      <c r="AT8" s="63"/>
    </row>
    <row r="9" spans="1:46" x14ac:dyDescent="0.25">
      <c r="A9" s="225"/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7"/>
      <c r="W9" s="228"/>
      <c r="X9" s="227"/>
      <c r="Y9" s="246"/>
      <c r="Z9" s="228"/>
      <c r="AA9" s="232"/>
      <c r="AB9" s="233"/>
      <c r="AC9" s="233"/>
      <c r="AD9" s="234"/>
      <c r="AE9" s="235"/>
      <c r="AF9" s="236"/>
      <c r="AG9" s="236"/>
      <c r="AH9" s="237"/>
      <c r="AI9" s="238"/>
      <c r="AJ9" s="239"/>
      <c r="AK9" s="233"/>
      <c r="AL9" s="233"/>
      <c r="AM9" s="233"/>
      <c r="AN9" s="233"/>
      <c r="AO9" s="305"/>
      <c r="AP9" s="64"/>
      <c r="AQ9" s="64"/>
      <c r="AR9" s="64"/>
      <c r="AS9" s="64"/>
      <c r="AT9" s="63"/>
    </row>
    <row r="10" spans="1:46" x14ac:dyDescent="0.25">
      <c r="A10" s="225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7"/>
      <c r="W10" s="228"/>
      <c r="X10" s="229"/>
      <c r="Y10" s="230"/>
      <c r="Z10" s="231"/>
      <c r="AA10" s="232"/>
      <c r="AB10" s="233"/>
      <c r="AC10" s="233"/>
      <c r="AD10" s="234"/>
      <c r="AE10" s="235"/>
      <c r="AF10" s="236"/>
      <c r="AG10" s="236"/>
      <c r="AH10" s="237"/>
      <c r="AI10" s="238"/>
      <c r="AJ10" s="239"/>
      <c r="AK10" s="233"/>
      <c r="AL10" s="233"/>
      <c r="AM10" s="233"/>
      <c r="AN10" s="233"/>
      <c r="AO10" s="305"/>
      <c r="AP10" s="63"/>
      <c r="AQ10" s="64"/>
      <c r="AR10" s="64"/>
      <c r="AS10" s="64"/>
      <c r="AT10" s="63"/>
    </row>
    <row r="11" spans="1:46" ht="14.4" thickBot="1" x14ac:dyDescent="0.3">
      <c r="A11" s="225"/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40"/>
      <c r="W11" s="241"/>
      <c r="X11" s="242"/>
      <c r="Y11" s="223"/>
      <c r="Z11" s="223"/>
      <c r="AA11" s="232"/>
      <c r="AB11" s="233"/>
      <c r="AC11" s="233"/>
      <c r="AD11" s="234"/>
      <c r="AE11" s="235"/>
      <c r="AF11" s="236"/>
      <c r="AG11" s="236"/>
      <c r="AH11" s="237"/>
      <c r="AI11" s="221"/>
      <c r="AJ11" s="222"/>
      <c r="AK11" s="362"/>
      <c r="AL11" s="362"/>
      <c r="AM11" s="362"/>
      <c r="AN11" s="362"/>
      <c r="AO11" s="363"/>
      <c r="AP11" s="63"/>
      <c r="AQ11" s="63"/>
      <c r="AR11" s="63"/>
      <c r="AS11" s="63"/>
      <c r="AT11" s="63"/>
    </row>
    <row r="12" spans="1:46" ht="15" thickTop="1" thickBot="1" x14ac:dyDescent="0.3">
      <c r="A12" s="203" t="s">
        <v>156</v>
      </c>
      <c r="B12" s="204"/>
      <c r="C12" s="204"/>
      <c r="D12" s="204"/>
      <c r="E12" s="205"/>
      <c r="F12" s="206" t="s">
        <v>157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209" t="s">
        <v>29</v>
      </c>
      <c r="AJ12" s="205"/>
      <c r="AK12" s="301">
        <f>SUM(AK8:AO11)</f>
        <v>1.2</v>
      </c>
      <c r="AL12" s="210"/>
      <c r="AM12" s="210"/>
      <c r="AN12" s="210"/>
      <c r="AO12" s="210"/>
    </row>
    <row r="13" spans="1:46" ht="16.5" customHeight="1" thickTop="1" x14ac:dyDescent="0.25">
      <c r="A13" s="73" t="s">
        <v>158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302"/>
      <c r="AL13" s="302"/>
      <c r="AM13" s="302"/>
      <c r="AN13" s="302"/>
      <c r="AO13" s="302"/>
      <c r="AP13" s="64"/>
    </row>
    <row r="14" spans="1:46" ht="16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8"/>
      <c r="AP14" s="64"/>
    </row>
    <row r="15" spans="1:46" ht="16.5" customHeight="1" x14ac:dyDescent="0.25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8"/>
      <c r="AP15" s="64"/>
    </row>
    <row r="16" spans="1:46" ht="16.5" customHeight="1" x14ac:dyDescent="0.25">
      <c r="A16" s="76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8"/>
    </row>
    <row r="17" spans="1:41" ht="16.5" customHeigh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8"/>
    </row>
    <row r="18" spans="1:41" ht="16.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8"/>
    </row>
    <row r="19" spans="1:41" ht="16.5" customHeight="1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8"/>
    </row>
    <row r="20" spans="1:41" ht="16.5" customHeight="1" x14ac:dyDescent="0.2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8"/>
    </row>
    <row r="21" spans="1:41" ht="16.5" customHeight="1" x14ac:dyDescent="0.25">
      <c r="A21" s="76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8"/>
    </row>
    <row r="22" spans="1:41" ht="16.5" customHeight="1" x14ac:dyDescent="0.25">
      <c r="A22" s="76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8"/>
    </row>
    <row r="23" spans="1:41" ht="16.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8"/>
    </row>
    <row r="24" spans="1:41" ht="16.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8"/>
    </row>
    <row r="25" spans="1:41" ht="16.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8"/>
    </row>
    <row r="26" spans="1:41" ht="16.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8"/>
    </row>
    <row r="27" spans="1:41" ht="16.5" customHeight="1" x14ac:dyDescent="0.25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8"/>
    </row>
    <row r="28" spans="1:41" ht="16.5" customHeight="1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8"/>
    </row>
    <row r="29" spans="1:41" ht="68.25" customHeight="1" thickBo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</row>
    <row r="30" spans="1:41" ht="9" customHeight="1" thickTop="1" x14ac:dyDescent="0.25">
      <c r="A30" s="68"/>
      <c r="F30" s="69"/>
      <c r="X30" s="69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O30" s="72"/>
    </row>
    <row r="31" spans="1:41" x14ac:dyDescent="0.25">
      <c r="A31" s="196" t="s">
        <v>159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</row>
    <row r="32" spans="1:41" x14ac:dyDescent="0.25">
      <c r="A32" s="196" t="s">
        <v>161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8"/>
      <c r="AA32" s="198"/>
      <c r="AB32" s="198"/>
      <c r="AC32" s="198"/>
      <c r="AD32" s="198"/>
      <c r="AE32" s="198"/>
      <c r="AF32" s="198"/>
      <c r="AG32" s="198"/>
      <c r="AH32" s="198"/>
      <c r="AI32" s="198"/>
      <c r="AJ32" s="198"/>
      <c r="AK32" s="198"/>
      <c r="AL32" s="198"/>
      <c r="AM32" s="198"/>
      <c r="AN32" s="198"/>
      <c r="AO32" s="199"/>
    </row>
    <row r="33" spans="1:41" ht="14.4" thickBot="1" x14ac:dyDescent="0.3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2"/>
    </row>
    <row r="34" spans="1:41" ht="14.4" thickTop="1" x14ac:dyDescent="0.25"/>
  </sheetData>
  <mergeCells count="57">
    <mergeCell ref="M4:AO5"/>
    <mergeCell ref="J1:AI1"/>
    <mergeCell ref="AJ1:AO1"/>
    <mergeCell ref="AK2:AO2"/>
    <mergeCell ref="A3:G3"/>
    <mergeCell ref="H3:T3"/>
    <mergeCell ref="AH3:AI3"/>
    <mergeCell ref="AJ3:AO3"/>
    <mergeCell ref="AK7:AO7"/>
    <mergeCell ref="A6:J6"/>
    <mergeCell ref="K6:P6"/>
    <mergeCell ref="Q6:AJ6"/>
    <mergeCell ref="AK6:AL6"/>
    <mergeCell ref="AM6:AO6"/>
    <mergeCell ref="A7:W7"/>
    <mergeCell ref="X7:Z7"/>
    <mergeCell ref="AA7:AD7"/>
    <mergeCell ref="AE7:AH7"/>
    <mergeCell ref="AI7:AJ7"/>
    <mergeCell ref="AK8:AO8"/>
    <mergeCell ref="A9:U9"/>
    <mergeCell ref="V9:W9"/>
    <mergeCell ref="X9:Z9"/>
    <mergeCell ref="AA9:AD9"/>
    <mergeCell ref="AE9:AH9"/>
    <mergeCell ref="AI9:AJ9"/>
    <mergeCell ref="AK9:AO9"/>
    <mergeCell ref="A8:U8"/>
    <mergeCell ref="V8:W8"/>
    <mergeCell ref="X8:Z8"/>
    <mergeCell ref="AA8:AD8"/>
    <mergeCell ref="AE8:AH8"/>
    <mergeCell ref="AI8:AJ8"/>
    <mergeCell ref="AK10:AO10"/>
    <mergeCell ref="A11:U11"/>
    <mergeCell ref="V11:W11"/>
    <mergeCell ref="X11:Z11"/>
    <mergeCell ref="AA11:AD11"/>
    <mergeCell ref="AE11:AH11"/>
    <mergeCell ref="AI11:AJ11"/>
    <mergeCell ref="AK11:AO11"/>
    <mergeCell ref="A10:U10"/>
    <mergeCell ref="V10:W10"/>
    <mergeCell ref="X10:Z10"/>
    <mergeCell ref="AA10:AD10"/>
    <mergeCell ref="AE10:AH10"/>
    <mergeCell ref="AI10:AJ10"/>
    <mergeCell ref="A32:Y32"/>
    <mergeCell ref="Z32:AO32"/>
    <mergeCell ref="A33:AO33"/>
    <mergeCell ref="A12:E12"/>
    <mergeCell ref="F12:AH12"/>
    <mergeCell ref="AI12:AJ12"/>
    <mergeCell ref="AK12:AO12"/>
    <mergeCell ref="AK13:AO13"/>
    <mergeCell ref="A31:Y31"/>
    <mergeCell ref="Z31:AO31"/>
  </mergeCells>
  <pageMargins left="0.59055118110236227" right="0.19685039370078741" top="0.39370078740157483" bottom="0" header="0" footer="0"/>
  <pageSetup scale="71" orientation="landscape" r:id="rId1"/>
  <headerFooter alignWithMargins="0"/>
  <colBreaks count="1" manualBreakCount="1"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44</vt:i4>
      </vt:variant>
      <vt:variant>
        <vt:lpstr>Rangos con nombre</vt:lpstr>
      </vt:variant>
      <vt:variant>
        <vt:i4>42</vt:i4>
      </vt:variant>
    </vt:vector>
  </HeadingPairs>
  <TitlesOfParts>
    <vt:vector size="86" baseType="lpstr">
      <vt:lpstr>PRESUPUESTO</vt:lpstr>
      <vt:lpstr>CANTIDADES DEF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1.12</vt:lpstr>
      <vt:lpstr>1.13</vt:lpstr>
      <vt:lpstr>1.14</vt:lpstr>
      <vt:lpstr>1.15.</vt:lpstr>
      <vt:lpstr>1.16</vt:lpstr>
      <vt:lpstr>1.17</vt:lpstr>
      <vt:lpstr>1.18</vt:lpstr>
      <vt:lpstr>1.19</vt:lpstr>
      <vt:lpstr>1.20</vt:lpstr>
      <vt:lpstr>1.21</vt:lpstr>
      <vt:lpstr>1.22</vt:lpstr>
      <vt:lpstr>1.23</vt:lpstr>
      <vt:lpstr>2.1</vt:lpstr>
      <vt:lpstr>3.1</vt:lpstr>
      <vt:lpstr>3.2</vt:lpstr>
      <vt:lpstr>3.3</vt:lpstr>
      <vt:lpstr>3.4</vt:lpstr>
      <vt:lpstr>3.5</vt:lpstr>
      <vt:lpstr>3.6</vt:lpstr>
      <vt:lpstr>3.7</vt:lpstr>
      <vt:lpstr>3.8</vt:lpstr>
      <vt:lpstr>3,9</vt:lpstr>
      <vt:lpstr>4.1</vt:lpstr>
      <vt:lpstr>5.1</vt:lpstr>
      <vt:lpstr>5.2</vt:lpstr>
      <vt:lpstr>6.1</vt:lpstr>
      <vt:lpstr>6.2</vt:lpstr>
      <vt:lpstr>6.3 </vt:lpstr>
      <vt:lpstr>6.4</vt:lpstr>
      <vt:lpstr>7.1</vt:lpstr>
      <vt:lpstr>7.2</vt:lpstr>
      <vt:lpstr>'1.1'!Área_de_impresión</vt:lpstr>
      <vt:lpstr>'1.10'!Área_de_impresión</vt:lpstr>
      <vt:lpstr>'1.11'!Área_de_impresión</vt:lpstr>
      <vt:lpstr>'1.12'!Área_de_impresión</vt:lpstr>
      <vt:lpstr>'1.13'!Área_de_impresión</vt:lpstr>
      <vt:lpstr>'1.14'!Área_de_impresión</vt:lpstr>
      <vt:lpstr>'1.15.'!Área_de_impresión</vt:lpstr>
      <vt:lpstr>'1.16'!Área_de_impresión</vt:lpstr>
      <vt:lpstr>'1.17'!Área_de_impresión</vt:lpstr>
      <vt:lpstr>'1.18'!Área_de_impresión</vt:lpstr>
      <vt:lpstr>'1.19'!Área_de_impresión</vt:lpstr>
      <vt:lpstr>'1.2'!Área_de_impresión</vt:lpstr>
      <vt:lpstr>'1.20'!Área_de_impresión</vt:lpstr>
      <vt:lpstr>'1.21'!Área_de_impresión</vt:lpstr>
      <vt:lpstr>'1.22'!Área_de_impresión</vt:lpstr>
      <vt:lpstr>'1.23'!Área_de_impresión</vt:lpstr>
      <vt:lpstr>'1.3'!Área_de_impresión</vt:lpstr>
      <vt:lpstr>'1.4'!Área_de_impresión</vt:lpstr>
      <vt:lpstr>'1.5'!Área_de_impresión</vt:lpstr>
      <vt:lpstr>'1.6'!Área_de_impresión</vt:lpstr>
      <vt:lpstr>'1.7'!Área_de_impresión</vt:lpstr>
      <vt:lpstr>'1.8'!Área_de_impresión</vt:lpstr>
      <vt:lpstr>'2.1'!Área_de_impresión</vt:lpstr>
      <vt:lpstr>'3,9'!Área_de_impresión</vt:lpstr>
      <vt:lpstr>'3.1'!Área_de_impresión</vt:lpstr>
      <vt:lpstr>'3.2'!Área_de_impresión</vt:lpstr>
      <vt:lpstr>'3.3'!Área_de_impresión</vt:lpstr>
      <vt:lpstr>'3.4'!Área_de_impresión</vt:lpstr>
      <vt:lpstr>'3.5'!Área_de_impresión</vt:lpstr>
      <vt:lpstr>'3.6'!Área_de_impresión</vt:lpstr>
      <vt:lpstr>'3.7'!Área_de_impresión</vt:lpstr>
      <vt:lpstr>'3.8'!Área_de_impresión</vt:lpstr>
      <vt:lpstr>'4.1'!Área_de_impresión</vt:lpstr>
      <vt:lpstr>'5.1'!Área_de_impresión</vt:lpstr>
      <vt:lpstr>'5.2'!Área_de_impresión</vt:lpstr>
      <vt:lpstr>'6.1'!Área_de_impresión</vt:lpstr>
      <vt:lpstr>'6.2'!Área_de_impresión</vt:lpstr>
      <vt:lpstr>'6.3 '!Área_de_impresión</vt:lpstr>
      <vt:lpstr>'6.4'!Área_de_impresión</vt:lpstr>
      <vt:lpstr>'7.1'!Área_de_impresión</vt:lpstr>
      <vt:lpstr>'7.2'!Área_de_impresión</vt:lpstr>
      <vt:lpstr>'CANTIDADES DEF'!Área_de_impresión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User</cp:lastModifiedBy>
  <cp:lastPrinted>2022-04-28T05:13:12Z</cp:lastPrinted>
  <dcterms:created xsi:type="dcterms:W3CDTF">2021-09-08T02:06:43Z</dcterms:created>
  <dcterms:modified xsi:type="dcterms:W3CDTF">2022-04-28T05:28:36Z</dcterms:modified>
</cp:coreProperties>
</file>