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UGO.PINEDA\Documents\SUBA\CONTRATOS SUBA 2022\38. INTERVENTORIA MALLA VIAL\EVALUACION 2\"/>
    </mc:Choice>
  </mc:AlternateContent>
  <bookViews>
    <workbookView xWindow="-60" yWindow="-60" windowWidth="15480" windowHeight="11640" firstSheet="5" activeTab="9"/>
  </bookViews>
  <sheets>
    <sheet name="Evaluación Financiera 01-16 (2" sheetId="15" r:id="rId1"/>
    <sheet name="Evaluación Financiera 17-32" sheetId="8" r:id="rId2"/>
    <sheet name="Evaluación Financiera 33-48 " sheetId="10" r:id="rId3"/>
    <sheet name="Evaluación Financiera 49-64" sheetId="12" r:id="rId4"/>
    <sheet name="Evaluación Financiera 65-81" sheetId="14" r:id="rId5"/>
    <sheet name="CONSOLIDADO 1 A LA 16" sheetId="7" r:id="rId6"/>
    <sheet name="CONSOLIDADO 17 A LA 32" sheetId="9" r:id="rId7"/>
    <sheet name="CONSOLIDADO 33 A LA 84 " sheetId="11" r:id="rId8"/>
    <sheet name="CONSOLIDADO 49 A LA 64 " sheetId="13" r:id="rId9"/>
    <sheet name="CONSOLIDADO 65 A LA 81 " sheetId="4" r:id="rId10"/>
  </sheets>
  <externalReferences>
    <externalReference r:id="rId11"/>
  </externalReferenc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Q37" i="15" l="1"/>
  <c r="AP37" i="15"/>
  <c r="AG37" i="15"/>
  <c r="AF37" i="15"/>
  <c r="AA37" i="15"/>
  <c r="Z37" i="15"/>
  <c r="W37" i="15"/>
  <c r="V37" i="15"/>
  <c r="S37" i="15"/>
  <c r="R37" i="15"/>
  <c r="O37" i="15"/>
  <c r="N37" i="15"/>
  <c r="K37" i="15"/>
  <c r="J37" i="15"/>
  <c r="G37" i="15"/>
  <c r="F37" i="15"/>
  <c r="D37" i="15"/>
  <c r="AY33" i="15"/>
  <c r="AX33" i="15"/>
  <c r="AV33" i="15"/>
  <c r="AW33" i="15" s="1"/>
  <c r="AU33" i="15"/>
  <c r="AT33" i="15"/>
  <c r="AS33" i="15"/>
  <c r="AR33" i="15"/>
  <c r="AO33" i="15"/>
  <c r="AN33" i="15"/>
  <c r="AM33" i="15"/>
  <c r="AL33" i="15"/>
  <c r="AK33" i="15"/>
  <c r="AJ33" i="15"/>
  <c r="AI33" i="15"/>
  <c r="AH33" i="15"/>
  <c r="AE33" i="15"/>
  <c r="AD33" i="15"/>
  <c r="AC33" i="15"/>
  <c r="AB33" i="15"/>
  <c r="Y33" i="15"/>
  <c r="X33" i="15"/>
  <c r="U33" i="15"/>
  <c r="T33" i="15"/>
  <c r="Q33" i="15"/>
  <c r="P33" i="15"/>
  <c r="M33" i="15"/>
  <c r="L33" i="15"/>
  <c r="I33" i="15"/>
  <c r="H33" i="15"/>
  <c r="E33" i="15"/>
  <c r="D33" i="15"/>
  <c r="AY32" i="15"/>
  <c r="AX32" i="15"/>
  <c r="AW32" i="15"/>
  <c r="AV32" i="15"/>
  <c r="AU32" i="15"/>
  <c r="AT32" i="15"/>
  <c r="AS32" i="15"/>
  <c r="AR32" i="15"/>
  <c r="AO32" i="15"/>
  <c r="AN32" i="15"/>
  <c r="AM32" i="15"/>
  <c r="AL32" i="15"/>
  <c r="AK32" i="15"/>
  <c r="AJ32" i="15"/>
  <c r="AI32" i="15"/>
  <c r="AH32" i="15"/>
  <c r="AE32" i="15"/>
  <c r="AD32" i="15"/>
  <c r="AC32" i="15"/>
  <c r="AB32" i="15"/>
  <c r="Y32" i="15"/>
  <c r="X32" i="15"/>
  <c r="U32" i="15"/>
  <c r="T32" i="15"/>
  <c r="Q32" i="15"/>
  <c r="P32" i="15"/>
  <c r="M32" i="15"/>
  <c r="L32" i="15"/>
  <c r="I32" i="15"/>
  <c r="H32" i="15"/>
  <c r="E32" i="15"/>
  <c r="D32" i="15"/>
  <c r="AY31" i="15"/>
  <c r="AX31" i="15"/>
  <c r="AW31" i="15"/>
  <c r="AV31" i="15"/>
  <c r="AU31" i="15"/>
  <c r="AT31" i="15"/>
  <c r="AS31" i="15"/>
  <c r="AR31" i="15"/>
  <c r="AP31" i="15"/>
  <c r="AN31" i="15"/>
  <c r="AO31" i="15" s="1"/>
  <c r="AM31" i="15"/>
  <c r="AL31" i="15"/>
  <c r="AK31" i="15"/>
  <c r="AJ31" i="15"/>
  <c r="AG31" i="15"/>
  <c r="AF31" i="15"/>
  <c r="AH31" i="15" s="1"/>
  <c r="AI31" i="15" s="1"/>
  <c r="AE31" i="15"/>
  <c r="AD31" i="15"/>
  <c r="AA31" i="15"/>
  <c r="AB31" i="15" s="1"/>
  <c r="AC31" i="15" s="1"/>
  <c r="Z31" i="15"/>
  <c r="W31" i="15"/>
  <c r="X31" i="15" s="1"/>
  <c r="Y31" i="15" s="1"/>
  <c r="V31" i="15"/>
  <c r="S31" i="15"/>
  <c r="T31" i="15" s="1"/>
  <c r="U31" i="15" s="1"/>
  <c r="R31" i="15"/>
  <c r="O31" i="15"/>
  <c r="P31" i="15" s="1"/>
  <c r="Q31" i="15" s="1"/>
  <c r="N31" i="15"/>
  <c r="K31" i="15"/>
  <c r="L31" i="15" s="1"/>
  <c r="M31" i="15" s="1"/>
  <c r="J31" i="15"/>
  <c r="G31" i="15"/>
  <c r="H31" i="15" s="1"/>
  <c r="I31" i="15" s="1"/>
  <c r="F31" i="15"/>
  <c r="E31" i="15"/>
  <c r="D31" i="15"/>
  <c r="AY30" i="15"/>
  <c r="AV30" i="15"/>
  <c r="AW30" i="15" s="1"/>
  <c r="AT30" i="15"/>
  <c r="AU30" i="15" s="1"/>
  <c r="AR30" i="15"/>
  <c r="AS30" i="15" s="1"/>
  <c r="AN30" i="15"/>
  <c r="AO30" i="15" s="1"/>
  <c r="AL30" i="15"/>
  <c r="AM30" i="15" s="1"/>
  <c r="AJ30" i="15"/>
  <c r="AK30" i="15" s="1"/>
  <c r="AH30" i="15"/>
  <c r="AI30" i="15" s="1"/>
  <c r="AD30" i="15"/>
  <c r="AE30" i="15" s="1"/>
  <c r="AB30" i="15"/>
  <c r="AC30" i="15" s="1"/>
  <c r="X30" i="15"/>
  <c r="Y30" i="15" s="1"/>
  <c r="T30" i="15"/>
  <c r="U30" i="15" s="1"/>
  <c r="P30" i="15"/>
  <c r="Q30" i="15" s="1"/>
  <c r="L30" i="15"/>
  <c r="M30" i="15" s="1"/>
  <c r="H30" i="15"/>
  <c r="I30" i="15" s="1"/>
  <c r="D30" i="15"/>
  <c r="E30" i="15" s="1"/>
  <c r="AX29" i="15"/>
  <c r="AY29" i="15" s="1"/>
  <c r="AV29" i="15"/>
  <c r="AW29" i="15" s="1"/>
  <c r="AT29" i="15"/>
  <c r="AU29" i="15" s="1"/>
  <c r="AR29" i="15"/>
  <c r="AS29" i="15" s="1"/>
  <c r="AN29" i="15"/>
  <c r="AO29" i="15" s="1"/>
  <c r="AL29" i="15"/>
  <c r="AM29" i="15" s="1"/>
  <c r="AJ29" i="15"/>
  <c r="AK29" i="15" s="1"/>
  <c r="AH29" i="15"/>
  <c r="AI29" i="15" s="1"/>
  <c r="AD29" i="15"/>
  <c r="AE29" i="15" s="1"/>
  <c r="AB29" i="15"/>
  <c r="AC29" i="15" s="1"/>
  <c r="X29" i="15"/>
  <c r="Y29" i="15" s="1"/>
  <c r="T29" i="15"/>
  <c r="U29" i="15" s="1"/>
  <c r="P29" i="15"/>
  <c r="Q29" i="15" s="1"/>
  <c r="L29" i="15"/>
  <c r="M29" i="15" s="1"/>
  <c r="H29" i="15"/>
  <c r="I29" i="15" s="1"/>
  <c r="D29" i="15"/>
  <c r="E29" i="15" s="1"/>
  <c r="AX28" i="15"/>
  <c r="AY28" i="15" s="1"/>
  <c r="AV28" i="15"/>
  <c r="AW28" i="15" s="1"/>
  <c r="AT28" i="15"/>
  <c r="AU28" i="15" s="1"/>
  <c r="AR28" i="15"/>
  <c r="AS28" i="15" s="1"/>
  <c r="AN28" i="15"/>
  <c r="AO28" i="15" s="1"/>
  <c r="AL28" i="15"/>
  <c r="AM28" i="15" s="1"/>
  <c r="AJ28" i="15"/>
  <c r="AK28" i="15" s="1"/>
  <c r="AH28" i="15"/>
  <c r="AI28" i="15" s="1"/>
  <c r="AD28" i="15"/>
  <c r="AE28" i="15" s="1"/>
  <c r="AB28" i="15"/>
  <c r="AC28" i="15" s="1"/>
  <c r="X28" i="15"/>
  <c r="Y28" i="15" s="1"/>
  <c r="T28" i="15"/>
  <c r="U28" i="15" s="1"/>
  <c r="P28" i="15"/>
  <c r="Q28" i="15" s="1"/>
  <c r="L28" i="15"/>
  <c r="M28" i="15" s="1"/>
  <c r="H28" i="15"/>
  <c r="I28" i="15" s="1"/>
  <c r="D28" i="15"/>
  <c r="E28" i="15" s="1"/>
  <c r="AR20" i="15"/>
  <c r="AH20" i="15"/>
  <c r="AB20" i="15"/>
  <c r="X20" i="15"/>
  <c r="T20" i="15"/>
  <c r="P20" i="15"/>
  <c r="L20" i="15"/>
  <c r="H20" i="15"/>
  <c r="C14" i="15"/>
  <c r="BK33" i="14"/>
  <c r="BJ33" i="14"/>
  <c r="BG33" i="14"/>
  <c r="BF33" i="14"/>
  <c r="BE33" i="14"/>
  <c r="BD33" i="14"/>
  <c r="BA33" i="14"/>
  <c r="AZ33" i="14"/>
  <c r="AW33" i="14"/>
  <c r="AV33" i="14"/>
  <c r="AS33" i="14"/>
  <c r="AR33" i="14"/>
  <c r="AQ33" i="14"/>
  <c r="AP33" i="14"/>
  <c r="AM33" i="14"/>
  <c r="AL33" i="14"/>
  <c r="AI33" i="14"/>
  <c r="AH33" i="14"/>
  <c r="AE33" i="14"/>
  <c r="AD33" i="14"/>
  <c r="AA33" i="14"/>
  <c r="Z33" i="14"/>
  <c r="V33" i="14"/>
  <c r="U33" i="14"/>
  <c r="Q33" i="14"/>
  <c r="P33" i="14"/>
  <c r="M33" i="14"/>
  <c r="L33" i="14"/>
  <c r="K33" i="14"/>
  <c r="J33" i="14"/>
  <c r="G33" i="14"/>
  <c r="F33" i="14"/>
  <c r="E33" i="14"/>
  <c r="D33" i="14"/>
  <c r="BK32" i="14"/>
  <c r="BJ32" i="14"/>
  <c r="BG32" i="14"/>
  <c r="BF32" i="14"/>
  <c r="BE32" i="14"/>
  <c r="BD32" i="14"/>
  <c r="BA32" i="14"/>
  <c r="AZ32" i="14"/>
  <c r="AW32" i="14"/>
  <c r="AV32" i="14"/>
  <c r="AS32" i="14"/>
  <c r="AR32" i="14"/>
  <c r="AQ32" i="14"/>
  <c r="AP32" i="14"/>
  <c r="AM32" i="14"/>
  <c r="AL32" i="14"/>
  <c r="AI32" i="14"/>
  <c r="AH32" i="14"/>
  <c r="AE32" i="14"/>
  <c r="AD32" i="14"/>
  <c r="AA32" i="14"/>
  <c r="Z32" i="14"/>
  <c r="V32" i="14"/>
  <c r="U32" i="14"/>
  <c r="Q32" i="14"/>
  <c r="P32" i="14"/>
  <c r="M32" i="14"/>
  <c r="L32" i="14"/>
  <c r="K32" i="14"/>
  <c r="J32" i="14"/>
  <c r="G32" i="14"/>
  <c r="F32" i="14"/>
  <c r="E32" i="14"/>
  <c r="D32" i="14"/>
  <c r="BI31" i="14"/>
  <c r="BH31" i="14"/>
  <c r="BJ31" i="14" s="1"/>
  <c r="BK31" i="14" s="1"/>
  <c r="BG31" i="14"/>
  <c r="BF31" i="14"/>
  <c r="BC31" i="14"/>
  <c r="BD31" i="14" s="1"/>
  <c r="BE31" i="14" s="1"/>
  <c r="BB31" i="14"/>
  <c r="AY31" i="14"/>
  <c r="AZ31" i="14" s="1"/>
  <c r="BA31" i="14" s="1"/>
  <c r="AX31" i="14"/>
  <c r="AU31" i="14"/>
  <c r="AV31" i="14" s="1"/>
  <c r="AW31" i="14" s="1"/>
  <c r="AT31" i="14"/>
  <c r="AS31" i="14"/>
  <c r="AR31" i="14"/>
  <c r="AO31" i="14"/>
  <c r="AN31" i="14"/>
  <c r="AP31" i="14" s="1"/>
  <c r="AQ31" i="14" s="1"/>
  <c r="AK31" i="14"/>
  <c r="AJ31" i="14"/>
  <c r="AL31" i="14" s="1"/>
  <c r="AM31" i="14" s="1"/>
  <c r="AG31" i="14"/>
  <c r="AF31" i="14"/>
  <c r="AH31" i="14" s="1"/>
  <c r="AI31" i="14" s="1"/>
  <c r="AC31" i="14"/>
  <c r="AB31" i="14"/>
  <c r="AD31" i="14" s="1"/>
  <c r="AE31" i="14" s="1"/>
  <c r="Y31" i="14"/>
  <c r="X31" i="14"/>
  <c r="W31" i="14"/>
  <c r="Z31" i="14" s="1"/>
  <c r="AA31" i="14" s="1"/>
  <c r="U31" i="14"/>
  <c r="V31" i="14" s="1"/>
  <c r="T31" i="14"/>
  <c r="S31" i="14"/>
  <c r="R31" i="14"/>
  <c r="O31" i="14"/>
  <c r="P31" i="14" s="1"/>
  <c r="Q31" i="14" s="1"/>
  <c r="N31" i="14"/>
  <c r="M31" i="14"/>
  <c r="L31" i="14"/>
  <c r="I31" i="14"/>
  <c r="H31" i="14"/>
  <c r="J31" i="14" s="1"/>
  <c r="K31" i="14" s="1"/>
  <c r="G31" i="14"/>
  <c r="F31" i="14"/>
  <c r="D31" i="14"/>
  <c r="BK30" i="14"/>
  <c r="BJ30" i="14"/>
  <c r="BG30" i="14"/>
  <c r="BF30" i="14"/>
  <c r="BE30" i="14"/>
  <c r="BD30" i="14"/>
  <c r="BA30" i="14"/>
  <c r="AZ30" i="14"/>
  <c r="AW30" i="14"/>
  <c r="AV30" i="14"/>
  <c r="AS30" i="14"/>
  <c r="AR30" i="14"/>
  <c r="AQ30" i="14"/>
  <c r="AP30" i="14"/>
  <c r="AM30" i="14"/>
  <c r="AL30" i="14"/>
  <c r="AI30" i="14"/>
  <c r="AH30" i="14"/>
  <c r="AE30" i="14"/>
  <c r="AD30" i="14"/>
  <c r="AA30" i="14"/>
  <c r="Z30" i="14"/>
  <c r="V30" i="14"/>
  <c r="U30" i="14"/>
  <c r="Q30" i="14"/>
  <c r="P30" i="14"/>
  <c r="M30" i="14"/>
  <c r="J30" i="14"/>
  <c r="K30" i="14" s="1"/>
  <c r="G30" i="14"/>
  <c r="E30" i="14"/>
  <c r="D30" i="14"/>
  <c r="BJ29" i="14"/>
  <c r="BK29" i="14" s="1"/>
  <c r="BG29" i="14"/>
  <c r="BF29" i="14"/>
  <c r="BD29" i="14"/>
  <c r="BE29" i="14" s="1"/>
  <c r="BA29" i="14"/>
  <c r="AZ29" i="14"/>
  <c r="AV29" i="14"/>
  <c r="AW29" i="14" s="1"/>
  <c r="AS29" i="14"/>
  <c r="AR29" i="14"/>
  <c r="AP29" i="14"/>
  <c r="AQ29" i="14" s="1"/>
  <c r="AM29" i="14"/>
  <c r="AL29" i="14"/>
  <c r="AH29" i="14"/>
  <c r="AI29" i="14" s="1"/>
  <c r="AE29" i="14"/>
  <c r="AD29" i="14"/>
  <c r="Z29" i="14"/>
  <c r="AA29" i="14" s="1"/>
  <c r="V29" i="14"/>
  <c r="U29" i="14"/>
  <c r="P29" i="14"/>
  <c r="Q29" i="14" s="1"/>
  <c r="M29" i="14"/>
  <c r="L29" i="14"/>
  <c r="J29" i="14"/>
  <c r="K29" i="14" s="1"/>
  <c r="G29" i="14"/>
  <c r="F29" i="14"/>
  <c r="D29" i="14"/>
  <c r="E29" i="14" s="1"/>
  <c r="BK28" i="14"/>
  <c r="BJ28" i="14"/>
  <c r="BF28" i="14"/>
  <c r="BG28" i="14" s="1"/>
  <c r="BE28" i="14"/>
  <c r="BD28" i="14"/>
  <c r="AZ28" i="14"/>
  <c r="BA28" i="14" s="1"/>
  <c r="AW28" i="14"/>
  <c r="AV28" i="14"/>
  <c r="AR28" i="14"/>
  <c r="AS28" i="14" s="1"/>
  <c r="AQ28" i="14"/>
  <c r="AP28" i="14"/>
  <c r="AL28" i="14"/>
  <c r="AM28" i="14" s="1"/>
  <c r="AI28" i="14"/>
  <c r="AH28" i="14"/>
  <c r="AD28" i="14"/>
  <c r="AE28" i="14" s="1"/>
  <c r="AA28" i="14"/>
  <c r="Z28" i="14"/>
  <c r="U28" i="14"/>
  <c r="V28" i="14" s="1"/>
  <c r="Q28" i="14"/>
  <c r="P28" i="14"/>
  <c r="L28" i="14"/>
  <c r="M28" i="14" s="1"/>
  <c r="K28" i="14"/>
  <c r="J28" i="14"/>
  <c r="F28" i="14"/>
  <c r="G28" i="14" s="1"/>
  <c r="E28" i="14"/>
  <c r="D28" i="14"/>
  <c r="BJ20" i="14"/>
  <c r="BD20" i="14"/>
  <c r="AZ20" i="14"/>
  <c r="AV20" i="14"/>
  <c r="AP20" i="14"/>
  <c r="AL20" i="14"/>
  <c r="AH20" i="14"/>
  <c r="AD20" i="14"/>
  <c r="Z20" i="14"/>
  <c r="U20" i="14"/>
  <c r="P20" i="14"/>
  <c r="J20" i="14"/>
  <c r="C14" i="14"/>
  <c r="E31" i="14" s="1"/>
  <c r="A12" i="13" l="1"/>
  <c r="A13" i="13" s="1"/>
  <c r="A14" i="13" s="1"/>
  <c r="A15" i="13" s="1"/>
  <c r="A16" i="13" s="1"/>
  <c r="A17" i="13" s="1"/>
  <c r="A18" i="13" s="1"/>
  <c r="A19" i="13" s="1"/>
  <c r="A20" i="13" s="1"/>
  <c r="A21" i="13" s="1"/>
  <c r="A22" i="13" s="1"/>
  <c r="A23" i="13" s="1"/>
  <c r="A24" i="13" s="1"/>
  <c r="A25" i="13" s="1"/>
  <c r="A26" i="13" s="1"/>
  <c r="AW37" i="12"/>
  <c r="AT37" i="12"/>
  <c r="AS37" i="12"/>
  <c r="AP37" i="12"/>
  <c r="AO37" i="12"/>
  <c r="AN37" i="12"/>
  <c r="AL37" i="12"/>
  <c r="AJ37" i="12"/>
  <c r="AH37" i="12"/>
  <c r="AE37" i="12"/>
  <c r="AD37" i="12"/>
  <c r="AB37" i="12"/>
  <c r="Y37" i="12"/>
  <c r="X37" i="12"/>
  <c r="U37" i="12"/>
  <c r="T37" i="12"/>
  <c r="R37" i="12"/>
  <c r="O37" i="12"/>
  <c r="N37" i="12"/>
  <c r="L37" i="12"/>
  <c r="I37" i="12"/>
  <c r="H37" i="12"/>
  <c r="E37" i="12"/>
  <c r="D37" i="12"/>
  <c r="BA33" i="12"/>
  <c r="BB33" i="12" s="1"/>
  <c r="AZ33" i="12"/>
  <c r="AY33" i="12"/>
  <c r="AW33" i="12"/>
  <c r="AX33" i="12" s="1"/>
  <c r="AU33" i="12"/>
  <c r="AV33" i="12" s="1"/>
  <c r="AT33" i="12"/>
  <c r="AS33" i="12"/>
  <c r="AQ33" i="12"/>
  <c r="AR33" i="12" s="1"/>
  <c r="AP33" i="12"/>
  <c r="AO33" i="12"/>
  <c r="AN33" i="12"/>
  <c r="AM33" i="12"/>
  <c r="AL33" i="12"/>
  <c r="AK33" i="12"/>
  <c r="AJ33" i="12"/>
  <c r="AI33" i="12"/>
  <c r="AH33" i="12"/>
  <c r="AF33" i="12"/>
  <c r="AG33" i="12" s="1"/>
  <c r="AE33" i="12"/>
  <c r="AD33" i="12"/>
  <c r="AC33" i="12"/>
  <c r="AB33" i="12"/>
  <c r="AA33" i="12"/>
  <c r="Z33" i="12"/>
  <c r="Y33" i="12"/>
  <c r="X33" i="12"/>
  <c r="W33" i="12"/>
  <c r="V33" i="12"/>
  <c r="U33" i="12"/>
  <c r="T33" i="12"/>
  <c r="S33" i="12"/>
  <c r="R33" i="12"/>
  <c r="Q33" i="12"/>
  <c r="P33" i="12"/>
  <c r="O33" i="12"/>
  <c r="N33" i="12"/>
  <c r="M33" i="12"/>
  <c r="L33" i="12"/>
  <c r="K33" i="12"/>
  <c r="J33" i="12"/>
  <c r="I33" i="12"/>
  <c r="H33" i="12"/>
  <c r="G33" i="12"/>
  <c r="F33" i="12"/>
  <c r="E33" i="12"/>
  <c r="D33" i="12"/>
  <c r="BB32" i="12"/>
  <c r="BA32" i="12"/>
  <c r="AZ32" i="12"/>
  <c r="AY32" i="12"/>
  <c r="AX32" i="12"/>
  <c r="AW32" i="12"/>
  <c r="AV32" i="12"/>
  <c r="AU32" i="12"/>
  <c r="AT32" i="12"/>
  <c r="AS32" i="12"/>
  <c r="AR32" i="12"/>
  <c r="AQ32" i="12"/>
  <c r="AP32" i="12"/>
  <c r="AO32" i="12"/>
  <c r="AN32" i="12"/>
  <c r="AL32" i="12"/>
  <c r="AM32" i="12" s="1"/>
  <c r="AJ32" i="12"/>
  <c r="AK32" i="12" s="1"/>
  <c r="AH32" i="12"/>
  <c r="AI32" i="12" s="1"/>
  <c r="AF32" i="12"/>
  <c r="AG32" i="12" s="1"/>
  <c r="AE32" i="12"/>
  <c r="AD32" i="12"/>
  <c r="AB32" i="12"/>
  <c r="AC32" i="12" s="1"/>
  <c r="Z32" i="12"/>
  <c r="AA32" i="12" s="1"/>
  <c r="Y32" i="12"/>
  <c r="X32" i="12"/>
  <c r="V32" i="12"/>
  <c r="W32" i="12" s="1"/>
  <c r="U32" i="12"/>
  <c r="T32" i="12"/>
  <c r="R32" i="12"/>
  <c r="S32" i="12" s="1"/>
  <c r="P32" i="12"/>
  <c r="Q32" i="12" s="1"/>
  <c r="O32" i="12"/>
  <c r="N32" i="12"/>
  <c r="L32" i="12"/>
  <c r="M32" i="12" s="1"/>
  <c r="J32" i="12"/>
  <c r="K32" i="12" s="1"/>
  <c r="I32" i="12"/>
  <c r="H32" i="12"/>
  <c r="F32" i="12"/>
  <c r="G32" i="12" s="1"/>
  <c r="E32" i="12"/>
  <c r="D32" i="12"/>
  <c r="BA31" i="12"/>
  <c r="BB31" i="12" s="1"/>
  <c r="AZ31" i="12"/>
  <c r="AY31" i="12"/>
  <c r="AW31" i="12"/>
  <c r="AX31" i="12" s="1"/>
  <c r="AT31" i="12"/>
  <c r="AS31" i="12"/>
  <c r="AU31" i="12" s="1"/>
  <c r="AV31" i="12" s="1"/>
  <c r="AP31" i="12"/>
  <c r="AO31" i="12"/>
  <c r="AQ31" i="12" s="1"/>
  <c r="AR31" i="12" s="1"/>
  <c r="AN31" i="12"/>
  <c r="AM31" i="12"/>
  <c r="AL31" i="12"/>
  <c r="AK31" i="12"/>
  <c r="AJ31" i="12"/>
  <c r="AI31" i="12"/>
  <c r="AH31" i="12"/>
  <c r="AE31" i="12"/>
  <c r="AD31" i="12"/>
  <c r="AF31" i="12" s="1"/>
  <c r="AG31" i="12" s="1"/>
  <c r="AC31" i="12"/>
  <c r="AB31" i="12"/>
  <c r="Y31" i="12"/>
  <c r="X31" i="12"/>
  <c r="Z31" i="12" s="1"/>
  <c r="AA31" i="12" s="1"/>
  <c r="U31" i="12"/>
  <c r="T31" i="12"/>
  <c r="V31" i="12" s="1"/>
  <c r="W31" i="12" s="1"/>
  <c r="S31" i="12"/>
  <c r="R31" i="12"/>
  <c r="O31" i="12"/>
  <c r="P31" i="12" s="1"/>
  <c r="Q31" i="12" s="1"/>
  <c r="N31" i="12"/>
  <c r="M31" i="12"/>
  <c r="L31" i="12"/>
  <c r="I31" i="12"/>
  <c r="H31" i="12"/>
  <c r="J31" i="12" s="1"/>
  <c r="K31" i="12" s="1"/>
  <c r="E31" i="12"/>
  <c r="D31" i="12"/>
  <c r="F31" i="12" s="1"/>
  <c r="G31" i="12" s="1"/>
  <c r="BB30" i="12"/>
  <c r="BA30" i="12"/>
  <c r="AZ30" i="12"/>
  <c r="AY30" i="12"/>
  <c r="AX30" i="12"/>
  <c r="AW30" i="12"/>
  <c r="AV30" i="12"/>
  <c r="AU30" i="12"/>
  <c r="AT30" i="12"/>
  <c r="AS30" i="12"/>
  <c r="AR30" i="12"/>
  <c r="AQ30" i="12"/>
  <c r="AP30" i="12"/>
  <c r="AO30" i="12"/>
  <c r="AN30" i="12"/>
  <c r="AL30" i="12"/>
  <c r="AM30" i="12" s="1"/>
  <c r="AJ30" i="12"/>
  <c r="AK30" i="12" s="1"/>
  <c r="AI30" i="12"/>
  <c r="AG30" i="12"/>
  <c r="AF30" i="12"/>
  <c r="AE30" i="12"/>
  <c r="AD30" i="12"/>
  <c r="AC30" i="12"/>
  <c r="Z30" i="12"/>
  <c r="AA30" i="12" s="1"/>
  <c r="Y30" i="12"/>
  <c r="X30" i="12"/>
  <c r="V30" i="12"/>
  <c r="W30" i="12" s="1"/>
  <c r="U30" i="12"/>
  <c r="T30" i="12"/>
  <c r="R30" i="12"/>
  <c r="S30" i="12" s="1"/>
  <c r="P30" i="12"/>
  <c r="Q30" i="12" s="1"/>
  <c r="O30" i="12"/>
  <c r="N30" i="12"/>
  <c r="L30" i="12"/>
  <c r="M30" i="12" s="1"/>
  <c r="J30" i="12"/>
  <c r="K30" i="12" s="1"/>
  <c r="I30" i="12"/>
  <c r="H30" i="12"/>
  <c r="F30" i="12"/>
  <c r="G30" i="12" s="1"/>
  <c r="E30" i="12"/>
  <c r="D30" i="12"/>
  <c r="BA29" i="12"/>
  <c r="BB29" i="12" s="1"/>
  <c r="AZ29" i="12"/>
  <c r="AY29" i="12"/>
  <c r="AW29" i="12"/>
  <c r="AX29" i="12" s="1"/>
  <c r="AU29" i="12"/>
  <c r="AV29" i="12" s="1"/>
  <c r="AT29" i="12"/>
  <c r="AS29" i="12"/>
  <c r="AQ29" i="12"/>
  <c r="AR29" i="12" s="1"/>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R29" i="12"/>
  <c r="Q29" i="12"/>
  <c r="P29" i="12"/>
  <c r="O29" i="12"/>
  <c r="N29" i="12"/>
  <c r="M29" i="12"/>
  <c r="L29" i="12"/>
  <c r="K29" i="12"/>
  <c r="J29" i="12"/>
  <c r="I29" i="12"/>
  <c r="H29" i="12"/>
  <c r="G29" i="12"/>
  <c r="F29" i="12"/>
  <c r="E29" i="12"/>
  <c r="D29" i="12"/>
  <c r="BB28" i="12"/>
  <c r="BA28" i="12"/>
  <c r="AZ28" i="12"/>
  <c r="AY28" i="12"/>
  <c r="AX28" i="12"/>
  <c r="AW28" i="12"/>
  <c r="AV28" i="12"/>
  <c r="AU28" i="12"/>
  <c r="AT28" i="12"/>
  <c r="AS28" i="12"/>
  <c r="AR28" i="12"/>
  <c r="AQ28" i="12"/>
  <c r="AP28" i="12"/>
  <c r="AO28" i="12"/>
  <c r="AN28" i="12"/>
  <c r="AL28" i="12"/>
  <c r="AM28" i="12" s="1"/>
  <c r="AJ28" i="12"/>
  <c r="AK28" i="12" s="1"/>
  <c r="AH28" i="12"/>
  <c r="AI28" i="12" s="1"/>
  <c r="AF28" i="12"/>
  <c r="AG28" i="12" s="1"/>
  <c r="AE28" i="12"/>
  <c r="AD28" i="12"/>
  <c r="AB28" i="12"/>
  <c r="AC28" i="12" s="1"/>
  <c r="Z28" i="12"/>
  <c r="AA28" i="12" s="1"/>
  <c r="Y28" i="12"/>
  <c r="X28" i="12"/>
  <c r="V28" i="12"/>
  <c r="W28" i="12" s="1"/>
  <c r="U28" i="12"/>
  <c r="T28" i="12"/>
  <c r="R28" i="12"/>
  <c r="S28" i="12" s="1"/>
  <c r="P28" i="12"/>
  <c r="Q28" i="12" s="1"/>
  <c r="O28" i="12"/>
  <c r="N28" i="12"/>
  <c r="L28" i="12"/>
  <c r="M28" i="12" s="1"/>
  <c r="J28" i="12"/>
  <c r="K28" i="12" s="1"/>
  <c r="I28" i="12"/>
  <c r="H28" i="12"/>
  <c r="F28" i="12"/>
  <c r="G28" i="12" s="1"/>
  <c r="E28" i="12"/>
  <c r="D28" i="12"/>
  <c r="BA20" i="12"/>
  <c r="AU20" i="12"/>
  <c r="AQ20" i="12"/>
  <c r="AF20" i="12"/>
  <c r="Z20" i="12"/>
  <c r="V20" i="12"/>
  <c r="P20" i="12"/>
  <c r="J20" i="12"/>
  <c r="F20" i="12"/>
  <c r="C14" i="12"/>
  <c r="C10" i="11" l="1"/>
  <c r="C9" i="11"/>
  <c r="B7" i="11"/>
  <c r="B5" i="11"/>
  <c r="BF37" i="10"/>
  <c r="BD37" i="10"/>
  <c r="BA37" i="10"/>
  <c r="AZ37" i="10"/>
  <c r="AW37" i="10"/>
  <c r="AV37" i="10"/>
  <c r="AS37" i="10"/>
  <c r="AR37" i="10"/>
  <c r="AP37" i="10"/>
  <c r="AM37" i="10"/>
  <c r="AL37" i="10"/>
  <c r="AI37" i="10"/>
  <c r="AH37" i="10"/>
  <c r="AE37" i="10"/>
  <c r="AD37" i="10"/>
  <c r="AC37" i="10"/>
  <c r="Z37" i="10"/>
  <c r="Y37" i="10"/>
  <c r="V37" i="10"/>
  <c r="U37" i="10"/>
  <c r="R37" i="10"/>
  <c r="Q37" i="10"/>
  <c r="P37" i="10"/>
  <c r="N37" i="10"/>
  <c r="K37" i="10"/>
  <c r="J37" i="10"/>
  <c r="G37" i="10"/>
  <c r="F37" i="10"/>
  <c r="D37" i="10"/>
  <c r="BF33" i="10"/>
  <c r="BD33" i="10"/>
  <c r="AX33" i="10"/>
  <c r="AP33" i="10"/>
  <c r="AF33" i="10"/>
  <c r="N33" i="10"/>
  <c r="L33" i="10"/>
  <c r="D33" i="10"/>
  <c r="BF32" i="10"/>
  <c r="BD32" i="10"/>
  <c r="AP32" i="10"/>
  <c r="N32" i="10"/>
  <c r="D32" i="10"/>
  <c r="BF31" i="10"/>
  <c r="BD31" i="10"/>
  <c r="AP31" i="10"/>
  <c r="N31" i="10"/>
  <c r="D31" i="10"/>
  <c r="BF30" i="10"/>
  <c r="BD30" i="10"/>
  <c r="AP30" i="10"/>
  <c r="N30" i="10"/>
  <c r="D30" i="10"/>
  <c r="BF29" i="10"/>
  <c r="BD29" i="10"/>
  <c r="AP29" i="10"/>
  <c r="N29" i="10"/>
  <c r="D29" i="10"/>
  <c r="BF28" i="10"/>
  <c r="BG33" i="10" s="1"/>
  <c r="BE28" i="10"/>
  <c r="BD28" i="10"/>
  <c r="BE33" i="10" s="1"/>
  <c r="AQ28" i="10"/>
  <c r="AP28" i="10"/>
  <c r="AQ33" i="10" s="1"/>
  <c r="N28" i="10"/>
  <c r="O33" i="10" s="1"/>
  <c r="E28" i="10"/>
  <c r="D28" i="10"/>
  <c r="E33" i="10" s="1"/>
  <c r="BB27" i="10"/>
  <c r="AX27" i="10"/>
  <c r="AX30" i="10" s="1"/>
  <c r="AT27" i="10"/>
  <c r="AN27" i="10"/>
  <c r="AJ27" i="10"/>
  <c r="AF27" i="10"/>
  <c r="AF30" i="10" s="1"/>
  <c r="AA27" i="10"/>
  <c r="W27" i="10"/>
  <c r="S27" i="10"/>
  <c r="L27" i="10"/>
  <c r="L30" i="10" s="1"/>
  <c r="H27" i="10"/>
  <c r="BB26" i="10"/>
  <c r="BB33" i="10" s="1"/>
  <c r="AX26" i="10"/>
  <c r="AT26" i="10"/>
  <c r="AT33" i="10" s="1"/>
  <c r="AN26" i="10"/>
  <c r="AN33" i="10" s="1"/>
  <c r="AJ26" i="10"/>
  <c r="AJ33" i="10" s="1"/>
  <c r="AF26" i="10"/>
  <c r="AA26" i="10"/>
  <c r="AA33" i="10" s="1"/>
  <c r="W26" i="10"/>
  <c r="W33" i="10" s="1"/>
  <c r="S26" i="10"/>
  <c r="S33" i="10" s="1"/>
  <c r="L26" i="10"/>
  <c r="H26" i="10"/>
  <c r="H33" i="10" s="1"/>
  <c r="BB25" i="10"/>
  <c r="AX25" i="10"/>
  <c r="AX32" i="10" s="1"/>
  <c r="AT25" i="10"/>
  <c r="AN25" i="10"/>
  <c r="AJ25" i="10"/>
  <c r="AF25" i="10"/>
  <c r="AF32" i="10" s="1"/>
  <c r="AA25" i="10"/>
  <c r="W25" i="10"/>
  <c r="S25" i="10"/>
  <c r="L25" i="10"/>
  <c r="L32" i="10" s="1"/>
  <c r="H25" i="10"/>
  <c r="BB24" i="10"/>
  <c r="BB29" i="10" s="1"/>
  <c r="AX24" i="10"/>
  <c r="AX29" i="10" s="1"/>
  <c r="AT24" i="10"/>
  <c r="AT29" i="10" s="1"/>
  <c r="AN24" i="10"/>
  <c r="AJ24" i="10"/>
  <c r="AJ29" i="10" s="1"/>
  <c r="AF24" i="10"/>
  <c r="AF29" i="10" s="1"/>
  <c r="AA24" i="10"/>
  <c r="AA29" i="10" s="1"/>
  <c r="W24" i="10"/>
  <c r="S24" i="10"/>
  <c r="S29" i="10" s="1"/>
  <c r="L24" i="10"/>
  <c r="L29" i="10" s="1"/>
  <c r="H24" i="10"/>
  <c r="H29" i="10" s="1"/>
  <c r="BB23" i="10"/>
  <c r="AX23" i="10"/>
  <c r="AT23" i="10"/>
  <c r="AT31" i="10" s="1"/>
  <c r="AN23" i="10"/>
  <c r="AJ23" i="10"/>
  <c r="AF23" i="10"/>
  <c r="AA23" i="10"/>
  <c r="AA31" i="10" s="1"/>
  <c r="W23" i="10"/>
  <c r="S23" i="10"/>
  <c r="L23" i="10"/>
  <c r="H23" i="10"/>
  <c r="H31" i="10" s="1"/>
  <c r="BB22" i="10"/>
  <c r="AX22" i="10"/>
  <c r="AT22" i="10"/>
  <c r="AN22" i="10"/>
  <c r="AN29" i="10" s="1"/>
  <c r="AJ22" i="10"/>
  <c r="AF22" i="10"/>
  <c r="AA22" i="10"/>
  <c r="W22" i="10"/>
  <c r="W29" i="10" s="1"/>
  <c r="S22" i="10"/>
  <c r="L22" i="10"/>
  <c r="H22" i="10"/>
  <c r="BB21" i="10"/>
  <c r="BB31" i="10" s="1"/>
  <c r="AX21" i="10"/>
  <c r="AX31" i="10" s="1"/>
  <c r="AT21" i="10"/>
  <c r="AN21" i="10"/>
  <c r="AN31" i="10" s="1"/>
  <c r="AJ21" i="10"/>
  <c r="AJ31" i="10" s="1"/>
  <c r="AF21" i="10"/>
  <c r="AF31" i="10" s="1"/>
  <c r="AA21" i="10"/>
  <c r="W21" i="10"/>
  <c r="W31" i="10" s="1"/>
  <c r="S21" i="10"/>
  <c r="S31" i="10" s="1"/>
  <c r="L21" i="10"/>
  <c r="L31" i="10" s="1"/>
  <c r="H21" i="10"/>
  <c r="BB20" i="10"/>
  <c r="AX20" i="10"/>
  <c r="AT20" i="10"/>
  <c r="AN20" i="10"/>
  <c r="AJ20" i="10"/>
  <c r="AF20" i="10"/>
  <c r="AA20" i="10"/>
  <c r="W20" i="10"/>
  <c r="S20" i="10"/>
  <c r="L20" i="10"/>
  <c r="H20" i="10"/>
  <c r="C14" i="10"/>
  <c r="E29" i="10" l="1"/>
  <c r="AQ29" i="10"/>
  <c r="BE29" i="10"/>
  <c r="E30" i="10"/>
  <c r="AQ30" i="10"/>
  <c r="BE30" i="10"/>
  <c r="E31" i="10"/>
  <c r="AQ31" i="10"/>
  <c r="BE31" i="10"/>
  <c r="E32" i="10"/>
  <c r="AQ32" i="10"/>
  <c r="BE32" i="10"/>
  <c r="H28" i="10"/>
  <c r="W28" i="10"/>
  <c r="AF28" i="10"/>
  <c r="AN28" i="10"/>
  <c r="AT28" i="10"/>
  <c r="BB28" i="10"/>
  <c r="H30" i="10"/>
  <c r="W30" i="10"/>
  <c r="AN30" i="10"/>
  <c r="AT30" i="10"/>
  <c r="BB30" i="10"/>
  <c r="H32" i="10"/>
  <c r="W32" i="10"/>
  <c r="AN32" i="10"/>
  <c r="AT32" i="10"/>
  <c r="BB32" i="10"/>
  <c r="O28" i="10"/>
  <c r="BG28" i="10"/>
  <c r="O29" i="10"/>
  <c r="BG29" i="10"/>
  <c r="O30" i="10"/>
  <c r="BG30" i="10"/>
  <c r="O31" i="10"/>
  <c r="BG31" i="10"/>
  <c r="O32" i="10"/>
  <c r="BG32" i="10"/>
  <c r="L28" i="10"/>
  <c r="S28" i="10"/>
  <c r="AA28" i="10"/>
  <c r="AJ28" i="10"/>
  <c r="AX28" i="10"/>
  <c r="S30" i="10"/>
  <c r="AA30" i="10"/>
  <c r="AJ30" i="10"/>
  <c r="S32" i="10"/>
  <c r="AA32" i="10"/>
  <c r="AJ32" i="10"/>
  <c r="M33" i="10" l="1"/>
  <c r="M32" i="10"/>
  <c r="M31" i="10"/>
  <c r="M30" i="10"/>
  <c r="M29" i="10"/>
  <c r="M28" i="10"/>
  <c r="AB33" i="10"/>
  <c r="AB32" i="10"/>
  <c r="AB31" i="10"/>
  <c r="AB30" i="10"/>
  <c r="AB29" i="10"/>
  <c r="AB28" i="10"/>
  <c r="AU33" i="10"/>
  <c r="AU32" i="10"/>
  <c r="AU31" i="10"/>
  <c r="AU30" i="10"/>
  <c r="AU29" i="10"/>
  <c r="AU28" i="10"/>
  <c r="I33" i="10"/>
  <c r="I32" i="10"/>
  <c r="I31" i="10"/>
  <c r="I30" i="10"/>
  <c r="I29" i="10"/>
  <c r="I28" i="10"/>
  <c r="T33" i="10"/>
  <c r="T32" i="10"/>
  <c r="T31" i="10"/>
  <c r="T30" i="10"/>
  <c r="T29" i="10"/>
  <c r="T28" i="10"/>
  <c r="AO33" i="10"/>
  <c r="AO32" i="10"/>
  <c r="AO31" i="10"/>
  <c r="AO30" i="10"/>
  <c r="AO29" i="10"/>
  <c r="AO28" i="10"/>
  <c r="AY33" i="10"/>
  <c r="AY32" i="10"/>
  <c r="AY31" i="10"/>
  <c r="AY30" i="10"/>
  <c r="AY29" i="10"/>
  <c r="AY28" i="10"/>
  <c r="AG33" i="10"/>
  <c r="AG32" i="10"/>
  <c r="AG31" i="10"/>
  <c r="AG30" i="10"/>
  <c r="AG29" i="10"/>
  <c r="AG28" i="10"/>
  <c r="AK33" i="10"/>
  <c r="AK32" i="10"/>
  <c r="AK31" i="10"/>
  <c r="AK30" i="10"/>
  <c r="AK29" i="10"/>
  <c r="AK28" i="10"/>
  <c r="BC33" i="10"/>
  <c r="BC32" i="10"/>
  <c r="BC31" i="10"/>
  <c r="BC30" i="10"/>
  <c r="BC29" i="10"/>
  <c r="BC28" i="10"/>
  <c r="X33" i="10"/>
  <c r="X32" i="10"/>
  <c r="X31" i="10"/>
  <c r="X30" i="10"/>
  <c r="X29" i="10"/>
  <c r="X28" i="10"/>
  <c r="AY37" i="8" l="1"/>
  <c r="AW37" i="8"/>
  <c r="AU37" i="8"/>
  <c r="AR37" i="8"/>
  <c r="AQ37" i="8"/>
  <c r="AN37" i="8"/>
  <c r="AM37" i="8"/>
  <c r="AJ37" i="8"/>
  <c r="AI37" i="8"/>
  <c r="AF37" i="8"/>
  <c r="AE37" i="8"/>
  <c r="AB37" i="8"/>
  <c r="AA37" i="8"/>
  <c r="Y37" i="8"/>
  <c r="V37" i="8"/>
  <c r="U37" i="8"/>
  <c r="R37" i="8"/>
  <c r="Q37" i="8"/>
  <c r="P37" i="8"/>
  <c r="N37" i="8"/>
  <c r="K37" i="8"/>
  <c r="J37" i="8"/>
  <c r="H37" i="8"/>
  <c r="D37" i="8"/>
  <c r="AZ33" i="8"/>
  <c r="AY33" i="8"/>
  <c r="AW33" i="8"/>
  <c r="AX33" i="8" s="1"/>
  <c r="AV33" i="8"/>
  <c r="AU33" i="8"/>
  <c r="AS33" i="8"/>
  <c r="AT33" i="8" s="1"/>
  <c r="AR33" i="8"/>
  <c r="AQ33" i="8"/>
  <c r="AO33" i="8"/>
  <c r="AP33" i="8" s="1"/>
  <c r="AN33" i="8"/>
  <c r="AM33" i="8"/>
  <c r="AK33" i="8"/>
  <c r="AL33" i="8" s="1"/>
  <c r="AJ33" i="8"/>
  <c r="AI33" i="8"/>
  <c r="AG33" i="8"/>
  <c r="AH33" i="8" s="1"/>
  <c r="AF33" i="8"/>
  <c r="AE33" i="8"/>
  <c r="AC33" i="8"/>
  <c r="AD33" i="8" s="1"/>
  <c r="AB33" i="8"/>
  <c r="AA33" i="8"/>
  <c r="Y33" i="8"/>
  <c r="Z33" i="8" s="1"/>
  <c r="X33" i="8"/>
  <c r="W33" i="8"/>
  <c r="V33" i="8"/>
  <c r="U33" i="8"/>
  <c r="T33" i="8"/>
  <c r="S33" i="8"/>
  <c r="R33" i="8"/>
  <c r="Q33" i="8"/>
  <c r="P33" i="8"/>
  <c r="N33" i="8"/>
  <c r="O33" i="8" s="1"/>
  <c r="M33" i="8"/>
  <c r="L33" i="8"/>
  <c r="K33" i="8"/>
  <c r="J33" i="8"/>
  <c r="I33" i="8"/>
  <c r="H33" i="8"/>
  <c r="F33" i="8"/>
  <c r="G33" i="8" s="1"/>
  <c r="E33" i="8"/>
  <c r="D33" i="8"/>
  <c r="R32" i="8"/>
  <c r="N32" i="8"/>
  <c r="O32" i="8" s="1"/>
  <c r="J32" i="8"/>
  <c r="F32" i="8"/>
  <c r="G32" i="8" s="1"/>
  <c r="AY31" i="8"/>
  <c r="AZ31" i="8" s="1"/>
  <c r="AX31" i="8"/>
  <c r="AW31" i="8"/>
  <c r="AU31" i="8"/>
  <c r="AV31" i="8" s="1"/>
  <c r="AR31" i="8"/>
  <c r="AQ31" i="8"/>
  <c r="AS31" i="8" s="1"/>
  <c r="AT31" i="8" s="1"/>
  <c r="AN31" i="8"/>
  <c r="AM31" i="8"/>
  <c r="AO31" i="8" s="1"/>
  <c r="AP31" i="8" s="1"/>
  <c r="AJ31" i="8"/>
  <c r="AI31" i="8"/>
  <c r="AK31" i="8" s="1"/>
  <c r="AL31" i="8" s="1"/>
  <c r="AF31" i="8"/>
  <c r="AE31" i="8"/>
  <c r="AG31" i="8" s="1"/>
  <c r="AH31" i="8" s="1"/>
  <c r="AB31" i="8"/>
  <c r="AA31" i="8"/>
  <c r="AC31" i="8" s="1"/>
  <c r="AD31" i="8" s="1"/>
  <c r="Z31" i="8"/>
  <c r="Y31" i="8"/>
  <c r="W31" i="8"/>
  <c r="X31" i="8" s="1"/>
  <c r="V31" i="8"/>
  <c r="U31" i="8"/>
  <c r="S31" i="8"/>
  <c r="T31" i="8" s="1"/>
  <c r="R31" i="8"/>
  <c r="Q31" i="8"/>
  <c r="P31" i="8"/>
  <c r="O31" i="8"/>
  <c r="N31" i="8"/>
  <c r="K31" i="8"/>
  <c r="J31" i="8"/>
  <c r="L31" i="8" s="1"/>
  <c r="M31" i="8" s="1"/>
  <c r="H31" i="8"/>
  <c r="I31" i="8" s="1"/>
  <c r="G31" i="8"/>
  <c r="F31" i="8"/>
  <c r="D31" i="8"/>
  <c r="E31" i="8" s="1"/>
  <c r="AZ30" i="8"/>
  <c r="AY30" i="8"/>
  <c r="AW30" i="8"/>
  <c r="AX30" i="8" s="1"/>
  <c r="AV30" i="8"/>
  <c r="AU30" i="8"/>
  <c r="AS30" i="8"/>
  <c r="AT30" i="8" s="1"/>
  <c r="AQ30" i="8"/>
  <c r="AP30" i="8"/>
  <c r="AO30" i="8"/>
  <c r="AN30" i="8"/>
  <c r="AM30" i="8"/>
  <c r="AL30" i="8"/>
  <c r="AK30" i="8"/>
  <c r="AJ30" i="8"/>
  <c r="AI30" i="8"/>
  <c r="AH30" i="8"/>
  <c r="AG30" i="8"/>
  <c r="AF30" i="8"/>
  <c r="AE30" i="8"/>
  <c r="AD30" i="8"/>
  <c r="AC30" i="8"/>
  <c r="AB30" i="8"/>
  <c r="AA30" i="8"/>
  <c r="Z30" i="8"/>
  <c r="Y30" i="8"/>
  <c r="X30" i="8"/>
  <c r="T30" i="8"/>
  <c r="S30" i="8"/>
  <c r="R30" i="8"/>
  <c r="Q30" i="8"/>
  <c r="P30" i="8"/>
  <c r="O30" i="8"/>
  <c r="N30" i="8"/>
  <c r="L30" i="8"/>
  <c r="M30" i="8" s="1"/>
  <c r="K30" i="8"/>
  <c r="J30" i="8"/>
  <c r="H30" i="8"/>
  <c r="I30" i="8" s="1"/>
  <c r="G30" i="8"/>
  <c r="D30" i="8"/>
  <c r="E30" i="8" s="1"/>
  <c r="AZ29" i="8"/>
  <c r="AY29" i="8"/>
  <c r="AW29" i="8"/>
  <c r="AX29" i="8" s="1"/>
  <c r="AV29" i="8"/>
  <c r="AU29" i="8"/>
  <c r="AS29" i="8"/>
  <c r="AT29" i="8" s="1"/>
  <c r="AR29" i="8"/>
  <c r="AQ29" i="8"/>
  <c r="AO29" i="8"/>
  <c r="AP29" i="8" s="1"/>
  <c r="AN29" i="8"/>
  <c r="AM29" i="8"/>
  <c r="AK29" i="8"/>
  <c r="AL29" i="8" s="1"/>
  <c r="AJ29" i="8"/>
  <c r="AI29" i="8"/>
  <c r="AG29" i="8"/>
  <c r="AH29" i="8" s="1"/>
  <c r="AF29" i="8"/>
  <c r="AE29" i="8"/>
  <c r="AC29" i="8"/>
  <c r="AD29" i="8" s="1"/>
  <c r="AB29" i="8"/>
  <c r="AA29" i="8"/>
  <c r="Y29" i="8"/>
  <c r="Z29" i="8" s="1"/>
  <c r="X29" i="8"/>
  <c r="W29" i="8"/>
  <c r="V29" i="8"/>
  <c r="U29" i="8"/>
  <c r="T29" i="8"/>
  <c r="S29" i="8"/>
  <c r="R29" i="8"/>
  <c r="Q29" i="8"/>
  <c r="P29" i="8"/>
  <c r="O29" i="8"/>
  <c r="N29" i="8"/>
  <c r="L29" i="8"/>
  <c r="M29" i="8" s="1"/>
  <c r="K29" i="8"/>
  <c r="J29" i="8"/>
  <c r="H29" i="8"/>
  <c r="I29" i="8" s="1"/>
  <c r="G29" i="8"/>
  <c r="F29" i="8"/>
  <c r="D29" i="8"/>
  <c r="E29" i="8" s="1"/>
  <c r="AZ28" i="8"/>
  <c r="AY28" i="8"/>
  <c r="AW28" i="8"/>
  <c r="AX28" i="8" s="1"/>
  <c r="AV28" i="8"/>
  <c r="AU28" i="8"/>
  <c r="AS28" i="8"/>
  <c r="AT28" i="8" s="1"/>
  <c r="AR28" i="8"/>
  <c r="AQ28" i="8"/>
  <c r="AO28" i="8"/>
  <c r="AP28" i="8" s="1"/>
  <c r="AN28" i="8"/>
  <c r="AM28" i="8"/>
  <c r="AK28" i="8"/>
  <c r="AL28" i="8" s="1"/>
  <c r="AJ28" i="8"/>
  <c r="AI28" i="8"/>
  <c r="AG28" i="8"/>
  <c r="AH28" i="8" s="1"/>
  <c r="AF28" i="8"/>
  <c r="AE28" i="8"/>
  <c r="AC28" i="8"/>
  <c r="AD28" i="8" s="1"/>
  <c r="AB28" i="8"/>
  <c r="AA28" i="8"/>
  <c r="Y28" i="8"/>
  <c r="Z28" i="8" s="1"/>
  <c r="X28" i="8"/>
  <c r="W28" i="8"/>
  <c r="V28" i="8"/>
  <c r="U28" i="8"/>
  <c r="T28" i="8"/>
  <c r="S28" i="8"/>
  <c r="R28" i="8"/>
  <c r="Q28" i="8"/>
  <c r="P28" i="8"/>
  <c r="N28" i="8"/>
  <c r="O28" i="8" s="1"/>
  <c r="M28" i="8"/>
  <c r="L28" i="8"/>
  <c r="K28" i="8"/>
  <c r="J28" i="8"/>
  <c r="I28" i="8"/>
  <c r="H28" i="8"/>
  <c r="F28" i="8"/>
  <c r="G28" i="8" s="1"/>
  <c r="E28" i="8"/>
  <c r="D28" i="8"/>
  <c r="AY25" i="8"/>
  <c r="AY32" i="8" s="1"/>
  <c r="AZ32" i="8" s="1"/>
  <c r="AW25" i="8"/>
  <c r="AW32" i="8" s="1"/>
  <c r="AX32" i="8" s="1"/>
  <c r="AU25" i="8"/>
  <c r="AU32" i="8" s="1"/>
  <c r="AV32" i="8" s="1"/>
  <c r="AR25" i="8"/>
  <c r="AR32" i="8" s="1"/>
  <c r="AQ25" i="8"/>
  <c r="AS32" i="8" s="1"/>
  <c r="AT32" i="8" s="1"/>
  <c r="AN25" i="8"/>
  <c r="AN32" i="8" s="1"/>
  <c r="AM25" i="8"/>
  <c r="AO32" i="8" s="1"/>
  <c r="AP32" i="8" s="1"/>
  <c r="AJ25" i="8"/>
  <c r="AJ32" i="8" s="1"/>
  <c r="AI25" i="8"/>
  <c r="AK32" i="8" s="1"/>
  <c r="AL32" i="8" s="1"/>
  <c r="AF25" i="8"/>
  <c r="AF32" i="8" s="1"/>
  <c r="AE25" i="8"/>
  <c r="AG32" i="8" s="1"/>
  <c r="AH32" i="8" s="1"/>
  <c r="AB25" i="8"/>
  <c r="AB32" i="8" s="1"/>
  <c r="AA25" i="8"/>
  <c r="AC32" i="8" s="1"/>
  <c r="AD32" i="8" s="1"/>
  <c r="Y25" i="8"/>
  <c r="Y32" i="8" s="1"/>
  <c r="Z32" i="8" s="1"/>
  <c r="V25" i="8"/>
  <c r="V32" i="8" s="1"/>
  <c r="U25" i="8"/>
  <c r="U32" i="8" s="1"/>
  <c r="R25" i="8"/>
  <c r="Q25" i="8"/>
  <c r="Q32" i="8" s="1"/>
  <c r="P25" i="8"/>
  <c r="P32" i="8" s="1"/>
  <c r="N25" i="8"/>
  <c r="K25" i="8"/>
  <c r="K32" i="8" s="1"/>
  <c r="J25" i="8"/>
  <c r="L32" i="8" s="1"/>
  <c r="M32" i="8" s="1"/>
  <c r="H25" i="8"/>
  <c r="H32" i="8" s="1"/>
  <c r="I32" i="8" s="1"/>
  <c r="F25" i="8"/>
  <c r="D25" i="8"/>
  <c r="D32" i="8" s="1"/>
  <c r="E32" i="8" s="1"/>
  <c r="AS20" i="8"/>
  <c r="AO20" i="8"/>
  <c r="AK20" i="8"/>
  <c r="AG20" i="8"/>
  <c r="AC20" i="8"/>
  <c r="W20" i="8"/>
  <c r="S20" i="8"/>
  <c r="L20" i="8"/>
  <c r="C14" i="8"/>
  <c r="S32" i="8" l="1"/>
  <c r="T32" i="8" s="1"/>
  <c r="W32" i="8"/>
  <c r="X32" i="8" s="1"/>
  <c r="AA32" i="8"/>
  <c r="AE32" i="8"/>
  <c r="AI32" i="8"/>
  <c r="AM32" i="8"/>
  <c r="AQ32" i="8"/>
  <c r="A12" i="4"/>
  <c r="A13" i="4"/>
  <c r="A14" i="4"/>
  <c r="A15" i="4"/>
  <c r="A16" i="4"/>
  <c r="A17" i="4"/>
  <c r="A18" i="4"/>
  <c r="A19" i="4"/>
  <c r="A20" i="4"/>
  <c r="A21" i="4"/>
  <c r="A22" i="4"/>
  <c r="A23" i="4"/>
  <c r="A24" i="4"/>
  <c r="A25" i="4"/>
  <c r="A26" i="4"/>
  <c r="A27" i="4"/>
</calcChain>
</file>

<file path=xl/sharedStrings.xml><?xml version="1.0" encoding="utf-8"?>
<sst xmlns="http://schemas.openxmlformats.org/spreadsheetml/2006/main" count="1743" uniqueCount="304">
  <si>
    <t>Alcaldía de Bogotá D.C.</t>
  </si>
  <si>
    <t>Secretaría Distrital de Gobierno</t>
  </si>
  <si>
    <t>Alcaldía Local de Suba</t>
  </si>
  <si>
    <t xml:space="preserve">Evaluación Financiera y Organizacional </t>
  </si>
  <si>
    <t>Proceso: FDLSUBACMA-2-2022(72105)</t>
  </si>
  <si>
    <t>Objeto: “INTERVENTORÍA INTEGRAL PARA LA CONSTRUCCION DE LA MALLA VIAL LOCAL E INTERMEDIA Y SU ESPACIO PUBLICO ASOCIADO EN LA LOCALIDAD DE SUBA EN LA  CIUDAD DE BOGOTA D.C.”</t>
  </si>
  <si>
    <t xml:space="preserve">Presupuesto Oficial estimado </t>
  </si>
  <si>
    <t>Fecha cierre del proceso de selección</t>
  </si>
  <si>
    <t>INDICADORES FINANCIEROS EXIGIDOS</t>
  </si>
  <si>
    <t>Indicadores de capacidad financiera</t>
  </si>
  <si>
    <t>Índice de liquidez - Mayor o igual a</t>
  </si>
  <si>
    <t>Índice de endeudamiento - Menor o igual a</t>
  </si>
  <si>
    <t>Razón de Cobertura de intereses - Mayor o igual a</t>
  </si>
  <si>
    <t xml:space="preserve"> Capital de trabajo - Mayor o igual a</t>
  </si>
  <si>
    <t>Indicadores de capacidad organizacional</t>
  </si>
  <si>
    <t>Rentabilidad del patrimonio - Mayor o igual a</t>
  </si>
  <si>
    <t>Rentabilidad del activo - Mayor o igual a</t>
  </si>
  <si>
    <t>Nombre Proponente</t>
  </si>
  <si>
    <t>65.ECOVIAS S.A.S
NIT: 890.104.625 - 1</t>
  </si>
  <si>
    <t>66.CONSTRUCTORA INTEGRAL DE CORDOBA S.A.S NIT:901494523-8</t>
  </si>
  <si>
    <t>67. CONSORCIO INTERSUBA 2022</t>
  </si>
  <si>
    <t>68.DF CONSULTORIA S.A.S
NIT: 901396141-8</t>
  </si>
  <si>
    <t>69.CONSORCIO KALROY SUBA</t>
  </si>
  <si>
    <t>70.CONSORCIO INGEVIAL LAM.</t>
  </si>
  <si>
    <t>71.CONSORCIO INTERVIAL SUBA</t>
  </si>
  <si>
    <t>72.CONSORCIO VF.</t>
  </si>
  <si>
    <t>73.CONSORCIO INTERTRONCAL 2022.</t>
  </si>
  <si>
    <t>74.CONSORCIO INTEGRAL BAC-GESPIN.</t>
  </si>
  <si>
    <t>75.UNIÓN TEMPORAL D&amp;M</t>
  </si>
  <si>
    <t>76.ICEACSA CONSULTORES SL
NIT: 900521768-8</t>
  </si>
  <si>
    <t>77.CONSORCIO INT SUBA 2022</t>
  </si>
  <si>
    <t>78.CONSORCIO IB CONSULTORES</t>
  </si>
  <si>
    <t>79.CONSORCIO VIGE SUBA</t>
  </si>
  <si>
    <t>80.ESTUDIOS TECNICOS S.A.S
NIT:860008018-9</t>
  </si>
  <si>
    <t>81.CONSORCIO INTER-ALMA 2022</t>
  </si>
  <si>
    <t>RESULTADO</t>
  </si>
  <si>
    <t>EVALUACIÓN</t>
  </si>
  <si>
    <t>TOMAS LLAVADOR ARQUITECTOS E INGENIEROS SL SUCURSAL COLOMBIA NIT 900.539.687 – 9</t>
  </si>
  <si>
    <t>EJECUCIÓN Y GERENCIA DE PROYECTOS S.A.S. sigla EGEPROYEC S.A.S. NIT. 900.599.732-9</t>
  </si>
  <si>
    <t>KALPA INGENIERIA SAS
901.506.984-3</t>
  </si>
  <si>
    <t>ROY INGENIERIA SAS
900.922.872-7</t>
  </si>
  <si>
    <t>ESPINOSA DIAZ ABRAHAM ENRIQUE
NIT:78690387-8</t>
  </si>
  <si>
    <t>MENDOZA VELASQUEZ LINO ANDRES
NIT:79838206-5</t>
  </si>
  <si>
    <t>CONSTRUCTORA OCEANA S.A.S
NIT:901013246-1</t>
  </si>
  <si>
    <t>PI SAS – PROYECTOS DE INGENIERIA SAS</t>
  </si>
  <si>
    <t>ZAFRA INGENIERIA SAS</t>
  </si>
  <si>
    <t>CONSULTORES SOLANO NAVAS LTDA</t>
  </si>
  <si>
    <t>RODRIGUEZ RAMIREZ VICTOR GUILLERMO
NIT:19266128-5</t>
  </si>
  <si>
    <t>FLAVIO RICARDO JIMENEZ MEJIA
NIT: 3226596-1</t>
  </si>
  <si>
    <t>JASB PROYECTOS S.A.S
NIT: 901345411-3</t>
  </si>
  <si>
    <t>ARM CONSULTING S.A.S.
NIT:822007239-7</t>
  </si>
  <si>
    <t>GESTORA DE PROYECTOS DE INGENIERIA E INFRAESTRUCTURA S A S
NIT: 900495590-2</t>
  </si>
  <si>
    <t>BAC ENGINEERING CONSULTANCY GROUP S.L.
NIT: 900782236-0</t>
  </si>
  <si>
    <t>SERRANO AREVALO MIGUEL JESUS
NIT: 8.723.912 - 4</t>
  </si>
  <si>
    <t>DIQUE CONSULTORIA S.A.S.
NIT: 900.592.236 - 5</t>
  </si>
  <si>
    <t>PC INTERVENTORES S.A.S. NIT No. 901.492.520 – 7</t>
  </si>
  <si>
    <t>INFRAESTRUCTURAS E INGENIERIA GLOBAL S.A.S. NIT No. 900.614.314 – 8</t>
  </si>
  <si>
    <t>INPROTEKTO LIMITADA
NIT. 800.032.486-5</t>
  </si>
  <si>
    <t>BRAIN INGENIERÍA VIAL
S.A.S.
NIT. 900.779.202-1</t>
  </si>
  <si>
    <t>LA VIALIDAD LIMITADA Nit No. 860.003.342-8</t>
  </si>
  <si>
    <t>GEOVIAL LIMITADA Nit No. 860.517.334-5</t>
  </si>
  <si>
    <t>ALMA INTERVENTORÍA &amp; CONSULTORÍA SAS
NIT: 901573477-6</t>
  </si>
  <si>
    <t>INTERPROYECT-MY S.A.S</t>
  </si>
  <si>
    <t>Porcentaje de participación</t>
  </si>
  <si>
    <t>Información Financiera</t>
  </si>
  <si>
    <t>Activo Corriente</t>
  </si>
  <si>
    <t>Activo Total</t>
  </si>
  <si>
    <t>Pasivo Corriente</t>
  </si>
  <si>
    <t>Pasivo Total</t>
  </si>
  <si>
    <t>Patrimonio</t>
  </si>
  <si>
    <t>Utilidad/Pérdida operacional</t>
  </si>
  <si>
    <t>Gastos de intereses</t>
  </si>
  <si>
    <t>Índice de liquidez</t>
  </si>
  <si>
    <t>Índice de endeudamiento</t>
  </si>
  <si>
    <t>Razón de Cobertura de intereses</t>
  </si>
  <si>
    <t>INDETERMINADO</t>
  </si>
  <si>
    <t>Capital de trabajo</t>
  </si>
  <si>
    <t>Rentabilidad del patrimonio</t>
  </si>
  <si>
    <t>Rentabilidad del activo</t>
  </si>
  <si>
    <t>Fecha de corte información financiera</t>
  </si>
  <si>
    <t>Cumple</t>
  </si>
  <si>
    <t>Fecha Expedición RUP</t>
  </si>
  <si>
    <t>Fecha Renovación RUP (Según documento RUP aportado en la oferta)</t>
  </si>
  <si>
    <r>
      <rPr>
        <b/>
        <sz val="8"/>
        <rFont val="Tahoma"/>
        <family val="2"/>
      </rPr>
      <t>Proyectó y elaboró:</t>
    </r>
    <r>
      <rPr>
        <sz val="8"/>
        <rFont val="Tahoma"/>
        <family val="2"/>
      </rPr>
      <t xml:space="preserve"> Diego Fernando Fermin Navia - Contratista - Oficina de Contratación - Alcaldía Local de Suba  </t>
    </r>
  </si>
  <si>
    <t>Proceso:  FDLSUBACMA-2-2022(72105)</t>
  </si>
  <si>
    <r>
      <rPr>
        <b/>
        <sz val="10"/>
        <color indexed="8"/>
        <rFont val="Tahoma"/>
        <family val="2"/>
      </rPr>
      <t xml:space="preserve">Objeto: </t>
    </r>
    <r>
      <rPr>
        <sz val="10"/>
        <color indexed="8"/>
        <rFont val="Tahoma"/>
        <family val="2"/>
      </rPr>
      <t xml:space="preserve"> “INTERVENTORÍA INTEGRAL PARA LA CONSTRUCCION DE LA MALLA VIAL LOCAL E INTERMEDIA Y SU ESPACIO PUBLICO ASOCIADO EN LA LOCALIDAD DE SUBA EN LA  CIUDAD DE BOGOTA D.C.”</t>
    </r>
  </si>
  <si>
    <t xml:space="preserve">Presupuesto Oficial </t>
  </si>
  <si>
    <t>VERIFICACION DE LOS INDICADORES</t>
  </si>
  <si>
    <t>RENOVACIÓN RUP (CONFORME AL ART. 2.2.1.1.1.5.1. DEL DECRETO 1082 DE 2015)</t>
  </si>
  <si>
    <t>RESULTADO FINANCIERO</t>
  </si>
  <si>
    <t>OBERVACIONES</t>
  </si>
  <si>
    <t>NOMBRE DEL PROPONENTE</t>
  </si>
  <si>
    <t xml:space="preserve">Índice de liquidez </t>
  </si>
  <si>
    <t xml:space="preserve">Índice de endeudamiento </t>
  </si>
  <si>
    <t xml:space="preserve">Rentabilidad del patrimonio </t>
  </si>
  <si>
    <t>CUMPLE</t>
  </si>
  <si>
    <t>HABILITADO</t>
  </si>
  <si>
    <t>Evaluación Financiera y Organizacional - Preliminar</t>
  </si>
  <si>
    <t>Proceso: FDLSUBACMA-02-2022(72105)</t>
  </si>
  <si>
    <t>1. ESTRUCTURADOR COLOMBIA S.A.S</t>
  </si>
  <si>
    <t>2. CONSORCIO KIMO</t>
  </si>
  <si>
    <t>3. CONSORCIO INTERVENTORIA MALLA VIAL</t>
  </si>
  <si>
    <t>4.  CONSORCIO INTERVENTORES SUBA</t>
  </si>
  <si>
    <t>5.  CONSORCIO INTERTP</t>
  </si>
  <si>
    <t xml:space="preserve">6.  CONSORCIO GMC </t>
  </si>
  <si>
    <t xml:space="preserve">7.  CONSORCIO SUBA BG </t>
  </si>
  <si>
    <t xml:space="preserve">8. PROYECTOS CONSTRUCCIONES CIVILES Y VIALES S.A.S </t>
  </si>
  <si>
    <t xml:space="preserve">9.  CONSORCIO URBANO SUBA </t>
  </si>
  <si>
    <t>10. G3 INGENIEROS S.A.S.</t>
  </si>
  <si>
    <t>11. VELNEC S.A</t>
  </si>
  <si>
    <t xml:space="preserve">12. SALGADO MELÉNDEZ Y ASOCIADOS INGENIEROS CONSULTORES S.A.S. </t>
  </si>
  <si>
    <t xml:space="preserve">13.  CONSORCIO MALLA VIAL MM </t>
  </si>
  <si>
    <t xml:space="preserve">14. SERVICIOS DE INGENIERIA Y ARQUITECTURA CONSTRUCCIONES INGEVAL S.A.S </t>
  </si>
  <si>
    <t xml:space="preserve">15. CONSULTORES DONOVAN S.A.S </t>
  </si>
  <si>
    <t>16. COPEBA S.A.S</t>
  </si>
  <si>
    <t xml:space="preserve">GRUPO POSSO S.A.S. </t>
  </si>
  <si>
    <t xml:space="preserve">INGENIERÍA MONCADA GUERRERO S.A. </t>
  </si>
  <si>
    <t xml:space="preserve">TECNOLOGIAS Y CONSULTORIAS AMBIENTALES Y DE GESTION S.A.S </t>
  </si>
  <si>
    <t>TECAL INGENIERIA S.A.S.</t>
  </si>
  <si>
    <t xml:space="preserve">CELQO S.A.S </t>
  </si>
  <si>
    <t>PROES INGENIERÍA S.A.S</t>
  </si>
  <si>
    <t>CONSULTORES TECNICOS Y ECONOMICOS S.A.S</t>
  </si>
  <si>
    <t xml:space="preserve">CONSULTORES E INTERVENTORES TECNICOS S.A.S </t>
  </si>
  <si>
    <t xml:space="preserve">GRUPO METRO COLOMBIA S.A.S </t>
  </si>
  <si>
    <t>OSCAR ALFREDO MONTOYA CASTRO</t>
  </si>
  <si>
    <t>B &amp; C  S.A</t>
  </si>
  <si>
    <t>GRMM S.A.S</t>
  </si>
  <si>
    <t xml:space="preserve">NORBERTO BAYONA ESPITIA </t>
  </si>
  <si>
    <t>ARA INGENIERIA S.A.S</t>
  </si>
  <si>
    <t xml:space="preserve">MSING S.A.S  </t>
  </si>
  <si>
    <t xml:space="preserve">MS INGENIEROS SL </t>
  </si>
  <si>
    <t>Indeterminado</t>
  </si>
  <si>
    <t>Bogotá D.C. 08 de junio de 2022</t>
  </si>
  <si>
    <r>
      <rPr>
        <b/>
        <sz val="8"/>
        <rFont val="Tahoma"/>
        <family val="2"/>
      </rPr>
      <t>Proyectó y elaboró:</t>
    </r>
    <r>
      <rPr>
        <sz val="8"/>
        <rFont val="Tahoma"/>
        <family val="2"/>
      </rPr>
      <t xml:space="preserve"> Faydy Magally Patiño Gomez - Contratista - Oficina de Contratación - Alcaldía Local de Suba  </t>
    </r>
  </si>
  <si>
    <t>Proceso:  FDLSUBACMA-02-2022(72105)</t>
  </si>
  <si>
    <r>
      <rPr>
        <b/>
        <sz val="10"/>
        <color indexed="8"/>
        <rFont val="Tahoma"/>
        <family val="2"/>
      </rPr>
      <t>Objeto: "</t>
    </r>
    <r>
      <rPr>
        <sz val="10"/>
        <color indexed="8"/>
        <rFont val="Tahoma"/>
        <family val="2"/>
      </rPr>
      <t>INTERVENTORÍA INTEGRAL PARA LA CONSTRUCCION DE LA MALLA VIAL LOCAL E INTERMEDIA Y SU ESPACIO PUBLICO ASOCIADO EN LA LOCALIDAD DE SUBA EN LA  CIUDAD DE BOGOTA D.C."</t>
    </r>
  </si>
  <si>
    <t>Presupuesto Oficial Estimado</t>
  </si>
  <si>
    <t>ESTRUCTURADOR COLOMBIA S.A.S</t>
  </si>
  <si>
    <t xml:space="preserve"> CONSORCIO KIMO</t>
  </si>
  <si>
    <t>CONSORCIO INTERVENTORIA MALLA VIAL</t>
  </si>
  <si>
    <t>CONSORCIO INTERVENTORES SUBA</t>
  </si>
  <si>
    <t>CONSORCIO INTERTP</t>
  </si>
  <si>
    <t xml:space="preserve">CONSORCIO GMC </t>
  </si>
  <si>
    <t xml:space="preserve">CONSORCIO SUBA BG </t>
  </si>
  <si>
    <t>PROYECTOS CONSTRUCCIONES CIVILES Y VIALES S.A.S</t>
  </si>
  <si>
    <t xml:space="preserve">CONSORCIO URBANO SUBA </t>
  </si>
  <si>
    <t>G3 INGENIEROS S.A.S.</t>
  </si>
  <si>
    <t>VELNEC S.A</t>
  </si>
  <si>
    <t xml:space="preserve">SALGADO MELÉNDEZ Y ASOCIADOS INGENIEROS CONSULTORES S.A.S. </t>
  </si>
  <si>
    <t xml:space="preserve">CONSORCIO MALLA VIAL MM </t>
  </si>
  <si>
    <t xml:space="preserve">SERVICIOS DE INGENIERIA Y ARQUITECTURA CONSTRUCCIONES INGEVAL S.A.S </t>
  </si>
  <si>
    <t xml:space="preserve">CONSULTORES DONOVAN S.A.S </t>
  </si>
  <si>
    <t>COPEBA S.A.S</t>
  </si>
  <si>
    <t>( 17) SERVICIOS DE INGENIERIA Y CONSTRUCCION S.A.S</t>
  </si>
  <si>
    <t>( 18) GEOTECNIA Y CIMIENTOS INGEOCIM SOCIEDAD POR ACCIONES SIMPLIFICADA</t>
  </si>
  <si>
    <t>( 19) PEB CONSULTORES S.A.S.</t>
  </si>
  <si>
    <t>(20) CONSORCIO INGE-SEDIC SA</t>
  </si>
  <si>
    <t>(21) CB INGENIEROS SAS</t>
  </si>
  <si>
    <t>(22)CONSORCIO VIAS URBANAS PCC</t>
  </si>
  <si>
    <t>(23) CONSORCIO INGE-SEDIC SA</t>
  </si>
  <si>
    <t>(24) CONSULTORIA VIAL SAS</t>
  </si>
  <si>
    <t>(25) CONSORCIO VIAL C&amp;J SUBA</t>
  </si>
  <si>
    <t>(26) CONSORCIO RP SUBA</t>
  </si>
  <si>
    <t>(27) CONSORCIO INTERVIAL BOGOTA</t>
  </si>
  <si>
    <t>(28) CONSORCIO INTERBOGOTA B&amp;B</t>
  </si>
  <si>
    <t>(29) CONSORCIO EMPROG -JG</t>
  </si>
  <si>
    <t>(30) TERRA INGENIEROS CIVILES S.A.S</t>
  </si>
  <si>
    <t>(31) 	DAM SOLUCIONES E INGENIERIA SAS</t>
  </si>
  <si>
    <t>(32) 	NOGAALL S.A.S</t>
  </si>
  <si>
    <t>SEDIC SA</t>
  </si>
  <si>
    <t>INGEPLAN SAS BIC</t>
  </si>
  <si>
    <t>PEDRO JOSÉ CORREDOR BECERRA</t>
  </si>
  <si>
    <t>JORGE WILLAN CORZO GARCIA</t>
  </si>
  <si>
    <t>GERMAN ALONSO PUENTES GORDO</t>
  </si>
  <si>
    <t>COMPAÑIA DE PROYECTOS TECNICOS CPT S A</t>
  </si>
  <si>
    <t>AIRTIFICIAL CW INFRASTRUCTURES COLOMBIA S.A.S.</t>
  </si>
  <si>
    <t>JET INGENIERIA SAS</t>
  </si>
  <si>
    <t>COSNTRUPROCETOS DEL NORTE SAS</t>
  </si>
  <si>
    <t>GUSTAVO ROSO GOMEZ</t>
  </si>
  <si>
    <t>NAIRO PRIETO SUAREZ</t>
  </si>
  <si>
    <t>IAR PROYECTOS SAS</t>
  </si>
  <si>
    <t>PROYECTOS IAR SAS</t>
  </si>
  <si>
    <t>BATEMAN INGENIERIA SAS</t>
  </si>
  <si>
    <t>BATEMAN INGENIEROS SAS</t>
  </si>
  <si>
    <t>EMPROCIV SAS</t>
  </si>
  <si>
    <t>JG INGENIERIA CONSULTORIA Y CONSTRUCCIÓN SA</t>
  </si>
  <si>
    <t>No cumple</t>
  </si>
  <si>
    <r>
      <rPr>
        <b/>
        <sz val="8"/>
        <rFont val="Tahoma"/>
        <family val="2"/>
      </rPr>
      <t>Proyectó y elaboró:</t>
    </r>
    <r>
      <rPr>
        <sz val="8"/>
        <rFont val="Tahoma"/>
        <family val="2"/>
      </rPr>
      <t xml:space="preserve"> Juan Carlos Torres Ortiz- Contratista - Oficina de Planeación  - Alcaldía Local de Suba  </t>
    </r>
  </si>
  <si>
    <t>Evaluación Financiera y Organizacional - Definitivo</t>
  </si>
  <si>
    <r>
      <rPr>
        <b/>
        <sz val="10"/>
        <color indexed="8"/>
        <rFont val="Tahoma"/>
        <family val="2"/>
      </rPr>
      <t xml:space="preserve">Objeto: </t>
    </r>
    <r>
      <rPr>
        <sz val="10"/>
        <color indexed="8"/>
        <rFont val="Tahoma"/>
        <family val="2"/>
      </rPr>
      <t>INTERVENTORÍA INTEGRAL PARA LA CONSTRUCCION DE LA MALLA VIAL LOCAL E INTERMEDIA Y SU ESPACIO PUBLICO ASOCIADO EN LA LOCALIDAD DE SUBA EN LA  CIUDAD DE BOGOTA D.C</t>
    </r>
  </si>
  <si>
    <t>SERVICIOS DE INGENIERIA Y CONSTRUCCION S.A.S</t>
  </si>
  <si>
    <t>GEOTECNIA Y CIMIENTOS INGEOCIM SOCIEDAD POR ACCIONES SIMPLIFICADA</t>
  </si>
  <si>
    <t xml:space="preserve"> PEB CONSULTORES S.A.S.</t>
  </si>
  <si>
    <t>CONSORCIO INGE-SEDIC SA</t>
  </si>
  <si>
    <t>CB INGENIEROS SAS</t>
  </si>
  <si>
    <t>CONSORCIO VIAS URBANAS PCC</t>
  </si>
  <si>
    <t>CONSULTORIA VIAL SAS</t>
  </si>
  <si>
    <t>CONSORCIO VIAL C&amp;J SUBA</t>
  </si>
  <si>
    <t>CONSORCIO RP SUBA</t>
  </si>
  <si>
    <t>CONSORCIO INTERVIAL BOGOTA</t>
  </si>
  <si>
    <t>CONSORCIO INTERBOGOTA B&amp;B</t>
  </si>
  <si>
    <t>CONSORCIO EMPROG -JG</t>
  </si>
  <si>
    <t>TERRA INGENIEROS CIVILES S.A.S</t>
  </si>
  <si>
    <t>DAM SOLUCIONES E INGENIERIA SAS</t>
  </si>
  <si>
    <t>NOGAALL S.A.S</t>
  </si>
  <si>
    <t>Objeto: “INTERVENTORÍA INTEGRAL PARA LA CONSTRUCCIÓN DE LA MALLA VÍAL LOCAL E INTERMEDIA Y SU ESPACIO PÚBLICO ASOCIADO, EN LA LOCALIDAD DE SUBA, EN LA CIUDAD DE BOGOTÁ D.C., GRUPO 1 Y GRUPO 2”.</t>
  </si>
  <si>
    <t>33. CONSTRUCCIONES INTERVENTORIAS ISAZA INGENIERIA S.A.S., NIT: 901.164.885-3</t>
  </si>
  <si>
    <t>34. CONSORCIO DS7</t>
  </si>
  <si>
    <t>35. CONSORCIO INFRA-VIAL SUBA</t>
  </si>
  <si>
    <t>36. INTERVENTORIA Y CONSTRUCIVILES S.A.S., NIT: 900.107.376-1</t>
  </si>
  <si>
    <t>37. CONSORCIO CMP SUBA</t>
  </si>
  <si>
    <t>38. CONSORCIO RED VIAL CO</t>
  </si>
  <si>
    <t>39. CONSORCIO MALLA VIAL SUBA</t>
  </si>
  <si>
    <t>40. CONSORCIO SUBA</t>
  </si>
  <si>
    <t>41. CONSORCIO AYA SUBA</t>
  </si>
  <si>
    <t>42. CONSORCIO MOVILIDAD</t>
  </si>
  <si>
    <t>43. INGENIEROS CIVILES ESPECIALISTAS S.A.S., NIT: 802.008.390-3</t>
  </si>
  <si>
    <t>44. CONSORCIO INTER MALLA SUBA</t>
  </si>
  <si>
    <t>45. CONSORCIO INTERVIAL AS 002</t>
  </si>
  <si>
    <t>46. CONSORCIO GAB BOGOTA</t>
  </si>
  <si>
    <t>47. ESTUDIOS TECNICOS Y CONSTRUCCIONES S.A.S., NIT: 800.032.277-2</t>
  </si>
  <si>
    <t>48. HMV SERVICIOS S.A.S., NIT: 901.413.091-1</t>
  </si>
  <si>
    <t>34. DESARROLLO EN INGENIERIA S.A.S., NIT: 800.214.601-8</t>
  </si>
  <si>
    <t>34. SEIING S.A.S. BIC, NIT: 900.208.425-6</t>
  </si>
  <si>
    <t>35. INFRALAR S.A.S., NIT: 900.284.623-1</t>
  </si>
  <si>
    <t>35. VERTICE INTERVENTORIA DE PROYECTOS SAS, NIT: 901.038.896-5</t>
  </si>
  <si>
    <t>37. CORTES LEIVA ASOCIADOS S.A.S., NIT: 900.859.890-0</t>
  </si>
  <si>
    <t>37. MSC INGENIERIA S.A.S., NIT: 830.090.285-8</t>
  </si>
  <si>
    <t>37. PROMACO INGENIERIA S.A.S., NIT: 900.036.946-2</t>
  </si>
  <si>
    <t>38. CAYCO SAS, NIT: 900.334.140-1</t>
  </si>
  <si>
    <t>38. OBRAS Y PROYECTOS RP S.A.S., NIT: 800.245.246-9</t>
  </si>
  <si>
    <t>39. SEG GEOTECNIA Y CONTROL DE CALIDAD SAS, NIT: 900.834.413-2</t>
  </si>
  <si>
    <t>39. PEYCO, PROYECTOS, ESTUDIOS Y CONSTRUCCIONES SAS, NIT: 901.268.368-4</t>
  </si>
  <si>
    <t>40. TOTALL S.A.S., NIT: 901.384.670-0</t>
  </si>
  <si>
    <t>40. INFRAOBRAS INGENIERIA S.A.S., NIT: 901.158.110-1</t>
  </si>
  <si>
    <t>40. LATINOCONSULT S.A.S., NIT: 901.347.420-9</t>
  </si>
  <si>
    <t>41. AYM CONSULTORIA S.A.S., NIT: 901.410.673-4</t>
  </si>
  <si>
    <t>41. ARREDONDO MADRID INGENIEROS CIVILES S.A.S. (AIM S.A.S.), NIT: 890.929.122-8</t>
  </si>
  <si>
    <t>42. VALLEJO H INGENIEROS CONSULTORES CONSTRUCTORES S.A.S. - BIC, NIT: 900.416.314-9</t>
  </si>
  <si>
    <t>42. COMPAÑIA CONSULTORA COLOMBIANA TRIPLE C S.A.S - BIC, NIT: 901.256.066-3</t>
  </si>
  <si>
    <t>44. INGENIERIA DE PROYECTOS S.A.S., NIT: 890.116.722-8</t>
  </si>
  <si>
    <t>44. INGECO INGENIERIA DE CONSTRUCCIONES S.A.S., NIT: 890.115.120-1</t>
  </si>
  <si>
    <t>45. INTERESTUDIOS INGENIERIA S.A.S., NIT: 820.000.836-5</t>
  </si>
  <si>
    <t>45. GUSTAVO PÉREZ MARIÑO, NIT: 6.762.843-3</t>
  </si>
  <si>
    <t>46. GERMAN ANTONIO BALLESTAS BERDEJO, NIT: 19.138.735-8</t>
  </si>
  <si>
    <t>46. GAB INGENIERIA SAS, NIT: 900.591.649-9</t>
  </si>
  <si>
    <r>
      <rPr>
        <b/>
        <sz val="8"/>
        <rFont val="Tahoma"/>
        <family val="2"/>
      </rPr>
      <t>Proyectó y elaboró:</t>
    </r>
    <r>
      <rPr>
        <sz val="8"/>
        <rFont val="Tahoma"/>
        <family val="2"/>
      </rPr>
      <t xml:space="preserve"> Miguel Ángel Granados Gutiérrez - Contratista - Oficina de Contratación - Alcaldía Local de Suba  </t>
    </r>
  </si>
  <si>
    <t>Presupuesto Oficial</t>
  </si>
  <si>
    <t>VERIFICACIÓN DE LOS INDICADORES</t>
  </si>
  <si>
    <t xml:space="preserve">* Se realiza la Evaluación Financiera y Organizacional de acuerdo a lo establecido con el pliego de condiciones definitivo del proceso; la evaluación es puesta a disposición de la Oficina de Contratación y Despacho, para que se continúe con el proceso de evaluación. </t>
  </si>
  <si>
    <t>Bogotá D.C., 08 de junio de 2022</t>
  </si>
  <si>
    <r>
      <rPr>
        <b/>
        <sz val="10"/>
        <rFont val="Tahoma"/>
        <family val="2"/>
      </rPr>
      <t>Proyectó y elaboró:</t>
    </r>
    <r>
      <rPr>
        <sz val="10"/>
        <rFont val="Tahoma"/>
        <family val="2"/>
      </rPr>
      <t xml:space="preserve"> Miguel Ángel Granados Gutiérrez - Contratista - Oficina de Contratación - Alcaldía Local de Suba  </t>
    </r>
  </si>
  <si>
    <t>49. CONSORCIO SUBA JI 2</t>
  </si>
  <si>
    <t>50. CONSORCIO SAN AGUSTIN</t>
  </si>
  <si>
    <t>51. SADING GROUP S.A.S
901.192.745-1</t>
  </si>
  <si>
    <t>52. CONSORCIO INCOL – ALEPH</t>
  </si>
  <si>
    <t>53. PROYECTISTAS ASOCIADOS SAS
9004261557</t>
  </si>
  <si>
    <t>54. CONSORCIO GS SUBA</t>
  </si>
  <si>
    <t>55. CONSORCIO VIAL SUBA</t>
  </si>
  <si>
    <t>56. TECNOLOGIA DE NUEVAS MEDICIONES COLOMBIA S A S
NIT 830018821-0</t>
  </si>
  <si>
    <t>57. CONSORCIO INTERDISEÑOS MALLA VIAL SUBA</t>
  </si>
  <si>
    <t>58. INGENIERIA Y CONSULTORIA INGECON SAS
NIT 810002747-0</t>
  </si>
  <si>
    <t>59. JOYCO S.A.S. BIC
NIT 860067561-9</t>
  </si>
  <si>
    <t>60. SOLUCIONES PARA LA INGENIERIA S.A.S
NIT 900389180-2</t>
  </si>
  <si>
    <t>61. CONSORCIO MALLA VIAL MAQ</t>
  </si>
  <si>
    <t>62. CONSORCIO VIAL COLOMBIA</t>
  </si>
  <si>
    <t>63. INTERSA S.A.
NIT 860450644-3</t>
  </si>
  <si>
    <t>64. CONSORCIO EPSILON SUBA</t>
  </si>
  <si>
    <t>JPS INGENIERIA S.A.S.
NIT.: 830.035.398-8</t>
  </si>
  <si>
    <t>INFRAING SAS
NIT.: 900.802.713-1</t>
  </si>
  <si>
    <t>JORGE ELIECER ALVAREZ CARREÑO NIT 91.275.391 - 6</t>
  </si>
  <si>
    <t>AEROVIAS INGENIERIA S.A.S NIT 901.143.989 - 0</t>
  </si>
  <si>
    <t>ALEPH INGENIERÍA Y CONSULTORÍA S.A.S.
901218749 - 3</t>
  </si>
  <si>
    <t>INGENIEROS CONSULTORES S.A.
890312697 - 1</t>
  </si>
  <si>
    <t>SIGT INGENIEROS Y CONSULTORES S.A.S. NIT No. 900.614.304 – 4</t>
  </si>
  <si>
    <t>GPR INGENIERIA DE PROYECTOS DE INFRAESTRUCTURA S.A.S. NIT No. 900.396.810 – 3</t>
  </si>
  <si>
    <t>ACINCO INGENIERIA S.A.S – BIC
NIT. 901.230.477-4</t>
  </si>
  <si>
    <t>GRUCON INGENIERIA S.A.S
NIT. 860.038.516-3</t>
  </si>
  <si>
    <t>INTERDISEÑOS CONSULTORES S.A.S.
NIT 901386742-1</t>
  </si>
  <si>
    <t>INTERVENTORÍAS Y DISEÑOS S.A. -
INTERDISEÑOS
NIT 860027091-8</t>
  </si>
  <si>
    <t>ALPHA GRUPO CONSULTOR E INTERVENTOR S.A.S.
900645004 - 2</t>
  </si>
  <si>
    <t>GRUPO QUIMBAYA S.A.S
900805213-2</t>
  </si>
  <si>
    <t>M Y D INGENIERIA S.A.S.
900470329 - 8</t>
  </si>
  <si>
    <t>MIRS LATINOAMERICA S.A.S. NIT. 900.241.875-6</t>
  </si>
  <si>
    <t>IC COLOMBIA S.A.S. NIT. 900.055.322-8</t>
  </si>
  <si>
    <t>PROYECTOS E INTERVENTORÍAS S.A.S – PI S.A.S.
860.403.102-3</t>
  </si>
  <si>
    <t>INGENIERÍA DE ESTUDIOS Y ASESORIAS S.A.S. INESAS S.A.S
860.034.155-1</t>
  </si>
  <si>
    <t xml:space="preserve">HABILITADO </t>
  </si>
  <si>
    <r>
      <rPr>
        <b/>
        <sz val="8"/>
        <rFont val="Tahoma"/>
        <family val="2"/>
      </rPr>
      <t>Proyectó y elaboró:</t>
    </r>
    <r>
      <rPr>
        <sz val="8"/>
        <rFont val="Tahoma"/>
        <family val="2"/>
      </rPr>
      <t xml:space="preserve"> Wendy Quevedo Rodríguez - Contratista - Oficina de Contratación - Alcaldía Local de Suba  </t>
    </r>
  </si>
  <si>
    <t>51. SADING GROUP S.A.S</t>
  </si>
  <si>
    <t>53. PROYECTISTAS ASOCIADOS SAS</t>
  </si>
  <si>
    <t xml:space="preserve">
EL COMITÉ EVALUADOR UNA VEZ VERIFICADA LA DOCUMENTACIÓN REMITIDA DENTRO DEL TÉRMINO DEL TRASLADO DEL INFORME DE EVALUACIÓN, SE PUEDE EVIDENCIAR QUE EL PROPONENTE CONSORCIO MALLA VIAL SUBA 2022 - G1  ALLEGO CERTIFICADO ANTE LA CÁMARA DE COMERCIO DEL INTEGRANTE PICO CONSTRUCCIONES SAS NIT:830143870-6 EN EL QUE CONSTA DEL INICIO DE TRÁMITE DE RENOVACIÓN DEL RUP DE FECHA 07 DE ABRIL DE 2022 DANDO CUMPLIMIENTO Y DE CONFORMIDAD CON LO ESTABLECIDO EN EL PARÁGRAFO SEGUNDO DEL ARTICULO 2.2.1.1.1.5.1 DEL DECRETO 1082 DE 2015; NUMERAL 6.3 DE LA CIRCULAR EXTERNA ÚNICA DE COLOMBIA COMPRA EFICIENTE Y A LO ESTABLECIDO EN EL PLIEGO DE CONDICIONES DEFINITIVO DEL PRESENTE PROCESO. ADICIONAL EL PROPONENTE SUBSANO RUP DE FECHA DE ULTIMA RENOVACIÓN 02/05/2022 VIGENTE Y EN FIRME.
POR LO ANTERIOR EL PROPONENTE CUMPLE Y SE ENCUENTRA HABILITADO FINANCIERAMENTE EN LA PRESENTE EVALUACIÓN.
</t>
  </si>
  <si>
    <t>56. TECNOLOGIA DE NUEVAS MEDICIONES COLOMBIA S A S</t>
  </si>
  <si>
    <t xml:space="preserve">
EL COMITÉ EVALUADOR UNA VEZ VERIFICADA LA DOCUMENTACIÓN REMITIDA DENTRO DEL TÉRMINO DEL TRASLADO DEL INFORME DE EVALUACIÓN, SE PUEDE EVIDENCIAR QUE EL PROPONENTE CONSORCIO CCA OBRAS CIVILES  ALLEGO CERTIFICADO ANTE LA CÁMARA DE COMERCIO DEL INTEGRANTE CARLOS FERNANDO CORDOBA AVILES NIT 13010352-8 CON NÚMERO DE TRAMITE 000000220187855 EN EL QUE CONSTA DEL INICIO DE TRÁMITE DE RENOVACIÓN DE FECHA 07 DE ABRIL DE 2022 Y CERTIFICADO ANTE LA CÁMARA DE COMERCIO DEL INTEGRANTE CCA INGENIEROS CONTRATISTAS Y CIA LTDA NIT: 900065196-9  CON NUMERO DE TRAMITE 000000220192424 EN EL QUE CONSTA DEL INICIO DE TRÁMITE DE RENOVACIÓN DEL RUP DE FECHA 07 DE ABRIL DE 2022 DANDO CUMPLIMIENTO Y DE CONFORMIDAD CON LO ESTABLECIDO EN EL PARÁGRAFO SEGUNDO DEL ARTICULO 2.2.1.1.1.5.1 DEL DECRETO 1082 DE 2015; NUMERAL 6.3 DE LA CIRCULAR EXTERNA ÚNICA DE COLOMBIA COMPRA EFICIENTE Y A LO ESTABLECIDO EN EL PLIEGO DE CONDICIONES DEFINITIVO DEL PRESENTE PROCESO. ADICIONAL EL PROPONENTE SUBSANO RUP DEL INTEGRANTE CCA INGENIEROS CONTRATISTAS Y CIA LTDA DE FECHA DE ULTIMA RENOVACIÓN 29/04/2022 VIGENTE Y EN FIRME Y RUP DEL INTEGRANTE CARLOS FERNANDO CORDOBA AVILES DE FECHA DE ULTIMA RENOVACIÓN 29/04/2022 VIGENTE Y EN FIRME.
POR LO ANTERIOR EL PROPONENTE CUMPLE Y SE ENCUENTRA HABILITADO FINANCIERAMENTE EN LA PRESENTE EVALUACIÓN.</t>
  </si>
  <si>
    <t>58. INGENIERIA Y CONSULTORIA INGECON SAS</t>
  </si>
  <si>
    <t>59. JOYCO S.A.S. BIC</t>
  </si>
  <si>
    <t>60. SOLUCIONES PARA LA INGENIERIA S.A.S</t>
  </si>
  <si>
    <t>63. INTERSA S.A.</t>
  </si>
  <si>
    <t xml:space="preserve">EN EL INFORME DE EVALUACIÓN PRELIMINAR EL COMITÉ FINANCIERO EVALUADOR INFORMO LO SIGUIENTE: 
(…) EL RUP APORTADO INICIALMENTE POR EL PROPONENTE CONSTRUCTORA INTEGRAL DE CORDOBA S.A.S SE ENCUENTRA DE FECHA DE ULTIMA DE INSCRIPCIÓN DEL 17/09/2021 NO ENCONTRANDOSE VIGENTE Y EN FIRME PARA EL PRESENTE PROCESO DE SELECCIÓN E INCUMPLIENDO LO ESTABLECIDO EN EL NUMERAL 3.7.1.1 DEL PLIEGO DE CONDICIONES DEFINITIVO.
SE REQUIERE AL PROPONENTE SUBSANAR RUP VIGENTE Y EN FIRME.
HASTA TANTO EL PROPONENTE NO SUBSANE LO REQUERIDO DE CONFORMIDAD CON LO SOLICITADO EN EL PARAGRAFO PRIMERO DEL NUMERAL 3.7.1.1 DEL PLIEGO DE CONDICIONES, EL COMITÉ EVALUADOR NO PROCEDERA A VERIFICAR EL CUMPLIMIENTO DE LOS INDICADORES FINANCIEROS EN EL RUP APORTADO, TENIENDO EN CUENTA QUE NO CUENTA CON LA VIGENCIA Y FIRMEZA REQUERIDA.
AHORA BIEN, PARA LA PRESENTE EVALUACIÓN DEFINITIVA EL PROPONENTE DENTRO DEL TRASLADO DEL INFORME DE EVALUACIÓN PRELIMINAR A TRAVES DE MENSAJE NO. CO1.MSG.378287 DE FECHA 16/06/2022 A LAS 4:27:09 PM SUBSANO RUP DE FECHA DE RENOVACIÓN 27/05/2022 VIGENTE Y EN FIRME CUMPLIENDO CON LO REQUERIDO EN EL NUMERAL 3.7.1.1 DEL PLIEGO DE CONDICIONES DEFINITIVO.
</t>
  </si>
  <si>
    <t>Subsano - Cumple</t>
  </si>
  <si>
    <t xml:space="preserve">Elaborado:  21 de Junio de 20222 </t>
  </si>
  <si>
    <t>Evaluación Financiera y Organizacional - Definitiva</t>
  </si>
  <si>
    <t>Bogotá D.C. 21 de junio de 2022</t>
  </si>
  <si>
    <t xml:space="preserve">SUBSANÓ
 El RUP expedido el 2 de junio de 2022 y renovado el 01/06/2022, de confomridad con lo registrado en el RUES. VIGENTE Y EN FIRME CUMPLIENDO CON LO REQUERIDO EN EL NUMERAL 3.7.1.1 DEL PLIEGO DE CONDICIONES DEFINITIVO.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</si>
</sst>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 #,##0;[Red]\-&quot;$&quot;\ #,##0"/>
    <numFmt numFmtId="164" formatCode="&quot;$&quot;\ #,##0"/>
    <numFmt numFmtId="165" formatCode="&quot;$&quot;\ #,##0.0"/>
    <numFmt numFmtId="166" formatCode="0.0000"/>
    <numFmt numFmtId="167" formatCode="0.000"/>
    <numFmt numFmtId="168" formatCode="[$-C0A]dd\-mmm\-yy;@"/>
    <numFmt numFmtId="169" formatCode="[$-240A]d&quot; de &quot;mmmm&quot; de &quot;yyyy;@"/>
  </numFmts>
  <fonts count="36" x14ac:knownFonts="1">
    <font>
      <sz val="11"/>
      <color theme="1"/>
      <name val="Calibri"/>
      <family val="2"/>
      <scheme val="minor"/>
    </font>
    <font>
      <sz val="10"/>
      <color indexed="8"/>
      <name val="Tahoma"/>
      <family val="2"/>
    </font>
    <font>
      <sz val="8"/>
      <name val="Tahoma"/>
      <family val="2"/>
    </font>
    <font>
      <b/>
      <sz val="8"/>
      <name val="Tahoma"/>
      <family val="2"/>
    </font>
    <font>
      <b/>
      <sz val="10"/>
      <color indexed="8"/>
      <name val="Tahoma"/>
      <family val="2"/>
    </font>
    <font>
      <sz val="9"/>
      <name val="Tahoma"/>
      <family val="2"/>
    </font>
    <font>
      <sz val="10"/>
      <name val="Tahoma"/>
      <family val="2"/>
    </font>
    <font>
      <b/>
      <sz val="9"/>
      <color indexed="8"/>
      <name val="Tahoma"/>
      <family val="2"/>
    </font>
    <font>
      <sz val="11"/>
      <name val="Tahoma"/>
      <family val="2"/>
    </font>
    <font>
      <b/>
      <sz val="9"/>
      <name val="Tahoma"/>
      <family val="2"/>
    </font>
    <font>
      <sz val="11"/>
      <color theme="1"/>
      <name val="Calibri"/>
      <family val="2"/>
      <scheme val="minor"/>
    </font>
    <font>
      <b/>
      <sz val="11"/>
      <color theme="1"/>
      <name val="Calibri"/>
      <family val="2"/>
      <scheme val="minor"/>
    </font>
    <font>
      <sz val="11"/>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rgb="FFFF0000"/>
      <name val="Tahoma"/>
      <family val="2"/>
    </font>
    <font>
      <sz val="9"/>
      <color theme="1"/>
      <name val="Tahoma"/>
      <family val="2"/>
    </font>
    <font>
      <sz val="9"/>
      <color rgb="FFFF0000"/>
      <name val="Tahoma"/>
      <family val="2"/>
    </font>
    <font>
      <b/>
      <sz val="8"/>
      <color theme="1"/>
      <name val="Tahoma"/>
      <family val="2"/>
    </font>
    <font>
      <sz val="8"/>
      <color theme="1"/>
      <name val="Tahoma"/>
      <family val="2"/>
    </font>
    <font>
      <b/>
      <sz val="12"/>
      <color theme="1"/>
      <name val="Tahoma"/>
      <family val="2"/>
    </font>
    <font>
      <sz val="12"/>
      <color theme="1"/>
      <name val="Tahoma"/>
      <family val="2"/>
    </font>
    <font>
      <sz val="9"/>
      <color theme="0"/>
      <name val="Tahoma"/>
      <family val="2"/>
    </font>
    <font>
      <b/>
      <sz val="9"/>
      <color theme="0"/>
      <name val="Tahoma"/>
      <family val="2"/>
    </font>
    <font>
      <b/>
      <sz val="9"/>
      <color rgb="FFFF0000"/>
      <name val="Tahoma"/>
      <family val="2"/>
    </font>
    <font>
      <b/>
      <sz val="9"/>
      <color theme="1"/>
      <name val="Calibri"/>
      <family val="2"/>
      <scheme val="minor"/>
    </font>
    <font>
      <sz val="10"/>
      <color rgb="FFFF0000"/>
      <name val="Tahoma"/>
      <family val="2"/>
    </font>
    <font>
      <b/>
      <sz val="11"/>
      <color rgb="FFFF0000"/>
      <name val="Tahoma"/>
      <family val="2"/>
    </font>
    <font>
      <b/>
      <sz val="8"/>
      <color rgb="FF2E2E2E"/>
      <name val="Tahoma"/>
      <family val="2"/>
    </font>
    <font>
      <sz val="9"/>
      <color indexed="8"/>
      <name val="Tahoma"/>
      <family val="2"/>
    </font>
    <font>
      <b/>
      <sz val="10"/>
      <name val="Tahoma"/>
      <family val="2"/>
    </font>
    <font>
      <b/>
      <i/>
      <sz val="11"/>
      <color theme="1"/>
      <name val="Tahoma"/>
      <family val="2"/>
    </font>
    <font>
      <b/>
      <sz val="11"/>
      <name val="Tahoma"/>
      <family val="2"/>
    </font>
    <font>
      <b/>
      <sz val="12"/>
      <name val="Tahoma"/>
      <family val="2"/>
    </font>
  </fonts>
  <fills count="7">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4" tint="0.79998168889431442"/>
        <bgColor indexed="64"/>
      </patternFill>
    </fill>
  </fills>
  <borders count="50">
    <border>
      <left/>
      <right/>
      <top/>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diagonalDown="1">
      <left style="thin">
        <color indexed="64"/>
      </left>
      <right style="thin">
        <color indexed="64"/>
      </right>
      <top style="thin">
        <color indexed="64"/>
      </top>
      <bottom style="thin">
        <color indexed="64"/>
      </bottom>
      <diagonal style="dashDotDot">
        <color indexed="64"/>
      </diagonal>
    </border>
    <border>
      <left style="thin">
        <color indexed="64"/>
      </left>
      <right style="medium">
        <color theme="1"/>
      </right>
      <top style="thin">
        <color indexed="64"/>
      </top>
      <bottom style="thin">
        <color indexed="64"/>
      </bottom>
      <diagonal/>
    </border>
    <border>
      <left style="medium">
        <color theme="1"/>
      </left>
      <right style="thin">
        <color indexed="64"/>
      </right>
      <top style="thin">
        <color indexed="64"/>
      </top>
      <bottom style="thin">
        <color indexed="64"/>
      </bottom>
      <diagonal/>
    </border>
    <border>
      <left/>
      <right style="medium">
        <color theme="1"/>
      </right>
      <top/>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right/>
      <top/>
      <bottom style="medium">
        <color theme="1"/>
      </bottom>
      <diagonal/>
    </border>
    <border>
      <left/>
      <right style="medium">
        <color theme="1"/>
      </right>
      <top/>
      <bottom style="medium">
        <color theme="1"/>
      </bottom>
      <diagonal/>
    </border>
    <border>
      <left/>
      <right style="thin">
        <color indexed="64"/>
      </right>
      <top style="thin">
        <color indexed="64"/>
      </top>
      <bottom style="medium">
        <color theme="1"/>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theme="1"/>
      </right>
      <top style="medium">
        <color theme="1"/>
      </top>
      <bottom style="thin">
        <color indexed="64"/>
      </bottom>
      <diagonal/>
    </border>
    <border>
      <left style="medium">
        <color theme="1"/>
      </left>
      <right/>
      <top style="medium">
        <color indexed="64"/>
      </top>
      <bottom/>
      <diagonal/>
    </border>
    <border>
      <left style="medium">
        <color theme="1"/>
      </left>
      <right/>
      <top/>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medium">
        <color theme="1"/>
      </left>
      <right style="thin">
        <color theme="1"/>
      </right>
      <top style="thin">
        <color theme="1"/>
      </top>
      <bottom style="thin">
        <color theme="1"/>
      </bottom>
      <diagonal/>
    </border>
    <border>
      <left style="medium">
        <color theme="1"/>
      </left>
      <right style="thin">
        <color theme="1"/>
      </right>
      <top style="thin">
        <color theme="1"/>
      </top>
      <bottom style="medium">
        <color theme="1"/>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s>
  <cellStyleXfs count="2">
    <xf numFmtId="0" fontId="0" fillId="0" borderId="0"/>
    <xf numFmtId="9" fontId="10" fillId="0" borderId="0" applyFont="0" applyFill="0" applyBorder="0" applyAlignment="0" applyProtection="0"/>
  </cellStyleXfs>
  <cellXfs count="373">
    <xf numFmtId="0" fontId="0" fillId="0" borderId="0" xfId="0"/>
    <xf numFmtId="0" fontId="12" fillId="0" borderId="0" xfId="0" applyFont="1"/>
    <xf numFmtId="0" fontId="13" fillId="0" borderId="0" xfId="0" applyFont="1" applyAlignment="1">
      <alignment vertical="center" wrapText="1"/>
    </xf>
    <xf numFmtId="0" fontId="12" fillId="0" borderId="0" xfId="0" applyFont="1" applyAlignment="1">
      <alignment vertical="center"/>
    </xf>
    <xf numFmtId="0" fontId="14" fillId="0" borderId="1" xfId="0" applyFont="1" applyBorder="1" applyAlignment="1">
      <alignment horizontal="right" vertical="center"/>
    </xf>
    <xf numFmtId="0" fontId="14" fillId="0" borderId="2" xfId="0" applyFont="1" applyBorder="1" applyAlignment="1">
      <alignment horizontal="left" vertical="center"/>
    </xf>
    <xf numFmtId="0" fontId="14" fillId="0" borderId="0" xfId="0" applyFont="1"/>
    <xf numFmtId="0" fontId="15" fillId="0" borderId="0" xfId="0" applyFont="1" applyAlignment="1">
      <alignment horizontal="right"/>
    </xf>
    <xf numFmtId="164" fontId="5" fillId="0" borderId="0" xfId="0" applyNumberFormat="1"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wrapText="1"/>
    </xf>
    <xf numFmtId="0" fontId="14" fillId="0" borderId="0" xfId="0" applyFont="1" applyAlignment="1">
      <alignment horizontal="right" vertical="center"/>
    </xf>
    <xf numFmtId="14" fontId="5" fillId="0" borderId="0" xfId="0" applyNumberFormat="1" applyFont="1" applyAlignment="1">
      <alignment horizontal="left" vertical="center"/>
    </xf>
    <xf numFmtId="0" fontId="0" fillId="2" borderId="0" xfId="0" applyFill="1"/>
    <xf numFmtId="0" fontId="15" fillId="2" borderId="3" xfId="0" applyFont="1" applyFill="1" applyBorder="1" applyAlignment="1">
      <alignment horizontal="left" wrapText="1"/>
    </xf>
    <xf numFmtId="0" fontId="15" fillId="0" borderId="3" xfId="0" applyFont="1" applyBorder="1" applyAlignment="1">
      <alignment horizontal="center" vertical="center" wrapText="1"/>
    </xf>
    <xf numFmtId="14" fontId="5" fillId="0" borderId="3" xfId="0" applyNumberFormat="1" applyFont="1" applyBorder="1" applyAlignment="1">
      <alignment horizontal="left" vertical="center"/>
    </xf>
    <xf numFmtId="0" fontId="17" fillId="0" borderId="1" xfId="0" applyFont="1" applyBorder="1" applyAlignment="1">
      <alignment horizontal="left" vertical="center"/>
    </xf>
    <xf numFmtId="9" fontId="17" fillId="0" borderId="1" xfId="0" applyNumberFormat="1" applyFont="1" applyBorder="1" applyAlignment="1">
      <alignment horizontal="left" vertical="center"/>
    </xf>
    <xf numFmtId="6" fontId="14" fillId="0" borderId="0" xfId="0" applyNumberFormat="1" applyFont="1"/>
    <xf numFmtId="0" fontId="11" fillId="0" borderId="3" xfId="0" applyFont="1" applyBorder="1" applyAlignment="1">
      <alignment horizontal="center" wrapText="1"/>
    </xf>
    <xf numFmtId="0" fontId="14" fillId="0" borderId="0" xfId="0" applyFont="1" applyAlignment="1">
      <alignment vertical="center" wrapText="1"/>
    </xf>
    <xf numFmtId="0" fontId="18" fillId="0" borderId="4" xfId="0" applyFont="1" applyBorder="1" applyAlignment="1">
      <alignment horizontal="left" vertical="center" wrapText="1"/>
    </xf>
    <xf numFmtId="0" fontId="14" fillId="0" borderId="5" xfId="0" applyFont="1" applyBorder="1" applyAlignment="1">
      <alignment vertical="center" wrapText="1"/>
    </xf>
    <xf numFmtId="0" fontId="12" fillId="0" borderId="5" xfId="0" applyFont="1" applyBorder="1"/>
    <xf numFmtId="0" fontId="19" fillId="2" borderId="0" xfId="0" applyFont="1" applyFill="1" applyAlignment="1">
      <alignment horizontal="center" vertical="center" wrapText="1"/>
    </xf>
    <xf numFmtId="0" fontId="12" fillId="0" borderId="6" xfId="0" applyFont="1" applyBorder="1"/>
    <xf numFmtId="0" fontId="12" fillId="0" borderId="7" xfId="0" applyFont="1" applyBorder="1"/>
    <xf numFmtId="0" fontId="14" fillId="0" borderId="4" xfId="0" applyFont="1" applyBorder="1" applyAlignment="1">
      <alignment vertical="center"/>
    </xf>
    <xf numFmtId="14" fontId="14" fillId="0" borderId="8" xfId="0" applyNumberFormat="1" applyFont="1" applyBorder="1"/>
    <xf numFmtId="0" fontId="16" fillId="3" borderId="8" xfId="0" applyFont="1" applyFill="1" applyBorder="1" applyAlignment="1">
      <alignment horizontal="center" vertical="center"/>
    </xf>
    <xf numFmtId="0" fontId="12" fillId="0" borderId="5" xfId="0" applyFont="1" applyBorder="1" applyAlignment="1">
      <alignment vertical="center"/>
    </xf>
    <xf numFmtId="0" fontId="16" fillId="3" borderId="9" xfId="0" applyFont="1" applyFill="1" applyBorder="1" applyAlignment="1">
      <alignment horizontal="center" vertical="center"/>
    </xf>
    <xf numFmtId="0" fontId="11" fillId="0" borderId="3" xfId="0" applyFont="1" applyBorder="1" applyAlignment="1">
      <alignment horizontal="center" vertical="center"/>
    </xf>
    <xf numFmtId="0" fontId="2" fillId="0" borderId="0" xfId="0" applyFont="1" applyAlignment="1">
      <alignment horizontal="left" vertical="center" wrapText="1"/>
    </xf>
    <xf numFmtId="0" fontId="20" fillId="4" borderId="8" xfId="0" applyFont="1" applyFill="1" applyBorder="1" applyAlignment="1">
      <alignment horizontal="center" vertical="center" wrapText="1"/>
    </xf>
    <xf numFmtId="0" fontId="20" fillId="4" borderId="10" xfId="0" applyFont="1" applyFill="1" applyBorder="1" applyAlignment="1">
      <alignment horizontal="center" vertical="center" wrapText="1"/>
    </xf>
    <xf numFmtId="9" fontId="20" fillId="4" borderId="8" xfId="1" applyFont="1" applyFill="1" applyBorder="1" applyAlignment="1">
      <alignment horizontal="center" vertical="center" wrapText="1"/>
    </xf>
    <xf numFmtId="0" fontId="20" fillId="4" borderId="11" xfId="0" applyFont="1" applyFill="1" applyBorder="1" applyAlignment="1">
      <alignment horizontal="center" vertical="center" wrapText="1"/>
    </xf>
    <xf numFmtId="164" fontId="21" fillId="4" borderId="8" xfId="0" applyNumberFormat="1" applyFont="1" applyFill="1" applyBorder="1" applyAlignment="1">
      <alignment vertical="center"/>
    </xf>
    <xf numFmtId="164" fontId="21" fillId="4" borderId="11" xfId="0" applyNumberFormat="1" applyFont="1" applyFill="1" applyBorder="1" applyAlignment="1">
      <alignment vertical="center"/>
    </xf>
    <xf numFmtId="2" fontId="21" fillId="4" borderId="8" xfId="0" applyNumberFormat="1" applyFont="1" applyFill="1" applyBorder="1" applyAlignment="1">
      <alignment vertical="center"/>
    </xf>
    <xf numFmtId="2" fontId="21" fillId="4" borderId="11" xfId="0" applyNumberFormat="1" applyFont="1" applyFill="1" applyBorder="1" applyAlignment="1">
      <alignment vertical="center"/>
    </xf>
    <xf numFmtId="10" fontId="21" fillId="4" borderId="8" xfId="1" applyNumberFormat="1" applyFont="1" applyFill="1" applyBorder="1" applyAlignment="1">
      <alignment vertical="center"/>
    </xf>
    <xf numFmtId="2" fontId="21" fillId="4" borderId="8" xfId="1" applyNumberFormat="1" applyFont="1" applyFill="1" applyBorder="1" applyAlignment="1">
      <alignment vertical="center"/>
    </xf>
    <xf numFmtId="0" fontId="21" fillId="4" borderId="8" xfId="1" applyNumberFormat="1" applyFont="1" applyFill="1" applyBorder="1" applyAlignment="1">
      <alignment vertical="center"/>
    </xf>
    <xf numFmtId="0" fontId="11" fillId="0" borderId="3" xfId="0" applyFont="1" applyBorder="1" applyAlignment="1">
      <alignment horizontal="center" vertical="center" wrapText="1"/>
    </xf>
    <xf numFmtId="14" fontId="6" fillId="2" borderId="8" xfId="0" applyNumberFormat="1" applyFont="1" applyFill="1" applyBorder="1"/>
    <xf numFmtId="0" fontId="20" fillId="5" borderId="8" xfId="0" applyFont="1" applyFill="1" applyBorder="1" applyAlignment="1">
      <alignment horizontal="center" vertical="center" wrapText="1"/>
    </xf>
    <xf numFmtId="9" fontId="20" fillId="5" borderId="8" xfId="1" applyFont="1" applyFill="1" applyBorder="1" applyAlignment="1">
      <alignment horizontal="center" vertical="center" wrapText="1"/>
    </xf>
    <xf numFmtId="164" fontId="21" fillId="5" borderId="8" xfId="0" applyNumberFormat="1" applyFont="1" applyFill="1" applyBorder="1" applyAlignment="1">
      <alignment vertical="center"/>
    </xf>
    <xf numFmtId="165" fontId="21" fillId="5" borderId="8" xfId="0" applyNumberFormat="1" applyFont="1" applyFill="1" applyBorder="1" applyAlignment="1">
      <alignment vertical="center"/>
    </xf>
    <xf numFmtId="2" fontId="21" fillId="5" borderId="8" xfId="1" applyNumberFormat="1" applyFont="1" applyFill="1" applyBorder="1" applyAlignment="1">
      <alignment vertical="center"/>
    </xf>
    <xf numFmtId="2" fontId="21" fillId="5" borderId="8" xfId="0" applyNumberFormat="1" applyFont="1" applyFill="1" applyBorder="1" applyAlignment="1">
      <alignment vertical="center"/>
    </xf>
    <xf numFmtId="0" fontId="22" fillId="0" borderId="3" xfId="0" applyFont="1" applyBorder="1" applyAlignment="1">
      <alignment horizontal="left" vertical="center" wrapText="1"/>
    </xf>
    <xf numFmtId="0" fontId="22" fillId="0" borderId="3" xfId="0" applyFont="1" applyBorder="1" applyAlignment="1">
      <alignment horizontal="center" vertical="center" wrapText="1"/>
    </xf>
    <xf numFmtId="0" fontId="23" fillId="0" borderId="3" xfId="0" applyFont="1" applyBorder="1" applyAlignment="1">
      <alignment horizontal="center" vertical="center" wrapText="1"/>
    </xf>
    <xf numFmtId="0" fontId="20" fillId="5" borderId="3" xfId="0" applyFont="1" applyFill="1" applyBorder="1" applyAlignment="1">
      <alignment horizontal="center" vertical="center" wrapText="1"/>
    </xf>
    <xf numFmtId="0" fontId="20" fillId="5" borderId="10" xfId="0" applyFont="1" applyFill="1" applyBorder="1" applyAlignment="1">
      <alignment horizontal="center" vertical="center" wrapText="1"/>
    </xf>
    <xf numFmtId="9" fontId="20" fillId="5" borderId="3" xfId="1" applyFont="1" applyFill="1" applyBorder="1" applyAlignment="1">
      <alignment horizontal="center" vertical="center" wrapText="1"/>
    </xf>
    <xf numFmtId="9" fontId="20" fillId="5" borderId="3" xfId="0" applyNumberFormat="1" applyFont="1" applyFill="1" applyBorder="1" applyAlignment="1">
      <alignment horizontal="center" vertical="center" wrapText="1"/>
    </xf>
    <xf numFmtId="164" fontId="21" fillId="5" borderId="3" xfId="0" applyNumberFormat="1" applyFont="1" applyFill="1" applyBorder="1" applyAlignment="1">
      <alignment vertical="center"/>
    </xf>
    <xf numFmtId="164" fontId="21" fillId="5" borderId="10" xfId="0" applyNumberFormat="1" applyFont="1" applyFill="1" applyBorder="1" applyAlignment="1">
      <alignment vertical="center"/>
    </xf>
    <xf numFmtId="165" fontId="21" fillId="5" borderId="3" xfId="0" applyNumberFormat="1" applyFont="1" applyFill="1" applyBorder="1" applyAlignment="1">
      <alignment vertical="center"/>
    </xf>
    <xf numFmtId="2" fontId="21" fillId="5" borderId="3" xfId="1" applyNumberFormat="1" applyFont="1" applyFill="1" applyBorder="1" applyAlignment="1">
      <alignment vertical="center"/>
    </xf>
    <xf numFmtId="166" fontId="21" fillId="5" borderId="3" xfId="1" applyNumberFormat="1" applyFont="1" applyFill="1" applyBorder="1" applyAlignment="1">
      <alignment vertical="center"/>
    </xf>
    <xf numFmtId="2" fontId="21" fillId="5" borderId="10" xfId="0" applyNumberFormat="1" applyFont="1" applyFill="1" applyBorder="1" applyAlignment="1">
      <alignment vertical="center"/>
    </xf>
    <xf numFmtId="2" fontId="21" fillId="5" borderId="3" xfId="0" applyNumberFormat="1" applyFont="1" applyFill="1" applyBorder="1" applyAlignment="1">
      <alignment vertical="center"/>
    </xf>
    <xf numFmtId="10" fontId="21" fillId="5" borderId="3" xfId="1" applyNumberFormat="1" applyFont="1" applyFill="1" applyBorder="1" applyAlignment="1">
      <alignment vertical="center"/>
    </xf>
    <xf numFmtId="0" fontId="21" fillId="5" borderId="10" xfId="0" applyFont="1" applyFill="1" applyBorder="1" applyAlignment="1">
      <alignment vertical="center"/>
    </xf>
    <xf numFmtId="14" fontId="14" fillId="0" borderId="3" xfId="0" applyNumberFormat="1" applyFont="1" applyBorder="1"/>
    <xf numFmtId="0" fontId="16" fillId="3" borderId="3" xfId="0" applyFont="1" applyFill="1" applyBorder="1" applyAlignment="1">
      <alignment horizontal="center" vertical="center"/>
    </xf>
    <xf numFmtId="0" fontId="7" fillId="2" borderId="12" xfId="0" applyFont="1" applyFill="1" applyBorder="1" applyAlignment="1">
      <alignment horizontal="center" vertical="center" wrapText="1"/>
    </xf>
    <xf numFmtId="0" fontId="7" fillId="2" borderId="9" xfId="0" applyFont="1" applyFill="1" applyBorder="1" applyAlignment="1">
      <alignment horizontal="center" vertical="center" wrapText="1"/>
    </xf>
    <xf numFmtId="14" fontId="6" fillId="2" borderId="3" xfId="0" applyNumberFormat="1" applyFont="1" applyFill="1" applyBorder="1" applyAlignment="1">
      <alignment wrapText="1"/>
    </xf>
    <xf numFmtId="14" fontId="6" fillId="2" borderId="8" xfId="0" applyNumberFormat="1" applyFont="1" applyFill="1" applyBorder="1" applyAlignment="1">
      <alignment wrapText="1"/>
    </xf>
    <xf numFmtId="0" fontId="16" fillId="3" borderId="13" xfId="0" applyFont="1" applyFill="1" applyBorder="1" applyAlignment="1">
      <alignment horizontal="center" vertical="center"/>
    </xf>
    <xf numFmtId="14" fontId="6" fillId="2" borderId="3" xfId="0" applyNumberFormat="1" applyFont="1" applyFill="1" applyBorder="1" applyAlignment="1">
      <alignment horizontal="right" wrapText="1"/>
    </xf>
    <xf numFmtId="6" fontId="17" fillId="0" borderId="1" xfId="0" applyNumberFormat="1" applyFont="1" applyBorder="1" applyAlignment="1">
      <alignment horizontal="left" vertical="center"/>
    </xf>
    <xf numFmtId="0" fontId="24" fillId="2" borderId="0" xfId="0" applyFont="1" applyFill="1" applyAlignment="1">
      <alignment horizontal="center" vertical="center" wrapText="1"/>
    </xf>
    <xf numFmtId="0" fontId="21" fillId="5" borderId="3" xfId="1" applyNumberFormat="1" applyFont="1" applyFill="1" applyBorder="1" applyAlignment="1">
      <alignment vertical="center"/>
    </xf>
    <xf numFmtId="0" fontId="16" fillId="2" borderId="3" xfId="0" applyFont="1" applyFill="1" applyBorder="1" applyAlignment="1">
      <alignment horizontal="center" vertical="center" wrapText="1"/>
    </xf>
    <xf numFmtId="0" fontId="25" fillId="2" borderId="0" xfId="0" applyFont="1" applyFill="1" applyAlignment="1">
      <alignment horizontal="center" vertical="center" wrapText="1"/>
    </xf>
    <xf numFmtId="0" fontId="16" fillId="2" borderId="9" xfId="0" applyFont="1" applyFill="1" applyBorder="1" applyAlignment="1">
      <alignment horizontal="center" vertical="center"/>
    </xf>
    <xf numFmtId="0" fontId="20" fillId="4" borderId="4" xfId="0" applyFont="1" applyFill="1" applyBorder="1" applyAlignment="1">
      <alignment horizontal="center" vertical="center" wrapText="1"/>
    </xf>
    <xf numFmtId="0" fontId="20" fillId="4" borderId="14" xfId="0" applyFont="1" applyFill="1" applyBorder="1" applyAlignment="1">
      <alignment horizontal="center" vertical="center" wrapText="1"/>
    </xf>
    <xf numFmtId="164" fontId="21" fillId="4" borderId="14" xfId="0" applyNumberFormat="1" applyFont="1" applyFill="1" applyBorder="1" applyAlignment="1">
      <alignment vertical="center"/>
    </xf>
    <xf numFmtId="2" fontId="21" fillId="4" borderId="14" xfId="0" applyNumberFormat="1" applyFont="1" applyFill="1" applyBorder="1" applyAlignment="1">
      <alignment vertical="center"/>
    </xf>
    <xf numFmtId="0" fontId="20" fillId="5" borderId="15"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23" fillId="0" borderId="28" xfId="0" applyFont="1" applyBorder="1" applyAlignment="1">
      <alignment horizontal="left" vertical="center" wrapText="1"/>
    </xf>
    <xf numFmtId="0" fontId="3" fillId="5" borderId="3" xfId="0" applyFont="1" applyFill="1" applyBorder="1" applyAlignment="1">
      <alignment horizontal="center" vertical="center" wrapText="1"/>
    </xf>
    <xf numFmtId="9" fontId="3" fillId="5" borderId="3" xfId="0" applyNumberFormat="1" applyFont="1" applyFill="1" applyBorder="1" applyAlignment="1">
      <alignment horizontal="center" vertical="center" wrapText="1"/>
    </xf>
    <xf numFmtId="164" fontId="2" fillId="5" borderId="3" xfId="0" applyNumberFormat="1" applyFont="1" applyFill="1" applyBorder="1" applyAlignment="1">
      <alignment vertical="center"/>
    </xf>
    <xf numFmtId="165" fontId="2" fillId="5" borderId="3" xfId="0" applyNumberFormat="1" applyFont="1" applyFill="1" applyBorder="1" applyAlignment="1">
      <alignment vertical="center"/>
    </xf>
    <xf numFmtId="2" fontId="2" fillId="5" borderId="3" xfId="1" applyNumberFormat="1" applyFont="1" applyFill="1" applyBorder="1" applyAlignment="1">
      <alignment vertical="center"/>
    </xf>
    <xf numFmtId="2" fontId="2" fillId="5" borderId="3" xfId="0" applyNumberFormat="1" applyFont="1" applyFill="1" applyBorder="1" applyAlignment="1">
      <alignment vertical="center"/>
    </xf>
    <xf numFmtId="10" fontId="2" fillId="5" borderId="3" xfId="1" applyNumberFormat="1" applyFont="1" applyFill="1" applyBorder="1" applyAlignment="1">
      <alignment vertical="center"/>
    </xf>
    <xf numFmtId="0" fontId="8" fillId="0" borderId="0" xfId="0" applyFont="1"/>
    <xf numFmtId="0" fontId="20" fillId="5" borderId="4" xfId="0" applyFont="1" applyFill="1" applyBorder="1" applyAlignment="1">
      <alignment horizontal="center" vertical="center" wrapText="1"/>
    </xf>
    <xf numFmtId="164" fontId="21" fillId="5" borderId="4" xfId="0" applyNumberFormat="1" applyFont="1" applyFill="1" applyBorder="1" applyAlignment="1">
      <alignment vertical="center"/>
    </xf>
    <xf numFmtId="2" fontId="21" fillId="5" borderId="4" xfId="0" applyNumberFormat="1" applyFont="1" applyFill="1" applyBorder="1" applyAlignment="1">
      <alignment vertical="center"/>
    </xf>
    <xf numFmtId="0" fontId="21" fillId="5" borderId="4" xfId="0" applyFont="1" applyFill="1" applyBorder="1" applyAlignment="1">
      <alignment vertical="center"/>
    </xf>
    <xf numFmtId="0" fontId="3" fillId="5" borderId="29" xfId="0" applyFont="1" applyFill="1" applyBorder="1" applyAlignment="1">
      <alignment horizontal="center" vertical="center" wrapText="1"/>
    </xf>
    <xf numFmtId="164" fontId="2" fillId="5" borderId="30" xfId="0" applyNumberFormat="1" applyFont="1" applyFill="1" applyBorder="1" applyAlignment="1">
      <alignment vertical="center"/>
    </xf>
    <xf numFmtId="164" fontId="2" fillId="5" borderId="29" xfId="0" applyNumberFormat="1" applyFont="1" applyFill="1" applyBorder="1" applyAlignment="1">
      <alignment vertical="center"/>
    </xf>
    <xf numFmtId="165" fontId="2" fillId="5" borderId="30" xfId="0" applyNumberFormat="1" applyFont="1" applyFill="1" applyBorder="1" applyAlignment="1">
      <alignment vertical="center"/>
    </xf>
    <xf numFmtId="2" fontId="2" fillId="5" borderId="30" xfId="1" applyNumberFormat="1" applyFont="1" applyFill="1" applyBorder="1" applyAlignment="1">
      <alignment vertical="center"/>
    </xf>
    <xf numFmtId="2" fontId="2" fillId="5" borderId="29" xfId="0" applyNumberFormat="1" applyFont="1" applyFill="1" applyBorder="1" applyAlignment="1">
      <alignment vertical="center"/>
    </xf>
    <xf numFmtId="2" fontId="2" fillId="5" borderId="30" xfId="0" applyNumberFormat="1" applyFont="1" applyFill="1" applyBorder="1" applyAlignment="1">
      <alignment vertical="center"/>
    </xf>
    <xf numFmtId="0" fontId="2" fillId="5" borderId="29" xfId="0" applyFont="1" applyFill="1" applyBorder="1" applyAlignment="1">
      <alignment vertical="center"/>
    </xf>
    <xf numFmtId="14" fontId="6" fillId="0" borderId="30" xfId="0" applyNumberFormat="1" applyFont="1" applyBorder="1"/>
    <xf numFmtId="0" fontId="8" fillId="0" borderId="31" xfId="0" applyFont="1" applyBorder="1"/>
    <xf numFmtId="0" fontId="9" fillId="3" borderId="30" xfId="0" applyFont="1" applyFill="1" applyBorder="1" applyAlignment="1">
      <alignment horizontal="center" vertical="center"/>
    </xf>
    <xf numFmtId="14" fontId="6" fillId="0" borderId="32" xfId="0" applyNumberFormat="1" applyFont="1" applyBorder="1"/>
    <xf numFmtId="14" fontId="6" fillId="0" borderId="33" xfId="0" applyNumberFormat="1" applyFont="1" applyBorder="1"/>
    <xf numFmtId="0" fontId="8" fillId="0" borderId="34" xfId="0" applyFont="1" applyBorder="1" applyAlignment="1">
      <alignment vertical="center"/>
    </xf>
    <xf numFmtId="0" fontId="8" fillId="0" borderId="35" xfId="0" applyFont="1" applyBorder="1" applyAlignment="1">
      <alignment vertical="center"/>
    </xf>
    <xf numFmtId="164" fontId="2" fillId="5" borderId="15" xfId="0" applyNumberFormat="1" applyFont="1" applyFill="1" applyBorder="1" applyAlignment="1">
      <alignment vertical="center"/>
    </xf>
    <xf numFmtId="165" fontId="2" fillId="5" borderId="15" xfId="0" applyNumberFormat="1" applyFont="1" applyFill="1" applyBorder="1" applyAlignment="1">
      <alignment vertical="center"/>
    </xf>
    <xf numFmtId="2" fontId="2" fillId="5" borderId="15" xfId="1" applyNumberFormat="1" applyFont="1" applyFill="1" applyBorder="1" applyAlignment="1">
      <alignment vertical="center"/>
    </xf>
    <xf numFmtId="2" fontId="2" fillId="5" borderId="15" xfId="0" applyNumberFormat="1" applyFont="1" applyFill="1" applyBorder="1" applyAlignment="1">
      <alignment vertical="center"/>
    </xf>
    <xf numFmtId="14" fontId="6" fillId="0" borderId="15" xfId="0" applyNumberFormat="1" applyFont="1" applyBorder="1"/>
    <xf numFmtId="14" fontId="6" fillId="0" borderId="36" xfId="0" applyNumberFormat="1" applyFont="1" applyBorder="1"/>
    <xf numFmtId="0" fontId="20" fillId="5" borderId="30" xfId="0" applyFont="1" applyFill="1" applyBorder="1" applyAlignment="1">
      <alignment horizontal="center" vertical="center" wrapText="1"/>
    </xf>
    <xf numFmtId="9" fontId="20" fillId="5" borderId="30" xfId="1" applyFont="1" applyFill="1" applyBorder="1" applyAlignment="1">
      <alignment horizontal="center" vertical="center" wrapText="1"/>
    </xf>
    <xf numFmtId="164" fontId="21" fillId="5" borderId="30" xfId="0" applyNumberFormat="1" applyFont="1" applyFill="1" applyBorder="1" applyAlignment="1">
      <alignment vertical="center"/>
    </xf>
    <xf numFmtId="165" fontId="21" fillId="5" borderId="30" xfId="0" applyNumberFormat="1" applyFont="1" applyFill="1" applyBorder="1" applyAlignment="1">
      <alignment vertical="center"/>
    </xf>
    <xf numFmtId="2" fontId="21" fillId="5" borderId="30" xfId="1" applyNumberFormat="1" applyFont="1" applyFill="1" applyBorder="1" applyAlignment="1">
      <alignment vertical="center"/>
    </xf>
    <xf numFmtId="2" fontId="21" fillId="5" borderId="30" xfId="0" applyNumberFormat="1" applyFont="1" applyFill="1" applyBorder="1" applyAlignment="1">
      <alignment vertical="center"/>
    </xf>
    <xf numFmtId="14" fontId="14" fillId="0" borderId="30" xfId="0" applyNumberFormat="1" applyFont="1" applyBorder="1"/>
    <xf numFmtId="0" fontId="12" fillId="0" borderId="31" xfId="0" applyFont="1" applyBorder="1"/>
    <xf numFmtId="0" fontId="16" fillId="3" borderId="30" xfId="0" applyFont="1" applyFill="1" applyBorder="1" applyAlignment="1">
      <alignment horizontal="center" vertical="center"/>
    </xf>
    <xf numFmtId="14" fontId="6" fillId="2" borderId="30" xfId="0" applyNumberFormat="1" applyFont="1" applyFill="1" applyBorder="1" applyAlignment="1">
      <alignment wrapText="1"/>
    </xf>
    <xf numFmtId="0" fontId="7" fillId="2" borderId="32"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12" fillId="0" borderId="34" xfId="0" applyFont="1" applyBorder="1"/>
    <xf numFmtId="0" fontId="12" fillId="0" borderId="35" xfId="0" applyFont="1" applyBorder="1"/>
    <xf numFmtId="0" fontId="2" fillId="5" borderId="3" xfId="0" applyFont="1" applyFill="1" applyBorder="1" applyAlignment="1">
      <alignment vertical="center"/>
    </xf>
    <xf numFmtId="9" fontId="20" fillId="5" borderId="15" xfId="1" applyFont="1" applyFill="1" applyBorder="1" applyAlignment="1">
      <alignment horizontal="center" vertical="center" wrapText="1"/>
    </xf>
    <xf numFmtId="14" fontId="12" fillId="0" borderId="42" xfId="0" applyNumberFormat="1" applyFont="1" applyBorder="1"/>
    <xf numFmtId="14" fontId="12" fillId="0" borderId="43" xfId="0" applyNumberFormat="1" applyFont="1" applyBorder="1"/>
    <xf numFmtId="14" fontId="12" fillId="0" borderId="44" xfId="0" applyNumberFormat="1" applyFont="1" applyBorder="1"/>
    <xf numFmtId="0" fontId="7" fillId="2" borderId="45" xfId="0" applyFont="1" applyFill="1" applyBorder="1" applyAlignment="1">
      <alignment horizontal="center" vertical="center" wrapText="1"/>
    </xf>
    <xf numFmtId="167" fontId="21" fillId="5" borderId="3" xfId="0" applyNumberFormat="1" applyFont="1" applyFill="1" applyBorder="1" applyAlignment="1">
      <alignment vertical="center"/>
    </xf>
    <xf numFmtId="0" fontId="13" fillId="0" borderId="0" xfId="0" applyFont="1" applyAlignment="1">
      <alignment horizontal="center"/>
    </xf>
    <xf numFmtId="0" fontId="13" fillId="0" borderId="19" xfId="0" applyFont="1" applyBorder="1" applyAlignment="1">
      <alignment horizontal="center"/>
    </xf>
    <xf numFmtId="0" fontId="13" fillId="0" borderId="21" xfId="0" applyFont="1" applyBorder="1" applyAlignment="1">
      <alignment horizontal="center"/>
    </xf>
    <xf numFmtId="0" fontId="14" fillId="0" borderId="0" xfId="0" applyFont="1" applyAlignment="1">
      <alignment horizontal="center"/>
    </xf>
    <xf numFmtId="0" fontId="15" fillId="0" borderId="0" xfId="0" applyFont="1" applyAlignment="1">
      <alignment horizontal="center" vertical="center"/>
    </xf>
    <xf numFmtId="0" fontId="4" fillId="0" borderId="0" xfId="0" applyFont="1" applyAlignment="1">
      <alignment horizontal="center"/>
    </xf>
    <xf numFmtId="0" fontId="11" fillId="0" borderId="3" xfId="0" applyFont="1" applyBorder="1" applyAlignment="1">
      <alignment horizontal="center" vertical="center" wrapText="1"/>
    </xf>
    <xf numFmtId="0" fontId="11" fillId="0" borderId="3" xfId="0" applyFont="1" applyBorder="1" applyAlignment="1">
      <alignment horizontal="center" vertical="center"/>
    </xf>
    <xf numFmtId="164" fontId="5" fillId="0" borderId="0" xfId="0" applyNumberFormat="1" applyFont="1" applyBorder="1" applyAlignment="1">
      <alignment horizontal="left" vertical="center"/>
    </xf>
    <xf numFmtId="0" fontId="14" fillId="0" borderId="0" xfId="0" applyFont="1" applyAlignment="1"/>
    <xf numFmtId="14" fontId="5" fillId="0" borderId="0" xfId="0" applyNumberFormat="1" applyFont="1" applyBorder="1" applyAlignment="1">
      <alignment horizontal="left" vertical="center"/>
    </xf>
    <xf numFmtId="0" fontId="17" fillId="0" borderId="1" xfId="0" applyNumberFormat="1" applyFont="1" applyBorder="1" applyAlignment="1">
      <alignment horizontal="left" vertical="center"/>
    </xf>
    <xf numFmtId="0" fontId="16" fillId="0" borderId="0" xfId="0" applyFont="1" applyBorder="1" applyAlignment="1">
      <alignment horizontal="center" vertical="center" wrapText="1"/>
    </xf>
    <xf numFmtId="0" fontId="14" fillId="0" borderId="0" xfId="0" applyFont="1" applyBorder="1" applyAlignment="1">
      <alignment horizontal="right" vertical="center"/>
    </xf>
    <xf numFmtId="164" fontId="2" fillId="4" borderId="8" xfId="0" applyNumberFormat="1" applyFont="1" applyFill="1" applyBorder="1" applyAlignment="1">
      <alignment vertical="center"/>
    </xf>
    <xf numFmtId="164" fontId="2" fillId="4" borderId="11" xfId="0" applyNumberFormat="1" applyFont="1" applyFill="1" applyBorder="1" applyAlignment="1">
      <alignment vertical="center"/>
    </xf>
    <xf numFmtId="0" fontId="2" fillId="4" borderId="8" xfId="0" applyNumberFormat="1" applyFont="1" applyFill="1" applyBorder="1" applyAlignment="1">
      <alignment vertical="center"/>
    </xf>
    <xf numFmtId="2" fontId="2" fillId="4" borderId="11" xfId="0" applyNumberFormat="1" applyFont="1" applyFill="1" applyBorder="1" applyAlignment="1">
      <alignment vertical="center"/>
    </xf>
    <xf numFmtId="0" fontId="21" fillId="5" borderId="10" xfId="0" applyNumberFormat="1" applyFont="1" applyFill="1" applyBorder="1" applyAlignment="1">
      <alignment vertical="center"/>
    </xf>
    <xf numFmtId="10" fontId="2" fillId="4" borderId="8" xfId="1" applyNumberFormat="1" applyFont="1" applyFill="1" applyBorder="1" applyAlignment="1">
      <alignment vertical="center"/>
    </xf>
    <xf numFmtId="0" fontId="21" fillId="5" borderId="3" xfId="0" applyNumberFormat="1" applyFont="1" applyFill="1" applyBorder="1" applyAlignment="1">
      <alignment vertical="center"/>
    </xf>
    <xf numFmtId="0" fontId="2" fillId="4" borderId="8" xfId="1" applyNumberFormat="1" applyFont="1" applyFill="1" applyBorder="1" applyAlignment="1">
      <alignment vertical="center"/>
    </xf>
    <xf numFmtId="0" fontId="2" fillId="4" borderId="8" xfId="1" applyNumberFormat="1" applyFont="1" applyFill="1" applyBorder="1" applyAlignment="1">
      <alignment horizontal="right" vertical="center"/>
    </xf>
    <xf numFmtId="0" fontId="12" fillId="0" borderId="0" xfId="0" applyFont="1" applyBorder="1"/>
    <xf numFmtId="0" fontId="12" fillId="0" borderId="0" xfId="0" applyFont="1" applyBorder="1" applyAlignment="1">
      <alignment vertical="center"/>
    </xf>
    <xf numFmtId="14" fontId="6" fillId="0" borderId="8" xfId="0" applyNumberFormat="1" applyFont="1" applyBorder="1"/>
    <xf numFmtId="0" fontId="12" fillId="0" borderId="46" xfId="0" applyFont="1" applyBorder="1"/>
    <xf numFmtId="0" fontId="12" fillId="0" borderId="47" xfId="0" applyFont="1" applyBorder="1"/>
    <xf numFmtId="14" fontId="6" fillId="2" borderId="0" xfId="0" applyNumberFormat="1" applyFont="1" applyFill="1" applyBorder="1"/>
    <xf numFmtId="0" fontId="14" fillId="0" borderId="0" xfId="0" applyFont="1" applyBorder="1" applyAlignment="1">
      <alignment vertical="center" wrapText="1"/>
    </xf>
    <xf numFmtId="14" fontId="6" fillId="2" borderId="0" xfId="0" applyNumberFormat="1" applyFont="1" applyFill="1" applyBorder="1" applyAlignment="1">
      <alignment wrapText="1"/>
    </xf>
    <xf numFmtId="14" fontId="28" fillId="2" borderId="0" xfId="0" applyNumberFormat="1" applyFont="1" applyFill="1" applyBorder="1" applyAlignment="1">
      <alignment wrapText="1"/>
    </xf>
    <xf numFmtId="0" fontId="24" fillId="2" borderId="0"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2" fillId="0" borderId="0" xfId="0" applyFont="1" applyBorder="1" applyAlignment="1">
      <alignment horizontal="left" vertical="center" wrapText="1"/>
    </xf>
    <xf numFmtId="0" fontId="11" fillId="2" borderId="3" xfId="0" applyFont="1" applyFill="1" applyBorder="1" applyAlignment="1">
      <alignment horizontal="center" vertical="center"/>
    </xf>
    <xf numFmtId="0" fontId="22" fillId="2" borderId="3" xfId="0" applyFont="1" applyFill="1" applyBorder="1" applyAlignment="1">
      <alignment horizontal="left" vertical="center" wrapText="1"/>
    </xf>
    <xf numFmtId="0" fontId="14" fillId="0" borderId="28" xfId="0" applyFont="1" applyBorder="1" applyAlignment="1">
      <alignment horizontal="left" vertical="center" wrapText="1"/>
    </xf>
    <xf numFmtId="0" fontId="11" fillId="2" borderId="3" xfId="0" applyFont="1" applyFill="1" applyBorder="1" applyAlignment="1">
      <alignment horizontal="center" vertical="center" wrapText="1"/>
    </xf>
    <xf numFmtId="0" fontId="0" fillId="0" borderId="0" xfId="0" applyBorder="1"/>
    <xf numFmtId="0" fontId="0" fillId="2" borderId="0" xfId="0" applyFill="1" applyBorder="1"/>
    <xf numFmtId="0" fontId="3" fillId="4" borderId="8"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20" fillId="6" borderId="10" xfId="0" applyFont="1" applyFill="1" applyBorder="1" applyAlignment="1">
      <alignment horizontal="center" vertical="center" wrapText="1"/>
    </xf>
    <xf numFmtId="9" fontId="3" fillId="4" borderId="8" xfId="1" applyFont="1" applyFill="1" applyBorder="1" applyAlignment="1">
      <alignment horizontal="center" vertical="center" wrapText="1"/>
    </xf>
    <xf numFmtId="0" fontId="3" fillId="4" borderId="11" xfId="0" applyFont="1" applyFill="1" applyBorder="1" applyAlignment="1">
      <alignment horizontal="center" vertical="center" wrapText="1"/>
    </xf>
    <xf numFmtId="9" fontId="30" fillId="6" borderId="8" xfId="1" applyFont="1" applyFill="1" applyBorder="1" applyAlignment="1">
      <alignment horizontal="center" vertical="center" wrapText="1"/>
    </xf>
    <xf numFmtId="9" fontId="30" fillId="6" borderId="3" xfId="1" applyFont="1" applyFill="1" applyBorder="1" applyAlignment="1">
      <alignment horizontal="center" vertical="center" wrapText="1"/>
    </xf>
    <xf numFmtId="9" fontId="20" fillId="6" borderId="3" xfId="0" applyNumberFormat="1" applyFont="1" applyFill="1" applyBorder="1" applyAlignment="1">
      <alignment horizontal="center" vertical="center" wrapText="1"/>
    </xf>
    <xf numFmtId="164" fontId="21" fillId="6" borderId="8" xfId="0" applyNumberFormat="1" applyFont="1" applyFill="1" applyBorder="1" applyAlignment="1">
      <alignment vertical="center"/>
    </xf>
    <xf numFmtId="164" fontId="21" fillId="6" borderId="3" xfId="0" applyNumberFormat="1" applyFont="1" applyFill="1" applyBorder="1" applyAlignment="1">
      <alignment vertical="center"/>
    </xf>
    <xf numFmtId="164" fontId="21" fillId="6" borderId="10" xfId="0" applyNumberFormat="1" applyFont="1" applyFill="1" applyBorder="1" applyAlignment="1">
      <alignment vertical="center"/>
    </xf>
    <xf numFmtId="164" fontId="2" fillId="6" borderId="8" xfId="0" applyNumberFormat="1" applyFont="1" applyFill="1" applyBorder="1" applyAlignment="1">
      <alignment vertical="center"/>
    </xf>
    <xf numFmtId="165" fontId="21" fillId="6" borderId="8" xfId="0" applyNumberFormat="1" applyFont="1" applyFill="1" applyBorder="1" applyAlignment="1">
      <alignment vertical="center"/>
    </xf>
    <xf numFmtId="2" fontId="21" fillId="6" borderId="8" xfId="0" applyNumberFormat="1" applyFont="1" applyFill="1" applyBorder="1" applyAlignment="1">
      <alignment vertical="center"/>
    </xf>
    <xf numFmtId="2" fontId="21" fillId="6" borderId="3" xfId="1" applyNumberFormat="1" applyFont="1" applyFill="1" applyBorder="1" applyAlignment="1">
      <alignment vertical="center"/>
    </xf>
    <xf numFmtId="2" fontId="21" fillId="6" borderId="10" xfId="0" applyNumberFormat="1" applyFont="1" applyFill="1" applyBorder="1" applyAlignment="1">
      <alignment vertical="center"/>
    </xf>
    <xf numFmtId="10" fontId="21" fillId="6" borderId="8" xfId="1" applyNumberFormat="1" applyFont="1" applyFill="1" applyBorder="1" applyAlignment="1">
      <alignment vertical="center"/>
    </xf>
    <xf numFmtId="10" fontId="21" fillId="6" borderId="3" xfId="1" applyNumberFormat="1" applyFont="1" applyFill="1" applyBorder="1" applyAlignment="1">
      <alignment vertical="center"/>
    </xf>
    <xf numFmtId="0" fontId="21" fillId="6" borderId="10" xfId="0" applyNumberFormat="1" applyFont="1" applyFill="1" applyBorder="1" applyAlignment="1">
      <alignment vertical="center"/>
    </xf>
    <xf numFmtId="2" fontId="21" fillId="6" borderId="8" xfId="1" applyNumberFormat="1" applyFont="1" applyFill="1" applyBorder="1" applyAlignment="1">
      <alignment vertical="center"/>
    </xf>
    <xf numFmtId="2" fontId="21" fillId="6" borderId="3" xfId="0" applyNumberFormat="1" applyFont="1" applyFill="1" applyBorder="1" applyAlignment="1">
      <alignment vertical="center"/>
    </xf>
    <xf numFmtId="2" fontId="21" fillId="6" borderId="8" xfId="1" applyNumberFormat="1" applyFont="1" applyFill="1" applyBorder="1" applyAlignment="1">
      <alignment horizontal="center" vertical="center"/>
    </xf>
    <xf numFmtId="0" fontId="8" fillId="0" borderId="5" xfId="0" applyFont="1" applyBorder="1"/>
    <xf numFmtId="0" fontId="9" fillId="3" borderId="8" xfId="0" applyFont="1" applyFill="1" applyBorder="1" applyAlignment="1">
      <alignment horizontal="center" vertical="center"/>
    </xf>
    <xf numFmtId="0" fontId="8" fillId="0" borderId="5" xfId="0" applyFont="1" applyBorder="1" applyAlignment="1">
      <alignment vertical="center"/>
    </xf>
    <xf numFmtId="0" fontId="9" fillId="3" borderId="9" xfId="0" applyFont="1" applyFill="1" applyBorder="1" applyAlignment="1">
      <alignment horizontal="center" vertical="center"/>
    </xf>
    <xf numFmtId="0" fontId="8" fillId="0" borderId="7" xfId="0" applyFont="1" applyBorder="1"/>
    <xf numFmtId="0" fontId="18" fillId="2" borderId="3" xfId="0" applyFont="1" applyFill="1" applyBorder="1" applyAlignment="1">
      <alignment horizontal="center" vertical="center" wrapText="1"/>
    </xf>
    <xf numFmtId="0" fontId="31" fillId="2" borderId="9"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13" fillId="0" borderId="3" xfId="0" applyFont="1" applyBorder="1" applyAlignment="1">
      <alignment horizontal="left" vertical="center" wrapText="1"/>
    </xf>
    <xf numFmtId="0" fontId="14" fillId="0" borderId="0" xfId="0" applyFont="1" applyAlignment="1">
      <alignment horizontal="centerContinuous"/>
    </xf>
    <xf numFmtId="0" fontId="15" fillId="0" borderId="0" xfId="0" applyFont="1" applyAlignment="1">
      <alignment horizontal="centerContinuous"/>
    </xf>
    <xf numFmtId="0" fontId="4" fillId="0" borderId="0" xfId="0" applyFont="1" applyAlignment="1">
      <alignment horizontal="centerContinuous"/>
    </xf>
    <xf numFmtId="0" fontId="15" fillId="0" borderId="0" xfId="0" quotePrefix="1" applyFont="1" applyAlignment="1">
      <alignment horizontal="left" vertical="center"/>
    </xf>
    <xf numFmtId="0" fontId="15" fillId="0" borderId="0" xfId="0" applyFont="1" applyAlignment="1">
      <alignment vertical="center"/>
    </xf>
    <xf numFmtId="0" fontId="15" fillId="0" borderId="0" xfId="0" applyFont="1" applyAlignment="1"/>
    <xf numFmtId="168" fontId="5" fillId="0" borderId="0" xfId="0" applyNumberFormat="1" applyFont="1" applyBorder="1" applyAlignment="1">
      <alignment horizontal="left" vertical="center"/>
    </xf>
    <xf numFmtId="0" fontId="20" fillId="4" borderId="16" xfId="0" applyFont="1" applyFill="1" applyBorder="1" applyAlignment="1">
      <alignment horizontal="centerContinuous" vertical="center" wrapText="1"/>
    </xf>
    <xf numFmtId="0" fontId="20" fillId="4" borderId="18" xfId="0" applyFont="1" applyFill="1" applyBorder="1" applyAlignment="1">
      <alignment horizontal="centerContinuous" vertical="center" wrapText="1"/>
    </xf>
    <xf numFmtId="0" fontId="20" fillId="5" borderId="16" xfId="0" applyFont="1" applyFill="1" applyBorder="1" applyAlignment="1">
      <alignment horizontal="centerContinuous" vertical="center" wrapText="1"/>
    </xf>
    <xf numFmtId="0" fontId="20" fillId="5" borderId="17" xfId="0" applyFont="1" applyFill="1" applyBorder="1" applyAlignment="1">
      <alignment horizontal="centerContinuous" vertical="center" wrapText="1"/>
    </xf>
    <xf numFmtId="0" fontId="20" fillId="5" borderId="18" xfId="0" applyFont="1" applyFill="1" applyBorder="1" applyAlignment="1">
      <alignment horizontal="centerContinuous" vertical="center" wrapText="1"/>
    </xf>
    <xf numFmtId="168" fontId="14" fillId="0" borderId="8" xfId="0" applyNumberFormat="1" applyFont="1" applyBorder="1" applyAlignment="1">
      <alignment horizontal="center"/>
    </xf>
    <xf numFmtId="0" fontId="12" fillId="0" borderId="5" xfId="0" applyFont="1" applyBorder="1" applyAlignment="1">
      <alignment horizontal="center"/>
    </xf>
    <xf numFmtId="168" fontId="14" fillId="0" borderId="3" xfId="0" applyNumberFormat="1" applyFont="1" applyBorder="1" applyAlignment="1">
      <alignment horizontal="center"/>
    </xf>
    <xf numFmtId="0" fontId="2" fillId="2" borderId="0" xfId="0" quotePrefix="1" applyFont="1" applyFill="1" applyBorder="1" applyAlignment="1">
      <alignment vertical="center"/>
    </xf>
    <xf numFmtId="0" fontId="2" fillId="2" borderId="0" xfId="0" applyFont="1" applyFill="1" applyBorder="1" applyAlignment="1">
      <alignment vertical="center"/>
    </xf>
    <xf numFmtId="0" fontId="0" fillId="0" borderId="0" xfId="0" applyFill="1"/>
    <xf numFmtId="0" fontId="22" fillId="0" borderId="0" xfId="0" applyFont="1" applyFill="1" applyAlignment="1">
      <alignment horizontal="centerContinuous" vertical="center" wrapText="1"/>
    </xf>
    <xf numFmtId="0" fontId="14" fillId="0" borderId="0" xfId="0" applyFont="1" applyFill="1" applyAlignment="1">
      <alignment horizontal="centerContinuous" vertical="center" wrapText="1"/>
    </xf>
    <xf numFmtId="0" fontId="13" fillId="0" borderId="0" xfId="0" applyFont="1" applyFill="1" applyAlignment="1">
      <alignment horizontal="centerContinuous" vertical="center" wrapText="1"/>
    </xf>
    <xf numFmtId="0" fontId="15" fillId="0" borderId="0" xfId="0" applyFont="1" applyFill="1" applyAlignment="1">
      <alignment horizontal="left"/>
    </xf>
    <xf numFmtId="0" fontId="14" fillId="0" borderId="0" xfId="0" applyFont="1" applyFill="1" applyAlignment="1">
      <alignment horizontal="left"/>
    </xf>
    <xf numFmtId="0" fontId="0" fillId="0" borderId="0" xfId="0" applyFill="1" applyAlignment="1">
      <alignment horizontal="center"/>
    </xf>
    <xf numFmtId="0" fontId="1" fillId="0" borderId="0" xfId="0" applyFont="1" applyFill="1" applyAlignment="1">
      <alignment horizontal="centerContinuous" vertical="center" wrapText="1"/>
    </xf>
    <xf numFmtId="0" fontId="15" fillId="0" borderId="3" xfId="0" quotePrefix="1" applyFont="1" applyFill="1" applyBorder="1" applyAlignment="1">
      <alignment horizontal="left" wrapText="1"/>
    </xf>
    <xf numFmtId="0" fontId="15" fillId="0" borderId="3" xfId="0" applyFont="1" applyFill="1" applyBorder="1" applyAlignment="1"/>
    <xf numFmtId="0" fontId="15" fillId="0" borderId="3" xfId="0" applyFont="1" applyFill="1" applyBorder="1" applyAlignment="1">
      <alignment horizontal="center" vertical="center" wrapText="1"/>
    </xf>
    <xf numFmtId="0" fontId="22" fillId="0" borderId="3" xfId="0" applyFont="1" applyFill="1" applyBorder="1" applyAlignment="1">
      <alignment horizontal="left" vertical="center" wrapText="1"/>
    </xf>
    <xf numFmtId="0" fontId="23" fillId="0" borderId="3"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0" fillId="0" borderId="0" xfId="0" quotePrefix="1" applyFill="1" applyAlignment="1">
      <alignment horizontal="left"/>
    </xf>
    <xf numFmtId="0" fontId="6" fillId="2" borderId="0" xfId="0" quotePrefix="1" applyFont="1" applyFill="1" applyBorder="1" applyAlignment="1">
      <alignment vertical="center"/>
    </xf>
    <xf numFmtId="0" fontId="6" fillId="2" borderId="0" xfId="0" applyFont="1" applyFill="1" applyBorder="1" applyAlignment="1">
      <alignment vertical="center"/>
    </xf>
    <xf numFmtId="0" fontId="13" fillId="0" borderId="0" xfId="0" applyFont="1" applyAlignment="1">
      <alignment horizontal="center" vertical="center"/>
    </xf>
    <xf numFmtId="0" fontId="12" fillId="0" borderId="0" xfId="0" applyFont="1" applyAlignment="1">
      <alignment horizontal="center"/>
    </xf>
    <xf numFmtId="49" fontId="12" fillId="0" borderId="0" xfId="0" applyNumberFormat="1" applyFont="1"/>
    <xf numFmtId="9" fontId="3" fillId="5" borderId="8" xfId="1" applyFont="1" applyFill="1" applyBorder="1" applyAlignment="1">
      <alignment horizontal="center" vertical="center" wrapText="1"/>
    </xf>
    <xf numFmtId="9" fontId="3" fillId="5" borderId="3" xfId="1" applyFont="1" applyFill="1" applyBorder="1" applyAlignment="1">
      <alignment horizontal="center" vertical="center" wrapText="1"/>
    </xf>
    <xf numFmtId="14" fontId="15" fillId="0" borderId="8" xfId="0" applyNumberFormat="1" applyFont="1" applyFill="1" applyBorder="1"/>
    <xf numFmtId="0" fontId="16" fillId="3" borderId="49" xfId="0" applyFont="1" applyFill="1" applyBorder="1" applyAlignment="1">
      <alignment horizontal="center" vertical="center"/>
    </xf>
    <xf numFmtId="0" fontId="16" fillId="3" borderId="26" xfId="0" applyFont="1" applyFill="1" applyBorder="1" applyAlignment="1">
      <alignment horizontal="center" vertical="center"/>
    </xf>
    <xf numFmtId="0" fontId="16" fillId="3" borderId="6" xfId="0" applyFont="1" applyFill="1" applyBorder="1" applyAlignment="1">
      <alignment horizontal="center" vertical="center"/>
    </xf>
    <xf numFmtId="14" fontId="32" fillId="2" borderId="3" xfId="0" applyNumberFormat="1" applyFont="1" applyFill="1" applyBorder="1" applyAlignment="1">
      <alignment wrapText="1"/>
    </xf>
    <xf numFmtId="14" fontId="32" fillId="2" borderId="8" xfId="0" applyNumberFormat="1" applyFont="1" applyFill="1" applyBorder="1" applyAlignment="1">
      <alignment wrapText="1"/>
    </xf>
    <xf numFmtId="14" fontId="6" fillId="2" borderId="0" xfId="0" applyNumberFormat="1" applyFont="1" applyFill="1" applyBorder="1" applyAlignment="1">
      <alignment horizontal="right" wrapText="1"/>
    </xf>
    <xf numFmtId="0" fontId="34" fillId="0" borderId="0" xfId="0" applyFont="1"/>
    <xf numFmtId="0" fontId="9" fillId="2" borderId="9"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34" fillId="0" borderId="6" xfId="0" applyFont="1" applyBorder="1"/>
    <xf numFmtId="0" fontId="34" fillId="0" borderId="7" xfId="0" applyFont="1" applyBorder="1"/>
    <xf numFmtId="0" fontId="9" fillId="2" borderId="3"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6" xfId="0" applyFont="1" applyFill="1" applyBorder="1" applyAlignment="1">
      <alignment horizontal="center" vertical="center" wrapText="1"/>
    </xf>
    <xf numFmtId="164" fontId="2" fillId="0" borderId="0" xfId="0" applyNumberFormat="1" applyFont="1" applyBorder="1" applyAlignment="1">
      <alignment horizontal="left" vertical="center" wrapText="1"/>
    </xf>
    <xf numFmtId="49" fontId="22" fillId="0" borderId="3" xfId="0" applyNumberFormat="1" applyFont="1" applyBorder="1" applyAlignment="1">
      <alignment horizontal="left" vertical="center" wrapText="1"/>
    </xf>
    <xf numFmtId="0" fontId="35" fillId="0" borderId="3" xfId="0" applyFont="1" applyBorder="1" applyAlignment="1">
      <alignment horizontal="center" vertical="center" wrapText="1"/>
    </xf>
    <xf numFmtId="14" fontId="14" fillId="2" borderId="8" xfId="0" applyNumberFormat="1" applyFont="1" applyFill="1" applyBorder="1" applyAlignment="1">
      <alignment wrapText="1"/>
    </xf>
    <xf numFmtId="0" fontId="3" fillId="5" borderId="8" xfId="0" applyFont="1" applyFill="1" applyBorder="1" applyAlignment="1">
      <alignment horizontal="center" vertical="center" wrapText="1"/>
    </xf>
    <xf numFmtId="0" fontId="3" fillId="5" borderId="10" xfId="0" applyFont="1" applyFill="1" applyBorder="1" applyAlignment="1">
      <alignment horizontal="center" vertical="center" wrapText="1"/>
    </xf>
    <xf numFmtId="164" fontId="2" fillId="5" borderId="8" xfId="0" applyNumberFormat="1" applyFont="1" applyFill="1" applyBorder="1" applyAlignment="1">
      <alignment vertical="center"/>
    </xf>
    <xf numFmtId="164" fontId="2" fillId="5" borderId="10" xfId="0" applyNumberFormat="1" applyFont="1" applyFill="1" applyBorder="1" applyAlignment="1">
      <alignment vertical="center"/>
    </xf>
    <xf numFmtId="165" fontId="2" fillId="5" borderId="8" xfId="0" applyNumberFormat="1" applyFont="1" applyFill="1" applyBorder="1" applyAlignment="1">
      <alignment vertical="center"/>
    </xf>
    <xf numFmtId="2" fontId="2" fillId="5" borderId="8" xfId="1" applyNumberFormat="1" applyFont="1" applyFill="1" applyBorder="1" applyAlignment="1">
      <alignment vertical="center"/>
    </xf>
    <xf numFmtId="0" fontId="2" fillId="5" borderId="3" xfId="1" applyNumberFormat="1" applyFont="1" applyFill="1" applyBorder="1" applyAlignment="1">
      <alignment vertical="center"/>
    </xf>
    <xf numFmtId="2" fontId="2" fillId="5" borderId="10" xfId="0" applyNumberFormat="1" applyFont="1" applyFill="1" applyBorder="1" applyAlignment="1">
      <alignment vertical="center"/>
    </xf>
    <xf numFmtId="2" fontId="2" fillId="5" borderId="8" xfId="0" applyNumberFormat="1" applyFont="1" applyFill="1" applyBorder="1" applyAlignment="1">
      <alignment vertical="center"/>
    </xf>
    <xf numFmtId="0" fontId="2" fillId="5" borderId="10" xfId="0" applyNumberFormat="1" applyFont="1" applyFill="1" applyBorder="1" applyAlignment="1">
      <alignment vertical="center"/>
    </xf>
    <xf numFmtId="0" fontId="2" fillId="5" borderId="3" xfId="0" applyNumberFormat="1" applyFont="1" applyFill="1" applyBorder="1" applyAlignment="1">
      <alignment vertical="center"/>
    </xf>
    <xf numFmtId="0" fontId="8" fillId="0" borderId="0" xfId="0" applyFont="1" applyBorder="1"/>
    <xf numFmtId="0" fontId="8" fillId="0" borderId="0" xfId="0" applyFont="1" applyBorder="1" applyAlignment="1">
      <alignment vertical="center"/>
    </xf>
    <xf numFmtId="0" fontId="26" fillId="2" borderId="0"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center"/>
    </xf>
    <xf numFmtId="0" fontId="15" fillId="0" borderId="0" xfId="0" applyFont="1" applyAlignment="1">
      <alignment horizontal="center" vertical="center"/>
    </xf>
    <xf numFmtId="0" fontId="4" fillId="0" borderId="0" xfId="0" applyFont="1" applyAlignment="1">
      <alignment horizontal="center"/>
    </xf>
    <xf numFmtId="0" fontId="20" fillId="4" borderId="16" xfId="0" applyFont="1" applyFill="1" applyBorder="1" applyAlignment="1">
      <alignment horizontal="center" vertical="center" wrapText="1"/>
    </xf>
    <xf numFmtId="0" fontId="20" fillId="4" borderId="18" xfId="0" applyFont="1" applyFill="1" applyBorder="1" applyAlignment="1">
      <alignment horizontal="center" vertical="center" wrapText="1"/>
    </xf>
    <xf numFmtId="0" fontId="13" fillId="0" borderId="22" xfId="0" applyFont="1" applyBorder="1" applyAlignment="1">
      <alignment horizontal="center"/>
    </xf>
    <xf numFmtId="0" fontId="16" fillId="0" borderId="23"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0" xfId="0" applyFont="1" applyBorder="1" applyAlignment="1">
      <alignment horizontal="right" vertical="center"/>
    </xf>
    <xf numFmtId="0" fontId="16" fillId="0" borderId="25" xfId="0" applyFont="1" applyBorder="1" applyAlignment="1">
      <alignment horizontal="right" vertical="center"/>
    </xf>
    <xf numFmtId="0" fontId="20" fillId="5" borderId="16" xfId="0" applyFont="1" applyFill="1" applyBorder="1" applyAlignment="1">
      <alignment horizontal="center" vertical="center" wrapText="1"/>
    </xf>
    <xf numFmtId="0" fontId="20" fillId="5" borderId="17" xfId="0" applyFont="1" applyFill="1" applyBorder="1" applyAlignment="1">
      <alignment horizontal="center" vertical="center" wrapText="1"/>
    </xf>
    <xf numFmtId="0" fontId="20" fillId="5" borderId="18" xfId="0" applyFont="1" applyFill="1" applyBorder="1" applyAlignment="1">
      <alignment horizontal="center" vertical="center" wrapText="1"/>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3" xfId="0" applyFont="1" applyBorder="1" applyAlignment="1">
      <alignment horizontal="center" vertical="center" wrapText="1"/>
    </xf>
    <xf numFmtId="0" fontId="3" fillId="5" borderId="16"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13" fillId="0" borderId="0" xfId="0" applyFont="1" applyBorder="1" applyAlignment="1">
      <alignment horizontal="center"/>
    </xf>
    <xf numFmtId="0" fontId="2" fillId="2" borderId="0" xfId="0" applyFont="1" applyFill="1" applyBorder="1" applyAlignment="1">
      <alignment horizontal="left" vertical="center" wrapText="1"/>
    </xf>
    <xf numFmtId="0" fontId="13" fillId="0" borderId="19" xfId="0" applyFont="1" applyBorder="1" applyAlignment="1">
      <alignment horizontal="center"/>
    </xf>
    <xf numFmtId="0" fontId="13" fillId="0" borderId="20" xfId="0" applyFont="1" applyBorder="1" applyAlignment="1">
      <alignment horizontal="center"/>
    </xf>
    <xf numFmtId="0" fontId="29" fillId="0" borderId="48" xfId="0" applyFont="1" applyBorder="1" applyAlignment="1">
      <alignment horizontal="center"/>
    </xf>
    <xf numFmtId="0" fontId="29" fillId="0" borderId="20" xfId="0" applyFont="1" applyBorder="1" applyAlignment="1">
      <alignment horizontal="center"/>
    </xf>
    <xf numFmtId="0" fontId="13" fillId="0" borderId="21" xfId="0" applyFont="1" applyBorder="1" applyAlignment="1">
      <alignment horizontal="center"/>
    </xf>
    <xf numFmtId="0" fontId="3" fillId="4" borderId="16"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20" fillId="6" borderId="16" xfId="0" applyFont="1" applyFill="1" applyBorder="1" applyAlignment="1">
      <alignment horizontal="center" vertical="center" wrapText="1"/>
    </xf>
    <xf numFmtId="0" fontId="20" fillId="6" borderId="17" xfId="0" applyFont="1" applyFill="1" applyBorder="1" applyAlignment="1">
      <alignment horizontal="center" vertical="center" wrapText="1"/>
    </xf>
    <xf numFmtId="0" fontId="20" fillId="6" borderId="18" xfId="0" applyFont="1" applyFill="1" applyBorder="1" applyAlignment="1">
      <alignment horizontal="center" vertical="center" wrapText="1"/>
    </xf>
    <xf numFmtId="0" fontId="33" fillId="0" borderId="19" xfId="0" applyFont="1" applyBorder="1" applyAlignment="1">
      <alignment horizontal="center"/>
    </xf>
    <xf numFmtId="0" fontId="33" fillId="0" borderId="21" xfId="0" applyFont="1" applyBorder="1" applyAlignment="1">
      <alignment horizontal="center"/>
    </xf>
    <xf numFmtId="0" fontId="33" fillId="0" borderId="20" xfId="0" applyFont="1" applyBorder="1" applyAlignment="1">
      <alignment horizontal="center"/>
    </xf>
    <xf numFmtId="49" fontId="15" fillId="4" borderId="16" xfId="0" applyNumberFormat="1" applyFont="1" applyFill="1" applyBorder="1" applyAlignment="1">
      <alignment horizontal="center" vertical="center" wrapText="1"/>
    </xf>
    <xf numFmtId="49" fontId="15" fillId="4" borderId="18" xfId="0" applyNumberFormat="1" applyFont="1" applyFill="1" applyBorder="1" applyAlignment="1">
      <alignment horizontal="center" vertical="center" wrapText="1"/>
    </xf>
    <xf numFmtId="49" fontId="13" fillId="5" borderId="16" xfId="0" applyNumberFormat="1" applyFont="1" applyFill="1" applyBorder="1" applyAlignment="1">
      <alignment horizontal="center" vertical="center" wrapText="1"/>
    </xf>
    <xf numFmtId="49" fontId="13" fillId="5" borderId="17" xfId="0" applyNumberFormat="1" applyFont="1" applyFill="1" applyBorder="1" applyAlignment="1">
      <alignment horizontal="center" vertical="center" wrapText="1"/>
    </xf>
    <xf numFmtId="49" fontId="13" fillId="5" borderId="18" xfId="0" applyNumberFormat="1" applyFont="1" applyFill="1" applyBorder="1" applyAlignment="1">
      <alignment horizontal="center" vertical="center" wrapText="1"/>
    </xf>
    <xf numFmtId="49" fontId="13" fillId="4" borderId="16" xfId="0" applyNumberFormat="1" applyFont="1" applyFill="1" applyBorder="1" applyAlignment="1">
      <alignment horizontal="center" vertical="center" wrapText="1"/>
    </xf>
    <xf numFmtId="49" fontId="13" fillId="4" borderId="18" xfId="0" applyNumberFormat="1" applyFont="1" applyFill="1" applyBorder="1" applyAlignment="1">
      <alignment horizontal="center" vertical="center" wrapText="1"/>
    </xf>
    <xf numFmtId="0" fontId="15" fillId="0" borderId="0" xfId="0" applyFont="1" applyAlignment="1">
      <alignment horizontal="center"/>
    </xf>
    <xf numFmtId="0" fontId="16" fillId="0" borderId="0" xfId="0" applyFont="1" applyAlignment="1">
      <alignment horizontal="right" vertical="center"/>
    </xf>
    <xf numFmtId="0" fontId="20" fillId="4" borderId="17" xfId="0" applyFont="1" applyFill="1" applyBorder="1" applyAlignment="1">
      <alignment horizontal="center" vertical="center" wrapText="1"/>
    </xf>
    <xf numFmtId="0" fontId="20" fillId="5" borderId="37" xfId="0" applyFont="1" applyFill="1" applyBorder="1" applyAlignment="1">
      <alignment horizontal="center" vertical="center" wrapText="1"/>
    </xf>
    <xf numFmtId="0" fontId="20" fillId="5" borderId="38" xfId="0" applyFont="1" applyFill="1" applyBorder="1" applyAlignment="1">
      <alignment horizontal="center" vertical="center" wrapText="1"/>
    </xf>
    <xf numFmtId="0" fontId="20" fillId="5" borderId="39" xfId="0" applyFont="1" applyFill="1" applyBorder="1" applyAlignment="1">
      <alignment horizontal="center" vertical="center" wrapText="1"/>
    </xf>
    <xf numFmtId="0" fontId="13" fillId="0" borderId="40" xfId="0" applyFont="1" applyBorder="1" applyAlignment="1">
      <alignment horizontal="center"/>
    </xf>
    <xf numFmtId="0" fontId="13" fillId="0" borderId="41" xfId="0" applyFont="1" applyBorder="1" applyAlignment="1">
      <alignment horizontal="center"/>
    </xf>
    <xf numFmtId="0" fontId="13" fillId="0" borderId="0" xfId="0" applyFont="1" applyAlignment="1">
      <alignment horizontal="center"/>
    </xf>
    <xf numFmtId="0" fontId="2" fillId="2" borderId="0" xfId="0" applyFont="1" applyFill="1" applyAlignment="1">
      <alignment horizontal="left" vertical="center" wrapText="1"/>
    </xf>
    <xf numFmtId="0" fontId="1" fillId="2" borderId="0" xfId="0" applyFont="1" applyFill="1" applyAlignment="1">
      <alignment horizontal="center" vertical="center" wrapText="1"/>
    </xf>
    <xf numFmtId="164" fontId="5" fillId="0" borderId="3" xfId="0" applyNumberFormat="1" applyFont="1" applyBorder="1" applyAlignment="1">
      <alignment horizontal="center" vertical="center"/>
    </xf>
    <xf numFmtId="0" fontId="15" fillId="0" borderId="3" xfId="0" applyFont="1" applyBorder="1" applyAlignment="1">
      <alignment horizontal="center"/>
    </xf>
    <xf numFmtId="0" fontId="11" fillId="0" borderId="4" xfId="0" applyFont="1" applyBorder="1" applyAlignment="1">
      <alignment horizontal="center"/>
    </xf>
    <xf numFmtId="0" fontId="11" fillId="0" borderId="14" xfId="0" applyFont="1" applyBorder="1" applyAlignment="1">
      <alignment horizontal="center"/>
    </xf>
    <xf numFmtId="0" fontId="11" fillId="0" borderId="15" xfId="0" applyFont="1" applyBorder="1" applyAlignment="1">
      <alignment horizontal="center"/>
    </xf>
    <xf numFmtId="0" fontId="27"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center" vertical="center"/>
    </xf>
    <xf numFmtId="0" fontId="14" fillId="2" borderId="0" xfId="0" applyFont="1" applyFill="1" applyAlignment="1">
      <alignment horizontal="center"/>
    </xf>
    <xf numFmtId="0" fontId="15" fillId="2" borderId="0" xfId="0" applyFont="1" applyFill="1" applyAlignment="1">
      <alignment horizontal="left"/>
    </xf>
    <xf numFmtId="0" fontId="14" fillId="2" borderId="0" xfId="0" applyFont="1" applyFill="1" applyAlignment="1">
      <alignment horizontal="left"/>
    </xf>
    <xf numFmtId="0" fontId="0" fillId="2" borderId="0" xfId="0" applyFill="1" applyAlignment="1">
      <alignment horizontal="center"/>
    </xf>
    <xf numFmtId="0" fontId="11" fillId="0" borderId="3" xfId="0" applyFont="1" applyFill="1" applyBorder="1" applyAlignment="1">
      <alignment horizontal="center" vertical="center" wrapText="1"/>
    </xf>
    <xf numFmtId="0" fontId="11" fillId="0" borderId="3" xfId="0" applyFont="1" applyFill="1" applyBorder="1" applyAlignment="1">
      <alignment horizontal="center" vertical="center"/>
    </xf>
    <xf numFmtId="0" fontId="15" fillId="0" borderId="0" xfId="0" applyFont="1" applyFill="1" applyAlignment="1">
      <alignment horizontal="left"/>
    </xf>
    <xf numFmtId="0" fontId="14" fillId="0" borderId="0" xfId="0" applyFont="1" applyFill="1" applyAlignment="1">
      <alignment horizontal="left"/>
    </xf>
    <xf numFmtId="0" fontId="0" fillId="0" borderId="0" xfId="0" applyFill="1" applyAlignment="1">
      <alignment horizontal="center"/>
    </xf>
    <xf numFmtId="164" fontId="5" fillId="0" borderId="3" xfId="0" applyNumberFormat="1" applyFont="1" applyFill="1" applyBorder="1" applyAlignment="1">
      <alignment horizontal="center" vertical="center"/>
    </xf>
    <xf numFmtId="169" fontId="5" fillId="0" borderId="3" xfId="0" applyNumberFormat="1" applyFont="1" applyFill="1" applyBorder="1" applyAlignment="1">
      <alignment horizontal="center" vertical="center"/>
    </xf>
    <xf numFmtId="0" fontId="11" fillId="0" borderId="4" xfId="0" quotePrefix="1" applyFont="1" applyFill="1" applyBorder="1" applyAlignment="1">
      <alignment horizontal="center"/>
    </xf>
    <xf numFmtId="0" fontId="11" fillId="0" borderId="14" xfId="0" applyFont="1" applyFill="1" applyBorder="1" applyAlignment="1">
      <alignment horizontal="center"/>
    </xf>
    <xf numFmtId="0" fontId="11" fillId="0" borderId="15" xfId="0" applyFont="1" applyFill="1" applyBorder="1" applyAlignment="1">
      <alignment horizontal="center"/>
    </xf>
    <xf numFmtId="0" fontId="27" fillId="0" borderId="3" xfId="0" applyFont="1" applyFill="1" applyBorder="1" applyAlignment="1">
      <alignment horizontal="center" vertical="center" wrapText="1"/>
    </xf>
    <xf numFmtId="0" fontId="4" fillId="2" borderId="0" xfId="0" applyFont="1" applyFill="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2362200</xdr:colOff>
      <xdr:row>40</xdr:row>
      <xdr:rowOff>28575</xdr:rowOff>
    </xdr:from>
    <xdr:to>
      <xdr:col>2</xdr:col>
      <xdr:colOff>1066800</xdr:colOff>
      <xdr:row>43</xdr:row>
      <xdr:rowOff>104775</xdr:rowOff>
    </xdr:to>
    <xdr:pic>
      <xdr:nvPicPr>
        <xdr:cNvPr id="2" name="Imagen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700" r="19756" b="14737"/>
        <a:stretch>
          <a:fillRect/>
        </a:stretch>
      </xdr:blipFill>
      <xdr:spPr bwMode="auto">
        <a:xfrm>
          <a:off x="5391150" y="9677400"/>
          <a:ext cx="15811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2533650</xdr:colOff>
      <xdr:row>39</xdr:row>
      <xdr:rowOff>752475</xdr:rowOff>
    </xdr:from>
    <xdr:to>
      <xdr:col>2</xdr:col>
      <xdr:colOff>533400</xdr:colOff>
      <xdr:row>41</xdr:row>
      <xdr:rowOff>104775</xdr:rowOff>
    </xdr:to>
    <xdr:pic>
      <xdr:nvPicPr>
        <xdr:cNvPr id="2" name="image1.jpe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62600" y="9982200"/>
          <a:ext cx="87630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2943225</xdr:colOff>
      <xdr:row>38</xdr:row>
      <xdr:rowOff>142875</xdr:rowOff>
    </xdr:from>
    <xdr:to>
      <xdr:col>2</xdr:col>
      <xdr:colOff>846332</xdr:colOff>
      <xdr:row>41</xdr:row>
      <xdr:rowOff>130425</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BEBA8EAE-BF5A-486C-A8C5-ECC9F3942E4B}">
              <a14:imgProps xmlns:a14="http://schemas.microsoft.com/office/drawing/2010/main">
                <a14:imgLayer r:embed="rId2">
                  <a14:imgEffect>
                    <a14:saturation sat="200000"/>
                  </a14:imgEffect>
                </a14:imgLayer>
              </a14:imgProps>
            </a:ext>
            <a:ext uri="{28A0092B-C50C-407E-A947-70E740481C1C}">
              <a14:useLocalDpi xmlns:a14="http://schemas.microsoft.com/office/drawing/2010/main" val="0"/>
            </a:ext>
          </a:extLst>
        </a:blip>
        <a:srcRect t="4885" b="6867"/>
        <a:stretch/>
      </xdr:blipFill>
      <xdr:spPr>
        <a:xfrm>
          <a:off x="5915025" y="8382000"/>
          <a:ext cx="846332" cy="5590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2714625</xdr:colOff>
      <xdr:row>39</xdr:row>
      <xdr:rowOff>857250</xdr:rowOff>
    </xdr:from>
    <xdr:to>
      <xdr:col>2</xdr:col>
      <xdr:colOff>440531</xdr:colOff>
      <xdr:row>41</xdr:row>
      <xdr:rowOff>142874</xdr:rowOff>
    </xdr:to>
    <xdr:pic>
      <xdr:nvPicPr>
        <xdr:cNvPr id="2" name="Imagen 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1754" t="22357" r="25298" b="17805"/>
        <a:stretch>
          <a:fillRect/>
        </a:stretch>
      </xdr:blipFill>
      <xdr:spPr bwMode="auto">
        <a:xfrm>
          <a:off x="5743575" y="10039350"/>
          <a:ext cx="602456" cy="380999"/>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2524125</xdr:colOff>
      <xdr:row>39</xdr:row>
      <xdr:rowOff>0</xdr:rowOff>
    </xdr:from>
    <xdr:to>
      <xdr:col>2</xdr:col>
      <xdr:colOff>209550</xdr:colOff>
      <xdr:row>42</xdr:row>
      <xdr:rowOff>76200</xdr:rowOff>
    </xdr:to>
    <xdr:pic>
      <xdr:nvPicPr>
        <xdr:cNvPr id="2" name="Imagen 2">
          <a:extLst>
            <a:ext uri="{FF2B5EF4-FFF2-40B4-BE49-F238E27FC236}">
              <a16:creationId xmlns:a16="http://schemas.microsoft.com/office/drawing/2014/main" id="{1E1DA620-CFD7-2076-807C-18D026D88D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53075" y="9896475"/>
          <a:ext cx="56197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257175</xdr:colOff>
      <xdr:row>28</xdr:row>
      <xdr:rowOff>180975</xdr:rowOff>
    </xdr:from>
    <xdr:to>
      <xdr:col>5</xdr:col>
      <xdr:colOff>600075</xdr:colOff>
      <xdr:row>32</xdr:row>
      <xdr:rowOff>38100</xdr:rowOff>
    </xdr:to>
    <xdr:pic>
      <xdr:nvPicPr>
        <xdr:cNvPr id="2" name="Imagen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700" r="19756" b="14737"/>
        <a:stretch>
          <a:fillRect/>
        </a:stretch>
      </xdr:blipFill>
      <xdr:spPr bwMode="auto">
        <a:xfrm>
          <a:off x="6400800" y="12134850"/>
          <a:ext cx="15811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1152525</xdr:colOff>
      <xdr:row>28</xdr:row>
      <xdr:rowOff>0</xdr:rowOff>
    </xdr:from>
    <xdr:to>
      <xdr:col>3</xdr:col>
      <xdr:colOff>885825</xdr:colOff>
      <xdr:row>29</xdr:row>
      <xdr:rowOff>104775</xdr:rowOff>
    </xdr:to>
    <xdr:pic>
      <xdr:nvPicPr>
        <xdr:cNvPr id="2" name="image1.jpe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48250" y="6638925"/>
          <a:ext cx="8858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696686</xdr:colOff>
      <xdr:row>45</xdr:row>
      <xdr:rowOff>65314</xdr:rowOff>
    </xdr:from>
    <xdr:to>
      <xdr:col>5</xdr:col>
      <xdr:colOff>288439</xdr:colOff>
      <xdr:row>48</xdr:row>
      <xdr:rowOff>50143</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cstate="print">
          <a:clrChange>
            <a:clrFrom>
              <a:srgbClr val="FFFFFF"/>
            </a:clrFrom>
            <a:clrTo>
              <a:srgbClr val="FFFFFF">
                <a:alpha val="0"/>
              </a:srgbClr>
            </a:clrTo>
          </a:clrChange>
          <a:extLst>
            <a:ext uri="{BEBA8EAE-BF5A-486C-A8C5-ECC9F3942E4B}">
              <a14:imgProps xmlns:a14="http://schemas.microsoft.com/office/drawing/2010/main">
                <a14:imgLayer r:embed="rId2">
                  <a14:imgEffect>
                    <a14:saturation sat="200000"/>
                  </a14:imgEffect>
                </a14:imgLayer>
              </a14:imgProps>
            </a:ext>
            <a:ext uri="{28A0092B-C50C-407E-A947-70E740481C1C}">
              <a14:useLocalDpi xmlns:a14="http://schemas.microsoft.com/office/drawing/2010/main" val="0"/>
            </a:ext>
          </a:extLst>
        </a:blip>
        <a:srcRect t="4885" b="6867"/>
        <a:stretch/>
      </xdr:blipFill>
      <xdr:spPr>
        <a:xfrm>
          <a:off x="7307036" y="20810764"/>
          <a:ext cx="830003" cy="54680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828675</xdr:colOff>
      <xdr:row>27</xdr:row>
      <xdr:rowOff>66675</xdr:rowOff>
    </xdr:from>
    <xdr:to>
      <xdr:col>3</xdr:col>
      <xdr:colOff>228600</xdr:colOff>
      <xdr:row>30</xdr:row>
      <xdr:rowOff>19050</xdr:rowOff>
    </xdr:to>
    <xdr:pic>
      <xdr:nvPicPr>
        <xdr:cNvPr id="2240" name="Imagen 2">
          <a:extLst>
            <a:ext uri="{FF2B5EF4-FFF2-40B4-BE49-F238E27FC236}">
              <a16:creationId xmlns:a16="http://schemas.microsoft.com/office/drawing/2014/main" id="{7F3817A1-45CB-167F-3602-E2C485401A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24400" y="17849850"/>
          <a:ext cx="5524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UGO.PINEDA/Documents/SUBA/CONTRATOS%20SUBA%202022/38.%20INTERVENTORIA%20MALLA%20VIAL/EVALUACION%201/EVALUACI&#211;N%20FINANCIERA%20MIGUEL%20ANGEL%20FDLSUBACMA-2-2022(721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
      <sheetName val="Evaluación Financiera 33-48 "/>
    </sheetNames>
    <sheetDataSet>
      <sheetData sheetId="0"/>
      <sheetData sheetId="1">
        <row r="5">
          <cell r="A5" t="str">
            <v>Proceso: FDLSUBACMA-2-2022(72105)</v>
          </cell>
        </row>
        <row r="6">
          <cell r="A6" t="str">
            <v>Objeto: “INTERVENTORÍA INTEGRAL PARA LA CONSTRUCCIÓN DE LA MALLA VÍAL LOCAL E INTERMEDIA Y SU ESPACIO PÚBLICO ASOCIADO, EN LA LOCALIDAD DE SUBA, EN LA CIUDAD DE BOGOTÁ D.C., GRUPO 1 Y GRUPO 2”.</v>
          </cell>
        </row>
        <row r="7">
          <cell r="B7">
            <v>1454596625</v>
          </cell>
        </row>
        <row r="8">
          <cell r="B8">
            <v>44718</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2"/>
  <sheetViews>
    <sheetView showGridLines="0" zoomScaleNormal="100" workbookViewId="0">
      <pane xSplit="3" topLeftCell="AL1" activePane="topRight" state="frozen"/>
      <selection activeCell="A7" sqref="A7"/>
      <selection pane="topRight" activeCell="A39" sqref="A39"/>
    </sheetView>
  </sheetViews>
  <sheetFormatPr baseColWidth="10" defaultColWidth="11" defaultRowHeight="14.25" x14ac:dyDescent="0.2"/>
  <cols>
    <col min="1" max="1" width="45.42578125" style="1" bestFit="1" customWidth="1"/>
    <col min="2" max="2" width="43.140625" style="1" bestFit="1" customWidth="1"/>
    <col min="3" max="3" width="32.42578125" style="1" bestFit="1" customWidth="1"/>
    <col min="4" max="4" width="14.85546875" style="1" customWidth="1"/>
    <col min="5" max="5" width="13" style="1" customWidth="1"/>
    <col min="6" max="6" width="22.5703125" style="1" customWidth="1"/>
    <col min="7" max="7" width="23.5703125" style="1" customWidth="1"/>
    <col min="8" max="8" width="13.42578125" style="1" bestFit="1" customWidth="1"/>
    <col min="9" max="9" width="12.7109375" style="1" bestFit="1" customWidth="1"/>
    <col min="10" max="10" width="22.5703125" style="1" customWidth="1"/>
    <col min="11" max="11" width="23.5703125" style="1" customWidth="1"/>
    <col min="12" max="12" width="13.42578125" style="1" bestFit="1" customWidth="1"/>
    <col min="13" max="13" width="12.7109375" style="1" bestFit="1" customWidth="1"/>
    <col min="14" max="14" width="22.5703125" style="1" customWidth="1"/>
    <col min="15" max="15" width="23.5703125" style="1" customWidth="1"/>
    <col min="16" max="16" width="13.42578125" style="1" bestFit="1" customWidth="1"/>
    <col min="17" max="17" width="12.7109375" style="1" bestFit="1" customWidth="1"/>
    <col min="18" max="18" width="22.5703125" style="1" customWidth="1"/>
    <col min="19" max="19" width="23.5703125" style="1" customWidth="1"/>
    <col min="20" max="20" width="13.42578125" style="1" bestFit="1" customWidth="1"/>
    <col min="21" max="21" width="12.7109375" style="1" bestFit="1" customWidth="1"/>
    <col min="22" max="22" width="22.5703125" style="1" customWidth="1"/>
    <col min="23" max="23" width="23.5703125" style="1" customWidth="1"/>
    <col min="24" max="24" width="13.42578125" style="1" bestFit="1" customWidth="1"/>
    <col min="25" max="25" width="12.7109375" style="1" bestFit="1" customWidth="1"/>
    <col min="26" max="26" width="22.5703125" style="1" customWidth="1"/>
    <col min="27" max="27" width="23.5703125" style="1" customWidth="1"/>
    <col min="28" max="28" width="13.42578125" style="1" bestFit="1" customWidth="1"/>
    <col min="29" max="29" width="12.7109375" style="1" bestFit="1" customWidth="1"/>
    <col min="30" max="30" width="14.85546875" style="1" customWidth="1"/>
    <col min="31" max="31" width="13" style="1" customWidth="1"/>
    <col min="32" max="32" width="22.5703125" style="1" customWidth="1"/>
    <col min="33" max="33" width="23.5703125" style="1" customWidth="1"/>
    <col min="34" max="34" width="13.42578125" style="1" bestFit="1" customWidth="1"/>
    <col min="35" max="35" width="12.7109375" style="1" bestFit="1" customWidth="1"/>
    <col min="36" max="36" width="14.85546875" style="1" customWidth="1"/>
    <col min="37" max="37" width="13" style="1" customWidth="1"/>
    <col min="38" max="38" width="14.85546875" style="1" customWidth="1"/>
    <col min="39" max="39" width="13" style="1" customWidth="1"/>
    <col min="40" max="40" width="14.85546875" style="1" customWidth="1"/>
    <col min="41" max="41" width="13" style="1" customWidth="1"/>
    <col min="42" max="42" width="22.5703125" style="1" customWidth="1"/>
    <col min="43" max="43" width="23.5703125" style="1" customWidth="1"/>
    <col min="44" max="44" width="13.42578125" style="1" bestFit="1" customWidth="1"/>
    <col min="45" max="45" width="12.7109375" style="1" bestFit="1" customWidth="1"/>
    <col min="46" max="46" width="14.85546875" style="1" customWidth="1"/>
    <col min="47" max="47" width="13" style="1" customWidth="1"/>
    <col min="48" max="48" width="14.85546875" style="1" customWidth="1"/>
    <col min="49" max="49" width="13" style="1" customWidth="1"/>
    <col min="50" max="50" width="14.85546875" style="1" customWidth="1"/>
    <col min="51" max="51" width="13" style="1" customWidth="1"/>
    <col min="52" max="256" width="11" style="1"/>
    <col min="257" max="257" width="45.42578125" style="1" bestFit="1" customWidth="1"/>
    <col min="258" max="258" width="43.140625" style="1" bestFit="1" customWidth="1"/>
    <col min="259" max="259" width="32.42578125" style="1" bestFit="1" customWidth="1"/>
    <col min="260" max="260" width="14.85546875" style="1" customWidth="1"/>
    <col min="261" max="261" width="13" style="1" customWidth="1"/>
    <col min="262" max="262" width="22.5703125" style="1" customWidth="1"/>
    <col min="263" max="263" width="23.5703125" style="1" customWidth="1"/>
    <col min="264" max="264" width="13.42578125" style="1" bestFit="1" customWidth="1"/>
    <col min="265" max="265" width="12.7109375" style="1" bestFit="1" customWidth="1"/>
    <col min="266" max="266" width="22.5703125" style="1" customWidth="1"/>
    <col min="267" max="267" width="23.5703125" style="1" customWidth="1"/>
    <col min="268" max="268" width="13.42578125" style="1" bestFit="1" customWidth="1"/>
    <col min="269" max="269" width="12.7109375" style="1" bestFit="1" customWidth="1"/>
    <col min="270" max="270" width="22.5703125" style="1" customWidth="1"/>
    <col min="271" max="271" width="23.5703125" style="1" customWidth="1"/>
    <col min="272" max="272" width="13.42578125" style="1" bestFit="1" customWidth="1"/>
    <col min="273" max="273" width="12.7109375" style="1" bestFit="1" customWidth="1"/>
    <col min="274" max="274" width="22.5703125" style="1" customWidth="1"/>
    <col min="275" max="275" width="23.5703125" style="1" customWidth="1"/>
    <col min="276" max="276" width="13.42578125" style="1" bestFit="1" customWidth="1"/>
    <col min="277" max="277" width="12.7109375" style="1" bestFit="1" customWidth="1"/>
    <col min="278" max="278" width="22.5703125" style="1" customWidth="1"/>
    <col min="279" max="279" width="23.5703125" style="1" customWidth="1"/>
    <col min="280" max="280" width="13.42578125" style="1" bestFit="1" customWidth="1"/>
    <col min="281" max="281" width="12.7109375" style="1" bestFit="1" customWidth="1"/>
    <col min="282" max="282" width="22.5703125" style="1" customWidth="1"/>
    <col min="283" max="283" width="23.5703125" style="1" customWidth="1"/>
    <col min="284" max="284" width="13.42578125" style="1" bestFit="1" customWidth="1"/>
    <col min="285" max="285" width="12.7109375" style="1" bestFit="1" customWidth="1"/>
    <col min="286" max="286" width="14.85546875" style="1" customWidth="1"/>
    <col min="287" max="287" width="13" style="1" customWidth="1"/>
    <col min="288" max="288" width="22.5703125" style="1" customWidth="1"/>
    <col min="289" max="289" width="23.5703125" style="1" customWidth="1"/>
    <col min="290" max="290" width="13.42578125" style="1" bestFit="1" customWidth="1"/>
    <col min="291" max="291" width="12.7109375" style="1" bestFit="1" customWidth="1"/>
    <col min="292" max="292" width="14.85546875" style="1" customWidth="1"/>
    <col min="293" max="293" width="13" style="1" customWidth="1"/>
    <col min="294" max="294" width="14.85546875" style="1" customWidth="1"/>
    <col min="295" max="295" width="13" style="1" customWidth="1"/>
    <col min="296" max="296" width="14.85546875" style="1" customWidth="1"/>
    <col min="297" max="297" width="13" style="1" customWidth="1"/>
    <col min="298" max="298" width="22.5703125" style="1" customWidth="1"/>
    <col min="299" max="299" width="23.5703125" style="1" customWidth="1"/>
    <col min="300" max="300" width="13.42578125" style="1" bestFit="1" customWidth="1"/>
    <col min="301" max="301" width="12.7109375" style="1" bestFit="1" customWidth="1"/>
    <col min="302" max="302" width="14.85546875" style="1" customWidth="1"/>
    <col min="303" max="303" width="13" style="1" customWidth="1"/>
    <col min="304" max="304" width="14.85546875" style="1" customWidth="1"/>
    <col min="305" max="305" width="13" style="1" customWidth="1"/>
    <col min="306" max="306" width="14.85546875" style="1" customWidth="1"/>
    <col min="307" max="307" width="13" style="1" customWidth="1"/>
    <col min="308" max="512" width="11" style="1"/>
    <col min="513" max="513" width="45.42578125" style="1" bestFit="1" customWidth="1"/>
    <col min="514" max="514" width="43.140625" style="1" bestFit="1" customWidth="1"/>
    <col min="515" max="515" width="32.42578125" style="1" bestFit="1" customWidth="1"/>
    <col min="516" max="516" width="14.85546875" style="1" customWidth="1"/>
    <col min="517" max="517" width="13" style="1" customWidth="1"/>
    <col min="518" max="518" width="22.5703125" style="1" customWidth="1"/>
    <col min="519" max="519" width="23.5703125" style="1" customWidth="1"/>
    <col min="520" max="520" width="13.42578125" style="1" bestFit="1" customWidth="1"/>
    <col min="521" max="521" width="12.7109375" style="1" bestFit="1" customWidth="1"/>
    <col min="522" max="522" width="22.5703125" style="1" customWidth="1"/>
    <col min="523" max="523" width="23.5703125" style="1" customWidth="1"/>
    <col min="524" max="524" width="13.42578125" style="1" bestFit="1" customWidth="1"/>
    <col min="525" max="525" width="12.7109375" style="1" bestFit="1" customWidth="1"/>
    <col min="526" max="526" width="22.5703125" style="1" customWidth="1"/>
    <col min="527" max="527" width="23.5703125" style="1" customWidth="1"/>
    <col min="528" max="528" width="13.42578125" style="1" bestFit="1" customWidth="1"/>
    <col min="529" max="529" width="12.7109375" style="1" bestFit="1" customWidth="1"/>
    <col min="530" max="530" width="22.5703125" style="1" customWidth="1"/>
    <col min="531" max="531" width="23.5703125" style="1" customWidth="1"/>
    <col min="532" max="532" width="13.42578125" style="1" bestFit="1" customWidth="1"/>
    <col min="533" max="533" width="12.7109375" style="1" bestFit="1" customWidth="1"/>
    <col min="534" max="534" width="22.5703125" style="1" customWidth="1"/>
    <col min="535" max="535" width="23.5703125" style="1" customWidth="1"/>
    <col min="536" max="536" width="13.42578125" style="1" bestFit="1" customWidth="1"/>
    <col min="537" max="537" width="12.7109375" style="1" bestFit="1" customWidth="1"/>
    <col min="538" max="538" width="22.5703125" style="1" customWidth="1"/>
    <col min="539" max="539" width="23.5703125" style="1" customWidth="1"/>
    <col min="540" max="540" width="13.42578125" style="1" bestFit="1" customWidth="1"/>
    <col min="541" max="541" width="12.7109375" style="1" bestFit="1" customWidth="1"/>
    <col min="542" max="542" width="14.85546875" style="1" customWidth="1"/>
    <col min="543" max="543" width="13" style="1" customWidth="1"/>
    <col min="544" max="544" width="22.5703125" style="1" customWidth="1"/>
    <col min="545" max="545" width="23.5703125" style="1" customWidth="1"/>
    <col min="546" max="546" width="13.42578125" style="1" bestFit="1" customWidth="1"/>
    <col min="547" max="547" width="12.7109375" style="1" bestFit="1" customWidth="1"/>
    <col min="548" max="548" width="14.85546875" style="1" customWidth="1"/>
    <col min="549" max="549" width="13" style="1" customWidth="1"/>
    <col min="550" max="550" width="14.85546875" style="1" customWidth="1"/>
    <col min="551" max="551" width="13" style="1" customWidth="1"/>
    <col min="552" max="552" width="14.85546875" style="1" customWidth="1"/>
    <col min="553" max="553" width="13" style="1" customWidth="1"/>
    <col min="554" max="554" width="22.5703125" style="1" customWidth="1"/>
    <col min="555" max="555" width="23.5703125" style="1" customWidth="1"/>
    <col min="556" max="556" width="13.42578125" style="1" bestFit="1" customWidth="1"/>
    <col min="557" max="557" width="12.7109375" style="1" bestFit="1" customWidth="1"/>
    <col min="558" max="558" width="14.85546875" style="1" customWidth="1"/>
    <col min="559" max="559" width="13" style="1" customWidth="1"/>
    <col min="560" max="560" width="14.85546875" style="1" customWidth="1"/>
    <col min="561" max="561" width="13" style="1" customWidth="1"/>
    <col min="562" max="562" width="14.85546875" style="1" customWidth="1"/>
    <col min="563" max="563" width="13" style="1" customWidth="1"/>
    <col min="564" max="768" width="11" style="1"/>
    <col min="769" max="769" width="45.42578125" style="1" bestFit="1" customWidth="1"/>
    <col min="770" max="770" width="43.140625" style="1" bestFit="1" customWidth="1"/>
    <col min="771" max="771" width="32.42578125" style="1" bestFit="1" customWidth="1"/>
    <col min="772" max="772" width="14.85546875" style="1" customWidth="1"/>
    <col min="773" max="773" width="13" style="1" customWidth="1"/>
    <col min="774" max="774" width="22.5703125" style="1" customWidth="1"/>
    <col min="775" max="775" width="23.5703125" style="1" customWidth="1"/>
    <col min="776" max="776" width="13.42578125" style="1" bestFit="1" customWidth="1"/>
    <col min="777" max="777" width="12.7109375" style="1" bestFit="1" customWidth="1"/>
    <col min="778" max="778" width="22.5703125" style="1" customWidth="1"/>
    <col min="779" max="779" width="23.5703125" style="1" customWidth="1"/>
    <col min="780" max="780" width="13.42578125" style="1" bestFit="1" customWidth="1"/>
    <col min="781" max="781" width="12.7109375" style="1" bestFit="1" customWidth="1"/>
    <col min="782" max="782" width="22.5703125" style="1" customWidth="1"/>
    <col min="783" max="783" width="23.5703125" style="1" customWidth="1"/>
    <col min="784" max="784" width="13.42578125" style="1" bestFit="1" customWidth="1"/>
    <col min="785" max="785" width="12.7109375" style="1" bestFit="1" customWidth="1"/>
    <col min="786" max="786" width="22.5703125" style="1" customWidth="1"/>
    <col min="787" max="787" width="23.5703125" style="1" customWidth="1"/>
    <col min="788" max="788" width="13.42578125" style="1" bestFit="1" customWidth="1"/>
    <col min="789" max="789" width="12.7109375" style="1" bestFit="1" customWidth="1"/>
    <col min="790" max="790" width="22.5703125" style="1" customWidth="1"/>
    <col min="791" max="791" width="23.5703125" style="1" customWidth="1"/>
    <col min="792" max="792" width="13.42578125" style="1" bestFit="1" customWidth="1"/>
    <col min="793" max="793" width="12.7109375" style="1" bestFit="1" customWidth="1"/>
    <col min="794" max="794" width="22.5703125" style="1" customWidth="1"/>
    <col min="795" max="795" width="23.5703125" style="1" customWidth="1"/>
    <col min="796" max="796" width="13.42578125" style="1" bestFit="1" customWidth="1"/>
    <col min="797" max="797" width="12.7109375" style="1" bestFit="1" customWidth="1"/>
    <col min="798" max="798" width="14.85546875" style="1" customWidth="1"/>
    <col min="799" max="799" width="13" style="1" customWidth="1"/>
    <col min="800" max="800" width="22.5703125" style="1" customWidth="1"/>
    <col min="801" max="801" width="23.5703125" style="1" customWidth="1"/>
    <col min="802" max="802" width="13.42578125" style="1" bestFit="1" customWidth="1"/>
    <col min="803" max="803" width="12.7109375" style="1" bestFit="1" customWidth="1"/>
    <col min="804" max="804" width="14.85546875" style="1" customWidth="1"/>
    <col min="805" max="805" width="13" style="1" customWidth="1"/>
    <col min="806" max="806" width="14.85546875" style="1" customWidth="1"/>
    <col min="807" max="807" width="13" style="1" customWidth="1"/>
    <col min="808" max="808" width="14.85546875" style="1" customWidth="1"/>
    <col min="809" max="809" width="13" style="1" customWidth="1"/>
    <col min="810" max="810" width="22.5703125" style="1" customWidth="1"/>
    <col min="811" max="811" width="23.5703125" style="1" customWidth="1"/>
    <col min="812" max="812" width="13.42578125" style="1" bestFit="1" customWidth="1"/>
    <col min="813" max="813" width="12.7109375" style="1" bestFit="1" customWidth="1"/>
    <col min="814" max="814" width="14.85546875" style="1" customWidth="1"/>
    <col min="815" max="815" width="13" style="1" customWidth="1"/>
    <col min="816" max="816" width="14.85546875" style="1" customWidth="1"/>
    <col min="817" max="817" width="13" style="1" customWidth="1"/>
    <col min="818" max="818" width="14.85546875" style="1" customWidth="1"/>
    <col min="819" max="819" width="13" style="1" customWidth="1"/>
    <col min="820" max="1024" width="11" style="1"/>
    <col min="1025" max="1025" width="45.42578125" style="1" bestFit="1" customWidth="1"/>
    <col min="1026" max="1026" width="43.140625" style="1" bestFit="1" customWidth="1"/>
    <col min="1027" max="1027" width="32.42578125" style="1" bestFit="1" customWidth="1"/>
    <col min="1028" max="1028" width="14.85546875" style="1" customWidth="1"/>
    <col min="1029" max="1029" width="13" style="1" customWidth="1"/>
    <col min="1030" max="1030" width="22.5703125" style="1" customWidth="1"/>
    <col min="1031" max="1031" width="23.5703125" style="1" customWidth="1"/>
    <col min="1032" max="1032" width="13.42578125" style="1" bestFit="1" customWidth="1"/>
    <col min="1033" max="1033" width="12.7109375" style="1" bestFit="1" customWidth="1"/>
    <col min="1034" max="1034" width="22.5703125" style="1" customWidth="1"/>
    <col min="1035" max="1035" width="23.5703125" style="1" customWidth="1"/>
    <col min="1036" max="1036" width="13.42578125" style="1" bestFit="1" customWidth="1"/>
    <col min="1037" max="1037" width="12.7109375" style="1" bestFit="1" customWidth="1"/>
    <col min="1038" max="1038" width="22.5703125" style="1" customWidth="1"/>
    <col min="1039" max="1039" width="23.5703125" style="1" customWidth="1"/>
    <col min="1040" max="1040" width="13.42578125" style="1" bestFit="1" customWidth="1"/>
    <col min="1041" max="1041" width="12.7109375" style="1" bestFit="1" customWidth="1"/>
    <col min="1042" max="1042" width="22.5703125" style="1" customWidth="1"/>
    <col min="1043" max="1043" width="23.5703125" style="1" customWidth="1"/>
    <col min="1044" max="1044" width="13.42578125" style="1" bestFit="1" customWidth="1"/>
    <col min="1045" max="1045" width="12.7109375" style="1" bestFit="1" customWidth="1"/>
    <col min="1046" max="1046" width="22.5703125" style="1" customWidth="1"/>
    <col min="1047" max="1047" width="23.5703125" style="1" customWidth="1"/>
    <col min="1048" max="1048" width="13.42578125" style="1" bestFit="1" customWidth="1"/>
    <col min="1049" max="1049" width="12.7109375" style="1" bestFit="1" customWidth="1"/>
    <col min="1050" max="1050" width="22.5703125" style="1" customWidth="1"/>
    <col min="1051" max="1051" width="23.5703125" style="1" customWidth="1"/>
    <col min="1052" max="1052" width="13.42578125" style="1" bestFit="1" customWidth="1"/>
    <col min="1053" max="1053" width="12.7109375" style="1" bestFit="1" customWidth="1"/>
    <col min="1054" max="1054" width="14.85546875" style="1" customWidth="1"/>
    <col min="1055" max="1055" width="13" style="1" customWidth="1"/>
    <col min="1056" max="1056" width="22.5703125" style="1" customWidth="1"/>
    <col min="1057" max="1057" width="23.5703125" style="1" customWidth="1"/>
    <col min="1058" max="1058" width="13.42578125" style="1" bestFit="1" customWidth="1"/>
    <col min="1059" max="1059" width="12.7109375" style="1" bestFit="1" customWidth="1"/>
    <col min="1060" max="1060" width="14.85546875" style="1" customWidth="1"/>
    <col min="1061" max="1061" width="13" style="1" customWidth="1"/>
    <col min="1062" max="1062" width="14.85546875" style="1" customWidth="1"/>
    <col min="1063" max="1063" width="13" style="1" customWidth="1"/>
    <col min="1064" max="1064" width="14.85546875" style="1" customWidth="1"/>
    <col min="1065" max="1065" width="13" style="1" customWidth="1"/>
    <col min="1066" max="1066" width="22.5703125" style="1" customWidth="1"/>
    <col min="1067" max="1067" width="23.5703125" style="1" customWidth="1"/>
    <col min="1068" max="1068" width="13.42578125" style="1" bestFit="1" customWidth="1"/>
    <col min="1069" max="1069" width="12.7109375" style="1" bestFit="1" customWidth="1"/>
    <col min="1070" max="1070" width="14.85546875" style="1" customWidth="1"/>
    <col min="1071" max="1071" width="13" style="1" customWidth="1"/>
    <col min="1072" max="1072" width="14.85546875" style="1" customWidth="1"/>
    <col min="1073" max="1073" width="13" style="1" customWidth="1"/>
    <col min="1074" max="1074" width="14.85546875" style="1" customWidth="1"/>
    <col min="1075" max="1075" width="13" style="1" customWidth="1"/>
    <col min="1076" max="1280" width="11" style="1"/>
    <col min="1281" max="1281" width="45.42578125" style="1" bestFit="1" customWidth="1"/>
    <col min="1282" max="1282" width="43.140625" style="1" bestFit="1" customWidth="1"/>
    <col min="1283" max="1283" width="32.42578125" style="1" bestFit="1" customWidth="1"/>
    <col min="1284" max="1284" width="14.85546875" style="1" customWidth="1"/>
    <col min="1285" max="1285" width="13" style="1" customWidth="1"/>
    <col min="1286" max="1286" width="22.5703125" style="1" customWidth="1"/>
    <col min="1287" max="1287" width="23.5703125" style="1" customWidth="1"/>
    <col min="1288" max="1288" width="13.42578125" style="1" bestFit="1" customWidth="1"/>
    <col min="1289" max="1289" width="12.7109375" style="1" bestFit="1" customWidth="1"/>
    <col min="1290" max="1290" width="22.5703125" style="1" customWidth="1"/>
    <col min="1291" max="1291" width="23.5703125" style="1" customWidth="1"/>
    <col min="1292" max="1292" width="13.42578125" style="1" bestFit="1" customWidth="1"/>
    <col min="1293" max="1293" width="12.7109375" style="1" bestFit="1" customWidth="1"/>
    <col min="1294" max="1294" width="22.5703125" style="1" customWidth="1"/>
    <col min="1295" max="1295" width="23.5703125" style="1" customWidth="1"/>
    <col min="1296" max="1296" width="13.42578125" style="1" bestFit="1" customWidth="1"/>
    <col min="1297" max="1297" width="12.7109375" style="1" bestFit="1" customWidth="1"/>
    <col min="1298" max="1298" width="22.5703125" style="1" customWidth="1"/>
    <col min="1299" max="1299" width="23.5703125" style="1" customWidth="1"/>
    <col min="1300" max="1300" width="13.42578125" style="1" bestFit="1" customWidth="1"/>
    <col min="1301" max="1301" width="12.7109375" style="1" bestFit="1" customWidth="1"/>
    <col min="1302" max="1302" width="22.5703125" style="1" customWidth="1"/>
    <col min="1303" max="1303" width="23.5703125" style="1" customWidth="1"/>
    <col min="1304" max="1304" width="13.42578125" style="1" bestFit="1" customWidth="1"/>
    <col min="1305" max="1305" width="12.7109375" style="1" bestFit="1" customWidth="1"/>
    <col min="1306" max="1306" width="22.5703125" style="1" customWidth="1"/>
    <col min="1307" max="1307" width="23.5703125" style="1" customWidth="1"/>
    <col min="1308" max="1308" width="13.42578125" style="1" bestFit="1" customWidth="1"/>
    <col min="1309" max="1309" width="12.7109375" style="1" bestFit="1" customWidth="1"/>
    <col min="1310" max="1310" width="14.85546875" style="1" customWidth="1"/>
    <col min="1311" max="1311" width="13" style="1" customWidth="1"/>
    <col min="1312" max="1312" width="22.5703125" style="1" customWidth="1"/>
    <col min="1313" max="1313" width="23.5703125" style="1" customWidth="1"/>
    <col min="1314" max="1314" width="13.42578125" style="1" bestFit="1" customWidth="1"/>
    <col min="1315" max="1315" width="12.7109375" style="1" bestFit="1" customWidth="1"/>
    <col min="1316" max="1316" width="14.85546875" style="1" customWidth="1"/>
    <col min="1317" max="1317" width="13" style="1" customWidth="1"/>
    <col min="1318" max="1318" width="14.85546875" style="1" customWidth="1"/>
    <col min="1319" max="1319" width="13" style="1" customWidth="1"/>
    <col min="1320" max="1320" width="14.85546875" style="1" customWidth="1"/>
    <col min="1321" max="1321" width="13" style="1" customWidth="1"/>
    <col min="1322" max="1322" width="22.5703125" style="1" customWidth="1"/>
    <col min="1323" max="1323" width="23.5703125" style="1" customWidth="1"/>
    <col min="1324" max="1324" width="13.42578125" style="1" bestFit="1" customWidth="1"/>
    <col min="1325" max="1325" width="12.7109375" style="1" bestFit="1" customWidth="1"/>
    <col min="1326" max="1326" width="14.85546875" style="1" customWidth="1"/>
    <col min="1327" max="1327" width="13" style="1" customWidth="1"/>
    <col min="1328" max="1328" width="14.85546875" style="1" customWidth="1"/>
    <col min="1329" max="1329" width="13" style="1" customWidth="1"/>
    <col min="1330" max="1330" width="14.85546875" style="1" customWidth="1"/>
    <col min="1331" max="1331" width="13" style="1" customWidth="1"/>
    <col min="1332" max="1536" width="11" style="1"/>
    <col min="1537" max="1537" width="45.42578125" style="1" bestFit="1" customWidth="1"/>
    <col min="1538" max="1538" width="43.140625" style="1" bestFit="1" customWidth="1"/>
    <col min="1539" max="1539" width="32.42578125" style="1" bestFit="1" customWidth="1"/>
    <col min="1540" max="1540" width="14.85546875" style="1" customWidth="1"/>
    <col min="1541" max="1541" width="13" style="1" customWidth="1"/>
    <col min="1542" max="1542" width="22.5703125" style="1" customWidth="1"/>
    <col min="1543" max="1543" width="23.5703125" style="1" customWidth="1"/>
    <col min="1544" max="1544" width="13.42578125" style="1" bestFit="1" customWidth="1"/>
    <col min="1545" max="1545" width="12.7109375" style="1" bestFit="1" customWidth="1"/>
    <col min="1546" max="1546" width="22.5703125" style="1" customWidth="1"/>
    <col min="1547" max="1547" width="23.5703125" style="1" customWidth="1"/>
    <col min="1548" max="1548" width="13.42578125" style="1" bestFit="1" customWidth="1"/>
    <col min="1549" max="1549" width="12.7109375" style="1" bestFit="1" customWidth="1"/>
    <col min="1550" max="1550" width="22.5703125" style="1" customWidth="1"/>
    <col min="1551" max="1551" width="23.5703125" style="1" customWidth="1"/>
    <col min="1552" max="1552" width="13.42578125" style="1" bestFit="1" customWidth="1"/>
    <col min="1553" max="1553" width="12.7109375" style="1" bestFit="1" customWidth="1"/>
    <col min="1554" max="1554" width="22.5703125" style="1" customWidth="1"/>
    <col min="1555" max="1555" width="23.5703125" style="1" customWidth="1"/>
    <col min="1556" max="1556" width="13.42578125" style="1" bestFit="1" customWidth="1"/>
    <col min="1557" max="1557" width="12.7109375" style="1" bestFit="1" customWidth="1"/>
    <col min="1558" max="1558" width="22.5703125" style="1" customWidth="1"/>
    <col min="1559" max="1559" width="23.5703125" style="1" customWidth="1"/>
    <col min="1560" max="1560" width="13.42578125" style="1" bestFit="1" customWidth="1"/>
    <col min="1561" max="1561" width="12.7109375" style="1" bestFit="1" customWidth="1"/>
    <col min="1562" max="1562" width="22.5703125" style="1" customWidth="1"/>
    <col min="1563" max="1563" width="23.5703125" style="1" customWidth="1"/>
    <col min="1564" max="1564" width="13.42578125" style="1" bestFit="1" customWidth="1"/>
    <col min="1565" max="1565" width="12.7109375" style="1" bestFit="1" customWidth="1"/>
    <col min="1566" max="1566" width="14.85546875" style="1" customWidth="1"/>
    <col min="1567" max="1567" width="13" style="1" customWidth="1"/>
    <col min="1568" max="1568" width="22.5703125" style="1" customWidth="1"/>
    <col min="1569" max="1569" width="23.5703125" style="1" customWidth="1"/>
    <col min="1570" max="1570" width="13.42578125" style="1" bestFit="1" customWidth="1"/>
    <col min="1571" max="1571" width="12.7109375" style="1" bestFit="1" customWidth="1"/>
    <col min="1572" max="1572" width="14.85546875" style="1" customWidth="1"/>
    <col min="1573" max="1573" width="13" style="1" customWidth="1"/>
    <col min="1574" max="1574" width="14.85546875" style="1" customWidth="1"/>
    <col min="1575" max="1575" width="13" style="1" customWidth="1"/>
    <col min="1576" max="1576" width="14.85546875" style="1" customWidth="1"/>
    <col min="1577" max="1577" width="13" style="1" customWidth="1"/>
    <col min="1578" max="1578" width="22.5703125" style="1" customWidth="1"/>
    <col min="1579" max="1579" width="23.5703125" style="1" customWidth="1"/>
    <col min="1580" max="1580" width="13.42578125" style="1" bestFit="1" customWidth="1"/>
    <col min="1581" max="1581" width="12.7109375" style="1" bestFit="1" customWidth="1"/>
    <col min="1582" max="1582" width="14.85546875" style="1" customWidth="1"/>
    <col min="1583" max="1583" width="13" style="1" customWidth="1"/>
    <col min="1584" max="1584" width="14.85546875" style="1" customWidth="1"/>
    <col min="1585" max="1585" width="13" style="1" customWidth="1"/>
    <col min="1586" max="1586" width="14.85546875" style="1" customWidth="1"/>
    <col min="1587" max="1587" width="13" style="1" customWidth="1"/>
    <col min="1588" max="1792" width="11" style="1"/>
    <col min="1793" max="1793" width="45.42578125" style="1" bestFit="1" customWidth="1"/>
    <col min="1794" max="1794" width="43.140625" style="1" bestFit="1" customWidth="1"/>
    <col min="1795" max="1795" width="32.42578125" style="1" bestFit="1" customWidth="1"/>
    <col min="1796" max="1796" width="14.85546875" style="1" customWidth="1"/>
    <col min="1797" max="1797" width="13" style="1" customWidth="1"/>
    <col min="1798" max="1798" width="22.5703125" style="1" customWidth="1"/>
    <col min="1799" max="1799" width="23.5703125" style="1" customWidth="1"/>
    <col min="1800" max="1800" width="13.42578125" style="1" bestFit="1" customWidth="1"/>
    <col min="1801" max="1801" width="12.7109375" style="1" bestFit="1" customWidth="1"/>
    <col min="1802" max="1802" width="22.5703125" style="1" customWidth="1"/>
    <col min="1803" max="1803" width="23.5703125" style="1" customWidth="1"/>
    <col min="1804" max="1804" width="13.42578125" style="1" bestFit="1" customWidth="1"/>
    <col min="1805" max="1805" width="12.7109375" style="1" bestFit="1" customWidth="1"/>
    <col min="1806" max="1806" width="22.5703125" style="1" customWidth="1"/>
    <col min="1807" max="1807" width="23.5703125" style="1" customWidth="1"/>
    <col min="1808" max="1808" width="13.42578125" style="1" bestFit="1" customWidth="1"/>
    <col min="1809" max="1809" width="12.7109375" style="1" bestFit="1" customWidth="1"/>
    <col min="1810" max="1810" width="22.5703125" style="1" customWidth="1"/>
    <col min="1811" max="1811" width="23.5703125" style="1" customWidth="1"/>
    <col min="1812" max="1812" width="13.42578125" style="1" bestFit="1" customWidth="1"/>
    <col min="1813" max="1813" width="12.7109375" style="1" bestFit="1" customWidth="1"/>
    <col min="1814" max="1814" width="22.5703125" style="1" customWidth="1"/>
    <col min="1815" max="1815" width="23.5703125" style="1" customWidth="1"/>
    <col min="1816" max="1816" width="13.42578125" style="1" bestFit="1" customWidth="1"/>
    <col min="1817" max="1817" width="12.7109375" style="1" bestFit="1" customWidth="1"/>
    <col min="1818" max="1818" width="22.5703125" style="1" customWidth="1"/>
    <col min="1819" max="1819" width="23.5703125" style="1" customWidth="1"/>
    <col min="1820" max="1820" width="13.42578125" style="1" bestFit="1" customWidth="1"/>
    <col min="1821" max="1821" width="12.7109375" style="1" bestFit="1" customWidth="1"/>
    <col min="1822" max="1822" width="14.85546875" style="1" customWidth="1"/>
    <col min="1823" max="1823" width="13" style="1" customWidth="1"/>
    <col min="1824" max="1824" width="22.5703125" style="1" customWidth="1"/>
    <col min="1825" max="1825" width="23.5703125" style="1" customWidth="1"/>
    <col min="1826" max="1826" width="13.42578125" style="1" bestFit="1" customWidth="1"/>
    <col min="1827" max="1827" width="12.7109375" style="1" bestFit="1" customWidth="1"/>
    <col min="1828" max="1828" width="14.85546875" style="1" customWidth="1"/>
    <col min="1829" max="1829" width="13" style="1" customWidth="1"/>
    <col min="1830" max="1830" width="14.85546875" style="1" customWidth="1"/>
    <col min="1831" max="1831" width="13" style="1" customWidth="1"/>
    <col min="1832" max="1832" width="14.85546875" style="1" customWidth="1"/>
    <col min="1833" max="1833" width="13" style="1" customWidth="1"/>
    <col min="1834" max="1834" width="22.5703125" style="1" customWidth="1"/>
    <col min="1835" max="1835" width="23.5703125" style="1" customWidth="1"/>
    <col min="1836" max="1836" width="13.42578125" style="1" bestFit="1" customWidth="1"/>
    <col min="1837" max="1837" width="12.7109375" style="1" bestFit="1" customWidth="1"/>
    <col min="1838" max="1838" width="14.85546875" style="1" customWidth="1"/>
    <col min="1839" max="1839" width="13" style="1" customWidth="1"/>
    <col min="1840" max="1840" width="14.85546875" style="1" customWidth="1"/>
    <col min="1841" max="1841" width="13" style="1" customWidth="1"/>
    <col min="1842" max="1842" width="14.85546875" style="1" customWidth="1"/>
    <col min="1843" max="1843" width="13" style="1" customWidth="1"/>
    <col min="1844" max="2048" width="11" style="1"/>
    <col min="2049" max="2049" width="45.42578125" style="1" bestFit="1" customWidth="1"/>
    <col min="2050" max="2050" width="43.140625" style="1" bestFit="1" customWidth="1"/>
    <col min="2051" max="2051" width="32.42578125" style="1" bestFit="1" customWidth="1"/>
    <col min="2052" max="2052" width="14.85546875" style="1" customWidth="1"/>
    <col min="2053" max="2053" width="13" style="1" customWidth="1"/>
    <col min="2054" max="2054" width="22.5703125" style="1" customWidth="1"/>
    <col min="2055" max="2055" width="23.5703125" style="1" customWidth="1"/>
    <col min="2056" max="2056" width="13.42578125" style="1" bestFit="1" customWidth="1"/>
    <col min="2057" max="2057" width="12.7109375" style="1" bestFit="1" customWidth="1"/>
    <col min="2058" max="2058" width="22.5703125" style="1" customWidth="1"/>
    <col min="2059" max="2059" width="23.5703125" style="1" customWidth="1"/>
    <col min="2060" max="2060" width="13.42578125" style="1" bestFit="1" customWidth="1"/>
    <col min="2061" max="2061" width="12.7109375" style="1" bestFit="1" customWidth="1"/>
    <col min="2062" max="2062" width="22.5703125" style="1" customWidth="1"/>
    <col min="2063" max="2063" width="23.5703125" style="1" customWidth="1"/>
    <col min="2064" max="2064" width="13.42578125" style="1" bestFit="1" customWidth="1"/>
    <col min="2065" max="2065" width="12.7109375" style="1" bestFit="1" customWidth="1"/>
    <col min="2066" max="2066" width="22.5703125" style="1" customWidth="1"/>
    <col min="2067" max="2067" width="23.5703125" style="1" customWidth="1"/>
    <col min="2068" max="2068" width="13.42578125" style="1" bestFit="1" customWidth="1"/>
    <col min="2069" max="2069" width="12.7109375" style="1" bestFit="1" customWidth="1"/>
    <col min="2070" max="2070" width="22.5703125" style="1" customWidth="1"/>
    <col min="2071" max="2071" width="23.5703125" style="1" customWidth="1"/>
    <col min="2072" max="2072" width="13.42578125" style="1" bestFit="1" customWidth="1"/>
    <col min="2073" max="2073" width="12.7109375" style="1" bestFit="1" customWidth="1"/>
    <col min="2074" max="2074" width="22.5703125" style="1" customWidth="1"/>
    <col min="2075" max="2075" width="23.5703125" style="1" customWidth="1"/>
    <col min="2076" max="2076" width="13.42578125" style="1" bestFit="1" customWidth="1"/>
    <col min="2077" max="2077" width="12.7109375" style="1" bestFit="1" customWidth="1"/>
    <col min="2078" max="2078" width="14.85546875" style="1" customWidth="1"/>
    <col min="2079" max="2079" width="13" style="1" customWidth="1"/>
    <col min="2080" max="2080" width="22.5703125" style="1" customWidth="1"/>
    <col min="2081" max="2081" width="23.5703125" style="1" customWidth="1"/>
    <col min="2082" max="2082" width="13.42578125" style="1" bestFit="1" customWidth="1"/>
    <col min="2083" max="2083" width="12.7109375" style="1" bestFit="1" customWidth="1"/>
    <col min="2084" max="2084" width="14.85546875" style="1" customWidth="1"/>
    <col min="2085" max="2085" width="13" style="1" customWidth="1"/>
    <col min="2086" max="2086" width="14.85546875" style="1" customWidth="1"/>
    <col min="2087" max="2087" width="13" style="1" customWidth="1"/>
    <col min="2088" max="2088" width="14.85546875" style="1" customWidth="1"/>
    <col min="2089" max="2089" width="13" style="1" customWidth="1"/>
    <col min="2090" max="2090" width="22.5703125" style="1" customWidth="1"/>
    <col min="2091" max="2091" width="23.5703125" style="1" customWidth="1"/>
    <col min="2092" max="2092" width="13.42578125" style="1" bestFit="1" customWidth="1"/>
    <col min="2093" max="2093" width="12.7109375" style="1" bestFit="1" customWidth="1"/>
    <col min="2094" max="2094" width="14.85546875" style="1" customWidth="1"/>
    <col min="2095" max="2095" width="13" style="1" customWidth="1"/>
    <col min="2096" max="2096" width="14.85546875" style="1" customWidth="1"/>
    <col min="2097" max="2097" width="13" style="1" customWidth="1"/>
    <col min="2098" max="2098" width="14.85546875" style="1" customWidth="1"/>
    <col min="2099" max="2099" width="13" style="1" customWidth="1"/>
    <col min="2100" max="2304" width="11" style="1"/>
    <col min="2305" max="2305" width="45.42578125" style="1" bestFit="1" customWidth="1"/>
    <col min="2306" max="2306" width="43.140625" style="1" bestFit="1" customWidth="1"/>
    <col min="2307" max="2307" width="32.42578125" style="1" bestFit="1" customWidth="1"/>
    <col min="2308" max="2308" width="14.85546875" style="1" customWidth="1"/>
    <col min="2309" max="2309" width="13" style="1" customWidth="1"/>
    <col min="2310" max="2310" width="22.5703125" style="1" customWidth="1"/>
    <col min="2311" max="2311" width="23.5703125" style="1" customWidth="1"/>
    <col min="2312" max="2312" width="13.42578125" style="1" bestFit="1" customWidth="1"/>
    <col min="2313" max="2313" width="12.7109375" style="1" bestFit="1" customWidth="1"/>
    <col min="2314" max="2314" width="22.5703125" style="1" customWidth="1"/>
    <col min="2315" max="2315" width="23.5703125" style="1" customWidth="1"/>
    <col min="2316" max="2316" width="13.42578125" style="1" bestFit="1" customWidth="1"/>
    <col min="2317" max="2317" width="12.7109375" style="1" bestFit="1" customWidth="1"/>
    <col min="2318" max="2318" width="22.5703125" style="1" customWidth="1"/>
    <col min="2319" max="2319" width="23.5703125" style="1" customWidth="1"/>
    <col min="2320" max="2320" width="13.42578125" style="1" bestFit="1" customWidth="1"/>
    <col min="2321" max="2321" width="12.7109375" style="1" bestFit="1" customWidth="1"/>
    <col min="2322" max="2322" width="22.5703125" style="1" customWidth="1"/>
    <col min="2323" max="2323" width="23.5703125" style="1" customWidth="1"/>
    <col min="2324" max="2324" width="13.42578125" style="1" bestFit="1" customWidth="1"/>
    <col min="2325" max="2325" width="12.7109375" style="1" bestFit="1" customWidth="1"/>
    <col min="2326" max="2326" width="22.5703125" style="1" customWidth="1"/>
    <col min="2327" max="2327" width="23.5703125" style="1" customWidth="1"/>
    <col min="2328" max="2328" width="13.42578125" style="1" bestFit="1" customWidth="1"/>
    <col min="2329" max="2329" width="12.7109375" style="1" bestFit="1" customWidth="1"/>
    <col min="2330" max="2330" width="22.5703125" style="1" customWidth="1"/>
    <col min="2331" max="2331" width="23.5703125" style="1" customWidth="1"/>
    <col min="2332" max="2332" width="13.42578125" style="1" bestFit="1" customWidth="1"/>
    <col min="2333" max="2333" width="12.7109375" style="1" bestFit="1" customWidth="1"/>
    <col min="2334" max="2334" width="14.85546875" style="1" customWidth="1"/>
    <col min="2335" max="2335" width="13" style="1" customWidth="1"/>
    <col min="2336" max="2336" width="22.5703125" style="1" customWidth="1"/>
    <col min="2337" max="2337" width="23.5703125" style="1" customWidth="1"/>
    <col min="2338" max="2338" width="13.42578125" style="1" bestFit="1" customWidth="1"/>
    <col min="2339" max="2339" width="12.7109375" style="1" bestFit="1" customWidth="1"/>
    <col min="2340" max="2340" width="14.85546875" style="1" customWidth="1"/>
    <col min="2341" max="2341" width="13" style="1" customWidth="1"/>
    <col min="2342" max="2342" width="14.85546875" style="1" customWidth="1"/>
    <col min="2343" max="2343" width="13" style="1" customWidth="1"/>
    <col min="2344" max="2344" width="14.85546875" style="1" customWidth="1"/>
    <col min="2345" max="2345" width="13" style="1" customWidth="1"/>
    <col min="2346" max="2346" width="22.5703125" style="1" customWidth="1"/>
    <col min="2347" max="2347" width="23.5703125" style="1" customWidth="1"/>
    <col min="2348" max="2348" width="13.42578125" style="1" bestFit="1" customWidth="1"/>
    <col min="2349" max="2349" width="12.7109375" style="1" bestFit="1" customWidth="1"/>
    <col min="2350" max="2350" width="14.85546875" style="1" customWidth="1"/>
    <col min="2351" max="2351" width="13" style="1" customWidth="1"/>
    <col min="2352" max="2352" width="14.85546875" style="1" customWidth="1"/>
    <col min="2353" max="2353" width="13" style="1" customWidth="1"/>
    <col min="2354" max="2354" width="14.85546875" style="1" customWidth="1"/>
    <col min="2355" max="2355" width="13" style="1" customWidth="1"/>
    <col min="2356" max="2560" width="11" style="1"/>
    <col min="2561" max="2561" width="45.42578125" style="1" bestFit="1" customWidth="1"/>
    <col min="2562" max="2562" width="43.140625" style="1" bestFit="1" customWidth="1"/>
    <col min="2563" max="2563" width="32.42578125" style="1" bestFit="1" customWidth="1"/>
    <col min="2564" max="2564" width="14.85546875" style="1" customWidth="1"/>
    <col min="2565" max="2565" width="13" style="1" customWidth="1"/>
    <col min="2566" max="2566" width="22.5703125" style="1" customWidth="1"/>
    <col min="2567" max="2567" width="23.5703125" style="1" customWidth="1"/>
    <col min="2568" max="2568" width="13.42578125" style="1" bestFit="1" customWidth="1"/>
    <col min="2569" max="2569" width="12.7109375" style="1" bestFit="1" customWidth="1"/>
    <col min="2570" max="2570" width="22.5703125" style="1" customWidth="1"/>
    <col min="2571" max="2571" width="23.5703125" style="1" customWidth="1"/>
    <col min="2572" max="2572" width="13.42578125" style="1" bestFit="1" customWidth="1"/>
    <col min="2573" max="2573" width="12.7109375" style="1" bestFit="1" customWidth="1"/>
    <col min="2574" max="2574" width="22.5703125" style="1" customWidth="1"/>
    <col min="2575" max="2575" width="23.5703125" style="1" customWidth="1"/>
    <col min="2576" max="2576" width="13.42578125" style="1" bestFit="1" customWidth="1"/>
    <col min="2577" max="2577" width="12.7109375" style="1" bestFit="1" customWidth="1"/>
    <col min="2578" max="2578" width="22.5703125" style="1" customWidth="1"/>
    <col min="2579" max="2579" width="23.5703125" style="1" customWidth="1"/>
    <col min="2580" max="2580" width="13.42578125" style="1" bestFit="1" customWidth="1"/>
    <col min="2581" max="2581" width="12.7109375" style="1" bestFit="1" customWidth="1"/>
    <col min="2582" max="2582" width="22.5703125" style="1" customWidth="1"/>
    <col min="2583" max="2583" width="23.5703125" style="1" customWidth="1"/>
    <col min="2584" max="2584" width="13.42578125" style="1" bestFit="1" customWidth="1"/>
    <col min="2585" max="2585" width="12.7109375" style="1" bestFit="1" customWidth="1"/>
    <col min="2586" max="2586" width="22.5703125" style="1" customWidth="1"/>
    <col min="2587" max="2587" width="23.5703125" style="1" customWidth="1"/>
    <col min="2588" max="2588" width="13.42578125" style="1" bestFit="1" customWidth="1"/>
    <col min="2589" max="2589" width="12.7109375" style="1" bestFit="1" customWidth="1"/>
    <col min="2590" max="2590" width="14.85546875" style="1" customWidth="1"/>
    <col min="2591" max="2591" width="13" style="1" customWidth="1"/>
    <col min="2592" max="2592" width="22.5703125" style="1" customWidth="1"/>
    <col min="2593" max="2593" width="23.5703125" style="1" customWidth="1"/>
    <col min="2594" max="2594" width="13.42578125" style="1" bestFit="1" customWidth="1"/>
    <col min="2595" max="2595" width="12.7109375" style="1" bestFit="1" customWidth="1"/>
    <col min="2596" max="2596" width="14.85546875" style="1" customWidth="1"/>
    <col min="2597" max="2597" width="13" style="1" customWidth="1"/>
    <col min="2598" max="2598" width="14.85546875" style="1" customWidth="1"/>
    <col min="2599" max="2599" width="13" style="1" customWidth="1"/>
    <col min="2600" max="2600" width="14.85546875" style="1" customWidth="1"/>
    <col min="2601" max="2601" width="13" style="1" customWidth="1"/>
    <col min="2602" max="2602" width="22.5703125" style="1" customWidth="1"/>
    <col min="2603" max="2603" width="23.5703125" style="1" customWidth="1"/>
    <col min="2604" max="2604" width="13.42578125" style="1" bestFit="1" customWidth="1"/>
    <col min="2605" max="2605" width="12.7109375" style="1" bestFit="1" customWidth="1"/>
    <col min="2606" max="2606" width="14.85546875" style="1" customWidth="1"/>
    <col min="2607" max="2607" width="13" style="1" customWidth="1"/>
    <col min="2608" max="2608" width="14.85546875" style="1" customWidth="1"/>
    <col min="2609" max="2609" width="13" style="1" customWidth="1"/>
    <col min="2610" max="2610" width="14.85546875" style="1" customWidth="1"/>
    <col min="2611" max="2611" width="13" style="1" customWidth="1"/>
    <col min="2612" max="2816" width="11" style="1"/>
    <col min="2817" max="2817" width="45.42578125" style="1" bestFit="1" customWidth="1"/>
    <col min="2818" max="2818" width="43.140625" style="1" bestFit="1" customWidth="1"/>
    <col min="2819" max="2819" width="32.42578125" style="1" bestFit="1" customWidth="1"/>
    <col min="2820" max="2820" width="14.85546875" style="1" customWidth="1"/>
    <col min="2821" max="2821" width="13" style="1" customWidth="1"/>
    <col min="2822" max="2822" width="22.5703125" style="1" customWidth="1"/>
    <col min="2823" max="2823" width="23.5703125" style="1" customWidth="1"/>
    <col min="2824" max="2824" width="13.42578125" style="1" bestFit="1" customWidth="1"/>
    <col min="2825" max="2825" width="12.7109375" style="1" bestFit="1" customWidth="1"/>
    <col min="2826" max="2826" width="22.5703125" style="1" customWidth="1"/>
    <col min="2827" max="2827" width="23.5703125" style="1" customWidth="1"/>
    <col min="2828" max="2828" width="13.42578125" style="1" bestFit="1" customWidth="1"/>
    <col min="2829" max="2829" width="12.7109375" style="1" bestFit="1" customWidth="1"/>
    <col min="2830" max="2830" width="22.5703125" style="1" customWidth="1"/>
    <col min="2831" max="2831" width="23.5703125" style="1" customWidth="1"/>
    <col min="2832" max="2832" width="13.42578125" style="1" bestFit="1" customWidth="1"/>
    <col min="2833" max="2833" width="12.7109375" style="1" bestFit="1" customWidth="1"/>
    <col min="2834" max="2834" width="22.5703125" style="1" customWidth="1"/>
    <col min="2835" max="2835" width="23.5703125" style="1" customWidth="1"/>
    <col min="2836" max="2836" width="13.42578125" style="1" bestFit="1" customWidth="1"/>
    <col min="2837" max="2837" width="12.7109375" style="1" bestFit="1" customWidth="1"/>
    <col min="2838" max="2838" width="22.5703125" style="1" customWidth="1"/>
    <col min="2839" max="2839" width="23.5703125" style="1" customWidth="1"/>
    <col min="2840" max="2840" width="13.42578125" style="1" bestFit="1" customWidth="1"/>
    <col min="2841" max="2841" width="12.7109375" style="1" bestFit="1" customWidth="1"/>
    <col min="2842" max="2842" width="22.5703125" style="1" customWidth="1"/>
    <col min="2843" max="2843" width="23.5703125" style="1" customWidth="1"/>
    <col min="2844" max="2844" width="13.42578125" style="1" bestFit="1" customWidth="1"/>
    <col min="2845" max="2845" width="12.7109375" style="1" bestFit="1" customWidth="1"/>
    <col min="2846" max="2846" width="14.85546875" style="1" customWidth="1"/>
    <col min="2847" max="2847" width="13" style="1" customWidth="1"/>
    <col min="2848" max="2848" width="22.5703125" style="1" customWidth="1"/>
    <col min="2849" max="2849" width="23.5703125" style="1" customWidth="1"/>
    <col min="2850" max="2850" width="13.42578125" style="1" bestFit="1" customWidth="1"/>
    <col min="2851" max="2851" width="12.7109375" style="1" bestFit="1" customWidth="1"/>
    <col min="2852" max="2852" width="14.85546875" style="1" customWidth="1"/>
    <col min="2853" max="2853" width="13" style="1" customWidth="1"/>
    <col min="2854" max="2854" width="14.85546875" style="1" customWidth="1"/>
    <col min="2855" max="2855" width="13" style="1" customWidth="1"/>
    <col min="2856" max="2856" width="14.85546875" style="1" customWidth="1"/>
    <col min="2857" max="2857" width="13" style="1" customWidth="1"/>
    <col min="2858" max="2858" width="22.5703125" style="1" customWidth="1"/>
    <col min="2859" max="2859" width="23.5703125" style="1" customWidth="1"/>
    <col min="2860" max="2860" width="13.42578125" style="1" bestFit="1" customWidth="1"/>
    <col min="2861" max="2861" width="12.7109375" style="1" bestFit="1" customWidth="1"/>
    <col min="2862" max="2862" width="14.85546875" style="1" customWidth="1"/>
    <col min="2863" max="2863" width="13" style="1" customWidth="1"/>
    <col min="2864" max="2864" width="14.85546875" style="1" customWidth="1"/>
    <col min="2865" max="2865" width="13" style="1" customWidth="1"/>
    <col min="2866" max="2866" width="14.85546875" style="1" customWidth="1"/>
    <col min="2867" max="2867" width="13" style="1" customWidth="1"/>
    <col min="2868" max="3072" width="11" style="1"/>
    <col min="3073" max="3073" width="45.42578125" style="1" bestFit="1" customWidth="1"/>
    <col min="3074" max="3074" width="43.140625" style="1" bestFit="1" customWidth="1"/>
    <col min="3075" max="3075" width="32.42578125" style="1" bestFit="1" customWidth="1"/>
    <col min="3076" max="3076" width="14.85546875" style="1" customWidth="1"/>
    <col min="3077" max="3077" width="13" style="1" customWidth="1"/>
    <col min="3078" max="3078" width="22.5703125" style="1" customWidth="1"/>
    <col min="3079" max="3079" width="23.5703125" style="1" customWidth="1"/>
    <col min="3080" max="3080" width="13.42578125" style="1" bestFit="1" customWidth="1"/>
    <col min="3081" max="3081" width="12.7109375" style="1" bestFit="1" customWidth="1"/>
    <col min="3082" max="3082" width="22.5703125" style="1" customWidth="1"/>
    <col min="3083" max="3083" width="23.5703125" style="1" customWidth="1"/>
    <col min="3084" max="3084" width="13.42578125" style="1" bestFit="1" customWidth="1"/>
    <col min="3085" max="3085" width="12.7109375" style="1" bestFit="1" customWidth="1"/>
    <col min="3086" max="3086" width="22.5703125" style="1" customWidth="1"/>
    <col min="3087" max="3087" width="23.5703125" style="1" customWidth="1"/>
    <col min="3088" max="3088" width="13.42578125" style="1" bestFit="1" customWidth="1"/>
    <col min="3089" max="3089" width="12.7109375" style="1" bestFit="1" customWidth="1"/>
    <col min="3090" max="3090" width="22.5703125" style="1" customWidth="1"/>
    <col min="3091" max="3091" width="23.5703125" style="1" customWidth="1"/>
    <col min="3092" max="3092" width="13.42578125" style="1" bestFit="1" customWidth="1"/>
    <col min="3093" max="3093" width="12.7109375" style="1" bestFit="1" customWidth="1"/>
    <col min="3094" max="3094" width="22.5703125" style="1" customWidth="1"/>
    <col min="3095" max="3095" width="23.5703125" style="1" customWidth="1"/>
    <col min="3096" max="3096" width="13.42578125" style="1" bestFit="1" customWidth="1"/>
    <col min="3097" max="3097" width="12.7109375" style="1" bestFit="1" customWidth="1"/>
    <col min="3098" max="3098" width="22.5703125" style="1" customWidth="1"/>
    <col min="3099" max="3099" width="23.5703125" style="1" customWidth="1"/>
    <col min="3100" max="3100" width="13.42578125" style="1" bestFit="1" customWidth="1"/>
    <col min="3101" max="3101" width="12.7109375" style="1" bestFit="1" customWidth="1"/>
    <col min="3102" max="3102" width="14.85546875" style="1" customWidth="1"/>
    <col min="3103" max="3103" width="13" style="1" customWidth="1"/>
    <col min="3104" max="3104" width="22.5703125" style="1" customWidth="1"/>
    <col min="3105" max="3105" width="23.5703125" style="1" customWidth="1"/>
    <col min="3106" max="3106" width="13.42578125" style="1" bestFit="1" customWidth="1"/>
    <col min="3107" max="3107" width="12.7109375" style="1" bestFit="1" customWidth="1"/>
    <col min="3108" max="3108" width="14.85546875" style="1" customWidth="1"/>
    <col min="3109" max="3109" width="13" style="1" customWidth="1"/>
    <col min="3110" max="3110" width="14.85546875" style="1" customWidth="1"/>
    <col min="3111" max="3111" width="13" style="1" customWidth="1"/>
    <col min="3112" max="3112" width="14.85546875" style="1" customWidth="1"/>
    <col min="3113" max="3113" width="13" style="1" customWidth="1"/>
    <col min="3114" max="3114" width="22.5703125" style="1" customWidth="1"/>
    <col min="3115" max="3115" width="23.5703125" style="1" customWidth="1"/>
    <col min="3116" max="3116" width="13.42578125" style="1" bestFit="1" customWidth="1"/>
    <col min="3117" max="3117" width="12.7109375" style="1" bestFit="1" customWidth="1"/>
    <col min="3118" max="3118" width="14.85546875" style="1" customWidth="1"/>
    <col min="3119" max="3119" width="13" style="1" customWidth="1"/>
    <col min="3120" max="3120" width="14.85546875" style="1" customWidth="1"/>
    <col min="3121" max="3121" width="13" style="1" customWidth="1"/>
    <col min="3122" max="3122" width="14.85546875" style="1" customWidth="1"/>
    <col min="3123" max="3123" width="13" style="1" customWidth="1"/>
    <col min="3124" max="3328" width="11" style="1"/>
    <col min="3329" max="3329" width="45.42578125" style="1" bestFit="1" customWidth="1"/>
    <col min="3330" max="3330" width="43.140625" style="1" bestFit="1" customWidth="1"/>
    <col min="3331" max="3331" width="32.42578125" style="1" bestFit="1" customWidth="1"/>
    <col min="3332" max="3332" width="14.85546875" style="1" customWidth="1"/>
    <col min="3333" max="3333" width="13" style="1" customWidth="1"/>
    <col min="3334" max="3334" width="22.5703125" style="1" customWidth="1"/>
    <col min="3335" max="3335" width="23.5703125" style="1" customWidth="1"/>
    <col min="3336" max="3336" width="13.42578125" style="1" bestFit="1" customWidth="1"/>
    <col min="3337" max="3337" width="12.7109375" style="1" bestFit="1" customWidth="1"/>
    <col min="3338" max="3338" width="22.5703125" style="1" customWidth="1"/>
    <col min="3339" max="3339" width="23.5703125" style="1" customWidth="1"/>
    <col min="3340" max="3340" width="13.42578125" style="1" bestFit="1" customWidth="1"/>
    <col min="3341" max="3341" width="12.7109375" style="1" bestFit="1" customWidth="1"/>
    <col min="3342" max="3342" width="22.5703125" style="1" customWidth="1"/>
    <col min="3343" max="3343" width="23.5703125" style="1" customWidth="1"/>
    <col min="3344" max="3344" width="13.42578125" style="1" bestFit="1" customWidth="1"/>
    <col min="3345" max="3345" width="12.7109375" style="1" bestFit="1" customWidth="1"/>
    <col min="3346" max="3346" width="22.5703125" style="1" customWidth="1"/>
    <col min="3347" max="3347" width="23.5703125" style="1" customWidth="1"/>
    <col min="3348" max="3348" width="13.42578125" style="1" bestFit="1" customWidth="1"/>
    <col min="3349" max="3349" width="12.7109375" style="1" bestFit="1" customWidth="1"/>
    <col min="3350" max="3350" width="22.5703125" style="1" customWidth="1"/>
    <col min="3351" max="3351" width="23.5703125" style="1" customWidth="1"/>
    <col min="3352" max="3352" width="13.42578125" style="1" bestFit="1" customWidth="1"/>
    <col min="3353" max="3353" width="12.7109375" style="1" bestFit="1" customWidth="1"/>
    <col min="3354" max="3354" width="22.5703125" style="1" customWidth="1"/>
    <col min="3355" max="3355" width="23.5703125" style="1" customWidth="1"/>
    <col min="3356" max="3356" width="13.42578125" style="1" bestFit="1" customWidth="1"/>
    <col min="3357" max="3357" width="12.7109375" style="1" bestFit="1" customWidth="1"/>
    <col min="3358" max="3358" width="14.85546875" style="1" customWidth="1"/>
    <col min="3359" max="3359" width="13" style="1" customWidth="1"/>
    <col min="3360" max="3360" width="22.5703125" style="1" customWidth="1"/>
    <col min="3361" max="3361" width="23.5703125" style="1" customWidth="1"/>
    <col min="3362" max="3362" width="13.42578125" style="1" bestFit="1" customWidth="1"/>
    <col min="3363" max="3363" width="12.7109375" style="1" bestFit="1" customWidth="1"/>
    <col min="3364" max="3364" width="14.85546875" style="1" customWidth="1"/>
    <col min="3365" max="3365" width="13" style="1" customWidth="1"/>
    <col min="3366" max="3366" width="14.85546875" style="1" customWidth="1"/>
    <col min="3367" max="3367" width="13" style="1" customWidth="1"/>
    <col min="3368" max="3368" width="14.85546875" style="1" customWidth="1"/>
    <col min="3369" max="3369" width="13" style="1" customWidth="1"/>
    <col min="3370" max="3370" width="22.5703125" style="1" customWidth="1"/>
    <col min="3371" max="3371" width="23.5703125" style="1" customWidth="1"/>
    <col min="3372" max="3372" width="13.42578125" style="1" bestFit="1" customWidth="1"/>
    <col min="3373" max="3373" width="12.7109375" style="1" bestFit="1" customWidth="1"/>
    <col min="3374" max="3374" width="14.85546875" style="1" customWidth="1"/>
    <col min="3375" max="3375" width="13" style="1" customWidth="1"/>
    <col min="3376" max="3376" width="14.85546875" style="1" customWidth="1"/>
    <col min="3377" max="3377" width="13" style="1" customWidth="1"/>
    <col min="3378" max="3378" width="14.85546875" style="1" customWidth="1"/>
    <col min="3379" max="3379" width="13" style="1" customWidth="1"/>
    <col min="3380" max="3584" width="11" style="1"/>
    <col min="3585" max="3585" width="45.42578125" style="1" bestFit="1" customWidth="1"/>
    <col min="3586" max="3586" width="43.140625" style="1" bestFit="1" customWidth="1"/>
    <col min="3587" max="3587" width="32.42578125" style="1" bestFit="1" customWidth="1"/>
    <col min="3588" max="3588" width="14.85546875" style="1" customWidth="1"/>
    <col min="3589" max="3589" width="13" style="1" customWidth="1"/>
    <col min="3590" max="3590" width="22.5703125" style="1" customWidth="1"/>
    <col min="3591" max="3591" width="23.5703125" style="1" customWidth="1"/>
    <col min="3592" max="3592" width="13.42578125" style="1" bestFit="1" customWidth="1"/>
    <col min="3593" max="3593" width="12.7109375" style="1" bestFit="1" customWidth="1"/>
    <col min="3594" max="3594" width="22.5703125" style="1" customWidth="1"/>
    <col min="3595" max="3595" width="23.5703125" style="1" customWidth="1"/>
    <col min="3596" max="3596" width="13.42578125" style="1" bestFit="1" customWidth="1"/>
    <col min="3597" max="3597" width="12.7109375" style="1" bestFit="1" customWidth="1"/>
    <col min="3598" max="3598" width="22.5703125" style="1" customWidth="1"/>
    <col min="3599" max="3599" width="23.5703125" style="1" customWidth="1"/>
    <col min="3600" max="3600" width="13.42578125" style="1" bestFit="1" customWidth="1"/>
    <col min="3601" max="3601" width="12.7109375" style="1" bestFit="1" customWidth="1"/>
    <col min="3602" max="3602" width="22.5703125" style="1" customWidth="1"/>
    <col min="3603" max="3603" width="23.5703125" style="1" customWidth="1"/>
    <col min="3604" max="3604" width="13.42578125" style="1" bestFit="1" customWidth="1"/>
    <col min="3605" max="3605" width="12.7109375" style="1" bestFit="1" customWidth="1"/>
    <col min="3606" max="3606" width="22.5703125" style="1" customWidth="1"/>
    <col min="3607" max="3607" width="23.5703125" style="1" customWidth="1"/>
    <col min="3608" max="3608" width="13.42578125" style="1" bestFit="1" customWidth="1"/>
    <col min="3609" max="3609" width="12.7109375" style="1" bestFit="1" customWidth="1"/>
    <col min="3610" max="3610" width="22.5703125" style="1" customWidth="1"/>
    <col min="3611" max="3611" width="23.5703125" style="1" customWidth="1"/>
    <col min="3612" max="3612" width="13.42578125" style="1" bestFit="1" customWidth="1"/>
    <col min="3613" max="3613" width="12.7109375" style="1" bestFit="1" customWidth="1"/>
    <col min="3614" max="3614" width="14.85546875" style="1" customWidth="1"/>
    <col min="3615" max="3615" width="13" style="1" customWidth="1"/>
    <col min="3616" max="3616" width="22.5703125" style="1" customWidth="1"/>
    <col min="3617" max="3617" width="23.5703125" style="1" customWidth="1"/>
    <col min="3618" max="3618" width="13.42578125" style="1" bestFit="1" customWidth="1"/>
    <col min="3619" max="3619" width="12.7109375" style="1" bestFit="1" customWidth="1"/>
    <col min="3620" max="3620" width="14.85546875" style="1" customWidth="1"/>
    <col min="3621" max="3621" width="13" style="1" customWidth="1"/>
    <col min="3622" max="3622" width="14.85546875" style="1" customWidth="1"/>
    <col min="3623" max="3623" width="13" style="1" customWidth="1"/>
    <col min="3624" max="3624" width="14.85546875" style="1" customWidth="1"/>
    <col min="3625" max="3625" width="13" style="1" customWidth="1"/>
    <col min="3626" max="3626" width="22.5703125" style="1" customWidth="1"/>
    <col min="3627" max="3627" width="23.5703125" style="1" customWidth="1"/>
    <col min="3628" max="3628" width="13.42578125" style="1" bestFit="1" customWidth="1"/>
    <col min="3629" max="3629" width="12.7109375" style="1" bestFit="1" customWidth="1"/>
    <col min="3630" max="3630" width="14.85546875" style="1" customWidth="1"/>
    <col min="3631" max="3631" width="13" style="1" customWidth="1"/>
    <col min="3632" max="3632" width="14.85546875" style="1" customWidth="1"/>
    <col min="3633" max="3633" width="13" style="1" customWidth="1"/>
    <col min="3634" max="3634" width="14.85546875" style="1" customWidth="1"/>
    <col min="3635" max="3635" width="13" style="1" customWidth="1"/>
    <col min="3636" max="3840" width="11" style="1"/>
    <col min="3841" max="3841" width="45.42578125" style="1" bestFit="1" customWidth="1"/>
    <col min="3842" max="3842" width="43.140625" style="1" bestFit="1" customWidth="1"/>
    <col min="3843" max="3843" width="32.42578125" style="1" bestFit="1" customWidth="1"/>
    <col min="3844" max="3844" width="14.85546875" style="1" customWidth="1"/>
    <col min="3845" max="3845" width="13" style="1" customWidth="1"/>
    <col min="3846" max="3846" width="22.5703125" style="1" customWidth="1"/>
    <col min="3847" max="3847" width="23.5703125" style="1" customWidth="1"/>
    <col min="3848" max="3848" width="13.42578125" style="1" bestFit="1" customWidth="1"/>
    <col min="3849" max="3849" width="12.7109375" style="1" bestFit="1" customWidth="1"/>
    <col min="3850" max="3850" width="22.5703125" style="1" customWidth="1"/>
    <col min="3851" max="3851" width="23.5703125" style="1" customWidth="1"/>
    <col min="3852" max="3852" width="13.42578125" style="1" bestFit="1" customWidth="1"/>
    <col min="3853" max="3853" width="12.7109375" style="1" bestFit="1" customWidth="1"/>
    <col min="3854" max="3854" width="22.5703125" style="1" customWidth="1"/>
    <col min="3855" max="3855" width="23.5703125" style="1" customWidth="1"/>
    <col min="3856" max="3856" width="13.42578125" style="1" bestFit="1" customWidth="1"/>
    <col min="3857" max="3857" width="12.7109375" style="1" bestFit="1" customWidth="1"/>
    <col min="3858" max="3858" width="22.5703125" style="1" customWidth="1"/>
    <col min="3859" max="3859" width="23.5703125" style="1" customWidth="1"/>
    <col min="3860" max="3860" width="13.42578125" style="1" bestFit="1" customWidth="1"/>
    <col min="3861" max="3861" width="12.7109375" style="1" bestFit="1" customWidth="1"/>
    <col min="3862" max="3862" width="22.5703125" style="1" customWidth="1"/>
    <col min="3863" max="3863" width="23.5703125" style="1" customWidth="1"/>
    <col min="3864" max="3864" width="13.42578125" style="1" bestFit="1" customWidth="1"/>
    <col min="3865" max="3865" width="12.7109375" style="1" bestFit="1" customWidth="1"/>
    <col min="3866" max="3866" width="22.5703125" style="1" customWidth="1"/>
    <col min="3867" max="3867" width="23.5703125" style="1" customWidth="1"/>
    <col min="3868" max="3868" width="13.42578125" style="1" bestFit="1" customWidth="1"/>
    <col min="3869" max="3869" width="12.7109375" style="1" bestFit="1" customWidth="1"/>
    <col min="3870" max="3870" width="14.85546875" style="1" customWidth="1"/>
    <col min="3871" max="3871" width="13" style="1" customWidth="1"/>
    <col min="3872" max="3872" width="22.5703125" style="1" customWidth="1"/>
    <col min="3873" max="3873" width="23.5703125" style="1" customWidth="1"/>
    <col min="3874" max="3874" width="13.42578125" style="1" bestFit="1" customWidth="1"/>
    <col min="3875" max="3875" width="12.7109375" style="1" bestFit="1" customWidth="1"/>
    <col min="3876" max="3876" width="14.85546875" style="1" customWidth="1"/>
    <col min="3877" max="3877" width="13" style="1" customWidth="1"/>
    <col min="3878" max="3878" width="14.85546875" style="1" customWidth="1"/>
    <col min="3879" max="3879" width="13" style="1" customWidth="1"/>
    <col min="3880" max="3880" width="14.85546875" style="1" customWidth="1"/>
    <col min="3881" max="3881" width="13" style="1" customWidth="1"/>
    <col min="3882" max="3882" width="22.5703125" style="1" customWidth="1"/>
    <col min="3883" max="3883" width="23.5703125" style="1" customWidth="1"/>
    <col min="3884" max="3884" width="13.42578125" style="1" bestFit="1" customWidth="1"/>
    <col min="3885" max="3885" width="12.7109375" style="1" bestFit="1" customWidth="1"/>
    <col min="3886" max="3886" width="14.85546875" style="1" customWidth="1"/>
    <col min="3887" max="3887" width="13" style="1" customWidth="1"/>
    <col min="3888" max="3888" width="14.85546875" style="1" customWidth="1"/>
    <col min="3889" max="3889" width="13" style="1" customWidth="1"/>
    <col min="3890" max="3890" width="14.85546875" style="1" customWidth="1"/>
    <col min="3891" max="3891" width="13" style="1" customWidth="1"/>
    <col min="3892" max="4096" width="11" style="1"/>
    <col min="4097" max="4097" width="45.42578125" style="1" bestFit="1" customWidth="1"/>
    <col min="4098" max="4098" width="43.140625" style="1" bestFit="1" customWidth="1"/>
    <col min="4099" max="4099" width="32.42578125" style="1" bestFit="1" customWidth="1"/>
    <col min="4100" max="4100" width="14.85546875" style="1" customWidth="1"/>
    <col min="4101" max="4101" width="13" style="1" customWidth="1"/>
    <col min="4102" max="4102" width="22.5703125" style="1" customWidth="1"/>
    <col min="4103" max="4103" width="23.5703125" style="1" customWidth="1"/>
    <col min="4104" max="4104" width="13.42578125" style="1" bestFit="1" customWidth="1"/>
    <col min="4105" max="4105" width="12.7109375" style="1" bestFit="1" customWidth="1"/>
    <col min="4106" max="4106" width="22.5703125" style="1" customWidth="1"/>
    <col min="4107" max="4107" width="23.5703125" style="1" customWidth="1"/>
    <col min="4108" max="4108" width="13.42578125" style="1" bestFit="1" customWidth="1"/>
    <col min="4109" max="4109" width="12.7109375" style="1" bestFit="1" customWidth="1"/>
    <col min="4110" max="4110" width="22.5703125" style="1" customWidth="1"/>
    <col min="4111" max="4111" width="23.5703125" style="1" customWidth="1"/>
    <col min="4112" max="4112" width="13.42578125" style="1" bestFit="1" customWidth="1"/>
    <col min="4113" max="4113" width="12.7109375" style="1" bestFit="1" customWidth="1"/>
    <col min="4114" max="4114" width="22.5703125" style="1" customWidth="1"/>
    <col min="4115" max="4115" width="23.5703125" style="1" customWidth="1"/>
    <col min="4116" max="4116" width="13.42578125" style="1" bestFit="1" customWidth="1"/>
    <col min="4117" max="4117" width="12.7109375" style="1" bestFit="1" customWidth="1"/>
    <col min="4118" max="4118" width="22.5703125" style="1" customWidth="1"/>
    <col min="4119" max="4119" width="23.5703125" style="1" customWidth="1"/>
    <col min="4120" max="4120" width="13.42578125" style="1" bestFit="1" customWidth="1"/>
    <col min="4121" max="4121" width="12.7109375" style="1" bestFit="1" customWidth="1"/>
    <col min="4122" max="4122" width="22.5703125" style="1" customWidth="1"/>
    <col min="4123" max="4123" width="23.5703125" style="1" customWidth="1"/>
    <col min="4124" max="4124" width="13.42578125" style="1" bestFit="1" customWidth="1"/>
    <col min="4125" max="4125" width="12.7109375" style="1" bestFit="1" customWidth="1"/>
    <col min="4126" max="4126" width="14.85546875" style="1" customWidth="1"/>
    <col min="4127" max="4127" width="13" style="1" customWidth="1"/>
    <col min="4128" max="4128" width="22.5703125" style="1" customWidth="1"/>
    <col min="4129" max="4129" width="23.5703125" style="1" customWidth="1"/>
    <col min="4130" max="4130" width="13.42578125" style="1" bestFit="1" customWidth="1"/>
    <col min="4131" max="4131" width="12.7109375" style="1" bestFit="1" customWidth="1"/>
    <col min="4132" max="4132" width="14.85546875" style="1" customWidth="1"/>
    <col min="4133" max="4133" width="13" style="1" customWidth="1"/>
    <col min="4134" max="4134" width="14.85546875" style="1" customWidth="1"/>
    <col min="4135" max="4135" width="13" style="1" customWidth="1"/>
    <col min="4136" max="4136" width="14.85546875" style="1" customWidth="1"/>
    <col min="4137" max="4137" width="13" style="1" customWidth="1"/>
    <col min="4138" max="4138" width="22.5703125" style="1" customWidth="1"/>
    <col min="4139" max="4139" width="23.5703125" style="1" customWidth="1"/>
    <col min="4140" max="4140" width="13.42578125" style="1" bestFit="1" customWidth="1"/>
    <col min="4141" max="4141" width="12.7109375" style="1" bestFit="1" customWidth="1"/>
    <col min="4142" max="4142" width="14.85546875" style="1" customWidth="1"/>
    <col min="4143" max="4143" width="13" style="1" customWidth="1"/>
    <col min="4144" max="4144" width="14.85546875" style="1" customWidth="1"/>
    <col min="4145" max="4145" width="13" style="1" customWidth="1"/>
    <col min="4146" max="4146" width="14.85546875" style="1" customWidth="1"/>
    <col min="4147" max="4147" width="13" style="1" customWidth="1"/>
    <col min="4148" max="4352" width="11" style="1"/>
    <col min="4353" max="4353" width="45.42578125" style="1" bestFit="1" customWidth="1"/>
    <col min="4354" max="4354" width="43.140625" style="1" bestFit="1" customWidth="1"/>
    <col min="4355" max="4355" width="32.42578125" style="1" bestFit="1" customWidth="1"/>
    <col min="4356" max="4356" width="14.85546875" style="1" customWidth="1"/>
    <col min="4357" max="4357" width="13" style="1" customWidth="1"/>
    <col min="4358" max="4358" width="22.5703125" style="1" customWidth="1"/>
    <col min="4359" max="4359" width="23.5703125" style="1" customWidth="1"/>
    <col min="4360" max="4360" width="13.42578125" style="1" bestFit="1" customWidth="1"/>
    <col min="4361" max="4361" width="12.7109375" style="1" bestFit="1" customWidth="1"/>
    <col min="4362" max="4362" width="22.5703125" style="1" customWidth="1"/>
    <col min="4363" max="4363" width="23.5703125" style="1" customWidth="1"/>
    <col min="4364" max="4364" width="13.42578125" style="1" bestFit="1" customWidth="1"/>
    <col min="4365" max="4365" width="12.7109375" style="1" bestFit="1" customWidth="1"/>
    <col min="4366" max="4366" width="22.5703125" style="1" customWidth="1"/>
    <col min="4367" max="4367" width="23.5703125" style="1" customWidth="1"/>
    <col min="4368" max="4368" width="13.42578125" style="1" bestFit="1" customWidth="1"/>
    <col min="4369" max="4369" width="12.7109375" style="1" bestFit="1" customWidth="1"/>
    <col min="4370" max="4370" width="22.5703125" style="1" customWidth="1"/>
    <col min="4371" max="4371" width="23.5703125" style="1" customWidth="1"/>
    <col min="4372" max="4372" width="13.42578125" style="1" bestFit="1" customWidth="1"/>
    <col min="4373" max="4373" width="12.7109375" style="1" bestFit="1" customWidth="1"/>
    <col min="4374" max="4374" width="22.5703125" style="1" customWidth="1"/>
    <col min="4375" max="4375" width="23.5703125" style="1" customWidth="1"/>
    <col min="4376" max="4376" width="13.42578125" style="1" bestFit="1" customWidth="1"/>
    <col min="4377" max="4377" width="12.7109375" style="1" bestFit="1" customWidth="1"/>
    <col min="4378" max="4378" width="22.5703125" style="1" customWidth="1"/>
    <col min="4379" max="4379" width="23.5703125" style="1" customWidth="1"/>
    <col min="4380" max="4380" width="13.42578125" style="1" bestFit="1" customWidth="1"/>
    <col min="4381" max="4381" width="12.7109375" style="1" bestFit="1" customWidth="1"/>
    <col min="4382" max="4382" width="14.85546875" style="1" customWidth="1"/>
    <col min="4383" max="4383" width="13" style="1" customWidth="1"/>
    <col min="4384" max="4384" width="22.5703125" style="1" customWidth="1"/>
    <col min="4385" max="4385" width="23.5703125" style="1" customWidth="1"/>
    <col min="4386" max="4386" width="13.42578125" style="1" bestFit="1" customWidth="1"/>
    <col min="4387" max="4387" width="12.7109375" style="1" bestFit="1" customWidth="1"/>
    <col min="4388" max="4388" width="14.85546875" style="1" customWidth="1"/>
    <col min="4389" max="4389" width="13" style="1" customWidth="1"/>
    <col min="4390" max="4390" width="14.85546875" style="1" customWidth="1"/>
    <col min="4391" max="4391" width="13" style="1" customWidth="1"/>
    <col min="4392" max="4392" width="14.85546875" style="1" customWidth="1"/>
    <col min="4393" max="4393" width="13" style="1" customWidth="1"/>
    <col min="4394" max="4394" width="22.5703125" style="1" customWidth="1"/>
    <col min="4395" max="4395" width="23.5703125" style="1" customWidth="1"/>
    <col min="4396" max="4396" width="13.42578125" style="1" bestFit="1" customWidth="1"/>
    <col min="4397" max="4397" width="12.7109375" style="1" bestFit="1" customWidth="1"/>
    <col min="4398" max="4398" width="14.85546875" style="1" customWidth="1"/>
    <col min="4399" max="4399" width="13" style="1" customWidth="1"/>
    <col min="4400" max="4400" width="14.85546875" style="1" customWidth="1"/>
    <col min="4401" max="4401" width="13" style="1" customWidth="1"/>
    <col min="4402" max="4402" width="14.85546875" style="1" customWidth="1"/>
    <col min="4403" max="4403" width="13" style="1" customWidth="1"/>
    <col min="4404" max="4608" width="11" style="1"/>
    <col min="4609" max="4609" width="45.42578125" style="1" bestFit="1" customWidth="1"/>
    <col min="4610" max="4610" width="43.140625" style="1" bestFit="1" customWidth="1"/>
    <col min="4611" max="4611" width="32.42578125" style="1" bestFit="1" customWidth="1"/>
    <col min="4612" max="4612" width="14.85546875" style="1" customWidth="1"/>
    <col min="4613" max="4613" width="13" style="1" customWidth="1"/>
    <col min="4614" max="4614" width="22.5703125" style="1" customWidth="1"/>
    <col min="4615" max="4615" width="23.5703125" style="1" customWidth="1"/>
    <col min="4616" max="4616" width="13.42578125" style="1" bestFit="1" customWidth="1"/>
    <col min="4617" max="4617" width="12.7109375" style="1" bestFit="1" customWidth="1"/>
    <col min="4618" max="4618" width="22.5703125" style="1" customWidth="1"/>
    <col min="4619" max="4619" width="23.5703125" style="1" customWidth="1"/>
    <col min="4620" max="4620" width="13.42578125" style="1" bestFit="1" customWidth="1"/>
    <col min="4621" max="4621" width="12.7109375" style="1" bestFit="1" customWidth="1"/>
    <col min="4622" max="4622" width="22.5703125" style="1" customWidth="1"/>
    <col min="4623" max="4623" width="23.5703125" style="1" customWidth="1"/>
    <col min="4624" max="4624" width="13.42578125" style="1" bestFit="1" customWidth="1"/>
    <col min="4625" max="4625" width="12.7109375" style="1" bestFit="1" customWidth="1"/>
    <col min="4626" max="4626" width="22.5703125" style="1" customWidth="1"/>
    <col min="4627" max="4627" width="23.5703125" style="1" customWidth="1"/>
    <col min="4628" max="4628" width="13.42578125" style="1" bestFit="1" customWidth="1"/>
    <col min="4629" max="4629" width="12.7109375" style="1" bestFit="1" customWidth="1"/>
    <col min="4630" max="4630" width="22.5703125" style="1" customWidth="1"/>
    <col min="4631" max="4631" width="23.5703125" style="1" customWidth="1"/>
    <col min="4632" max="4632" width="13.42578125" style="1" bestFit="1" customWidth="1"/>
    <col min="4633" max="4633" width="12.7109375" style="1" bestFit="1" customWidth="1"/>
    <col min="4634" max="4634" width="22.5703125" style="1" customWidth="1"/>
    <col min="4635" max="4635" width="23.5703125" style="1" customWidth="1"/>
    <col min="4636" max="4636" width="13.42578125" style="1" bestFit="1" customWidth="1"/>
    <col min="4637" max="4637" width="12.7109375" style="1" bestFit="1" customWidth="1"/>
    <col min="4638" max="4638" width="14.85546875" style="1" customWidth="1"/>
    <col min="4639" max="4639" width="13" style="1" customWidth="1"/>
    <col min="4640" max="4640" width="22.5703125" style="1" customWidth="1"/>
    <col min="4641" max="4641" width="23.5703125" style="1" customWidth="1"/>
    <col min="4642" max="4642" width="13.42578125" style="1" bestFit="1" customWidth="1"/>
    <col min="4643" max="4643" width="12.7109375" style="1" bestFit="1" customWidth="1"/>
    <col min="4644" max="4644" width="14.85546875" style="1" customWidth="1"/>
    <col min="4645" max="4645" width="13" style="1" customWidth="1"/>
    <col min="4646" max="4646" width="14.85546875" style="1" customWidth="1"/>
    <col min="4647" max="4647" width="13" style="1" customWidth="1"/>
    <col min="4648" max="4648" width="14.85546875" style="1" customWidth="1"/>
    <col min="4649" max="4649" width="13" style="1" customWidth="1"/>
    <col min="4650" max="4650" width="22.5703125" style="1" customWidth="1"/>
    <col min="4651" max="4651" width="23.5703125" style="1" customWidth="1"/>
    <col min="4652" max="4652" width="13.42578125" style="1" bestFit="1" customWidth="1"/>
    <col min="4653" max="4653" width="12.7109375" style="1" bestFit="1" customWidth="1"/>
    <col min="4654" max="4654" width="14.85546875" style="1" customWidth="1"/>
    <col min="4655" max="4655" width="13" style="1" customWidth="1"/>
    <col min="4656" max="4656" width="14.85546875" style="1" customWidth="1"/>
    <col min="4657" max="4657" width="13" style="1" customWidth="1"/>
    <col min="4658" max="4658" width="14.85546875" style="1" customWidth="1"/>
    <col min="4659" max="4659" width="13" style="1" customWidth="1"/>
    <col min="4660" max="4864" width="11" style="1"/>
    <col min="4865" max="4865" width="45.42578125" style="1" bestFit="1" customWidth="1"/>
    <col min="4866" max="4866" width="43.140625" style="1" bestFit="1" customWidth="1"/>
    <col min="4867" max="4867" width="32.42578125" style="1" bestFit="1" customWidth="1"/>
    <col min="4868" max="4868" width="14.85546875" style="1" customWidth="1"/>
    <col min="4869" max="4869" width="13" style="1" customWidth="1"/>
    <col min="4870" max="4870" width="22.5703125" style="1" customWidth="1"/>
    <col min="4871" max="4871" width="23.5703125" style="1" customWidth="1"/>
    <col min="4872" max="4872" width="13.42578125" style="1" bestFit="1" customWidth="1"/>
    <col min="4873" max="4873" width="12.7109375" style="1" bestFit="1" customWidth="1"/>
    <col min="4874" max="4874" width="22.5703125" style="1" customWidth="1"/>
    <col min="4875" max="4875" width="23.5703125" style="1" customWidth="1"/>
    <col min="4876" max="4876" width="13.42578125" style="1" bestFit="1" customWidth="1"/>
    <col min="4877" max="4877" width="12.7109375" style="1" bestFit="1" customWidth="1"/>
    <col min="4878" max="4878" width="22.5703125" style="1" customWidth="1"/>
    <col min="4879" max="4879" width="23.5703125" style="1" customWidth="1"/>
    <col min="4880" max="4880" width="13.42578125" style="1" bestFit="1" customWidth="1"/>
    <col min="4881" max="4881" width="12.7109375" style="1" bestFit="1" customWidth="1"/>
    <col min="4882" max="4882" width="22.5703125" style="1" customWidth="1"/>
    <col min="4883" max="4883" width="23.5703125" style="1" customWidth="1"/>
    <col min="4884" max="4884" width="13.42578125" style="1" bestFit="1" customWidth="1"/>
    <col min="4885" max="4885" width="12.7109375" style="1" bestFit="1" customWidth="1"/>
    <col min="4886" max="4886" width="22.5703125" style="1" customWidth="1"/>
    <col min="4887" max="4887" width="23.5703125" style="1" customWidth="1"/>
    <col min="4888" max="4888" width="13.42578125" style="1" bestFit="1" customWidth="1"/>
    <col min="4889" max="4889" width="12.7109375" style="1" bestFit="1" customWidth="1"/>
    <col min="4890" max="4890" width="22.5703125" style="1" customWidth="1"/>
    <col min="4891" max="4891" width="23.5703125" style="1" customWidth="1"/>
    <col min="4892" max="4892" width="13.42578125" style="1" bestFit="1" customWidth="1"/>
    <col min="4893" max="4893" width="12.7109375" style="1" bestFit="1" customWidth="1"/>
    <col min="4894" max="4894" width="14.85546875" style="1" customWidth="1"/>
    <col min="4895" max="4895" width="13" style="1" customWidth="1"/>
    <col min="4896" max="4896" width="22.5703125" style="1" customWidth="1"/>
    <col min="4897" max="4897" width="23.5703125" style="1" customWidth="1"/>
    <col min="4898" max="4898" width="13.42578125" style="1" bestFit="1" customWidth="1"/>
    <col min="4899" max="4899" width="12.7109375" style="1" bestFit="1" customWidth="1"/>
    <col min="4900" max="4900" width="14.85546875" style="1" customWidth="1"/>
    <col min="4901" max="4901" width="13" style="1" customWidth="1"/>
    <col min="4902" max="4902" width="14.85546875" style="1" customWidth="1"/>
    <col min="4903" max="4903" width="13" style="1" customWidth="1"/>
    <col min="4904" max="4904" width="14.85546875" style="1" customWidth="1"/>
    <col min="4905" max="4905" width="13" style="1" customWidth="1"/>
    <col min="4906" max="4906" width="22.5703125" style="1" customWidth="1"/>
    <col min="4907" max="4907" width="23.5703125" style="1" customWidth="1"/>
    <col min="4908" max="4908" width="13.42578125" style="1" bestFit="1" customWidth="1"/>
    <col min="4909" max="4909" width="12.7109375" style="1" bestFit="1" customWidth="1"/>
    <col min="4910" max="4910" width="14.85546875" style="1" customWidth="1"/>
    <col min="4911" max="4911" width="13" style="1" customWidth="1"/>
    <col min="4912" max="4912" width="14.85546875" style="1" customWidth="1"/>
    <col min="4913" max="4913" width="13" style="1" customWidth="1"/>
    <col min="4914" max="4914" width="14.85546875" style="1" customWidth="1"/>
    <col min="4915" max="4915" width="13" style="1" customWidth="1"/>
    <col min="4916" max="5120" width="11" style="1"/>
    <col min="5121" max="5121" width="45.42578125" style="1" bestFit="1" customWidth="1"/>
    <col min="5122" max="5122" width="43.140625" style="1" bestFit="1" customWidth="1"/>
    <col min="5123" max="5123" width="32.42578125" style="1" bestFit="1" customWidth="1"/>
    <col min="5124" max="5124" width="14.85546875" style="1" customWidth="1"/>
    <col min="5125" max="5125" width="13" style="1" customWidth="1"/>
    <col min="5126" max="5126" width="22.5703125" style="1" customWidth="1"/>
    <col min="5127" max="5127" width="23.5703125" style="1" customWidth="1"/>
    <col min="5128" max="5128" width="13.42578125" style="1" bestFit="1" customWidth="1"/>
    <col min="5129" max="5129" width="12.7109375" style="1" bestFit="1" customWidth="1"/>
    <col min="5130" max="5130" width="22.5703125" style="1" customWidth="1"/>
    <col min="5131" max="5131" width="23.5703125" style="1" customWidth="1"/>
    <col min="5132" max="5132" width="13.42578125" style="1" bestFit="1" customWidth="1"/>
    <col min="5133" max="5133" width="12.7109375" style="1" bestFit="1" customWidth="1"/>
    <col min="5134" max="5134" width="22.5703125" style="1" customWidth="1"/>
    <col min="5135" max="5135" width="23.5703125" style="1" customWidth="1"/>
    <col min="5136" max="5136" width="13.42578125" style="1" bestFit="1" customWidth="1"/>
    <col min="5137" max="5137" width="12.7109375" style="1" bestFit="1" customWidth="1"/>
    <col min="5138" max="5138" width="22.5703125" style="1" customWidth="1"/>
    <col min="5139" max="5139" width="23.5703125" style="1" customWidth="1"/>
    <col min="5140" max="5140" width="13.42578125" style="1" bestFit="1" customWidth="1"/>
    <col min="5141" max="5141" width="12.7109375" style="1" bestFit="1" customWidth="1"/>
    <col min="5142" max="5142" width="22.5703125" style="1" customWidth="1"/>
    <col min="5143" max="5143" width="23.5703125" style="1" customWidth="1"/>
    <col min="5144" max="5144" width="13.42578125" style="1" bestFit="1" customWidth="1"/>
    <col min="5145" max="5145" width="12.7109375" style="1" bestFit="1" customWidth="1"/>
    <col min="5146" max="5146" width="22.5703125" style="1" customWidth="1"/>
    <col min="5147" max="5147" width="23.5703125" style="1" customWidth="1"/>
    <col min="5148" max="5148" width="13.42578125" style="1" bestFit="1" customWidth="1"/>
    <col min="5149" max="5149" width="12.7109375" style="1" bestFit="1" customWidth="1"/>
    <col min="5150" max="5150" width="14.85546875" style="1" customWidth="1"/>
    <col min="5151" max="5151" width="13" style="1" customWidth="1"/>
    <col min="5152" max="5152" width="22.5703125" style="1" customWidth="1"/>
    <col min="5153" max="5153" width="23.5703125" style="1" customWidth="1"/>
    <col min="5154" max="5154" width="13.42578125" style="1" bestFit="1" customWidth="1"/>
    <col min="5155" max="5155" width="12.7109375" style="1" bestFit="1" customWidth="1"/>
    <col min="5156" max="5156" width="14.85546875" style="1" customWidth="1"/>
    <col min="5157" max="5157" width="13" style="1" customWidth="1"/>
    <col min="5158" max="5158" width="14.85546875" style="1" customWidth="1"/>
    <col min="5159" max="5159" width="13" style="1" customWidth="1"/>
    <col min="5160" max="5160" width="14.85546875" style="1" customWidth="1"/>
    <col min="5161" max="5161" width="13" style="1" customWidth="1"/>
    <col min="5162" max="5162" width="22.5703125" style="1" customWidth="1"/>
    <col min="5163" max="5163" width="23.5703125" style="1" customWidth="1"/>
    <col min="5164" max="5164" width="13.42578125" style="1" bestFit="1" customWidth="1"/>
    <col min="5165" max="5165" width="12.7109375" style="1" bestFit="1" customWidth="1"/>
    <col min="5166" max="5166" width="14.85546875" style="1" customWidth="1"/>
    <col min="5167" max="5167" width="13" style="1" customWidth="1"/>
    <col min="5168" max="5168" width="14.85546875" style="1" customWidth="1"/>
    <col min="5169" max="5169" width="13" style="1" customWidth="1"/>
    <col min="5170" max="5170" width="14.85546875" style="1" customWidth="1"/>
    <col min="5171" max="5171" width="13" style="1" customWidth="1"/>
    <col min="5172" max="5376" width="11" style="1"/>
    <col min="5377" max="5377" width="45.42578125" style="1" bestFit="1" customWidth="1"/>
    <col min="5378" max="5378" width="43.140625" style="1" bestFit="1" customWidth="1"/>
    <col min="5379" max="5379" width="32.42578125" style="1" bestFit="1" customWidth="1"/>
    <col min="5380" max="5380" width="14.85546875" style="1" customWidth="1"/>
    <col min="5381" max="5381" width="13" style="1" customWidth="1"/>
    <col min="5382" max="5382" width="22.5703125" style="1" customWidth="1"/>
    <col min="5383" max="5383" width="23.5703125" style="1" customWidth="1"/>
    <col min="5384" max="5384" width="13.42578125" style="1" bestFit="1" customWidth="1"/>
    <col min="5385" max="5385" width="12.7109375" style="1" bestFit="1" customWidth="1"/>
    <col min="5386" max="5386" width="22.5703125" style="1" customWidth="1"/>
    <col min="5387" max="5387" width="23.5703125" style="1" customWidth="1"/>
    <col min="5388" max="5388" width="13.42578125" style="1" bestFit="1" customWidth="1"/>
    <col min="5389" max="5389" width="12.7109375" style="1" bestFit="1" customWidth="1"/>
    <col min="5390" max="5390" width="22.5703125" style="1" customWidth="1"/>
    <col min="5391" max="5391" width="23.5703125" style="1" customWidth="1"/>
    <col min="5392" max="5392" width="13.42578125" style="1" bestFit="1" customWidth="1"/>
    <col min="5393" max="5393" width="12.7109375" style="1" bestFit="1" customWidth="1"/>
    <col min="5394" max="5394" width="22.5703125" style="1" customWidth="1"/>
    <col min="5395" max="5395" width="23.5703125" style="1" customWidth="1"/>
    <col min="5396" max="5396" width="13.42578125" style="1" bestFit="1" customWidth="1"/>
    <col min="5397" max="5397" width="12.7109375" style="1" bestFit="1" customWidth="1"/>
    <col min="5398" max="5398" width="22.5703125" style="1" customWidth="1"/>
    <col min="5399" max="5399" width="23.5703125" style="1" customWidth="1"/>
    <col min="5400" max="5400" width="13.42578125" style="1" bestFit="1" customWidth="1"/>
    <col min="5401" max="5401" width="12.7109375" style="1" bestFit="1" customWidth="1"/>
    <col min="5402" max="5402" width="22.5703125" style="1" customWidth="1"/>
    <col min="5403" max="5403" width="23.5703125" style="1" customWidth="1"/>
    <col min="5404" max="5404" width="13.42578125" style="1" bestFit="1" customWidth="1"/>
    <col min="5405" max="5405" width="12.7109375" style="1" bestFit="1" customWidth="1"/>
    <col min="5406" max="5406" width="14.85546875" style="1" customWidth="1"/>
    <col min="5407" max="5407" width="13" style="1" customWidth="1"/>
    <col min="5408" max="5408" width="22.5703125" style="1" customWidth="1"/>
    <col min="5409" max="5409" width="23.5703125" style="1" customWidth="1"/>
    <col min="5410" max="5410" width="13.42578125" style="1" bestFit="1" customWidth="1"/>
    <col min="5411" max="5411" width="12.7109375" style="1" bestFit="1" customWidth="1"/>
    <col min="5412" max="5412" width="14.85546875" style="1" customWidth="1"/>
    <col min="5413" max="5413" width="13" style="1" customWidth="1"/>
    <col min="5414" max="5414" width="14.85546875" style="1" customWidth="1"/>
    <col min="5415" max="5415" width="13" style="1" customWidth="1"/>
    <col min="5416" max="5416" width="14.85546875" style="1" customWidth="1"/>
    <col min="5417" max="5417" width="13" style="1" customWidth="1"/>
    <col min="5418" max="5418" width="22.5703125" style="1" customWidth="1"/>
    <col min="5419" max="5419" width="23.5703125" style="1" customWidth="1"/>
    <col min="5420" max="5420" width="13.42578125" style="1" bestFit="1" customWidth="1"/>
    <col min="5421" max="5421" width="12.7109375" style="1" bestFit="1" customWidth="1"/>
    <col min="5422" max="5422" width="14.85546875" style="1" customWidth="1"/>
    <col min="5423" max="5423" width="13" style="1" customWidth="1"/>
    <col min="5424" max="5424" width="14.85546875" style="1" customWidth="1"/>
    <col min="5425" max="5425" width="13" style="1" customWidth="1"/>
    <col min="5426" max="5426" width="14.85546875" style="1" customWidth="1"/>
    <col min="5427" max="5427" width="13" style="1" customWidth="1"/>
    <col min="5428" max="5632" width="11" style="1"/>
    <col min="5633" max="5633" width="45.42578125" style="1" bestFit="1" customWidth="1"/>
    <col min="5634" max="5634" width="43.140625" style="1" bestFit="1" customWidth="1"/>
    <col min="5635" max="5635" width="32.42578125" style="1" bestFit="1" customWidth="1"/>
    <col min="5636" max="5636" width="14.85546875" style="1" customWidth="1"/>
    <col min="5637" max="5637" width="13" style="1" customWidth="1"/>
    <col min="5638" max="5638" width="22.5703125" style="1" customWidth="1"/>
    <col min="5639" max="5639" width="23.5703125" style="1" customWidth="1"/>
    <col min="5640" max="5640" width="13.42578125" style="1" bestFit="1" customWidth="1"/>
    <col min="5641" max="5641" width="12.7109375" style="1" bestFit="1" customWidth="1"/>
    <col min="5642" max="5642" width="22.5703125" style="1" customWidth="1"/>
    <col min="5643" max="5643" width="23.5703125" style="1" customWidth="1"/>
    <col min="5644" max="5644" width="13.42578125" style="1" bestFit="1" customWidth="1"/>
    <col min="5645" max="5645" width="12.7109375" style="1" bestFit="1" customWidth="1"/>
    <col min="5646" max="5646" width="22.5703125" style="1" customWidth="1"/>
    <col min="5647" max="5647" width="23.5703125" style="1" customWidth="1"/>
    <col min="5648" max="5648" width="13.42578125" style="1" bestFit="1" customWidth="1"/>
    <col min="5649" max="5649" width="12.7109375" style="1" bestFit="1" customWidth="1"/>
    <col min="5650" max="5650" width="22.5703125" style="1" customWidth="1"/>
    <col min="5651" max="5651" width="23.5703125" style="1" customWidth="1"/>
    <col min="5652" max="5652" width="13.42578125" style="1" bestFit="1" customWidth="1"/>
    <col min="5653" max="5653" width="12.7109375" style="1" bestFit="1" customWidth="1"/>
    <col min="5654" max="5654" width="22.5703125" style="1" customWidth="1"/>
    <col min="5655" max="5655" width="23.5703125" style="1" customWidth="1"/>
    <col min="5656" max="5656" width="13.42578125" style="1" bestFit="1" customWidth="1"/>
    <col min="5657" max="5657" width="12.7109375" style="1" bestFit="1" customWidth="1"/>
    <col min="5658" max="5658" width="22.5703125" style="1" customWidth="1"/>
    <col min="5659" max="5659" width="23.5703125" style="1" customWidth="1"/>
    <col min="5660" max="5660" width="13.42578125" style="1" bestFit="1" customWidth="1"/>
    <col min="5661" max="5661" width="12.7109375" style="1" bestFit="1" customWidth="1"/>
    <col min="5662" max="5662" width="14.85546875" style="1" customWidth="1"/>
    <col min="5663" max="5663" width="13" style="1" customWidth="1"/>
    <col min="5664" max="5664" width="22.5703125" style="1" customWidth="1"/>
    <col min="5665" max="5665" width="23.5703125" style="1" customWidth="1"/>
    <col min="5666" max="5666" width="13.42578125" style="1" bestFit="1" customWidth="1"/>
    <col min="5667" max="5667" width="12.7109375" style="1" bestFit="1" customWidth="1"/>
    <col min="5668" max="5668" width="14.85546875" style="1" customWidth="1"/>
    <col min="5669" max="5669" width="13" style="1" customWidth="1"/>
    <col min="5670" max="5670" width="14.85546875" style="1" customWidth="1"/>
    <col min="5671" max="5671" width="13" style="1" customWidth="1"/>
    <col min="5672" max="5672" width="14.85546875" style="1" customWidth="1"/>
    <col min="5673" max="5673" width="13" style="1" customWidth="1"/>
    <col min="5674" max="5674" width="22.5703125" style="1" customWidth="1"/>
    <col min="5675" max="5675" width="23.5703125" style="1" customWidth="1"/>
    <col min="5676" max="5676" width="13.42578125" style="1" bestFit="1" customWidth="1"/>
    <col min="5677" max="5677" width="12.7109375" style="1" bestFit="1" customWidth="1"/>
    <col min="5678" max="5678" width="14.85546875" style="1" customWidth="1"/>
    <col min="5679" max="5679" width="13" style="1" customWidth="1"/>
    <col min="5680" max="5680" width="14.85546875" style="1" customWidth="1"/>
    <col min="5681" max="5681" width="13" style="1" customWidth="1"/>
    <col min="5682" max="5682" width="14.85546875" style="1" customWidth="1"/>
    <col min="5683" max="5683" width="13" style="1" customWidth="1"/>
    <col min="5684" max="5888" width="11" style="1"/>
    <col min="5889" max="5889" width="45.42578125" style="1" bestFit="1" customWidth="1"/>
    <col min="5890" max="5890" width="43.140625" style="1" bestFit="1" customWidth="1"/>
    <col min="5891" max="5891" width="32.42578125" style="1" bestFit="1" customWidth="1"/>
    <col min="5892" max="5892" width="14.85546875" style="1" customWidth="1"/>
    <col min="5893" max="5893" width="13" style="1" customWidth="1"/>
    <col min="5894" max="5894" width="22.5703125" style="1" customWidth="1"/>
    <col min="5895" max="5895" width="23.5703125" style="1" customWidth="1"/>
    <col min="5896" max="5896" width="13.42578125" style="1" bestFit="1" customWidth="1"/>
    <col min="5897" max="5897" width="12.7109375" style="1" bestFit="1" customWidth="1"/>
    <col min="5898" max="5898" width="22.5703125" style="1" customWidth="1"/>
    <col min="5899" max="5899" width="23.5703125" style="1" customWidth="1"/>
    <col min="5900" max="5900" width="13.42578125" style="1" bestFit="1" customWidth="1"/>
    <col min="5901" max="5901" width="12.7109375" style="1" bestFit="1" customWidth="1"/>
    <col min="5902" max="5902" width="22.5703125" style="1" customWidth="1"/>
    <col min="5903" max="5903" width="23.5703125" style="1" customWidth="1"/>
    <col min="5904" max="5904" width="13.42578125" style="1" bestFit="1" customWidth="1"/>
    <col min="5905" max="5905" width="12.7109375" style="1" bestFit="1" customWidth="1"/>
    <col min="5906" max="5906" width="22.5703125" style="1" customWidth="1"/>
    <col min="5907" max="5907" width="23.5703125" style="1" customWidth="1"/>
    <col min="5908" max="5908" width="13.42578125" style="1" bestFit="1" customWidth="1"/>
    <col min="5909" max="5909" width="12.7109375" style="1" bestFit="1" customWidth="1"/>
    <col min="5910" max="5910" width="22.5703125" style="1" customWidth="1"/>
    <col min="5911" max="5911" width="23.5703125" style="1" customWidth="1"/>
    <col min="5912" max="5912" width="13.42578125" style="1" bestFit="1" customWidth="1"/>
    <col min="5913" max="5913" width="12.7109375" style="1" bestFit="1" customWidth="1"/>
    <col min="5914" max="5914" width="22.5703125" style="1" customWidth="1"/>
    <col min="5915" max="5915" width="23.5703125" style="1" customWidth="1"/>
    <col min="5916" max="5916" width="13.42578125" style="1" bestFit="1" customWidth="1"/>
    <col min="5917" max="5917" width="12.7109375" style="1" bestFit="1" customWidth="1"/>
    <col min="5918" max="5918" width="14.85546875" style="1" customWidth="1"/>
    <col min="5919" max="5919" width="13" style="1" customWidth="1"/>
    <col min="5920" max="5920" width="22.5703125" style="1" customWidth="1"/>
    <col min="5921" max="5921" width="23.5703125" style="1" customWidth="1"/>
    <col min="5922" max="5922" width="13.42578125" style="1" bestFit="1" customWidth="1"/>
    <col min="5923" max="5923" width="12.7109375" style="1" bestFit="1" customWidth="1"/>
    <col min="5924" max="5924" width="14.85546875" style="1" customWidth="1"/>
    <col min="5925" max="5925" width="13" style="1" customWidth="1"/>
    <col min="5926" max="5926" width="14.85546875" style="1" customWidth="1"/>
    <col min="5927" max="5927" width="13" style="1" customWidth="1"/>
    <col min="5928" max="5928" width="14.85546875" style="1" customWidth="1"/>
    <col min="5929" max="5929" width="13" style="1" customWidth="1"/>
    <col min="5930" max="5930" width="22.5703125" style="1" customWidth="1"/>
    <col min="5931" max="5931" width="23.5703125" style="1" customWidth="1"/>
    <col min="5932" max="5932" width="13.42578125" style="1" bestFit="1" customWidth="1"/>
    <col min="5933" max="5933" width="12.7109375" style="1" bestFit="1" customWidth="1"/>
    <col min="5934" max="5934" width="14.85546875" style="1" customWidth="1"/>
    <col min="5935" max="5935" width="13" style="1" customWidth="1"/>
    <col min="5936" max="5936" width="14.85546875" style="1" customWidth="1"/>
    <col min="5937" max="5937" width="13" style="1" customWidth="1"/>
    <col min="5938" max="5938" width="14.85546875" style="1" customWidth="1"/>
    <col min="5939" max="5939" width="13" style="1" customWidth="1"/>
    <col min="5940" max="6144" width="11" style="1"/>
    <col min="6145" max="6145" width="45.42578125" style="1" bestFit="1" customWidth="1"/>
    <col min="6146" max="6146" width="43.140625" style="1" bestFit="1" customWidth="1"/>
    <col min="6147" max="6147" width="32.42578125" style="1" bestFit="1" customWidth="1"/>
    <col min="6148" max="6148" width="14.85546875" style="1" customWidth="1"/>
    <col min="6149" max="6149" width="13" style="1" customWidth="1"/>
    <col min="6150" max="6150" width="22.5703125" style="1" customWidth="1"/>
    <col min="6151" max="6151" width="23.5703125" style="1" customWidth="1"/>
    <col min="6152" max="6152" width="13.42578125" style="1" bestFit="1" customWidth="1"/>
    <col min="6153" max="6153" width="12.7109375" style="1" bestFit="1" customWidth="1"/>
    <col min="6154" max="6154" width="22.5703125" style="1" customWidth="1"/>
    <col min="6155" max="6155" width="23.5703125" style="1" customWidth="1"/>
    <col min="6156" max="6156" width="13.42578125" style="1" bestFit="1" customWidth="1"/>
    <col min="6157" max="6157" width="12.7109375" style="1" bestFit="1" customWidth="1"/>
    <col min="6158" max="6158" width="22.5703125" style="1" customWidth="1"/>
    <col min="6159" max="6159" width="23.5703125" style="1" customWidth="1"/>
    <col min="6160" max="6160" width="13.42578125" style="1" bestFit="1" customWidth="1"/>
    <col min="6161" max="6161" width="12.7109375" style="1" bestFit="1" customWidth="1"/>
    <col min="6162" max="6162" width="22.5703125" style="1" customWidth="1"/>
    <col min="6163" max="6163" width="23.5703125" style="1" customWidth="1"/>
    <col min="6164" max="6164" width="13.42578125" style="1" bestFit="1" customWidth="1"/>
    <col min="6165" max="6165" width="12.7109375" style="1" bestFit="1" customWidth="1"/>
    <col min="6166" max="6166" width="22.5703125" style="1" customWidth="1"/>
    <col min="6167" max="6167" width="23.5703125" style="1" customWidth="1"/>
    <col min="6168" max="6168" width="13.42578125" style="1" bestFit="1" customWidth="1"/>
    <col min="6169" max="6169" width="12.7109375" style="1" bestFit="1" customWidth="1"/>
    <col min="6170" max="6170" width="22.5703125" style="1" customWidth="1"/>
    <col min="6171" max="6171" width="23.5703125" style="1" customWidth="1"/>
    <col min="6172" max="6172" width="13.42578125" style="1" bestFit="1" customWidth="1"/>
    <col min="6173" max="6173" width="12.7109375" style="1" bestFit="1" customWidth="1"/>
    <col min="6174" max="6174" width="14.85546875" style="1" customWidth="1"/>
    <col min="6175" max="6175" width="13" style="1" customWidth="1"/>
    <col min="6176" max="6176" width="22.5703125" style="1" customWidth="1"/>
    <col min="6177" max="6177" width="23.5703125" style="1" customWidth="1"/>
    <col min="6178" max="6178" width="13.42578125" style="1" bestFit="1" customWidth="1"/>
    <col min="6179" max="6179" width="12.7109375" style="1" bestFit="1" customWidth="1"/>
    <col min="6180" max="6180" width="14.85546875" style="1" customWidth="1"/>
    <col min="6181" max="6181" width="13" style="1" customWidth="1"/>
    <col min="6182" max="6182" width="14.85546875" style="1" customWidth="1"/>
    <col min="6183" max="6183" width="13" style="1" customWidth="1"/>
    <col min="6184" max="6184" width="14.85546875" style="1" customWidth="1"/>
    <col min="6185" max="6185" width="13" style="1" customWidth="1"/>
    <col min="6186" max="6186" width="22.5703125" style="1" customWidth="1"/>
    <col min="6187" max="6187" width="23.5703125" style="1" customWidth="1"/>
    <col min="6188" max="6188" width="13.42578125" style="1" bestFit="1" customWidth="1"/>
    <col min="6189" max="6189" width="12.7109375" style="1" bestFit="1" customWidth="1"/>
    <col min="6190" max="6190" width="14.85546875" style="1" customWidth="1"/>
    <col min="6191" max="6191" width="13" style="1" customWidth="1"/>
    <col min="6192" max="6192" width="14.85546875" style="1" customWidth="1"/>
    <col min="6193" max="6193" width="13" style="1" customWidth="1"/>
    <col min="6194" max="6194" width="14.85546875" style="1" customWidth="1"/>
    <col min="6195" max="6195" width="13" style="1" customWidth="1"/>
    <col min="6196" max="6400" width="11" style="1"/>
    <col min="6401" max="6401" width="45.42578125" style="1" bestFit="1" customWidth="1"/>
    <col min="6402" max="6402" width="43.140625" style="1" bestFit="1" customWidth="1"/>
    <col min="6403" max="6403" width="32.42578125" style="1" bestFit="1" customWidth="1"/>
    <col min="6404" max="6404" width="14.85546875" style="1" customWidth="1"/>
    <col min="6405" max="6405" width="13" style="1" customWidth="1"/>
    <col min="6406" max="6406" width="22.5703125" style="1" customWidth="1"/>
    <col min="6407" max="6407" width="23.5703125" style="1" customWidth="1"/>
    <col min="6408" max="6408" width="13.42578125" style="1" bestFit="1" customWidth="1"/>
    <col min="6409" max="6409" width="12.7109375" style="1" bestFit="1" customWidth="1"/>
    <col min="6410" max="6410" width="22.5703125" style="1" customWidth="1"/>
    <col min="6411" max="6411" width="23.5703125" style="1" customWidth="1"/>
    <col min="6412" max="6412" width="13.42578125" style="1" bestFit="1" customWidth="1"/>
    <col min="6413" max="6413" width="12.7109375" style="1" bestFit="1" customWidth="1"/>
    <col min="6414" max="6414" width="22.5703125" style="1" customWidth="1"/>
    <col min="6415" max="6415" width="23.5703125" style="1" customWidth="1"/>
    <col min="6416" max="6416" width="13.42578125" style="1" bestFit="1" customWidth="1"/>
    <col min="6417" max="6417" width="12.7109375" style="1" bestFit="1" customWidth="1"/>
    <col min="6418" max="6418" width="22.5703125" style="1" customWidth="1"/>
    <col min="6419" max="6419" width="23.5703125" style="1" customWidth="1"/>
    <col min="6420" max="6420" width="13.42578125" style="1" bestFit="1" customWidth="1"/>
    <col min="6421" max="6421" width="12.7109375" style="1" bestFit="1" customWidth="1"/>
    <col min="6422" max="6422" width="22.5703125" style="1" customWidth="1"/>
    <col min="6423" max="6423" width="23.5703125" style="1" customWidth="1"/>
    <col min="6424" max="6424" width="13.42578125" style="1" bestFit="1" customWidth="1"/>
    <col min="6425" max="6425" width="12.7109375" style="1" bestFit="1" customWidth="1"/>
    <col min="6426" max="6426" width="22.5703125" style="1" customWidth="1"/>
    <col min="6427" max="6427" width="23.5703125" style="1" customWidth="1"/>
    <col min="6428" max="6428" width="13.42578125" style="1" bestFit="1" customWidth="1"/>
    <col min="6429" max="6429" width="12.7109375" style="1" bestFit="1" customWidth="1"/>
    <col min="6430" max="6430" width="14.85546875" style="1" customWidth="1"/>
    <col min="6431" max="6431" width="13" style="1" customWidth="1"/>
    <col min="6432" max="6432" width="22.5703125" style="1" customWidth="1"/>
    <col min="6433" max="6433" width="23.5703125" style="1" customWidth="1"/>
    <col min="6434" max="6434" width="13.42578125" style="1" bestFit="1" customWidth="1"/>
    <col min="6435" max="6435" width="12.7109375" style="1" bestFit="1" customWidth="1"/>
    <col min="6436" max="6436" width="14.85546875" style="1" customWidth="1"/>
    <col min="6437" max="6437" width="13" style="1" customWidth="1"/>
    <col min="6438" max="6438" width="14.85546875" style="1" customWidth="1"/>
    <col min="6439" max="6439" width="13" style="1" customWidth="1"/>
    <col min="6440" max="6440" width="14.85546875" style="1" customWidth="1"/>
    <col min="6441" max="6441" width="13" style="1" customWidth="1"/>
    <col min="6442" max="6442" width="22.5703125" style="1" customWidth="1"/>
    <col min="6443" max="6443" width="23.5703125" style="1" customWidth="1"/>
    <col min="6444" max="6444" width="13.42578125" style="1" bestFit="1" customWidth="1"/>
    <col min="6445" max="6445" width="12.7109375" style="1" bestFit="1" customWidth="1"/>
    <col min="6446" max="6446" width="14.85546875" style="1" customWidth="1"/>
    <col min="6447" max="6447" width="13" style="1" customWidth="1"/>
    <col min="6448" max="6448" width="14.85546875" style="1" customWidth="1"/>
    <col min="6449" max="6449" width="13" style="1" customWidth="1"/>
    <col min="6450" max="6450" width="14.85546875" style="1" customWidth="1"/>
    <col min="6451" max="6451" width="13" style="1" customWidth="1"/>
    <col min="6452" max="6656" width="11" style="1"/>
    <col min="6657" max="6657" width="45.42578125" style="1" bestFit="1" customWidth="1"/>
    <col min="6658" max="6658" width="43.140625" style="1" bestFit="1" customWidth="1"/>
    <col min="6659" max="6659" width="32.42578125" style="1" bestFit="1" customWidth="1"/>
    <col min="6660" max="6660" width="14.85546875" style="1" customWidth="1"/>
    <col min="6661" max="6661" width="13" style="1" customWidth="1"/>
    <col min="6662" max="6662" width="22.5703125" style="1" customWidth="1"/>
    <col min="6663" max="6663" width="23.5703125" style="1" customWidth="1"/>
    <col min="6664" max="6664" width="13.42578125" style="1" bestFit="1" customWidth="1"/>
    <col min="6665" max="6665" width="12.7109375" style="1" bestFit="1" customWidth="1"/>
    <col min="6666" max="6666" width="22.5703125" style="1" customWidth="1"/>
    <col min="6667" max="6667" width="23.5703125" style="1" customWidth="1"/>
    <col min="6668" max="6668" width="13.42578125" style="1" bestFit="1" customWidth="1"/>
    <col min="6669" max="6669" width="12.7109375" style="1" bestFit="1" customWidth="1"/>
    <col min="6670" max="6670" width="22.5703125" style="1" customWidth="1"/>
    <col min="6671" max="6671" width="23.5703125" style="1" customWidth="1"/>
    <col min="6672" max="6672" width="13.42578125" style="1" bestFit="1" customWidth="1"/>
    <col min="6673" max="6673" width="12.7109375" style="1" bestFit="1" customWidth="1"/>
    <col min="6674" max="6674" width="22.5703125" style="1" customWidth="1"/>
    <col min="6675" max="6675" width="23.5703125" style="1" customWidth="1"/>
    <col min="6676" max="6676" width="13.42578125" style="1" bestFit="1" customWidth="1"/>
    <col min="6677" max="6677" width="12.7109375" style="1" bestFit="1" customWidth="1"/>
    <col min="6678" max="6678" width="22.5703125" style="1" customWidth="1"/>
    <col min="6679" max="6679" width="23.5703125" style="1" customWidth="1"/>
    <col min="6680" max="6680" width="13.42578125" style="1" bestFit="1" customWidth="1"/>
    <col min="6681" max="6681" width="12.7109375" style="1" bestFit="1" customWidth="1"/>
    <col min="6682" max="6682" width="22.5703125" style="1" customWidth="1"/>
    <col min="6683" max="6683" width="23.5703125" style="1" customWidth="1"/>
    <col min="6684" max="6684" width="13.42578125" style="1" bestFit="1" customWidth="1"/>
    <col min="6685" max="6685" width="12.7109375" style="1" bestFit="1" customWidth="1"/>
    <col min="6686" max="6686" width="14.85546875" style="1" customWidth="1"/>
    <col min="6687" max="6687" width="13" style="1" customWidth="1"/>
    <col min="6688" max="6688" width="22.5703125" style="1" customWidth="1"/>
    <col min="6689" max="6689" width="23.5703125" style="1" customWidth="1"/>
    <col min="6690" max="6690" width="13.42578125" style="1" bestFit="1" customWidth="1"/>
    <col min="6691" max="6691" width="12.7109375" style="1" bestFit="1" customWidth="1"/>
    <col min="6692" max="6692" width="14.85546875" style="1" customWidth="1"/>
    <col min="6693" max="6693" width="13" style="1" customWidth="1"/>
    <col min="6694" max="6694" width="14.85546875" style="1" customWidth="1"/>
    <col min="6695" max="6695" width="13" style="1" customWidth="1"/>
    <col min="6696" max="6696" width="14.85546875" style="1" customWidth="1"/>
    <col min="6697" max="6697" width="13" style="1" customWidth="1"/>
    <col min="6698" max="6698" width="22.5703125" style="1" customWidth="1"/>
    <col min="6699" max="6699" width="23.5703125" style="1" customWidth="1"/>
    <col min="6700" max="6700" width="13.42578125" style="1" bestFit="1" customWidth="1"/>
    <col min="6701" max="6701" width="12.7109375" style="1" bestFit="1" customWidth="1"/>
    <col min="6702" max="6702" width="14.85546875" style="1" customWidth="1"/>
    <col min="6703" max="6703" width="13" style="1" customWidth="1"/>
    <col min="6704" max="6704" width="14.85546875" style="1" customWidth="1"/>
    <col min="6705" max="6705" width="13" style="1" customWidth="1"/>
    <col min="6706" max="6706" width="14.85546875" style="1" customWidth="1"/>
    <col min="6707" max="6707" width="13" style="1" customWidth="1"/>
    <col min="6708" max="6912" width="11" style="1"/>
    <col min="6913" max="6913" width="45.42578125" style="1" bestFit="1" customWidth="1"/>
    <col min="6914" max="6914" width="43.140625" style="1" bestFit="1" customWidth="1"/>
    <col min="6915" max="6915" width="32.42578125" style="1" bestFit="1" customWidth="1"/>
    <col min="6916" max="6916" width="14.85546875" style="1" customWidth="1"/>
    <col min="6917" max="6917" width="13" style="1" customWidth="1"/>
    <col min="6918" max="6918" width="22.5703125" style="1" customWidth="1"/>
    <col min="6919" max="6919" width="23.5703125" style="1" customWidth="1"/>
    <col min="6920" max="6920" width="13.42578125" style="1" bestFit="1" customWidth="1"/>
    <col min="6921" max="6921" width="12.7109375" style="1" bestFit="1" customWidth="1"/>
    <col min="6922" max="6922" width="22.5703125" style="1" customWidth="1"/>
    <col min="6923" max="6923" width="23.5703125" style="1" customWidth="1"/>
    <col min="6924" max="6924" width="13.42578125" style="1" bestFit="1" customWidth="1"/>
    <col min="6925" max="6925" width="12.7109375" style="1" bestFit="1" customWidth="1"/>
    <col min="6926" max="6926" width="22.5703125" style="1" customWidth="1"/>
    <col min="6927" max="6927" width="23.5703125" style="1" customWidth="1"/>
    <col min="6928" max="6928" width="13.42578125" style="1" bestFit="1" customWidth="1"/>
    <col min="6929" max="6929" width="12.7109375" style="1" bestFit="1" customWidth="1"/>
    <col min="6930" max="6930" width="22.5703125" style="1" customWidth="1"/>
    <col min="6931" max="6931" width="23.5703125" style="1" customWidth="1"/>
    <col min="6932" max="6932" width="13.42578125" style="1" bestFit="1" customWidth="1"/>
    <col min="6933" max="6933" width="12.7109375" style="1" bestFit="1" customWidth="1"/>
    <col min="6934" max="6934" width="22.5703125" style="1" customWidth="1"/>
    <col min="6935" max="6935" width="23.5703125" style="1" customWidth="1"/>
    <col min="6936" max="6936" width="13.42578125" style="1" bestFit="1" customWidth="1"/>
    <col min="6937" max="6937" width="12.7109375" style="1" bestFit="1" customWidth="1"/>
    <col min="6938" max="6938" width="22.5703125" style="1" customWidth="1"/>
    <col min="6939" max="6939" width="23.5703125" style="1" customWidth="1"/>
    <col min="6940" max="6940" width="13.42578125" style="1" bestFit="1" customWidth="1"/>
    <col min="6941" max="6941" width="12.7109375" style="1" bestFit="1" customWidth="1"/>
    <col min="6942" max="6942" width="14.85546875" style="1" customWidth="1"/>
    <col min="6943" max="6943" width="13" style="1" customWidth="1"/>
    <col min="6944" max="6944" width="22.5703125" style="1" customWidth="1"/>
    <col min="6945" max="6945" width="23.5703125" style="1" customWidth="1"/>
    <col min="6946" max="6946" width="13.42578125" style="1" bestFit="1" customWidth="1"/>
    <col min="6947" max="6947" width="12.7109375" style="1" bestFit="1" customWidth="1"/>
    <col min="6948" max="6948" width="14.85546875" style="1" customWidth="1"/>
    <col min="6949" max="6949" width="13" style="1" customWidth="1"/>
    <col min="6950" max="6950" width="14.85546875" style="1" customWidth="1"/>
    <col min="6951" max="6951" width="13" style="1" customWidth="1"/>
    <col min="6952" max="6952" width="14.85546875" style="1" customWidth="1"/>
    <col min="6953" max="6953" width="13" style="1" customWidth="1"/>
    <col min="6954" max="6954" width="22.5703125" style="1" customWidth="1"/>
    <col min="6955" max="6955" width="23.5703125" style="1" customWidth="1"/>
    <col min="6956" max="6956" width="13.42578125" style="1" bestFit="1" customWidth="1"/>
    <col min="6957" max="6957" width="12.7109375" style="1" bestFit="1" customWidth="1"/>
    <col min="6958" max="6958" width="14.85546875" style="1" customWidth="1"/>
    <col min="6959" max="6959" width="13" style="1" customWidth="1"/>
    <col min="6960" max="6960" width="14.85546875" style="1" customWidth="1"/>
    <col min="6961" max="6961" width="13" style="1" customWidth="1"/>
    <col min="6962" max="6962" width="14.85546875" style="1" customWidth="1"/>
    <col min="6963" max="6963" width="13" style="1" customWidth="1"/>
    <col min="6964" max="7168" width="11" style="1"/>
    <col min="7169" max="7169" width="45.42578125" style="1" bestFit="1" customWidth="1"/>
    <col min="7170" max="7170" width="43.140625" style="1" bestFit="1" customWidth="1"/>
    <col min="7171" max="7171" width="32.42578125" style="1" bestFit="1" customWidth="1"/>
    <col min="7172" max="7172" width="14.85546875" style="1" customWidth="1"/>
    <col min="7173" max="7173" width="13" style="1" customWidth="1"/>
    <col min="7174" max="7174" width="22.5703125" style="1" customWidth="1"/>
    <col min="7175" max="7175" width="23.5703125" style="1" customWidth="1"/>
    <col min="7176" max="7176" width="13.42578125" style="1" bestFit="1" customWidth="1"/>
    <col min="7177" max="7177" width="12.7109375" style="1" bestFit="1" customWidth="1"/>
    <col min="7178" max="7178" width="22.5703125" style="1" customWidth="1"/>
    <col min="7179" max="7179" width="23.5703125" style="1" customWidth="1"/>
    <col min="7180" max="7180" width="13.42578125" style="1" bestFit="1" customWidth="1"/>
    <col min="7181" max="7181" width="12.7109375" style="1" bestFit="1" customWidth="1"/>
    <col min="7182" max="7182" width="22.5703125" style="1" customWidth="1"/>
    <col min="7183" max="7183" width="23.5703125" style="1" customWidth="1"/>
    <col min="7184" max="7184" width="13.42578125" style="1" bestFit="1" customWidth="1"/>
    <col min="7185" max="7185" width="12.7109375" style="1" bestFit="1" customWidth="1"/>
    <col min="7186" max="7186" width="22.5703125" style="1" customWidth="1"/>
    <col min="7187" max="7187" width="23.5703125" style="1" customWidth="1"/>
    <col min="7188" max="7188" width="13.42578125" style="1" bestFit="1" customWidth="1"/>
    <col min="7189" max="7189" width="12.7109375" style="1" bestFit="1" customWidth="1"/>
    <col min="7190" max="7190" width="22.5703125" style="1" customWidth="1"/>
    <col min="7191" max="7191" width="23.5703125" style="1" customWidth="1"/>
    <col min="7192" max="7192" width="13.42578125" style="1" bestFit="1" customWidth="1"/>
    <col min="7193" max="7193" width="12.7109375" style="1" bestFit="1" customWidth="1"/>
    <col min="7194" max="7194" width="22.5703125" style="1" customWidth="1"/>
    <col min="7195" max="7195" width="23.5703125" style="1" customWidth="1"/>
    <col min="7196" max="7196" width="13.42578125" style="1" bestFit="1" customWidth="1"/>
    <col min="7197" max="7197" width="12.7109375" style="1" bestFit="1" customWidth="1"/>
    <col min="7198" max="7198" width="14.85546875" style="1" customWidth="1"/>
    <col min="7199" max="7199" width="13" style="1" customWidth="1"/>
    <col min="7200" max="7200" width="22.5703125" style="1" customWidth="1"/>
    <col min="7201" max="7201" width="23.5703125" style="1" customWidth="1"/>
    <col min="7202" max="7202" width="13.42578125" style="1" bestFit="1" customWidth="1"/>
    <col min="7203" max="7203" width="12.7109375" style="1" bestFit="1" customWidth="1"/>
    <col min="7204" max="7204" width="14.85546875" style="1" customWidth="1"/>
    <col min="7205" max="7205" width="13" style="1" customWidth="1"/>
    <col min="7206" max="7206" width="14.85546875" style="1" customWidth="1"/>
    <col min="7207" max="7207" width="13" style="1" customWidth="1"/>
    <col min="7208" max="7208" width="14.85546875" style="1" customWidth="1"/>
    <col min="7209" max="7209" width="13" style="1" customWidth="1"/>
    <col min="7210" max="7210" width="22.5703125" style="1" customWidth="1"/>
    <col min="7211" max="7211" width="23.5703125" style="1" customWidth="1"/>
    <col min="7212" max="7212" width="13.42578125" style="1" bestFit="1" customWidth="1"/>
    <col min="7213" max="7213" width="12.7109375" style="1" bestFit="1" customWidth="1"/>
    <col min="7214" max="7214" width="14.85546875" style="1" customWidth="1"/>
    <col min="7215" max="7215" width="13" style="1" customWidth="1"/>
    <col min="7216" max="7216" width="14.85546875" style="1" customWidth="1"/>
    <col min="7217" max="7217" width="13" style="1" customWidth="1"/>
    <col min="7218" max="7218" width="14.85546875" style="1" customWidth="1"/>
    <col min="7219" max="7219" width="13" style="1" customWidth="1"/>
    <col min="7220" max="7424" width="11" style="1"/>
    <col min="7425" max="7425" width="45.42578125" style="1" bestFit="1" customWidth="1"/>
    <col min="7426" max="7426" width="43.140625" style="1" bestFit="1" customWidth="1"/>
    <col min="7427" max="7427" width="32.42578125" style="1" bestFit="1" customWidth="1"/>
    <col min="7428" max="7428" width="14.85546875" style="1" customWidth="1"/>
    <col min="7429" max="7429" width="13" style="1" customWidth="1"/>
    <col min="7430" max="7430" width="22.5703125" style="1" customWidth="1"/>
    <col min="7431" max="7431" width="23.5703125" style="1" customWidth="1"/>
    <col min="7432" max="7432" width="13.42578125" style="1" bestFit="1" customWidth="1"/>
    <col min="7433" max="7433" width="12.7109375" style="1" bestFit="1" customWidth="1"/>
    <col min="7434" max="7434" width="22.5703125" style="1" customWidth="1"/>
    <col min="7435" max="7435" width="23.5703125" style="1" customWidth="1"/>
    <col min="7436" max="7436" width="13.42578125" style="1" bestFit="1" customWidth="1"/>
    <col min="7437" max="7437" width="12.7109375" style="1" bestFit="1" customWidth="1"/>
    <col min="7438" max="7438" width="22.5703125" style="1" customWidth="1"/>
    <col min="7439" max="7439" width="23.5703125" style="1" customWidth="1"/>
    <col min="7440" max="7440" width="13.42578125" style="1" bestFit="1" customWidth="1"/>
    <col min="7441" max="7441" width="12.7109375" style="1" bestFit="1" customWidth="1"/>
    <col min="7442" max="7442" width="22.5703125" style="1" customWidth="1"/>
    <col min="7443" max="7443" width="23.5703125" style="1" customWidth="1"/>
    <col min="7444" max="7444" width="13.42578125" style="1" bestFit="1" customWidth="1"/>
    <col min="7445" max="7445" width="12.7109375" style="1" bestFit="1" customWidth="1"/>
    <col min="7446" max="7446" width="22.5703125" style="1" customWidth="1"/>
    <col min="7447" max="7447" width="23.5703125" style="1" customWidth="1"/>
    <col min="7448" max="7448" width="13.42578125" style="1" bestFit="1" customWidth="1"/>
    <col min="7449" max="7449" width="12.7109375" style="1" bestFit="1" customWidth="1"/>
    <col min="7450" max="7450" width="22.5703125" style="1" customWidth="1"/>
    <col min="7451" max="7451" width="23.5703125" style="1" customWidth="1"/>
    <col min="7452" max="7452" width="13.42578125" style="1" bestFit="1" customWidth="1"/>
    <col min="7453" max="7453" width="12.7109375" style="1" bestFit="1" customWidth="1"/>
    <col min="7454" max="7454" width="14.85546875" style="1" customWidth="1"/>
    <col min="7455" max="7455" width="13" style="1" customWidth="1"/>
    <col min="7456" max="7456" width="22.5703125" style="1" customWidth="1"/>
    <col min="7457" max="7457" width="23.5703125" style="1" customWidth="1"/>
    <col min="7458" max="7458" width="13.42578125" style="1" bestFit="1" customWidth="1"/>
    <col min="7459" max="7459" width="12.7109375" style="1" bestFit="1" customWidth="1"/>
    <col min="7460" max="7460" width="14.85546875" style="1" customWidth="1"/>
    <col min="7461" max="7461" width="13" style="1" customWidth="1"/>
    <col min="7462" max="7462" width="14.85546875" style="1" customWidth="1"/>
    <col min="7463" max="7463" width="13" style="1" customWidth="1"/>
    <col min="7464" max="7464" width="14.85546875" style="1" customWidth="1"/>
    <col min="7465" max="7465" width="13" style="1" customWidth="1"/>
    <col min="7466" max="7466" width="22.5703125" style="1" customWidth="1"/>
    <col min="7467" max="7467" width="23.5703125" style="1" customWidth="1"/>
    <col min="7468" max="7468" width="13.42578125" style="1" bestFit="1" customWidth="1"/>
    <col min="7469" max="7469" width="12.7109375" style="1" bestFit="1" customWidth="1"/>
    <col min="7470" max="7470" width="14.85546875" style="1" customWidth="1"/>
    <col min="7471" max="7471" width="13" style="1" customWidth="1"/>
    <col min="7472" max="7472" width="14.85546875" style="1" customWidth="1"/>
    <col min="7473" max="7473" width="13" style="1" customWidth="1"/>
    <col min="7474" max="7474" width="14.85546875" style="1" customWidth="1"/>
    <col min="7475" max="7475" width="13" style="1" customWidth="1"/>
    <col min="7476" max="7680" width="11" style="1"/>
    <col min="7681" max="7681" width="45.42578125" style="1" bestFit="1" customWidth="1"/>
    <col min="7682" max="7682" width="43.140625" style="1" bestFit="1" customWidth="1"/>
    <col min="7683" max="7683" width="32.42578125" style="1" bestFit="1" customWidth="1"/>
    <col min="7684" max="7684" width="14.85546875" style="1" customWidth="1"/>
    <col min="7685" max="7685" width="13" style="1" customWidth="1"/>
    <col min="7686" max="7686" width="22.5703125" style="1" customWidth="1"/>
    <col min="7687" max="7687" width="23.5703125" style="1" customWidth="1"/>
    <col min="7688" max="7688" width="13.42578125" style="1" bestFit="1" customWidth="1"/>
    <col min="7689" max="7689" width="12.7109375" style="1" bestFit="1" customWidth="1"/>
    <col min="7690" max="7690" width="22.5703125" style="1" customWidth="1"/>
    <col min="7691" max="7691" width="23.5703125" style="1" customWidth="1"/>
    <col min="7692" max="7692" width="13.42578125" style="1" bestFit="1" customWidth="1"/>
    <col min="7693" max="7693" width="12.7109375" style="1" bestFit="1" customWidth="1"/>
    <col min="7694" max="7694" width="22.5703125" style="1" customWidth="1"/>
    <col min="7695" max="7695" width="23.5703125" style="1" customWidth="1"/>
    <col min="7696" max="7696" width="13.42578125" style="1" bestFit="1" customWidth="1"/>
    <col min="7697" max="7697" width="12.7109375" style="1" bestFit="1" customWidth="1"/>
    <col min="7698" max="7698" width="22.5703125" style="1" customWidth="1"/>
    <col min="7699" max="7699" width="23.5703125" style="1" customWidth="1"/>
    <col min="7700" max="7700" width="13.42578125" style="1" bestFit="1" customWidth="1"/>
    <col min="7701" max="7701" width="12.7109375" style="1" bestFit="1" customWidth="1"/>
    <col min="7702" max="7702" width="22.5703125" style="1" customWidth="1"/>
    <col min="7703" max="7703" width="23.5703125" style="1" customWidth="1"/>
    <col min="7704" max="7704" width="13.42578125" style="1" bestFit="1" customWidth="1"/>
    <col min="7705" max="7705" width="12.7109375" style="1" bestFit="1" customWidth="1"/>
    <col min="7706" max="7706" width="22.5703125" style="1" customWidth="1"/>
    <col min="7707" max="7707" width="23.5703125" style="1" customWidth="1"/>
    <col min="7708" max="7708" width="13.42578125" style="1" bestFit="1" customWidth="1"/>
    <col min="7709" max="7709" width="12.7109375" style="1" bestFit="1" customWidth="1"/>
    <col min="7710" max="7710" width="14.85546875" style="1" customWidth="1"/>
    <col min="7711" max="7711" width="13" style="1" customWidth="1"/>
    <col min="7712" max="7712" width="22.5703125" style="1" customWidth="1"/>
    <col min="7713" max="7713" width="23.5703125" style="1" customWidth="1"/>
    <col min="7714" max="7714" width="13.42578125" style="1" bestFit="1" customWidth="1"/>
    <col min="7715" max="7715" width="12.7109375" style="1" bestFit="1" customWidth="1"/>
    <col min="7716" max="7716" width="14.85546875" style="1" customWidth="1"/>
    <col min="7717" max="7717" width="13" style="1" customWidth="1"/>
    <col min="7718" max="7718" width="14.85546875" style="1" customWidth="1"/>
    <col min="7719" max="7719" width="13" style="1" customWidth="1"/>
    <col min="7720" max="7720" width="14.85546875" style="1" customWidth="1"/>
    <col min="7721" max="7721" width="13" style="1" customWidth="1"/>
    <col min="7722" max="7722" width="22.5703125" style="1" customWidth="1"/>
    <col min="7723" max="7723" width="23.5703125" style="1" customWidth="1"/>
    <col min="7724" max="7724" width="13.42578125" style="1" bestFit="1" customWidth="1"/>
    <col min="7725" max="7725" width="12.7109375" style="1" bestFit="1" customWidth="1"/>
    <col min="7726" max="7726" width="14.85546875" style="1" customWidth="1"/>
    <col min="7727" max="7727" width="13" style="1" customWidth="1"/>
    <col min="7728" max="7728" width="14.85546875" style="1" customWidth="1"/>
    <col min="7729" max="7729" width="13" style="1" customWidth="1"/>
    <col min="7730" max="7730" width="14.85546875" style="1" customWidth="1"/>
    <col min="7731" max="7731" width="13" style="1" customWidth="1"/>
    <col min="7732" max="7936" width="11" style="1"/>
    <col min="7937" max="7937" width="45.42578125" style="1" bestFit="1" customWidth="1"/>
    <col min="7938" max="7938" width="43.140625" style="1" bestFit="1" customWidth="1"/>
    <col min="7939" max="7939" width="32.42578125" style="1" bestFit="1" customWidth="1"/>
    <col min="7940" max="7940" width="14.85546875" style="1" customWidth="1"/>
    <col min="7941" max="7941" width="13" style="1" customWidth="1"/>
    <col min="7942" max="7942" width="22.5703125" style="1" customWidth="1"/>
    <col min="7943" max="7943" width="23.5703125" style="1" customWidth="1"/>
    <col min="7944" max="7944" width="13.42578125" style="1" bestFit="1" customWidth="1"/>
    <col min="7945" max="7945" width="12.7109375" style="1" bestFit="1" customWidth="1"/>
    <col min="7946" max="7946" width="22.5703125" style="1" customWidth="1"/>
    <col min="7947" max="7947" width="23.5703125" style="1" customWidth="1"/>
    <col min="7948" max="7948" width="13.42578125" style="1" bestFit="1" customWidth="1"/>
    <col min="7949" max="7949" width="12.7109375" style="1" bestFit="1" customWidth="1"/>
    <col min="7950" max="7950" width="22.5703125" style="1" customWidth="1"/>
    <col min="7951" max="7951" width="23.5703125" style="1" customWidth="1"/>
    <col min="7952" max="7952" width="13.42578125" style="1" bestFit="1" customWidth="1"/>
    <col min="7953" max="7953" width="12.7109375" style="1" bestFit="1" customWidth="1"/>
    <col min="7954" max="7954" width="22.5703125" style="1" customWidth="1"/>
    <col min="7955" max="7955" width="23.5703125" style="1" customWidth="1"/>
    <col min="7956" max="7956" width="13.42578125" style="1" bestFit="1" customWidth="1"/>
    <col min="7957" max="7957" width="12.7109375" style="1" bestFit="1" customWidth="1"/>
    <col min="7958" max="7958" width="22.5703125" style="1" customWidth="1"/>
    <col min="7959" max="7959" width="23.5703125" style="1" customWidth="1"/>
    <col min="7960" max="7960" width="13.42578125" style="1" bestFit="1" customWidth="1"/>
    <col min="7961" max="7961" width="12.7109375" style="1" bestFit="1" customWidth="1"/>
    <col min="7962" max="7962" width="22.5703125" style="1" customWidth="1"/>
    <col min="7963" max="7963" width="23.5703125" style="1" customWidth="1"/>
    <col min="7964" max="7964" width="13.42578125" style="1" bestFit="1" customWidth="1"/>
    <col min="7965" max="7965" width="12.7109375" style="1" bestFit="1" customWidth="1"/>
    <col min="7966" max="7966" width="14.85546875" style="1" customWidth="1"/>
    <col min="7967" max="7967" width="13" style="1" customWidth="1"/>
    <col min="7968" max="7968" width="22.5703125" style="1" customWidth="1"/>
    <col min="7969" max="7969" width="23.5703125" style="1" customWidth="1"/>
    <col min="7970" max="7970" width="13.42578125" style="1" bestFit="1" customWidth="1"/>
    <col min="7971" max="7971" width="12.7109375" style="1" bestFit="1" customWidth="1"/>
    <col min="7972" max="7972" width="14.85546875" style="1" customWidth="1"/>
    <col min="7973" max="7973" width="13" style="1" customWidth="1"/>
    <col min="7974" max="7974" width="14.85546875" style="1" customWidth="1"/>
    <col min="7975" max="7975" width="13" style="1" customWidth="1"/>
    <col min="7976" max="7976" width="14.85546875" style="1" customWidth="1"/>
    <col min="7977" max="7977" width="13" style="1" customWidth="1"/>
    <col min="7978" max="7978" width="22.5703125" style="1" customWidth="1"/>
    <col min="7979" max="7979" width="23.5703125" style="1" customWidth="1"/>
    <col min="7980" max="7980" width="13.42578125" style="1" bestFit="1" customWidth="1"/>
    <col min="7981" max="7981" width="12.7109375" style="1" bestFit="1" customWidth="1"/>
    <col min="7982" max="7982" width="14.85546875" style="1" customWidth="1"/>
    <col min="7983" max="7983" width="13" style="1" customWidth="1"/>
    <col min="7984" max="7984" width="14.85546875" style="1" customWidth="1"/>
    <col min="7985" max="7985" width="13" style="1" customWidth="1"/>
    <col min="7986" max="7986" width="14.85546875" style="1" customWidth="1"/>
    <col min="7987" max="7987" width="13" style="1" customWidth="1"/>
    <col min="7988" max="8192" width="11" style="1"/>
    <col min="8193" max="8193" width="45.42578125" style="1" bestFit="1" customWidth="1"/>
    <col min="8194" max="8194" width="43.140625" style="1" bestFit="1" customWidth="1"/>
    <col min="8195" max="8195" width="32.42578125" style="1" bestFit="1" customWidth="1"/>
    <col min="8196" max="8196" width="14.85546875" style="1" customWidth="1"/>
    <col min="8197" max="8197" width="13" style="1" customWidth="1"/>
    <col min="8198" max="8198" width="22.5703125" style="1" customWidth="1"/>
    <col min="8199" max="8199" width="23.5703125" style="1" customWidth="1"/>
    <col min="8200" max="8200" width="13.42578125" style="1" bestFit="1" customWidth="1"/>
    <col min="8201" max="8201" width="12.7109375" style="1" bestFit="1" customWidth="1"/>
    <col min="8202" max="8202" width="22.5703125" style="1" customWidth="1"/>
    <col min="8203" max="8203" width="23.5703125" style="1" customWidth="1"/>
    <col min="8204" max="8204" width="13.42578125" style="1" bestFit="1" customWidth="1"/>
    <col min="8205" max="8205" width="12.7109375" style="1" bestFit="1" customWidth="1"/>
    <col min="8206" max="8206" width="22.5703125" style="1" customWidth="1"/>
    <col min="8207" max="8207" width="23.5703125" style="1" customWidth="1"/>
    <col min="8208" max="8208" width="13.42578125" style="1" bestFit="1" customWidth="1"/>
    <col min="8209" max="8209" width="12.7109375" style="1" bestFit="1" customWidth="1"/>
    <col min="8210" max="8210" width="22.5703125" style="1" customWidth="1"/>
    <col min="8211" max="8211" width="23.5703125" style="1" customWidth="1"/>
    <col min="8212" max="8212" width="13.42578125" style="1" bestFit="1" customWidth="1"/>
    <col min="8213" max="8213" width="12.7109375" style="1" bestFit="1" customWidth="1"/>
    <col min="8214" max="8214" width="22.5703125" style="1" customWidth="1"/>
    <col min="8215" max="8215" width="23.5703125" style="1" customWidth="1"/>
    <col min="8216" max="8216" width="13.42578125" style="1" bestFit="1" customWidth="1"/>
    <col min="8217" max="8217" width="12.7109375" style="1" bestFit="1" customWidth="1"/>
    <col min="8218" max="8218" width="22.5703125" style="1" customWidth="1"/>
    <col min="8219" max="8219" width="23.5703125" style="1" customWidth="1"/>
    <col min="8220" max="8220" width="13.42578125" style="1" bestFit="1" customWidth="1"/>
    <col min="8221" max="8221" width="12.7109375" style="1" bestFit="1" customWidth="1"/>
    <col min="8222" max="8222" width="14.85546875" style="1" customWidth="1"/>
    <col min="8223" max="8223" width="13" style="1" customWidth="1"/>
    <col min="8224" max="8224" width="22.5703125" style="1" customWidth="1"/>
    <col min="8225" max="8225" width="23.5703125" style="1" customWidth="1"/>
    <col min="8226" max="8226" width="13.42578125" style="1" bestFit="1" customWidth="1"/>
    <col min="8227" max="8227" width="12.7109375" style="1" bestFit="1" customWidth="1"/>
    <col min="8228" max="8228" width="14.85546875" style="1" customWidth="1"/>
    <col min="8229" max="8229" width="13" style="1" customWidth="1"/>
    <col min="8230" max="8230" width="14.85546875" style="1" customWidth="1"/>
    <col min="8231" max="8231" width="13" style="1" customWidth="1"/>
    <col min="8232" max="8232" width="14.85546875" style="1" customWidth="1"/>
    <col min="8233" max="8233" width="13" style="1" customWidth="1"/>
    <col min="8234" max="8234" width="22.5703125" style="1" customWidth="1"/>
    <col min="8235" max="8235" width="23.5703125" style="1" customWidth="1"/>
    <col min="8236" max="8236" width="13.42578125" style="1" bestFit="1" customWidth="1"/>
    <col min="8237" max="8237" width="12.7109375" style="1" bestFit="1" customWidth="1"/>
    <col min="8238" max="8238" width="14.85546875" style="1" customWidth="1"/>
    <col min="8239" max="8239" width="13" style="1" customWidth="1"/>
    <col min="8240" max="8240" width="14.85546875" style="1" customWidth="1"/>
    <col min="8241" max="8241" width="13" style="1" customWidth="1"/>
    <col min="8242" max="8242" width="14.85546875" style="1" customWidth="1"/>
    <col min="8243" max="8243" width="13" style="1" customWidth="1"/>
    <col min="8244" max="8448" width="11" style="1"/>
    <col min="8449" max="8449" width="45.42578125" style="1" bestFit="1" customWidth="1"/>
    <col min="8450" max="8450" width="43.140625" style="1" bestFit="1" customWidth="1"/>
    <col min="8451" max="8451" width="32.42578125" style="1" bestFit="1" customWidth="1"/>
    <col min="8452" max="8452" width="14.85546875" style="1" customWidth="1"/>
    <col min="8453" max="8453" width="13" style="1" customWidth="1"/>
    <col min="8454" max="8454" width="22.5703125" style="1" customWidth="1"/>
    <col min="8455" max="8455" width="23.5703125" style="1" customWidth="1"/>
    <col min="8456" max="8456" width="13.42578125" style="1" bestFit="1" customWidth="1"/>
    <col min="8457" max="8457" width="12.7109375" style="1" bestFit="1" customWidth="1"/>
    <col min="8458" max="8458" width="22.5703125" style="1" customWidth="1"/>
    <col min="8459" max="8459" width="23.5703125" style="1" customWidth="1"/>
    <col min="8460" max="8460" width="13.42578125" style="1" bestFit="1" customWidth="1"/>
    <col min="8461" max="8461" width="12.7109375" style="1" bestFit="1" customWidth="1"/>
    <col min="8462" max="8462" width="22.5703125" style="1" customWidth="1"/>
    <col min="8463" max="8463" width="23.5703125" style="1" customWidth="1"/>
    <col min="8464" max="8464" width="13.42578125" style="1" bestFit="1" customWidth="1"/>
    <col min="8465" max="8465" width="12.7109375" style="1" bestFit="1" customWidth="1"/>
    <col min="8466" max="8466" width="22.5703125" style="1" customWidth="1"/>
    <col min="8467" max="8467" width="23.5703125" style="1" customWidth="1"/>
    <col min="8468" max="8468" width="13.42578125" style="1" bestFit="1" customWidth="1"/>
    <col min="8469" max="8469" width="12.7109375" style="1" bestFit="1" customWidth="1"/>
    <col min="8470" max="8470" width="22.5703125" style="1" customWidth="1"/>
    <col min="8471" max="8471" width="23.5703125" style="1" customWidth="1"/>
    <col min="8472" max="8472" width="13.42578125" style="1" bestFit="1" customWidth="1"/>
    <col min="8473" max="8473" width="12.7109375" style="1" bestFit="1" customWidth="1"/>
    <col min="8474" max="8474" width="22.5703125" style="1" customWidth="1"/>
    <col min="8475" max="8475" width="23.5703125" style="1" customWidth="1"/>
    <col min="8476" max="8476" width="13.42578125" style="1" bestFit="1" customWidth="1"/>
    <col min="8477" max="8477" width="12.7109375" style="1" bestFit="1" customWidth="1"/>
    <col min="8478" max="8478" width="14.85546875" style="1" customWidth="1"/>
    <col min="8479" max="8479" width="13" style="1" customWidth="1"/>
    <col min="8480" max="8480" width="22.5703125" style="1" customWidth="1"/>
    <col min="8481" max="8481" width="23.5703125" style="1" customWidth="1"/>
    <col min="8482" max="8482" width="13.42578125" style="1" bestFit="1" customWidth="1"/>
    <col min="8483" max="8483" width="12.7109375" style="1" bestFit="1" customWidth="1"/>
    <col min="8484" max="8484" width="14.85546875" style="1" customWidth="1"/>
    <col min="8485" max="8485" width="13" style="1" customWidth="1"/>
    <col min="8486" max="8486" width="14.85546875" style="1" customWidth="1"/>
    <col min="8487" max="8487" width="13" style="1" customWidth="1"/>
    <col min="8488" max="8488" width="14.85546875" style="1" customWidth="1"/>
    <col min="8489" max="8489" width="13" style="1" customWidth="1"/>
    <col min="8490" max="8490" width="22.5703125" style="1" customWidth="1"/>
    <col min="8491" max="8491" width="23.5703125" style="1" customWidth="1"/>
    <col min="8492" max="8492" width="13.42578125" style="1" bestFit="1" customWidth="1"/>
    <col min="8493" max="8493" width="12.7109375" style="1" bestFit="1" customWidth="1"/>
    <col min="8494" max="8494" width="14.85546875" style="1" customWidth="1"/>
    <col min="8495" max="8495" width="13" style="1" customWidth="1"/>
    <col min="8496" max="8496" width="14.85546875" style="1" customWidth="1"/>
    <col min="8497" max="8497" width="13" style="1" customWidth="1"/>
    <col min="8498" max="8498" width="14.85546875" style="1" customWidth="1"/>
    <col min="8499" max="8499" width="13" style="1" customWidth="1"/>
    <col min="8500" max="8704" width="11" style="1"/>
    <col min="8705" max="8705" width="45.42578125" style="1" bestFit="1" customWidth="1"/>
    <col min="8706" max="8706" width="43.140625" style="1" bestFit="1" customWidth="1"/>
    <col min="8707" max="8707" width="32.42578125" style="1" bestFit="1" customWidth="1"/>
    <col min="8708" max="8708" width="14.85546875" style="1" customWidth="1"/>
    <col min="8709" max="8709" width="13" style="1" customWidth="1"/>
    <col min="8710" max="8710" width="22.5703125" style="1" customWidth="1"/>
    <col min="8711" max="8711" width="23.5703125" style="1" customWidth="1"/>
    <col min="8712" max="8712" width="13.42578125" style="1" bestFit="1" customWidth="1"/>
    <col min="8713" max="8713" width="12.7109375" style="1" bestFit="1" customWidth="1"/>
    <col min="8714" max="8714" width="22.5703125" style="1" customWidth="1"/>
    <col min="8715" max="8715" width="23.5703125" style="1" customWidth="1"/>
    <col min="8716" max="8716" width="13.42578125" style="1" bestFit="1" customWidth="1"/>
    <col min="8717" max="8717" width="12.7109375" style="1" bestFit="1" customWidth="1"/>
    <col min="8718" max="8718" width="22.5703125" style="1" customWidth="1"/>
    <col min="8719" max="8719" width="23.5703125" style="1" customWidth="1"/>
    <col min="8720" max="8720" width="13.42578125" style="1" bestFit="1" customWidth="1"/>
    <col min="8721" max="8721" width="12.7109375" style="1" bestFit="1" customWidth="1"/>
    <col min="8722" max="8722" width="22.5703125" style="1" customWidth="1"/>
    <col min="8723" max="8723" width="23.5703125" style="1" customWidth="1"/>
    <col min="8724" max="8724" width="13.42578125" style="1" bestFit="1" customWidth="1"/>
    <col min="8725" max="8725" width="12.7109375" style="1" bestFit="1" customWidth="1"/>
    <col min="8726" max="8726" width="22.5703125" style="1" customWidth="1"/>
    <col min="8727" max="8727" width="23.5703125" style="1" customWidth="1"/>
    <col min="8728" max="8728" width="13.42578125" style="1" bestFit="1" customWidth="1"/>
    <col min="8729" max="8729" width="12.7109375" style="1" bestFit="1" customWidth="1"/>
    <col min="8730" max="8730" width="22.5703125" style="1" customWidth="1"/>
    <col min="8731" max="8731" width="23.5703125" style="1" customWidth="1"/>
    <col min="8732" max="8732" width="13.42578125" style="1" bestFit="1" customWidth="1"/>
    <col min="8733" max="8733" width="12.7109375" style="1" bestFit="1" customWidth="1"/>
    <col min="8734" max="8734" width="14.85546875" style="1" customWidth="1"/>
    <col min="8735" max="8735" width="13" style="1" customWidth="1"/>
    <col min="8736" max="8736" width="22.5703125" style="1" customWidth="1"/>
    <col min="8737" max="8737" width="23.5703125" style="1" customWidth="1"/>
    <col min="8738" max="8738" width="13.42578125" style="1" bestFit="1" customWidth="1"/>
    <col min="8739" max="8739" width="12.7109375" style="1" bestFit="1" customWidth="1"/>
    <col min="8740" max="8740" width="14.85546875" style="1" customWidth="1"/>
    <col min="8741" max="8741" width="13" style="1" customWidth="1"/>
    <col min="8742" max="8742" width="14.85546875" style="1" customWidth="1"/>
    <col min="8743" max="8743" width="13" style="1" customWidth="1"/>
    <col min="8744" max="8744" width="14.85546875" style="1" customWidth="1"/>
    <col min="8745" max="8745" width="13" style="1" customWidth="1"/>
    <col min="8746" max="8746" width="22.5703125" style="1" customWidth="1"/>
    <col min="8747" max="8747" width="23.5703125" style="1" customWidth="1"/>
    <col min="8748" max="8748" width="13.42578125" style="1" bestFit="1" customWidth="1"/>
    <col min="8749" max="8749" width="12.7109375" style="1" bestFit="1" customWidth="1"/>
    <col min="8750" max="8750" width="14.85546875" style="1" customWidth="1"/>
    <col min="8751" max="8751" width="13" style="1" customWidth="1"/>
    <col min="8752" max="8752" width="14.85546875" style="1" customWidth="1"/>
    <col min="8753" max="8753" width="13" style="1" customWidth="1"/>
    <col min="8754" max="8754" width="14.85546875" style="1" customWidth="1"/>
    <col min="8755" max="8755" width="13" style="1" customWidth="1"/>
    <col min="8756" max="8960" width="11" style="1"/>
    <col min="8961" max="8961" width="45.42578125" style="1" bestFit="1" customWidth="1"/>
    <col min="8962" max="8962" width="43.140625" style="1" bestFit="1" customWidth="1"/>
    <col min="8963" max="8963" width="32.42578125" style="1" bestFit="1" customWidth="1"/>
    <col min="8964" max="8964" width="14.85546875" style="1" customWidth="1"/>
    <col min="8965" max="8965" width="13" style="1" customWidth="1"/>
    <col min="8966" max="8966" width="22.5703125" style="1" customWidth="1"/>
    <col min="8967" max="8967" width="23.5703125" style="1" customWidth="1"/>
    <col min="8968" max="8968" width="13.42578125" style="1" bestFit="1" customWidth="1"/>
    <col min="8969" max="8969" width="12.7109375" style="1" bestFit="1" customWidth="1"/>
    <col min="8970" max="8970" width="22.5703125" style="1" customWidth="1"/>
    <col min="8971" max="8971" width="23.5703125" style="1" customWidth="1"/>
    <col min="8972" max="8972" width="13.42578125" style="1" bestFit="1" customWidth="1"/>
    <col min="8973" max="8973" width="12.7109375" style="1" bestFit="1" customWidth="1"/>
    <col min="8974" max="8974" width="22.5703125" style="1" customWidth="1"/>
    <col min="8975" max="8975" width="23.5703125" style="1" customWidth="1"/>
    <col min="8976" max="8976" width="13.42578125" style="1" bestFit="1" customWidth="1"/>
    <col min="8977" max="8977" width="12.7109375" style="1" bestFit="1" customWidth="1"/>
    <col min="8978" max="8978" width="22.5703125" style="1" customWidth="1"/>
    <col min="8979" max="8979" width="23.5703125" style="1" customWidth="1"/>
    <col min="8980" max="8980" width="13.42578125" style="1" bestFit="1" customWidth="1"/>
    <col min="8981" max="8981" width="12.7109375" style="1" bestFit="1" customWidth="1"/>
    <col min="8982" max="8982" width="22.5703125" style="1" customWidth="1"/>
    <col min="8983" max="8983" width="23.5703125" style="1" customWidth="1"/>
    <col min="8984" max="8984" width="13.42578125" style="1" bestFit="1" customWidth="1"/>
    <col min="8985" max="8985" width="12.7109375" style="1" bestFit="1" customWidth="1"/>
    <col min="8986" max="8986" width="22.5703125" style="1" customWidth="1"/>
    <col min="8987" max="8987" width="23.5703125" style="1" customWidth="1"/>
    <col min="8988" max="8988" width="13.42578125" style="1" bestFit="1" customWidth="1"/>
    <col min="8989" max="8989" width="12.7109375" style="1" bestFit="1" customWidth="1"/>
    <col min="8990" max="8990" width="14.85546875" style="1" customWidth="1"/>
    <col min="8991" max="8991" width="13" style="1" customWidth="1"/>
    <col min="8992" max="8992" width="22.5703125" style="1" customWidth="1"/>
    <col min="8993" max="8993" width="23.5703125" style="1" customWidth="1"/>
    <col min="8994" max="8994" width="13.42578125" style="1" bestFit="1" customWidth="1"/>
    <col min="8995" max="8995" width="12.7109375" style="1" bestFit="1" customWidth="1"/>
    <col min="8996" max="8996" width="14.85546875" style="1" customWidth="1"/>
    <col min="8997" max="8997" width="13" style="1" customWidth="1"/>
    <col min="8998" max="8998" width="14.85546875" style="1" customWidth="1"/>
    <col min="8999" max="8999" width="13" style="1" customWidth="1"/>
    <col min="9000" max="9000" width="14.85546875" style="1" customWidth="1"/>
    <col min="9001" max="9001" width="13" style="1" customWidth="1"/>
    <col min="9002" max="9002" width="22.5703125" style="1" customWidth="1"/>
    <col min="9003" max="9003" width="23.5703125" style="1" customWidth="1"/>
    <col min="9004" max="9004" width="13.42578125" style="1" bestFit="1" customWidth="1"/>
    <col min="9005" max="9005" width="12.7109375" style="1" bestFit="1" customWidth="1"/>
    <col min="9006" max="9006" width="14.85546875" style="1" customWidth="1"/>
    <col min="9007" max="9007" width="13" style="1" customWidth="1"/>
    <col min="9008" max="9008" width="14.85546875" style="1" customWidth="1"/>
    <col min="9009" max="9009" width="13" style="1" customWidth="1"/>
    <col min="9010" max="9010" width="14.85546875" style="1" customWidth="1"/>
    <col min="9011" max="9011" width="13" style="1" customWidth="1"/>
    <col min="9012" max="9216" width="11" style="1"/>
    <col min="9217" max="9217" width="45.42578125" style="1" bestFit="1" customWidth="1"/>
    <col min="9218" max="9218" width="43.140625" style="1" bestFit="1" customWidth="1"/>
    <col min="9219" max="9219" width="32.42578125" style="1" bestFit="1" customWidth="1"/>
    <col min="9220" max="9220" width="14.85546875" style="1" customWidth="1"/>
    <col min="9221" max="9221" width="13" style="1" customWidth="1"/>
    <col min="9222" max="9222" width="22.5703125" style="1" customWidth="1"/>
    <col min="9223" max="9223" width="23.5703125" style="1" customWidth="1"/>
    <col min="9224" max="9224" width="13.42578125" style="1" bestFit="1" customWidth="1"/>
    <col min="9225" max="9225" width="12.7109375" style="1" bestFit="1" customWidth="1"/>
    <col min="9226" max="9226" width="22.5703125" style="1" customWidth="1"/>
    <col min="9227" max="9227" width="23.5703125" style="1" customWidth="1"/>
    <col min="9228" max="9228" width="13.42578125" style="1" bestFit="1" customWidth="1"/>
    <col min="9229" max="9229" width="12.7109375" style="1" bestFit="1" customWidth="1"/>
    <col min="9230" max="9230" width="22.5703125" style="1" customWidth="1"/>
    <col min="9231" max="9231" width="23.5703125" style="1" customWidth="1"/>
    <col min="9232" max="9232" width="13.42578125" style="1" bestFit="1" customWidth="1"/>
    <col min="9233" max="9233" width="12.7109375" style="1" bestFit="1" customWidth="1"/>
    <col min="9234" max="9234" width="22.5703125" style="1" customWidth="1"/>
    <col min="9235" max="9235" width="23.5703125" style="1" customWidth="1"/>
    <col min="9236" max="9236" width="13.42578125" style="1" bestFit="1" customWidth="1"/>
    <col min="9237" max="9237" width="12.7109375" style="1" bestFit="1" customWidth="1"/>
    <col min="9238" max="9238" width="22.5703125" style="1" customWidth="1"/>
    <col min="9239" max="9239" width="23.5703125" style="1" customWidth="1"/>
    <col min="9240" max="9240" width="13.42578125" style="1" bestFit="1" customWidth="1"/>
    <col min="9241" max="9241" width="12.7109375" style="1" bestFit="1" customWidth="1"/>
    <col min="9242" max="9242" width="22.5703125" style="1" customWidth="1"/>
    <col min="9243" max="9243" width="23.5703125" style="1" customWidth="1"/>
    <col min="9244" max="9244" width="13.42578125" style="1" bestFit="1" customWidth="1"/>
    <col min="9245" max="9245" width="12.7109375" style="1" bestFit="1" customWidth="1"/>
    <col min="9246" max="9246" width="14.85546875" style="1" customWidth="1"/>
    <col min="9247" max="9247" width="13" style="1" customWidth="1"/>
    <col min="9248" max="9248" width="22.5703125" style="1" customWidth="1"/>
    <col min="9249" max="9249" width="23.5703125" style="1" customWidth="1"/>
    <col min="9250" max="9250" width="13.42578125" style="1" bestFit="1" customWidth="1"/>
    <col min="9251" max="9251" width="12.7109375" style="1" bestFit="1" customWidth="1"/>
    <col min="9252" max="9252" width="14.85546875" style="1" customWidth="1"/>
    <col min="9253" max="9253" width="13" style="1" customWidth="1"/>
    <col min="9254" max="9254" width="14.85546875" style="1" customWidth="1"/>
    <col min="9255" max="9255" width="13" style="1" customWidth="1"/>
    <col min="9256" max="9256" width="14.85546875" style="1" customWidth="1"/>
    <col min="9257" max="9257" width="13" style="1" customWidth="1"/>
    <col min="9258" max="9258" width="22.5703125" style="1" customWidth="1"/>
    <col min="9259" max="9259" width="23.5703125" style="1" customWidth="1"/>
    <col min="9260" max="9260" width="13.42578125" style="1" bestFit="1" customWidth="1"/>
    <col min="9261" max="9261" width="12.7109375" style="1" bestFit="1" customWidth="1"/>
    <col min="9262" max="9262" width="14.85546875" style="1" customWidth="1"/>
    <col min="9263" max="9263" width="13" style="1" customWidth="1"/>
    <col min="9264" max="9264" width="14.85546875" style="1" customWidth="1"/>
    <col min="9265" max="9265" width="13" style="1" customWidth="1"/>
    <col min="9266" max="9266" width="14.85546875" style="1" customWidth="1"/>
    <col min="9267" max="9267" width="13" style="1" customWidth="1"/>
    <col min="9268" max="9472" width="11" style="1"/>
    <col min="9473" max="9473" width="45.42578125" style="1" bestFit="1" customWidth="1"/>
    <col min="9474" max="9474" width="43.140625" style="1" bestFit="1" customWidth="1"/>
    <col min="9475" max="9475" width="32.42578125" style="1" bestFit="1" customWidth="1"/>
    <col min="9476" max="9476" width="14.85546875" style="1" customWidth="1"/>
    <col min="9477" max="9477" width="13" style="1" customWidth="1"/>
    <col min="9478" max="9478" width="22.5703125" style="1" customWidth="1"/>
    <col min="9479" max="9479" width="23.5703125" style="1" customWidth="1"/>
    <col min="9480" max="9480" width="13.42578125" style="1" bestFit="1" customWidth="1"/>
    <col min="9481" max="9481" width="12.7109375" style="1" bestFit="1" customWidth="1"/>
    <col min="9482" max="9482" width="22.5703125" style="1" customWidth="1"/>
    <col min="9483" max="9483" width="23.5703125" style="1" customWidth="1"/>
    <col min="9484" max="9484" width="13.42578125" style="1" bestFit="1" customWidth="1"/>
    <col min="9485" max="9485" width="12.7109375" style="1" bestFit="1" customWidth="1"/>
    <col min="9486" max="9486" width="22.5703125" style="1" customWidth="1"/>
    <col min="9487" max="9487" width="23.5703125" style="1" customWidth="1"/>
    <col min="9488" max="9488" width="13.42578125" style="1" bestFit="1" customWidth="1"/>
    <col min="9489" max="9489" width="12.7109375" style="1" bestFit="1" customWidth="1"/>
    <col min="9490" max="9490" width="22.5703125" style="1" customWidth="1"/>
    <col min="9491" max="9491" width="23.5703125" style="1" customWidth="1"/>
    <col min="9492" max="9492" width="13.42578125" style="1" bestFit="1" customWidth="1"/>
    <col min="9493" max="9493" width="12.7109375" style="1" bestFit="1" customWidth="1"/>
    <col min="9494" max="9494" width="22.5703125" style="1" customWidth="1"/>
    <col min="9495" max="9495" width="23.5703125" style="1" customWidth="1"/>
    <col min="9496" max="9496" width="13.42578125" style="1" bestFit="1" customWidth="1"/>
    <col min="9497" max="9497" width="12.7109375" style="1" bestFit="1" customWidth="1"/>
    <col min="9498" max="9498" width="22.5703125" style="1" customWidth="1"/>
    <col min="9499" max="9499" width="23.5703125" style="1" customWidth="1"/>
    <col min="9500" max="9500" width="13.42578125" style="1" bestFit="1" customWidth="1"/>
    <col min="9501" max="9501" width="12.7109375" style="1" bestFit="1" customWidth="1"/>
    <col min="9502" max="9502" width="14.85546875" style="1" customWidth="1"/>
    <col min="9503" max="9503" width="13" style="1" customWidth="1"/>
    <col min="9504" max="9504" width="22.5703125" style="1" customWidth="1"/>
    <col min="9505" max="9505" width="23.5703125" style="1" customWidth="1"/>
    <col min="9506" max="9506" width="13.42578125" style="1" bestFit="1" customWidth="1"/>
    <col min="9507" max="9507" width="12.7109375" style="1" bestFit="1" customWidth="1"/>
    <col min="9508" max="9508" width="14.85546875" style="1" customWidth="1"/>
    <col min="9509" max="9509" width="13" style="1" customWidth="1"/>
    <col min="9510" max="9510" width="14.85546875" style="1" customWidth="1"/>
    <col min="9511" max="9511" width="13" style="1" customWidth="1"/>
    <col min="9512" max="9512" width="14.85546875" style="1" customWidth="1"/>
    <col min="9513" max="9513" width="13" style="1" customWidth="1"/>
    <col min="9514" max="9514" width="22.5703125" style="1" customWidth="1"/>
    <col min="9515" max="9515" width="23.5703125" style="1" customWidth="1"/>
    <col min="9516" max="9516" width="13.42578125" style="1" bestFit="1" customWidth="1"/>
    <col min="9517" max="9517" width="12.7109375" style="1" bestFit="1" customWidth="1"/>
    <col min="9518" max="9518" width="14.85546875" style="1" customWidth="1"/>
    <col min="9519" max="9519" width="13" style="1" customWidth="1"/>
    <col min="9520" max="9520" width="14.85546875" style="1" customWidth="1"/>
    <col min="9521" max="9521" width="13" style="1" customWidth="1"/>
    <col min="9522" max="9522" width="14.85546875" style="1" customWidth="1"/>
    <col min="9523" max="9523" width="13" style="1" customWidth="1"/>
    <col min="9524" max="9728" width="11" style="1"/>
    <col min="9729" max="9729" width="45.42578125" style="1" bestFit="1" customWidth="1"/>
    <col min="9730" max="9730" width="43.140625" style="1" bestFit="1" customWidth="1"/>
    <col min="9731" max="9731" width="32.42578125" style="1" bestFit="1" customWidth="1"/>
    <col min="9732" max="9732" width="14.85546875" style="1" customWidth="1"/>
    <col min="9733" max="9733" width="13" style="1" customWidth="1"/>
    <col min="9734" max="9734" width="22.5703125" style="1" customWidth="1"/>
    <col min="9735" max="9735" width="23.5703125" style="1" customWidth="1"/>
    <col min="9736" max="9736" width="13.42578125" style="1" bestFit="1" customWidth="1"/>
    <col min="9737" max="9737" width="12.7109375" style="1" bestFit="1" customWidth="1"/>
    <col min="9738" max="9738" width="22.5703125" style="1" customWidth="1"/>
    <col min="9739" max="9739" width="23.5703125" style="1" customWidth="1"/>
    <col min="9740" max="9740" width="13.42578125" style="1" bestFit="1" customWidth="1"/>
    <col min="9741" max="9741" width="12.7109375" style="1" bestFit="1" customWidth="1"/>
    <col min="9742" max="9742" width="22.5703125" style="1" customWidth="1"/>
    <col min="9743" max="9743" width="23.5703125" style="1" customWidth="1"/>
    <col min="9744" max="9744" width="13.42578125" style="1" bestFit="1" customWidth="1"/>
    <col min="9745" max="9745" width="12.7109375" style="1" bestFit="1" customWidth="1"/>
    <col min="9746" max="9746" width="22.5703125" style="1" customWidth="1"/>
    <col min="9747" max="9747" width="23.5703125" style="1" customWidth="1"/>
    <col min="9748" max="9748" width="13.42578125" style="1" bestFit="1" customWidth="1"/>
    <col min="9749" max="9749" width="12.7109375" style="1" bestFit="1" customWidth="1"/>
    <col min="9750" max="9750" width="22.5703125" style="1" customWidth="1"/>
    <col min="9751" max="9751" width="23.5703125" style="1" customWidth="1"/>
    <col min="9752" max="9752" width="13.42578125" style="1" bestFit="1" customWidth="1"/>
    <col min="9753" max="9753" width="12.7109375" style="1" bestFit="1" customWidth="1"/>
    <col min="9754" max="9754" width="22.5703125" style="1" customWidth="1"/>
    <col min="9755" max="9755" width="23.5703125" style="1" customWidth="1"/>
    <col min="9756" max="9756" width="13.42578125" style="1" bestFit="1" customWidth="1"/>
    <col min="9757" max="9757" width="12.7109375" style="1" bestFit="1" customWidth="1"/>
    <col min="9758" max="9758" width="14.85546875" style="1" customWidth="1"/>
    <col min="9759" max="9759" width="13" style="1" customWidth="1"/>
    <col min="9760" max="9760" width="22.5703125" style="1" customWidth="1"/>
    <col min="9761" max="9761" width="23.5703125" style="1" customWidth="1"/>
    <col min="9762" max="9762" width="13.42578125" style="1" bestFit="1" customWidth="1"/>
    <col min="9763" max="9763" width="12.7109375" style="1" bestFit="1" customWidth="1"/>
    <col min="9764" max="9764" width="14.85546875" style="1" customWidth="1"/>
    <col min="9765" max="9765" width="13" style="1" customWidth="1"/>
    <col min="9766" max="9766" width="14.85546875" style="1" customWidth="1"/>
    <col min="9767" max="9767" width="13" style="1" customWidth="1"/>
    <col min="9768" max="9768" width="14.85546875" style="1" customWidth="1"/>
    <col min="9769" max="9769" width="13" style="1" customWidth="1"/>
    <col min="9770" max="9770" width="22.5703125" style="1" customWidth="1"/>
    <col min="9771" max="9771" width="23.5703125" style="1" customWidth="1"/>
    <col min="9772" max="9772" width="13.42578125" style="1" bestFit="1" customWidth="1"/>
    <col min="9773" max="9773" width="12.7109375" style="1" bestFit="1" customWidth="1"/>
    <col min="9774" max="9774" width="14.85546875" style="1" customWidth="1"/>
    <col min="9775" max="9775" width="13" style="1" customWidth="1"/>
    <col min="9776" max="9776" width="14.85546875" style="1" customWidth="1"/>
    <col min="9777" max="9777" width="13" style="1" customWidth="1"/>
    <col min="9778" max="9778" width="14.85546875" style="1" customWidth="1"/>
    <col min="9779" max="9779" width="13" style="1" customWidth="1"/>
    <col min="9780" max="9984" width="11" style="1"/>
    <col min="9985" max="9985" width="45.42578125" style="1" bestFit="1" customWidth="1"/>
    <col min="9986" max="9986" width="43.140625" style="1" bestFit="1" customWidth="1"/>
    <col min="9987" max="9987" width="32.42578125" style="1" bestFit="1" customWidth="1"/>
    <col min="9988" max="9988" width="14.85546875" style="1" customWidth="1"/>
    <col min="9989" max="9989" width="13" style="1" customWidth="1"/>
    <col min="9990" max="9990" width="22.5703125" style="1" customWidth="1"/>
    <col min="9991" max="9991" width="23.5703125" style="1" customWidth="1"/>
    <col min="9992" max="9992" width="13.42578125" style="1" bestFit="1" customWidth="1"/>
    <col min="9993" max="9993" width="12.7109375" style="1" bestFit="1" customWidth="1"/>
    <col min="9994" max="9994" width="22.5703125" style="1" customWidth="1"/>
    <col min="9995" max="9995" width="23.5703125" style="1" customWidth="1"/>
    <col min="9996" max="9996" width="13.42578125" style="1" bestFit="1" customWidth="1"/>
    <col min="9997" max="9997" width="12.7109375" style="1" bestFit="1" customWidth="1"/>
    <col min="9998" max="9998" width="22.5703125" style="1" customWidth="1"/>
    <col min="9999" max="9999" width="23.5703125" style="1" customWidth="1"/>
    <col min="10000" max="10000" width="13.42578125" style="1" bestFit="1" customWidth="1"/>
    <col min="10001" max="10001" width="12.7109375" style="1" bestFit="1" customWidth="1"/>
    <col min="10002" max="10002" width="22.5703125" style="1" customWidth="1"/>
    <col min="10003" max="10003" width="23.5703125" style="1" customWidth="1"/>
    <col min="10004" max="10004" width="13.42578125" style="1" bestFit="1" customWidth="1"/>
    <col min="10005" max="10005" width="12.7109375" style="1" bestFit="1" customWidth="1"/>
    <col min="10006" max="10006" width="22.5703125" style="1" customWidth="1"/>
    <col min="10007" max="10007" width="23.5703125" style="1" customWidth="1"/>
    <col min="10008" max="10008" width="13.42578125" style="1" bestFit="1" customWidth="1"/>
    <col min="10009" max="10009" width="12.7109375" style="1" bestFit="1" customWidth="1"/>
    <col min="10010" max="10010" width="22.5703125" style="1" customWidth="1"/>
    <col min="10011" max="10011" width="23.5703125" style="1" customWidth="1"/>
    <col min="10012" max="10012" width="13.42578125" style="1" bestFit="1" customWidth="1"/>
    <col min="10013" max="10013" width="12.7109375" style="1" bestFit="1" customWidth="1"/>
    <col min="10014" max="10014" width="14.85546875" style="1" customWidth="1"/>
    <col min="10015" max="10015" width="13" style="1" customWidth="1"/>
    <col min="10016" max="10016" width="22.5703125" style="1" customWidth="1"/>
    <col min="10017" max="10017" width="23.5703125" style="1" customWidth="1"/>
    <col min="10018" max="10018" width="13.42578125" style="1" bestFit="1" customWidth="1"/>
    <col min="10019" max="10019" width="12.7109375" style="1" bestFit="1" customWidth="1"/>
    <col min="10020" max="10020" width="14.85546875" style="1" customWidth="1"/>
    <col min="10021" max="10021" width="13" style="1" customWidth="1"/>
    <col min="10022" max="10022" width="14.85546875" style="1" customWidth="1"/>
    <col min="10023" max="10023" width="13" style="1" customWidth="1"/>
    <col min="10024" max="10024" width="14.85546875" style="1" customWidth="1"/>
    <col min="10025" max="10025" width="13" style="1" customWidth="1"/>
    <col min="10026" max="10026" width="22.5703125" style="1" customWidth="1"/>
    <col min="10027" max="10027" width="23.5703125" style="1" customWidth="1"/>
    <col min="10028" max="10028" width="13.42578125" style="1" bestFit="1" customWidth="1"/>
    <col min="10029" max="10029" width="12.7109375" style="1" bestFit="1" customWidth="1"/>
    <col min="10030" max="10030" width="14.85546875" style="1" customWidth="1"/>
    <col min="10031" max="10031" width="13" style="1" customWidth="1"/>
    <col min="10032" max="10032" width="14.85546875" style="1" customWidth="1"/>
    <col min="10033" max="10033" width="13" style="1" customWidth="1"/>
    <col min="10034" max="10034" width="14.85546875" style="1" customWidth="1"/>
    <col min="10035" max="10035" width="13" style="1" customWidth="1"/>
    <col min="10036" max="10240" width="11" style="1"/>
    <col min="10241" max="10241" width="45.42578125" style="1" bestFit="1" customWidth="1"/>
    <col min="10242" max="10242" width="43.140625" style="1" bestFit="1" customWidth="1"/>
    <col min="10243" max="10243" width="32.42578125" style="1" bestFit="1" customWidth="1"/>
    <col min="10244" max="10244" width="14.85546875" style="1" customWidth="1"/>
    <col min="10245" max="10245" width="13" style="1" customWidth="1"/>
    <col min="10246" max="10246" width="22.5703125" style="1" customWidth="1"/>
    <col min="10247" max="10247" width="23.5703125" style="1" customWidth="1"/>
    <col min="10248" max="10248" width="13.42578125" style="1" bestFit="1" customWidth="1"/>
    <col min="10249" max="10249" width="12.7109375" style="1" bestFit="1" customWidth="1"/>
    <col min="10250" max="10250" width="22.5703125" style="1" customWidth="1"/>
    <col min="10251" max="10251" width="23.5703125" style="1" customWidth="1"/>
    <col min="10252" max="10252" width="13.42578125" style="1" bestFit="1" customWidth="1"/>
    <col min="10253" max="10253" width="12.7109375" style="1" bestFit="1" customWidth="1"/>
    <col min="10254" max="10254" width="22.5703125" style="1" customWidth="1"/>
    <col min="10255" max="10255" width="23.5703125" style="1" customWidth="1"/>
    <col min="10256" max="10256" width="13.42578125" style="1" bestFit="1" customWidth="1"/>
    <col min="10257" max="10257" width="12.7109375" style="1" bestFit="1" customWidth="1"/>
    <col min="10258" max="10258" width="22.5703125" style="1" customWidth="1"/>
    <col min="10259" max="10259" width="23.5703125" style="1" customWidth="1"/>
    <col min="10260" max="10260" width="13.42578125" style="1" bestFit="1" customWidth="1"/>
    <col min="10261" max="10261" width="12.7109375" style="1" bestFit="1" customWidth="1"/>
    <col min="10262" max="10262" width="22.5703125" style="1" customWidth="1"/>
    <col min="10263" max="10263" width="23.5703125" style="1" customWidth="1"/>
    <col min="10264" max="10264" width="13.42578125" style="1" bestFit="1" customWidth="1"/>
    <col min="10265" max="10265" width="12.7109375" style="1" bestFit="1" customWidth="1"/>
    <col min="10266" max="10266" width="22.5703125" style="1" customWidth="1"/>
    <col min="10267" max="10267" width="23.5703125" style="1" customWidth="1"/>
    <col min="10268" max="10268" width="13.42578125" style="1" bestFit="1" customWidth="1"/>
    <col min="10269" max="10269" width="12.7109375" style="1" bestFit="1" customWidth="1"/>
    <col min="10270" max="10270" width="14.85546875" style="1" customWidth="1"/>
    <col min="10271" max="10271" width="13" style="1" customWidth="1"/>
    <col min="10272" max="10272" width="22.5703125" style="1" customWidth="1"/>
    <col min="10273" max="10273" width="23.5703125" style="1" customWidth="1"/>
    <col min="10274" max="10274" width="13.42578125" style="1" bestFit="1" customWidth="1"/>
    <col min="10275" max="10275" width="12.7109375" style="1" bestFit="1" customWidth="1"/>
    <col min="10276" max="10276" width="14.85546875" style="1" customWidth="1"/>
    <col min="10277" max="10277" width="13" style="1" customWidth="1"/>
    <col min="10278" max="10278" width="14.85546875" style="1" customWidth="1"/>
    <col min="10279" max="10279" width="13" style="1" customWidth="1"/>
    <col min="10280" max="10280" width="14.85546875" style="1" customWidth="1"/>
    <col min="10281" max="10281" width="13" style="1" customWidth="1"/>
    <col min="10282" max="10282" width="22.5703125" style="1" customWidth="1"/>
    <col min="10283" max="10283" width="23.5703125" style="1" customWidth="1"/>
    <col min="10284" max="10284" width="13.42578125" style="1" bestFit="1" customWidth="1"/>
    <col min="10285" max="10285" width="12.7109375" style="1" bestFit="1" customWidth="1"/>
    <col min="10286" max="10286" width="14.85546875" style="1" customWidth="1"/>
    <col min="10287" max="10287" width="13" style="1" customWidth="1"/>
    <col min="10288" max="10288" width="14.85546875" style="1" customWidth="1"/>
    <col min="10289" max="10289" width="13" style="1" customWidth="1"/>
    <col min="10290" max="10290" width="14.85546875" style="1" customWidth="1"/>
    <col min="10291" max="10291" width="13" style="1" customWidth="1"/>
    <col min="10292" max="10496" width="11" style="1"/>
    <col min="10497" max="10497" width="45.42578125" style="1" bestFit="1" customWidth="1"/>
    <col min="10498" max="10498" width="43.140625" style="1" bestFit="1" customWidth="1"/>
    <col min="10499" max="10499" width="32.42578125" style="1" bestFit="1" customWidth="1"/>
    <col min="10500" max="10500" width="14.85546875" style="1" customWidth="1"/>
    <col min="10501" max="10501" width="13" style="1" customWidth="1"/>
    <col min="10502" max="10502" width="22.5703125" style="1" customWidth="1"/>
    <col min="10503" max="10503" width="23.5703125" style="1" customWidth="1"/>
    <col min="10504" max="10504" width="13.42578125" style="1" bestFit="1" customWidth="1"/>
    <col min="10505" max="10505" width="12.7109375" style="1" bestFit="1" customWidth="1"/>
    <col min="10506" max="10506" width="22.5703125" style="1" customWidth="1"/>
    <col min="10507" max="10507" width="23.5703125" style="1" customWidth="1"/>
    <col min="10508" max="10508" width="13.42578125" style="1" bestFit="1" customWidth="1"/>
    <col min="10509" max="10509" width="12.7109375" style="1" bestFit="1" customWidth="1"/>
    <col min="10510" max="10510" width="22.5703125" style="1" customWidth="1"/>
    <col min="10511" max="10511" width="23.5703125" style="1" customWidth="1"/>
    <col min="10512" max="10512" width="13.42578125" style="1" bestFit="1" customWidth="1"/>
    <col min="10513" max="10513" width="12.7109375" style="1" bestFit="1" customWidth="1"/>
    <col min="10514" max="10514" width="22.5703125" style="1" customWidth="1"/>
    <col min="10515" max="10515" width="23.5703125" style="1" customWidth="1"/>
    <col min="10516" max="10516" width="13.42578125" style="1" bestFit="1" customWidth="1"/>
    <col min="10517" max="10517" width="12.7109375" style="1" bestFit="1" customWidth="1"/>
    <col min="10518" max="10518" width="22.5703125" style="1" customWidth="1"/>
    <col min="10519" max="10519" width="23.5703125" style="1" customWidth="1"/>
    <col min="10520" max="10520" width="13.42578125" style="1" bestFit="1" customWidth="1"/>
    <col min="10521" max="10521" width="12.7109375" style="1" bestFit="1" customWidth="1"/>
    <col min="10522" max="10522" width="22.5703125" style="1" customWidth="1"/>
    <col min="10523" max="10523" width="23.5703125" style="1" customWidth="1"/>
    <col min="10524" max="10524" width="13.42578125" style="1" bestFit="1" customWidth="1"/>
    <col min="10525" max="10525" width="12.7109375" style="1" bestFit="1" customWidth="1"/>
    <col min="10526" max="10526" width="14.85546875" style="1" customWidth="1"/>
    <col min="10527" max="10527" width="13" style="1" customWidth="1"/>
    <col min="10528" max="10528" width="22.5703125" style="1" customWidth="1"/>
    <col min="10529" max="10529" width="23.5703125" style="1" customWidth="1"/>
    <col min="10530" max="10530" width="13.42578125" style="1" bestFit="1" customWidth="1"/>
    <col min="10531" max="10531" width="12.7109375" style="1" bestFit="1" customWidth="1"/>
    <col min="10532" max="10532" width="14.85546875" style="1" customWidth="1"/>
    <col min="10533" max="10533" width="13" style="1" customWidth="1"/>
    <col min="10534" max="10534" width="14.85546875" style="1" customWidth="1"/>
    <col min="10535" max="10535" width="13" style="1" customWidth="1"/>
    <col min="10536" max="10536" width="14.85546875" style="1" customWidth="1"/>
    <col min="10537" max="10537" width="13" style="1" customWidth="1"/>
    <col min="10538" max="10538" width="22.5703125" style="1" customWidth="1"/>
    <col min="10539" max="10539" width="23.5703125" style="1" customWidth="1"/>
    <col min="10540" max="10540" width="13.42578125" style="1" bestFit="1" customWidth="1"/>
    <col min="10541" max="10541" width="12.7109375" style="1" bestFit="1" customWidth="1"/>
    <col min="10542" max="10542" width="14.85546875" style="1" customWidth="1"/>
    <col min="10543" max="10543" width="13" style="1" customWidth="1"/>
    <col min="10544" max="10544" width="14.85546875" style="1" customWidth="1"/>
    <col min="10545" max="10545" width="13" style="1" customWidth="1"/>
    <col min="10546" max="10546" width="14.85546875" style="1" customWidth="1"/>
    <col min="10547" max="10547" width="13" style="1" customWidth="1"/>
    <col min="10548" max="10752" width="11" style="1"/>
    <col min="10753" max="10753" width="45.42578125" style="1" bestFit="1" customWidth="1"/>
    <col min="10754" max="10754" width="43.140625" style="1" bestFit="1" customWidth="1"/>
    <col min="10755" max="10755" width="32.42578125" style="1" bestFit="1" customWidth="1"/>
    <col min="10756" max="10756" width="14.85546875" style="1" customWidth="1"/>
    <col min="10757" max="10757" width="13" style="1" customWidth="1"/>
    <col min="10758" max="10758" width="22.5703125" style="1" customWidth="1"/>
    <col min="10759" max="10759" width="23.5703125" style="1" customWidth="1"/>
    <col min="10760" max="10760" width="13.42578125" style="1" bestFit="1" customWidth="1"/>
    <col min="10761" max="10761" width="12.7109375" style="1" bestFit="1" customWidth="1"/>
    <col min="10762" max="10762" width="22.5703125" style="1" customWidth="1"/>
    <col min="10763" max="10763" width="23.5703125" style="1" customWidth="1"/>
    <col min="10764" max="10764" width="13.42578125" style="1" bestFit="1" customWidth="1"/>
    <col min="10765" max="10765" width="12.7109375" style="1" bestFit="1" customWidth="1"/>
    <col min="10766" max="10766" width="22.5703125" style="1" customWidth="1"/>
    <col min="10767" max="10767" width="23.5703125" style="1" customWidth="1"/>
    <col min="10768" max="10768" width="13.42578125" style="1" bestFit="1" customWidth="1"/>
    <col min="10769" max="10769" width="12.7109375" style="1" bestFit="1" customWidth="1"/>
    <col min="10770" max="10770" width="22.5703125" style="1" customWidth="1"/>
    <col min="10771" max="10771" width="23.5703125" style="1" customWidth="1"/>
    <col min="10772" max="10772" width="13.42578125" style="1" bestFit="1" customWidth="1"/>
    <col min="10773" max="10773" width="12.7109375" style="1" bestFit="1" customWidth="1"/>
    <col min="10774" max="10774" width="22.5703125" style="1" customWidth="1"/>
    <col min="10775" max="10775" width="23.5703125" style="1" customWidth="1"/>
    <col min="10776" max="10776" width="13.42578125" style="1" bestFit="1" customWidth="1"/>
    <col min="10777" max="10777" width="12.7109375" style="1" bestFit="1" customWidth="1"/>
    <col min="10778" max="10778" width="22.5703125" style="1" customWidth="1"/>
    <col min="10779" max="10779" width="23.5703125" style="1" customWidth="1"/>
    <col min="10780" max="10780" width="13.42578125" style="1" bestFit="1" customWidth="1"/>
    <col min="10781" max="10781" width="12.7109375" style="1" bestFit="1" customWidth="1"/>
    <col min="10782" max="10782" width="14.85546875" style="1" customWidth="1"/>
    <col min="10783" max="10783" width="13" style="1" customWidth="1"/>
    <col min="10784" max="10784" width="22.5703125" style="1" customWidth="1"/>
    <col min="10785" max="10785" width="23.5703125" style="1" customWidth="1"/>
    <col min="10786" max="10786" width="13.42578125" style="1" bestFit="1" customWidth="1"/>
    <col min="10787" max="10787" width="12.7109375" style="1" bestFit="1" customWidth="1"/>
    <col min="10788" max="10788" width="14.85546875" style="1" customWidth="1"/>
    <col min="10789" max="10789" width="13" style="1" customWidth="1"/>
    <col min="10790" max="10790" width="14.85546875" style="1" customWidth="1"/>
    <col min="10791" max="10791" width="13" style="1" customWidth="1"/>
    <col min="10792" max="10792" width="14.85546875" style="1" customWidth="1"/>
    <col min="10793" max="10793" width="13" style="1" customWidth="1"/>
    <col min="10794" max="10794" width="22.5703125" style="1" customWidth="1"/>
    <col min="10795" max="10795" width="23.5703125" style="1" customWidth="1"/>
    <col min="10796" max="10796" width="13.42578125" style="1" bestFit="1" customWidth="1"/>
    <col min="10797" max="10797" width="12.7109375" style="1" bestFit="1" customWidth="1"/>
    <col min="10798" max="10798" width="14.85546875" style="1" customWidth="1"/>
    <col min="10799" max="10799" width="13" style="1" customWidth="1"/>
    <col min="10800" max="10800" width="14.85546875" style="1" customWidth="1"/>
    <col min="10801" max="10801" width="13" style="1" customWidth="1"/>
    <col min="10802" max="10802" width="14.85546875" style="1" customWidth="1"/>
    <col min="10803" max="10803" width="13" style="1" customWidth="1"/>
    <col min="10804" max="11008" width="11" style="1"/>
    <col min="11009" max="11009" width="45.42578125" style="1" bestFit="1" customWidth="1"/>
    <col min="11010" max="11010" width="43.140625" style="1" bestFit="1" customWidth="1"/>
    <col min="11011" max="11011" width="32.42578125" style="1" bestFit="1" customWidth="1"/>
    <col min="11012" max="11012" width="14.85546875" style="1" customWidth="1"/>
    <col min="11013" max="11013" width="13" style="1" customWidth="1"/>
    <col min="11014" max="11014" width="22.5703125" style="1" customWidth="1"/>
    <col min="11015" max="11015" width="23.5703125" style="1" customWidth="1"/>
    <col min="11016" max="11016" width="13.42578125" style="1" bestFit="1" customWidth="1"/>
    <col min="11017" max="11017" width="12.7109375" style="1" bestFit="1" customWidth="1"/>
    <col min="11018" max="11018" width="22.5703125" style="1" customWidth="1"/>
    <col min="11019" max="11019" width="23.5703125" style="1" customWidth="1"/>
    <col min="11020" max="11020" width="13.42578125" style="1" bestFit="1" customWidth="1"/>
    <col min="11021" max="11021" width="12.7109375" style="1" bestFit="1" customWidth="1"/>
    <col min="11022" max="11022" width="22.5703125" style="1" customWidth="1"/>
    <col min="11023" max="11023" width="23.5703125" style="1" customWidth="1"/>
    <col min="11024" max="11024" width="13.42578125" style="1" bestFit="1" customWidth="1"/>
    <col min="11025" max="11025" width="12.7109375" style="1" bestFit="1" customWidth="1"/>
    <col min="11026" max="11026" width="22.5703125" style="1" customWidth="1"/>
    <col min="11027" max="11027" width="23.5703125" style="1" customWidth="1"/>
    <col min="11028" max="11028" width="13.42578125" style="1" bestFit="1" customWidth="1"/>
    <col min="11029" max="11029" width="12.7109375" style="1" bestFit="1" customWidth="1"/>
    <col min="11030" max="11030" width="22.5703125" style="1" customWidth="1"/>
    <col min="11031" max="11031" width="23.5703125" style="1" customWidth="1"/>
    <col min="11032" max="11032" width="13.42578125" style="1" bestFit="1" customWidth="1"/>
    <col min="11033" max="11033" width="12.7109375" style="1" bestFit="1" customWidth="1"/>
    <col min="11034" max="11034" width="22.5703125" style="1" customWidth="1"/>
    <col min="11035" max="11035" width="23.5703125" style="1" customWidth="1"/>
    <col min="11036" max="11036" width="13.42578125" style="1" bestFit="1" customWidth="1"/>
    <col min="11037" max="11037" width="12.7109375" style="1" bestFit="1" customWidth="1"/>
    <col min="11038" max="11038" width="14.85546875" style="1" customWidth="1"/>
    <col min="11039" max="11039" width="13" style="1" customWidth="1"/>
    <col min="11040" max="11040" width="22.5703125" style="1" customWidth="1"/>
    <col min="11041" max="11041" width="23.5703125" style="1" customWidth="1"/>
    <col min="11042" max="11042" width="13.42578125" style="1" bestFit="1" customWidth="1"/>
    <col min="11043" max="11043" width="12.7109375" style="1" bestFit="1" customWidth="1"/>
    <col min="11044" max="11044" width="14.85546875" style="1" customWidth="1"/>
    <col min="11045" max="11045" width="13" style="1" customWidth="1"/>
    <col min="11046" max="11046" width="14.85546875" style="1" customWidth="1"/>
    <col min="11047" max="11047" width="13" style="1" customWidth="1"/>
    <col min="11048" max="11048" width="14.85546875" style="1" customWidth="1"/>
    <col min="11049" max="11049" width="13" style="1" customWidth="1"/>
    <col min="11050" max="11050" width="22.5703125" style="1" customWidth="1"/>
    <col min="11051" max="11051" width="23.5703125" style="1" customWidth="1"/>
    <col min="11052" max="11052" width="13.42578125" style="1" bestFit="1" customWidth="1"/>
    <col min="11053" max="11053" width="12.7109375" style="1" bestFit="1" customWidth="1"/>
    <col min="11054" max="11054" width="14.85546875" style="1" customWidth="1"/>
    <col min="11055" max="11055" width="13" style="1" customWidth="1"/>
    <col min="11056" max="11056" width="14.85546875" style="1" customWidth="1"/>
    <col min="11057" max="11057" width="13" style="1" customWidth="1"/>
    <col min="11058" max="11058" width="14.85546875" style="1" customWidth="1"/>
    <col min="11059" max="11059" width="13" style="1" customWidth="1"/>
    <col min="11060" max="11264" width="11" style="1"/>
    <col min="11265" max="11265" width="45.42578125" style="1" bestFit="1" customWidth="1"/>
    <col min="11266" max="11266" width="43.140625" style="1" bestFit="1" customWidth="1"/>
    <col min="11267" max="11267" width="32.42578125" style="1" bestFit="1" customWidth="1"/>
    <col min="11268" max="11268" width="14.85546875" style="1" customWidth="1"/>
    <col min="11269" max="11269" width="13" style="1" customWidth="1"/>
    <col min="11270" max="11270" width="22.5703125" style="1" customWidth="1"/>
    <col min="11271" max="11271" width="23.5703125" style="1" customWidth="1"/>
    <col min="11272" max="11272" width="13.42578125" style="1" bestFit="1" customWidth="1"/>
    <col min="11273" max="11273" width="12.7109375" style="1" bestFit="1" customWidth="1"/>
    <col min="11274" max="11274" width="22.5703125" style="1" customWidth="1"/>
    <col min="11275" max="11275" width="23.5703125" style="1" customWidth="1"/>
    <col min="11276" max="11276" width="13.42578125" style="1" bestFit="1" customWidth="1"/>
    <col min="11277" max="11277" width="12.7109375" style="1" bestFit="1" customWidth="1"/>
    <col min="11278" max="11278" width="22.5703125" style="1" customWidth="1"/>
    <col min="11279" max="11279" width="23.5703125" style="1" customWidth="1"/>
    <col min="11280" max="11280" width="13.42578125" style="1" bestFit="1" customWidth="1"/>
    <col min="11281" max="11281" width="12.7109375" style="1" bestFit="1" customWidth="1"/>
    <col min="11282" max="11282" width="22.5703125" style="1" customWidth="1"/>
    <col min="11283" max="11283" width="23.5703125" style="1" customWidth="1"/>
    <col min="11284" max="11284" width="13.42578125" style="1" bestFit="1" customWidth="1"/>
    <col min="11285" max="11285" width="12.7109375" style="1" bestFit="1" customWidth="1"/>
    <col min="11286" max="11286" width="22.5703125" style="1" customWidth="1"/>
    <col min="11287" max="11287" width="23.5703125" style="1" customWidth="1"/>
    <col min="11288" max="11288" width="13.42578125" style="1" bestFit="1" customWidth="1"/>
    <col min="11289" max="11289" width="12.7109375" style="1" bestFit="1" customWidth="1"/>
    <col min="11290" max="11290" width="22.5703125" style="1" customWidth="1"/>
    <col min="11291" max="11291" width="23.5703125" style="1" customWidth="1"/>
    <col min="11292" max="11292" width="13.42578125" style="1" bestFit="1" customWidth="1"/>
    <col min="11293" max="11293" width="12.7109375" style="1" bestFit="1" customWidth="1"/>
    <col min="11294" max="11294" width="14.85546875" style="1" customWidth="1"/>
    <col min="11295" max="11295" width="13" style="1" customWidth="1"/>
    <col min="11296" max="11296" width="22.5703125" style="1" customWidth="1"/>
    <col min="11297" max="11297" width="23.5703125" style="1" customWidth="1"/>
    <col min="11298" max="11298" width="13.42578125" style="1" bestFit="1" customWidth="1"/>
    <col min="11299" max="11299" width="12.7109375" style="1" bestFit="1" customWidth="1"/>
    <col min="11300" max="11300" width="14.85546875" style="1" customWidth="1"/>
    <col min="11301" max="11301" width="13" style="1" customWidth="1"/>
    <col min="11302" max="11302" width="14.85546875" style="1" customWidth="1"/>
    <col min="11303" max="11303" width="13" style="1" customWidth="1"/>
    <col min="11304" max="11304" width="14.85546875" style="1" customWidth="1"/>
    <col min="11305" max="11305" width="13" style="1" customWidth="1"/>
    <col min="11306" max="11306" width="22.5703125" style="1" customWidth="1"/>
    <col min="11307" max="11307" width="23.5703125" style="1" customWidth="1"/>
    <col min="11308" max="11308" width="13.42578125" style="1" bestFit="1" customWidth="1"/>
    <col min="11309" max="11309" width="12.7109375" style="1" bestFit="1" customWidth="1"/>
    <col min="11310" max="11310" width="14.85546875" style="1" customWidth="1"/>
    <col min="11311" max="11311" width="13" style="1" customWidth="1"/>
    <col min="11312" max="11312" width="14.85546875" style="1" customWidth="1"/>
    <col min="11313" max="11313" width="13" style="1" customWidth="1"/>
    <col min="11314" max="11314" width="14.85546875" style="1" customWidth="1"/>
    <col min="11315" max="11315" width="13" style="1" customWidth="1"/>
    <col min="11316" max="11520" width="11" style="1"/>
    <col min="11521" max="11521" width="45.42578125" style="1" bestFit="1" customWidth="1"/>
    <col min="11522" max="11522" width="43.140625" style="1" bestFit="1" customWidth="1"/>
    <col min="11523" max="11523" width="32.42578125" style="1" bestFit="1" customWidth="1"/>
    <col min="11524" max="11524" width="14.85546875" style="1" customWidth="1"/>
    <col min="11525" max="11525" width="13" style="1" customWidth="1"/>
    <col min="11526" max="11526" width="22.5703125" style="1" customWidth="1"/>
    <col min="11527" max="11527" width="23.5703125" style="1" customWidth="1"/>
    <col min="11528" max="11528" width="13.42578125" style="1" bestFit="1" customWidth="1"/>
    <col min="11529" max="11529" width="12.7109375" style="1" bestFit="1" customWidth="1"/>
    <col min="11530" max="11530" width="22.5703125" style="1" customWidth="1"/>
    <col min="11531" max="11531" width="23.5703125" style="1" customWidth="1"/>
    <col min="11532" max="11532" width="13.42578125" style="1" bestFit="1" customWidth="1"/>
    <col min="11533" max="11533" width="12.7109375" style="1" bestFit="1" customWidth="1"/>
    <col min="11534" max="11534" width="22.5703125" style="1" customWidth="1"/>
    <col min="11535" max="11535" width="23.5703125" style="1" customWidth="1"/>
    <col min="11536" max="11536" width="13.42578125" style="1" bestFit="1" customWidth="1"/>
    <col min="11537" max="11537" width="12.7109375" style="1" bestFit="1" customWidth="1"/>
    <col min="11538" max="11538" width="22.5703125" style="1" customWidth="1"/>
    <col min="11539" max="11539" width="23.5703125" style="1" customWidth="1"/>
    <col min="11540" max="11540" width="13.42578125" style="1" bestFit="1" customWidth="1"/>
    <col min="11541" max="11541" width="12.7109375" style="1" bestFit="1" customWidth="1"/>
    <col min="11542" max="11542" width="22.5703125" style="1" customWidth="1"/>
    <col min="11543" max="11543" width="23.5703125" style="1" customWidth="1"/>
    <col min="11544" max="11544" width="13.42578125" style="1" bestFit="1" customWidth="1"/>
    <col min="11545" max="11545" width="12.7109375" style="1" bestFit="1" customWidth="1"/>
    <col min="11546" max="11546" width="22.5703125" style="1" customWidth="1"/>
    <col min="11547" max="11547" width="23.5703125" style="1" customWidth="1"/>
    <col min="11548" max="11548" width="13.42578125" style="1" bestFit="1" customWidth="1"/>
    <col min="11549" max="11549" width="12.7109375" style="1" bestFit="1" customWidth="1"/>
    <col min="11550" max="11550" width="14.85546875" style="1" customWidth="1"/>
    <col min="11551" max="11551" width="13" style="1" customWidth="1"/>
    <col min="11552" max="11552" width="22.5703125" style="1" customWidth="1"/>
    <col min="11553" max="11553" width="23.5703125" style="1" customWidth="1"/>
    <col min="11554" max="11554" width="13.42578125" style="1" bestFit="1" customWidth="1"/>
    <col min="11555" max="11555" width="12.7109375" style="1" bestFit="1" customWidth="1"/>
    <col min="11556" max="11556" width="14.85546875" style="1" customWidth="1"/>
    <col min="11557" max="11557" width="13" style="1" customWidth="1"/>
    <col min="11558" max="11558" width="14.85546875" style="1" customWidth="1"/>
    <col min="11559" max="11559" width="13" style="1" customWidth="1"/>
    <col min="11560" max="11560" width="14.85546875" style="1" customWidth="1"/>
    <col min="11561" max="11561" width="13" style="1" customWidth="1"/>
    <col min="11562" max="11562" width="22.5703125" style="1" customWidth="1"/>
    <col min="11563" max="11563" width="23.5703125" style="1" customWidth="1"/>
    <col min="11564" max="11564" width="13.42578125" style="1" bestFit="1" customWidth="1"/>
    <col min="11565" max="11565" width="12.7109375" style="1" bestFit="1" customWidth="1"/>
    <col min="11566" max="11566" width="14.85546875" style="1" customWidth="1"/>
    <col min="11567" max="11567" width="13" style="1" customWidth="1"/>
    <col min="11568" max="11568" width="14.85546875" style="1" customWidth="1"/>
    <col min="11569" max="11569" width="13" style="1" customWidth="1"/>
    <col min="11570" max="11570" width="14.85546875" style="1" customWidth="1"/>
    <col min="11571" max="11571" width="13" style="1" customWidth="1"/>
    <col min="11572" max="11776" width="11" style="1"/>
    <col min="11777" max="11777" width="45.42578125" style="1" bestFit="1" customWidth="1"/>
    <col min="11778" max="11778" width="43.140625" style="1" bestFit="1" customWidth="1"/>
    <col min="11779" max="11779" width="32.42578125" style="1" bestFit="1" customWidth="1"/>
    <col min="11780" max="11780" width="14.85546875" style="1" customWidth="1"/>
    <col min="11781" max="11781" width="13" style="1" customWidth="1"/>
    <col min="11782" max="11782" width="22.5703125" style="1" customWidth="1"/>
    <col min="11783" max="11783" width="23.5703125" style="1" customWidth="1"/>
    <col min="11784" max="11784" width="13.42578125" style="1" bestFit="1" customWidth="1"/>
    <col min="11785" max="11785" width="12.7109375" style="1" bestFit="1" customWidth="1"/>
    <col min="11786" max="11786" width="22.5703125" style="1" customWidth="1"/>
    <col min="11787" max="11787" width="23.5703125" style="1" customWidth="1"/>
    <col min="11788" max="11788" width="13.42578125" style="1" bestFit="1" customWidth="1"/>
    <col min="11789" max="11789" width="12.7109375" style="1" bestFit="1" customWidth="1"/>
    <col min="11790" max="11790" width="22.5703125" style="1" customWidth="1"/>
    <col min="11791" max="11791" width="23.5703125" style="1" customWidth="1"/>
    <col min="11792" max="11792" width="13.42578125" style="1" bestFit="1" customWidth="1"/>
    <col min="11793" max="11793" width="12.7109375" style="1" bestFit="1" customWidth="1"/>
    <col min="11794" max="11794" width="22.5703125" style="1" customWidth="1"/>
    <col min="11795" max="11795" width="23.5703125" style="1" customWidth="1"/>
    <col min="11796" max="11796" width="13.42578125" style="1" bestFit="1" customWidth="1"/>
    <col min="11797" max="11797" width="12.7109375" style="1" bestFit="1" customWidth="1"/>
    <col min="11798" max="11798" width="22.5703125" style="1" customWidth="1"/>
    <col min="11799" max="11799" width="23.5703125" style="1" customWidth="1"/>
    <col min="11800" max="11800" width="13.42578125" style="1" bestFit="1" customWidth="1"/>
    <col min="11801" max="11801" width="12.7109375" style="1" bestFit="1" customWidth="1"/>
    <col min="11802" max="11802" width="22.5703125" style="1" customWidth="1"/>
    <col min="11803" max="11803" width="23.5703125" style="1" customWidth="1"/>
    <col min="11804" max="11804" width="13.42578125" style="1" bestFit="1" customWidth="1"/>
    <col min="11805" max="11805" width="12.7109375" style="1" bestFit="1" customWidth="1"/>
    <col min="11806" max="11806" width="14.85546875" style="1" customWidth="1"/>
    <col min="11807" max="11807" width="13" style="1" customWidth="1"/>
    <col min="11808" max="11808" width="22.5703125" style="1" customWidth="1"/>
    <col min="11809" max="11809" width="23.5703125" style="1" customWidth="1"/>
    <col min="11810" max="11810" width="13.42578125" style="1" bestFit="1" customWidth="1"/>
    <col min="11811" max="11811" width="12.7109375" style="1" bestFit="1" customWidth="1"/>
    <col min="11812" max="11812" width="14.85546875" style="1" customWidth="1"/>
    <col min="11813" max="11813" width="13" style="1" customWidth="1"/>
    <col min="11814" max="11814" width="14.85546875" style="1" customWidth="1"/>
    <col min="11815" max="11815" width="13" style="1" customWidth="1"/>
    <col min="11816" max="11816" width="14.85546875" style="1" customWidth="1"/>
    <col min="11817" max="11817" width="13" style="1" customWidth="1"/>
    <col min="11818" max="11818" width="22.5703125" style="1" customWidth="1"/>
    <col min="11819" max="11819" width="23.5703125" style="1" customWidth="1"/>
    <col min="11820" max="11820" width="13.42578125" style="1" bestFit="1" customWidth="1"/>
    <col min="11821" max="11821" width="12.7109375" style="1" bestFit="1" customWidth="1"/>
    <col min="11822" max="11822" width="14.85546875" style="1" customWidth="1"/>
    <col min="11823" max="11823" width="13" style="1" customWidth="1"/>
    <col min="11824" max="11824" width="14.85546875" style="1" customWidth="1"/>
    <col min="11825" max="11825" width="13" style="1" customWidth="1"/>
    <col min="11826" max="11826" width="14.85546875" style="1" customWidth="1"/>
    <col min="11827" max="11827" width="13" style="1" customWidth="1"/>
    <col min="11828" max="12032" width="11" style="1"/>
    <col min="12033" max="12033" width="45.42578125" style="1" bestFit="1" customWidth="1"/>
    <col min="12034" max="12034" width="43.140625" style="1" bestFit="1" customWidth="1"/>
    <col min="12035" max="12035" width="32.42578125" style="1" bestFit="1" customWidth="1"/>
    <col min="12036" max="12036" width="14.85546875" style="1" customWidth="1"/>
    <col min="12037" max="12037" width="13" style="1" customWidth="1"/>
    <col min="12038" max="12038" width="22.5703125" style="1" customWidth="1"/>
    <col min="12039" max="12039" width="23.5703125" style="1" customWidth="1"/>
    <col min="12040" max="12040" width="13.42578125" style="1" bestFit="1" customWidth="1"/>
    <col min="12041" max="12041" width="12.7109375" style="1" bestFit="1" customWidth="1"/>
    <col min="12042" max="12042" width="22.5703125" style="1" customWidth="1"/>
    <col min="12043" max="12043" width="23.5703125" style="1" customWidth="1"/>
    <col min="12044" max="12044" width="13.42578125" style="1" bestFit="1" customWidth="1"/>
    <col min="12045" max="12045" width="12.7109375" style="1" bestFit="1" customWidth="1"/>
    <col min="12046" max="12046" width="22.5703125" style="1" customWidth="1"/>
    <col min="12047" max="12047" width="23.5703125" style="1" customWidth="1"/>
    <col min="12048" max="12048" width="13.42578125" style="1" bestFit="1" customWidth="1"/>
    <col min="12049" max="12049" width="12.7109375" style="1" bestFit="1" customWidth="1"/>
    <col min="12050" max="12050" width="22.5703125" style="1" customWidth="1"/>
    <col min="12051" max="12051" width="23.5703125" style="1" customWidth="1"/>
    <col min="12052" max="12052" width="13.42578125" style="1" bestFit="1" customWidth="1"/>
    <col min="12053" max="12053" width="12.7109375" style="1" bestFit="1" customWidth="1"/>
    <col min="12054" max="12054" width="22.5703125" style="1" customWidth="1"/>
    <col min="12055" max="12055" width="23.5703125" style="1" customWidth="1"/>
    <col min="12056" max="12056" width="13.42578125" style="1" bestFit="1" customWidth="1"/>
    <col min="12057" max="12057" width="12.7109375" style="1" bestFit="1" customWidth="1"/>
    <col min="12058" max="12058" width="22.5703125" style="1" customWidth="1"/>
    <col min="12059" max="12059" width="23.5703125" style="1" customWidth="1"/>
    <col min="12060" max="12060" width="13.42578125" style="1" bestFit="1" customWidth="1"/>
    <col min="12061" max="12061" width="12.7109375" style="1" bestFit="1" customWidth="1"/>
    <col min="12062" max="12062" width="14.85546875" style="1" customWidth="1"/>
    <col min="12063" max="12063" width="13" style="1" customWidth="1"/>
    <col min="12064" max="12064" width="22.5703125" style="1" customWidth="1"/>
    <col min="12065" max="12065" width="23.5703125" style="1" customWidth="1"/>
    <col min="12066" max="12066" width="13.42578125" style="1" bestFit="1" customWidth="1"/>
    <col min="12067" max="12067" width="12.7109375" style="1" bestFit="1" customWidth="1"/>
    <col min="12068" max="12068" width="14.85546875" style="1" customWidth="1"/>
    <col min="12069" max="12069" width="13" style="1" customWidth="1"/>
    <col min="12070" max="12070" width="14.85546875" style="1" customWidth="1"/>
    <col min="12071" max="12071" width="13" style="1" customWidth="1"/>
    <col min="12072" max="12072" width="14.85546875" style="1" customWidth="1"/>
    <col min="12073" max="12073" width="13" style="1" customWidth="1"/>
    <col min="12074" max="12074" width="22.5703125" style="1" customWidth="1"/>
    <col min="12075" max="12075" width="23.5703125" style="1" customWidth="1"/>
    <col min="12076" max="12076" width="13.42578125" style="1" bestFit="1" customWidth="1"/>
    <col min="12077" max="12077" width="12.7109375" style="1" bestFit="1" customWidth="1"/>
    <col min="12078" max="12078" width="14.85546875" style="1" customWidth="1"/>
    <col min="12079" max="12079" width="13" style="1" customWidth="1"/>
    <col min="12080" max="12080" width="14.85546875" style="1" customWidth="1"/>
    <col min="12081" max="12081" width="13" style="1" customWidth="1"/>
    <col min="12082" max="12082" width="14.85546875" style="1" customWidth="1"/>
    <col min="12083" max="12083" width="13" style="1" customWidth="1"/>
    <col min="12084" max="12288" width="11" style="1"/>
    <col min="12289" max="12289" width="45.42578125" style="1" bestFit="1" customWidth="1"/>
    <col min="12290" max="12290" width="43.140625" style="1" bestFit="1" customWidth="1"/>
    <col min="12291" max="12291" width="32.42578125" style="1" bestFit="1" customWidth="1"/>
    <col min="12292" max="12292" width="14.85546875" style="1" customWidth="1"/>
    <col min="12293" max="12293" width="13" style="1" customWidth="1"/>
    <col min="12294" max="12294" width="22.5703125" style="1" customWidth="1"/>
    <col min="12295" max="12295" width="23.5703125" style="1" customWidth="1"/>
    <col min="12296" max="12296" width="13.42578125" style="1" bestFit="1" customWidth="1"/>
    <col min="12297" max="12297" width="12.7109375" style="1" bestFit="1" customWidth="1"/>
    <col min="12298" max="12298" width="22.5703125" style="1" customWidth="1"/>
    <col min="12299" max="12299" width="23.5703125" style="1" customWidth="1"/>
    <col min="12300" max="12300" width="13.42578125" style="1" bestFit="1" customWidth="1"/>
    <col min="12301" max="12301" width="12.7109375" style="1" bestFit="1" customWidth="1"/>
    <col min="12302" max="12302" width="22.5703125" style="1" customWidth="1"/>
    <col min="12303" max="12303" width="23.5703125" style="1" customWidth="1"/>
    <col min="12304" max="12304" width="13.42578125" style="1" bestFit="1" customWidth="1"/>
    <col min="12305" max="12305" width="12.7109375" style="1" bestFit="1" customWidth="1"/>
    <col min="12306" max="12306" width="22.5703125" style="1" customWidth="1"/>
    <col min="12307" max="12307" width="23.5703125" style="1" customWidth="1"/>
    <col min="12308" max="12308" width="13.42578125" style="1" bestFit="1" customWidth="1"/>
    <col min="12309" max="12309" width="12.7109375" style="1" bestFit="1" customWidth="1"/>
    <col min="12310" max="12310" width="22.5703125" style="1" customWidth="1"/>
    <col min="12311" max="12311" width="23.5703125" style="1" customWidth="1"/>
    <col min="12312" max="12312" width="13.42578125" style="1" bestFit="1" customWidth="1"/>
    <col min="12313" max="12313" width="12.7109375" style="1" bestFit="1" customWidth="1"/>
    <col min="12314" max="12314" width="22.5703125" style="1" customWidth="1"/>
    <col min="12315" max="12315" width="23.5703125" style="1" customWidth="1"/>
    <col min="12316" max="12316" width="13.42578125" style="1" bestFit="1" customWidth="1"/>
    <col min="12317" max="12317" width="12.7109375" style="1" bestFit="1" customWidth="1"/>
    <col min="12318" max="12318" width="14.85546875" style="1" customWidth="1"/>
    <col min="12319" max="12319" width="13" style="1" customWidth="1"/>
    <col min="12320" max="12320" width="22.5703125" style="1" customWidth="1"/>
    <col min="12321" max="12321" width="23.5703125" style="1" customWidth="1"/>
    <col min="12322" max="12322" width="13.42578125" style="1" bestFit="1" customWidth="1"/>
    <col min="12323" max="12323" width="12.7109375" style="1" bestFit="1" customWidth="1"/>
    <col min="12324" max="12324" width="14.85546875" style="1" customWidth="1"/>
    <col min="12325" max="12325" width="13" style="1" customWidth="1"/>
    <col min="12326" max="12326" width="14.85546875" style="1" customWidth="1"/>
    <col min="12327" max="12327" width="13" style="1" customWidth="1"/>
    <col min="12328" max="12328" width="14.85546875" style="1" customWidth="1"/>
    <col min="12329" max="12329" width="13" style="1" customWidth="1"/>
    <col min="12330" max="12330" width="22.5703125" style="1" customWidth="1"/>
    <col min="12331" max="12331" width="23.5703125" style="1" customWidth="1"/>
    <col min="12332" max="12332" width="13.42578125" style="1" bestFit="1" customWidth="1"/>
    <col min="12333" max="12333" width="12.7109375" style="1" bestFit="1" customWidth="1"/>
    <col min="12334" max="12334" width="14.85546875" style="1" customWidth="1"/>
    <col min="12335" max="12335" width="13" style="1" customWidth="1"/>
    <col min="12336" max="12336" width="14.85546875" style="1" customWidth="1"/>
    <col min="12337" max="12337" width="13" style="1" customWidth="1"/>
    <col min="12338" max="12338" width="14.85546875" style="1" customWidth="1"/>
    <col min="12339" max="12339" width="13" style="1" customWidth="1"/>
    <col min="12340" max="12544" width="11" style="1"/>
    <col min="12545" max="12545" width="45.42578125" style="1" bestFit="1" customWidth="1"/>
    <col min="12546" max="12546" width="43.140625" style="1" bestFit="1" customWidth="1"/>
    <col min="12547" max="12547" width="32.42578125" style="1" bestFit="1" customWidth="1"/>
    <col min="12548" max="12548" width="14.85546875" style="1" customWidth="1"/>
    <col min="12549" max="12549" width="13" style="1" customWidth="1"/>
    <col min="12550" max="12550" width="22.5703125" style="1" customWidth="1"/>
    <col min="12551" max="12551" width="23.5703125" style="1" customWidth="1"/>
    <col min="12552" max="12552" width="13.42578125" style="1" bestFit="1" customWidth="1"/>
    <col min="12553" max="12553" width="12.7109375" style="1" bestFit="1" customWidth="1"/>
    <col min="12554" max="12554" width="22.5703125" style="1" customWidth="1"/>
    <col min="12555" max="12555" width="23.5703125" style="1" customWidth="1"/>
    <col min="12556" max="12556" width="13.42578125" style="1" bestFit="1" customWidth="1"/>
    <col min="12557" max="12557" width="12.7109375" style="1" bestFit="1" customWidth="1"/>
    <col min="12558" max="12558" width="22.5703125" style="1" customWidth="1"/>
    <col min="12559" max="12559" width="23.5703125" style="1" customWidth="1"/>
    <col min="12560" max="12560" width="13.42578125" style="1" bestFit="1" customWidth="1"/>
    <col min="12561" max="12561" width="12.7109375" style="1" bestFit="1" customWidth="1"/>
    <col min="12562" max="12562" width="22.5703125" style="1" customWidth="1"/>
    <col min="12563" max="12563" width="23.5703125" style="1" customWidth="1"/>
    <col min="12564" max="12564" width="13.42578125" style="1" bestFit="1" customWidth="1"/>
    <col min="12565" max="12565" width="12.7109375" style="1" bestFit="1" customWidth="1"/>
    <col min="12566" max="12566" width="22.5703125" style="1" customWidth="1"/>
    <col min="12567" max="12567" width="23.5703125" style="1" customWidth="1"/>
    <col min="12568" max="12568" width="13.42578125" style="1" bestFit="1" customWidth="1"/>
    <col min="12569" max="12569" width="12.7109375" style="1" bestFit="1" customWidth="1"/>
    <col min="12570" max="12570" width="22.5703125" style="1" customWidth="1"/>
    <col min="12571" max="12571" width="23.5703125" style="1" customWidth="1"/>
    <col min="12572" max="12572" width="13.42578125" style="1" bestFit="1" customWidth="1"/>
    <col min="12573" max="12573" width="12.7109375" style="1" bestFit="1" customWidth="1"/>
    <col min="12574" max="12574" width="14.85546875" style="1" customWidth="1"/>
    <col min="12575" max="12575" width="13" style="1" customWidth="1"/>
    <col min="12576" max="12576" width="22.5703125" style="1" customWidth="1"/>
    <col min="12577" max="12577" width="23.5703125" style="1" customWidth="1"/>
    <col min="12578" max="12578" width="13.42578125" style="1" bestFit="1" customWidth="1"/>
    <col min="12579" max="12579" width="12.7109375" style="1" bestFit="1" customWidth="1"/>
    <col min="12580" max="12580" width="14.85546875" style="1" customWidth="1"/>
    <col min="12581" max="12581" width="13" style="1" customWidth="1"/>
    <col min="12582" max="12582" width="14.85546875" style="1" customWidth="1"/>
    <col min="12583" max="12583" width="13" style="1" customWidth="1"/>
    <col min="12584" max="12584" width="14.85546875" style="1" customWidth="1"/>
    <col min="12585" max="12585" width="13" style="1" customWidth="1"/>
    <col min="12586" max="12586" width="22.5703125" style="1" customWidth="1"/>
    <col min="12587" max="12587" width="23.5703125" style="1" customWidth="1"/>
    <col min="12588" max="12588" width="13.42578125" style="1" bestFit="1" customWidth="1"/>
    <col min="12589" max="12589" width="12.7109375" style="1" bestFit="1" customWidth="1"/>
    <col min="12590" max="12590" width="14.85546875" style="1" customWidth="1"/>
    <col min="12591" max="12591" width="13" style="1" customWidth="1"/>
    <col min="12592" max="12592" width="14.85546875" style="1" customWidth="1"/>
    <col min="12593" max="12593" width="13" style="1" customWidth="1"/>
    <col min="12594" max="12594" width="14.85546875" style="1" customWidth="1"/>
    <col min="12595" max="12595" width="13" style="1" customWidth="1"/>
    <col min="12596" max="12800" width="11" style="1"/>
    <col min="12801" max="12801" width="45.42578125" style="1" bestFit="1" customWidth="1"/>
    <col min="12802" max="12802" width="43.140625" style="1" bestFit="1" customWidth="1"/>
    <col min="12803" max="12803" width="32.42578125" style="1" bestFit="1" customWidth="1"/>
    <col min="12804" max="12804" width="14.85546875" style="1" customWidth="1"/>
    <col min="12805" max="12805" width="13" style="1" customWidth="1"/>
    <col min="12806" max="12806" width="22.5703125" style="1" customWidth="1"/>
    <col min="12807" max="12807" width="23.5703125" style="1" customWidth="1"/>
    <col min="12808" max="12808" width="13.42578125" style="1" bestFit="1" customWidth="1"/>
    <col min="12809" max="12809" width="12.7109375" style="1" bestFit="1" customWidth="1"/>
    <col min="12810" max="12810" width="22.5703125" style="1" customWidth="1"/>
    <col min="12811" max="12811" width="23.5703125" style="1" customWidth="1"/>
    <col min="12812" max="12812" width="13.42578125" style="1" bestFit="1" customWidth="1"/>
    <col min="12813" max="12813" width="12.7109375" style="1" bestFit="1" customWidth="1"/>
    <col min="12814" max="12814" width="22.5703125" style="1" customWidth="1"/>
    <col min="12815" max="12815" width="23.5703125" style="1" customWidth="1"/>
    <col min="12816" max="12816" width="13.42578125" style="1" bestFit="1" customWidth="1"/>
    <col min="12817" max="12817" width="12.7109375" style="1" bestFit="1" customWidth="1"/>
    <col min="12818" max="12818" width="22.5703125" style="1" customWidth="1"/>
    <col min="12819" max="12819" width="23.5703125" style="1" customWidth="1"/>
    <col min="12820" max="12820" width="13.42578125" style="1" bestFit="1" customWidth="1"/>
    <col min="12821" max="12821" width="12.7109375" style="1" bestFit="1" customWidth="1"/>
    <col min="12822" max="12822" width="22.5703125" style="1" customWidth="1"/>
    <col min="12823" max="12823" width="23.5703125" style="1" customWidth="1"/>
    <col min="12824" max="12824" width="13.42578125" style="1" bestFit="1" customWidth="1"/>
    <col min="12825" max="12825" width="12.7109375" style="1" bestFit="1" customWidth="1"/>
    <col min="12826" max="12826" width="22.5703125" style="1" customWidth="1"/>
    <col min="12827" max="12827" width="23.5703125" style="1" customWidth="1"/>
    <col min="12828" max="12828" width="13.42578125" style="1" bestFit="1" customWidth="1"/>
    <col min="12829" max="12829" width="12.7109375" style="1" bestFit="1" customWidth="1"/>
    <col min="12830" max="12830" width="14.85546875" style="1" customWidth="1"/>
    <col min="12831" max="12831" width="13" style="1" customWidth="1"/>
    <col min="12832" max="12832" width="22.5703125" style="1" customWidth="1"/>
    <col min="12833" max="12833" width="23.5703125" style="1" customWidth="1"/>
    <col min="12834" max="12834" width="13.42578125" style="1" bestFit="1" customWidth="1"/>
    <col min="12835" max="12835" width="12.7109375" style="1" bestFit="1" customWidth="1"/>
    <col min="12836" max="12836" width="14.85546875" style="1" customWidth="1"/>
    <col min="12837" max="12837" width="13" style="1" customWidth="1"/>
    <col min="12838" max="12838" width="14.85546875" style="1" customWidth="1"/>
    <col min="12839" max="12839" width="13" style="1" customWidth="1"/>
    <col min="12840" max="12840" width="14.85546875" style="1" customWidth="1"/>
    <col min="12841" max="12841" width="13" style="1" customWidth="1"/>
    <col min="12842" max="12842" width="22.5703125" style="1" customWidth="1"/>
    <col min="12843" max="12843" width="23.5703125" style="1" customWidth="1"/>
    <col min="12844" max="12844" width="13.42578125" style="1" bestFit="1" customWidth="1"/>
    <col min="12845" max="12845" width="12.7109375" style="1" bestFit="1" customWidth="1"/>
    <col min="12846" max="12846" width="14.85546875" style="1" customWidth="1"/>
    <col min="12847" max="12847" width="13" style="1" customWidth="1"/>
    <col min="12848" max="12848" width="14.85546875" style="1" customWidth="1"/>
    <col min="12849" max="12849" width="13" style="1" customWidth="1"/>
    <col min="12850" max="12850" width="14.85546875" style="1" customWidth="1"/>
    <col min="12851" max="12851" width="13" style="1" customWidth="1"/>
    <col min="12852" max="13056" width="11" style="1"/>
    <col min="13057" max="13057" width="45.42578125" style="1" bestFit="1" customWidth="1"/>
    <col min="13058" max="13058" width="43.140625" style="1" bestFit="1" customWidth="1"/>
    <col min="13059" max="13059" width="32.42578125" style="1" bestFit="1" customWidth="1"/>
    <col min="13060" max="13060" width="14.85546875" style="1" customWidth="1"/>
    <col min="13061" max="13061" width="13" style="1" customWidth="1"/>
    <col min="13062" max="13062" width="22.5703125" style="1" customWidth="1"/>
    <col min="13063" max="13063" width="23.5703125" style="1" customWidth="1"/>
    <col min="13064" max="13064" width="13.42578125" style="1" bestFit="1" customWidth="1"/>
    <col min="13065" max="13065" width="12.7109375" style="1" bestFit="1" customWidth="1"/>
    <col min="13066" max="13066" width="22.5703125" style="1" customWidth="1"/>
    <col min="13067" max="13067" width="23.5703125" style="1" customWidth="1"/>
    <col min="13068" max="13068" width="13.42578125" style="1" bestFit="1" customWidth="1"/>
    <col min="13069" max="13069" width="12.7109375" style="1" bestFit="1" customWidth="1"/>
    <col min="13070" max="13070" width="22.5703125" style="1" customWidth="1"/>
    <col min="13071" max="13071" width="23.5703125" style="1" customWidth="1"/>
    <col min="13072" max="13072" width="13.42578125" style="1" bestFit="1" customWidth="1"/>
    <col min="13073" max="13073" width="12.7109375" style="1" bestFit="1" customWidth="1"/>
    <col min="13074" max="13074" width="22.5703125" style="1" customWidth="1"/>
    <col min="13075" max="13075" width="23.5703125" style="1" customWidth="1"/>
    <col min="13076" max="13076" width="13.42578125" style="1" bestFit="1" customWidth="1"/>
    <col min="13077" max="13077" width="12.7109375" style="1" bestFit="1" customWidth="1"/>
    <col min="13078" max="13078" width="22.5703125" style="1" customWidth="1"/>
    <col min="13079" max="13079" width="23.5703125" style="1" customWidth="1"/>
    <col min="13080" max="13080" width="13.42578125" style="1" bestFit="1" customWidth="1"/>
    <col min="13081" max="13081" width="12.7109375" style="1" bestFit="1" customWidth="1"/>
    <col min="13082" max="13082" width="22.5703125" style="1" customWidth="1"/>
    <col min="13083" max="13083" width="23.5703125" style="1" customWidth="1"/>
    <col min="13084" max="13084" width="13.42578125" style="1" bestFit="1" customWidth="1"/>
    <col min="13085" max="13085" width="12.7109375" style="1" bestFit="1" customWidth="1"/>
    <col min="13086" max="13086" width="14.85546875" style="1" customWidth="1"/>
    <col min="13087" max="13087" width="13" style="1" customWidth="1"/>
    <col min="13088" max="13088" width="22.5703125" style="1" customWidth="1"/>
    <col min="13089" max="13089" width="23.5703125" style="1" customWidth="1"/>
    <col min="13090" max="13090" width="13.42578125" style="1" bestFit="1" customWidth="1"/>
    <col min="13091" max="13091" width="12.7109375" style="1" bestFit="1" customWidth="1"/>
    <col min="13092" max="13092" width="14.85546875" style="1" customWidth="1"/>
    <col min="13093" max="13093" width="13" style="1" customWidth="1"/>
    <col min="13094" max="13094" width="14.85546875" style="1" customWidth="1"/>
    <col min="13095" max="13095" width="13" style="1" customWidth="1"/>
    <col min="13096" max="13096" width="14.85546875" style="1" customWidth="1"/>
    <col min="13097" max="13097" width="13" style="1" customWidth="1"/>
    <col min="13098" max="13098" width="22.5703125" style="1" customWidth="1"/>
    <col min="13099" max="13099" width="23.5703125" style="1" customWidth="1"/>
    <col min="13100" max="13100" width="13.42578125" style="1" bestFit="1" customWidth="1"/>
    <col min="13101" max="13101" width="12.7109375" style="1" bestFit="1" customWidth="1"/>
    <col min="13102" max="13102" width="14.85546875" style="1" customWidth="1"/>
    <col min="13103" max="13103" width="13" style="1" customWidth="1"/>
    <col min="13104" max="13104" width="14.85546875" style="1" customWidth="1"/>
    <col min="13105" max="13105" width="13" style="1" customWidth="1"/>
    <col min="13106" max="13106" width="14.85546875" style="1" customWidth="1"/>
    <col min="13107" max="13107" width="13" style="1" customWidth="1"/>
    <col min="13108" max="13312" width="11" style="1"/>
    <col min="13313" max="13313" width="45.42578125" style="1" bestFit="1" customWidth="1"/>
    <col min="13314" max="13314" width="43.140625" style="1" bestFit="1" customWidth="1"/>
    <col min="13315" max="13315" width="32.42578125" style="1" bestFit="1" customWidth="1"/>
    <col min="13316" max="13316" width="14.85546875" style="1" customWidth="1"/>
    <col min="13317" max="13317" width="13" style="1" customWidth="1"/>
    <col min="13318" max="13318" width="22.5703125" style="1" customWidth="1"/>
    <col min="13319" max="13319" width="23.5703125" style="1" customWidth="1"/>
    <col min="13320" max="13320" width="13.42578125" style="1" bestFit="1" customWidth="1"/>
    <col min="13321" max="13321" width="12.7109375" style="1" bestFit="1" customWidth="1"/>
    <col min="13322" max="13322" width="22.5703125" style="1" customWidth="1"/>
    <col min="13323" max="13323" width="23.5703125" style="1" customWidth="1"/>
    <col min="13324" max="13324" width="13.42578125" style="1" bestFit="1" customWidth="1"/>
    <col min="13325" max="13325" width="12.7109375" style="1" bestFit="1" customWidth="1"/>
    <col min="13326" max="13326" width="22.5703125" style="1" customWidth="1"/>
    <col min="13327" max="13327" width="23.5703125" style="1" customWidth="1"/>
    <col min="13328" max="13328" width="13.42578125" style="1" bestFit="1" customWidth="1"/>
    <col min="13329" max="13329" width="12.7109375" style="1" bestFit="1" customWidth="1"/>
    <col min="13330" max="13330" width="22.5703125" style="1" customWidth="1"/>
    <col min="13331" max="13331" width="23.5703125" style="1" customWidth="1"/>
    <col min="13332" max="13332" width="13.42578125" style="1" bestFit="1" customWidth="1"/>
    <col min="13333" max="13333" width="12.7109375" style="1" bestFit="1" customWidth="1"/>
    <col min="13334" max="13334" width="22.5703125" style="1" customWidth="1"/>
    <col min="13335" max="13335" width="23.5703125" style="1" customWidth="1"/>
    <col min="13336" max="13336" width="13.42578125" style="1" bestFit="1" customWidth="1"/>
    <col min="13337" max="13337" width="12.7109375" style="1" bestFit="1" customWidth="1"/>
    <col min="13338" max="13338" width="22.5703125" style="1" customWidth="1"/>
    <col min="13339" max="13339" width="23.5703125" style="1" customWidth="1"/>
    <col min="13340" max="13340" width="13.42578125" style="1" bestFit="1" customWidth="1"/>
    <col min="13341" max="13341" width="12.7109375" style="1" bestFit="1" customWidth="1"/>
    <col min="13342" max="13342" width="14.85546875" style="1" customWidth="1"/>
    <col min="13343" max="13343" width="13" style="1" customWidth="1"/>
    <col min="13344" max="13344" width="22.5703125" style="1" customWidth="1"/>
    <col min="13345" max="13345" width="23.5703125" style="1" customWidth="1"/>
    <col min="13346" max="13346" width="13.42578125" style="1" bestFit="1" customWidth="1"/>
    <col min="13347" max="13347" width="12.7109375" style="1" bestFit="1" customWidth="1"/>
    <col min="13348" max="13348" width="14.85546875" style="1" customWidth="1"/>
    <col min="13349" max="13349" width="13" style="1" customWidth="1"/>
    <col min="13350" max="13350" width="14.85546875" style="1" customWidth="1"/>
    <col min="13351" max="13351" width="13" style="1" customWidth="1"/>
    <col min="13352" max="13352" width="14.85546875" style="1" customWidth="1"/>
    <col min="13353" max="13353" width="13" style="1" customWidth="1"/>
    <col min="13354" max="13354" width="22.5703125" style="1" customWidth="1"/>
    <col min="13355" max="13355" width="23.5703125" style="1" customWidth="1"/>
    <col min="13356" max="13356" width="13.42578125" style="1" bestFit="1" customWidth="1"/>
    <col min="13357" max="13357" width="12.7109375" style="1" bestFit="1" customWidth="1"/>
    <col min="13358" max="13358" width="14.85546875" style="1" customWidth="1"/>
    <col min="13359" max="13359" width="13" style="1" customWidth="1"/>
    <col min="13360" max="13360" width="14.85546875" style="1" customWidth="1"/>
    <col min="13361" max="13361" width="13" style="1" customWidth="1"/>
    <col min="13362" max="13362" width="14.85546875" style="1" customWidth="1"/>
    <col min="13363" max="13363" width="13" style="1" customWidth="1"/>
    <col min="13364" max="13568" width="11" style="1"/>
    <col min="13569" max="13569" width="45.42578125" style="1" bestFit="1" customWidth="1"/>
    <col min="13570" max="13570" width="43.140625" style="1" bestFit="1" customWidth="1"/>
    <col min="13571" max="13571" width="32.42578125" style="1" bestFit="1" customWidth="1"/>
    <col min="13572" max="13572" width="14.85546875" style="1" customWidth="1"/>
    <col min="13573" max="13573" width="13" style="1" customWidth="1"/>
    <col min="13574" max="13574" width="22.5703125" style="1" customWidth="1"/>
    <col min="13575" max="13575" width="23.5703125" style="1" customWidth="1"/>
    <col min="13576" max="13576" width="13.42578125" style="1" bestFit="1" customWidth="1"/>
    <col min="13577" max="13577" width="12.7109375" style="1" bestFit="1" customWidth="1"/>
    <col min="13578" max="13578" width="22.5703125" style="1" customWidth="1"/>
    <col min="13579" max="13579" width="23.5703125" style="1" customWidth="1"/>
    <col min="13580" max="13580" width="13.42578125" style="1" bestFit="1" customWidth="1"/>
    <col min="13581" max="13581" width="12.7109375" style="1" bestFit="1" customWidth="1"/>
    <col min="13582" max="13582" width="22.5703125" style="1" customWidth="1"/>
    <col min="13583" max="13583" width="23.5703125" style="1" customWidth="1"/>
    <col min="13584" max="13584" width="13.42578125" style="1" bestFit="1" customWidth="1"/>
    <col min="13585" max="13585" width="12.7109375" style="1" bestFit="1" customWidth="1"/>
    <col min="13586" max="13586" width="22.5703125" style="1" customWidth="1"/>
    <col min="13587" max="13587" width="23.5703125" style="1" customWidth="1"/>
    <col min="13588" max="13588" width="13.42578125" style="1" bestFit="1" customWidth="1"/>
    <col min="13589" max="13589" width="12.7109375" style="1" bestFit="1" customWidth="1"/>
    <col min="13590" max="13590" width="22.5703125" style="1" customWidth="1"/>
    <col min="13591" max="13591" width="23.5703125" style="1" customWidth="1"/>
    <col min="13592" max="13592" width="13.42578125" style="1" bestFit="1" customWidth="1"/>
    <col min="13593" max="13593" width="12.7109375" style="1" bestFit="1" customWidth="1"/>
    <col min="13594" max="13594" width="22.5703125" style="1" customWidth="1"/>
    <col min="13595" max="13595" width="23.5703125" style="1" customWidth="1"/>
    <col min="13596" max="13596" width="13.42578125" style="1" bestFit="1" customWidth="1"/>
    <col min="13597" max="13597" width="12.7109375" style="1" bestFit="1" customWidth="1"/>
    <col min="13598" max="13598" width="14.85546875" style="1" customWidth="1"/>
    <col min="13599" max="13599" width="13" style="1" customWidth="1"/>
    <col min="13600" max="13600" width="22.5703125" style="1" customWidth="1"/>
    <col min="13601" max="13601" width="23.5703125" style="1" customWidth="1"/>
    <col min="13602" max="13602" width="13.42578125" style="1" bestFit="1" customWidth="1"/>
    <col min="13603" max="13603" width="12.7109375" style="1" bestFit="1" customWidth="1"/>
    <col min="13604" max="13604" width="14.85546875" style="1" customWidth="1"/>
    <col min="13605" max="13605" width="13" style="1" customWidth="1"/>
    <col min="13606" max="13606" width="14.85546875" style="1" customWidth="1"/>
    <col min="13607" max="13607" width="13" style="1" customWidth="1"/>
    <col min="13608" max="13608" width="14.85546875" style="1" customWidth="1"/>
    <col min="13609" max="13609" width="13" style="1" customWidth="1"/>
    <col min="13610" max="13610" width="22.5703125" style="1" customWidth="1"/>
    <col min="13611" max="13611" width="23.5703125" style="1" customWidth="1"/>
    <col min="13612" max="13612" width="13.42578125" style="1" bestFit="1" customWidth="1"/>
    <col min="13613" max="13613" width="12.7109375" style="1" bestFit="1" customWidth="1"/>
    <col min="13614" max="13614" width="14.85546875" style="1" customWidth="1"/>
    <col min="13615" max="13615" width="13" style="1" customWidth="1"/>
    <col min="13616" max="13616" width="14.85546875" style="1" customWidth="1"/>
    <col min="13617" max="13617" width="13" style="1" customWidth="1"/>
    <col min="13618" max="13618" width="14.85546875" style="1" customWidth="1"/>
    <col min="13619" max="13619" width="13" style="1" customWidth="1"/>
    <col min="13620" max="13824" width="11" style="1"/>
    <col min="13825" max="13825" width="45.42578125" style="1" bestFit="1" customWidth="1"/>
    <col min="13826" max="13826" width="43.140625" style="1" bestFit="1" customWidth="1"/>
    <col min="13827" max="13827" width="32.42578125" style="1" bestFit="1" customWidth="1"/>
    <col min="13828" max="13828" width="14.85546875" style="1" customWidth="1"/>
    <col min="13829" max="13829" width="13" style="1" customWidth="1"/>
    <col min="13830" max="13830" width="22.5703125" style="1" customWidth="1"/>
    <col min="13831" max="13831" width="23.5703125" style="1" customWidth="1"/>
    <col min="13832" max="13832" width="13.42578125" style="1" bestFit="1" customWidth="1"/>
    <col min="13833" max="13833" width="12.7109375" style="1" bestFit="1" customWidth="1"/>
    <col min="13834" max="13834" width="22.5703125" style="1" customWidth="1"/>
    <col min="13835" max="13835" width="23.5703125" style="1" customWidth="1"/>
    <col min="13836" max="13836" width="13.42578125" style="1" bestFit="1" customWidth="1"/>
    <col min="13837" max="13837" width="12.7109375" style="1" bestFit="1" customWidth="1"/>
    <col min="13838" max="13838" width="22.5703125" style="1" customWidth="1"/>
    <col min="13839" max="13839" width="23.5703125" style="1" customWidth="1"/>
    <col min="13840" max="13840" width="13.42578125" style="1" bestFit="1" customWidth="1"/>
    <col min="13841" max="13841" width="12.7109375" style="1" bestFit="1" customWidth="1"/>
    <col min="13842" max="13842" width="22.5703125" style="1" customWidth="1"/>
    <col min="13843" max="13843" width="23.5703125" style="1" customWidth="1"/>
    <col min="13844" max="13844" width="13.42578125" style="1" bestFit="1" customWidth="1"/>
    <col min="13845" max="13845" width="12.7109375" style="1" bestFit="1" customWidth="1"/>
    <col min="13846" max="13846" width="22.5703125" style="1" customWidth="1"/>
    <col min="13847" max="13847" width="23.5703125" style="1" customWidth="1"/>
    <col min="13848" max="13848" width="13.42578125" style="1" bestFit="1" customWidth="1"/>
    <col min="13849" max="13849" width="12.7109375" style="1" bestFit="1" customWidth="1"/>
    <col min="13850" max="13850" width="22.5703125" style="1" customWidth="1"/>
    <col min="13851" max="13851" width="23.5703125" style="1" customWidth="1"/>
    <col min="13852" max="13852" width="13.42578125" style="1" bestFit="1" customWidth="1"/>
    <col min="13853" max="13853" width="12.7109375" style="1" bestFit="1" customWidth="1"/>
    <col min="13854" max="13854" width="14.85546875" style="1" customWidth="1"/>
    <col min="13855" max="13855" width="13" style="1" customWidth="1"/>
    <col min="13856" max="13856" width="22.5703125" style="1" customWidth="1"/>
    <col min="13857" max="13857" width="23.5703125" style="1" customWidth="1"/>
    <col min="13858" max="13858" width="13.42578125" style="1" bestFit="1" customWidth="1"/>
    <col min="13859" max="13859" width="12.7109375" style="1" bestFit="1" customWidth="1"/>
    <col min="13860" max="13860" width="14.85546875" style="1" customWidth="1"/>
    <col min="13861" max="13861" width="13" style="1" customWidth="1"/>
    <col min="13862" max="13862" width="14.85546875" style="1" customWidth="1"/>
    <col min="13863" max="13863" width="13" style="1" customWidth="1"/>
    <col min="13864" max="13864" width="14.85546875" style="1" customWidth="1"/>
    <col min="13865" max="13865" width="13" style="1" customWidth="1"/>
    <col min="13866" max="13866" width="22.5703125" style="1" customWidth="1"/>
    <col min="13867" max="13867" width="23.5703125" style="1" customWidth="1"/>
    <col min="13868" max="13868" width="13.42578125" style="1" bestFit="1" customWidth="1"/>
    <col min="13869" max="13869" width="12.7109375" style="1" bestFit="1" customWidth="1"/>
    <col min="13870" max="13870" width="14.85546875" style="1" customWidth="1"/>
    <col min="13871" max="13871" width="13" style="1" customWidth="1"/>
    <col min="13872" max="13872" width="14.85546875" style="1" customWidth="1"/>
    <col min="13873" max="13873" width="13" style="1" customWidth="1"/>
    <col min="13874" max="13874" width="14.85546875" style="1" customWidth="1"/>
    <col min="13875" max="13875" width="13" style="1" customWidth="1"/>
    <col min="13876" max="14080" width="11" style="1"/>
    <col min="14081" max="14081" width="45.42578125" style="1" bestFit="1" customWidth="1"/>
    <col min="14082" max="14082" width="43.140625" style="1" bestFit="1" customWidth="1"/>
    <col min="14083" max="14083" width="32.42578125" style="1" bestFit="1" customWidth="1"/>
    <col min="14084" max="14084" width="14.85546875" style="1" customWidth="1"/>
    <col min="14085" max="14085" width="13" style="1" customWidth="1"/>
    <col min="14086" max="14086" width="22.5703125" style="1" customWidth="1"/>
    <col min="14087" max="14087" width="23.5703125" style="1" customWidth="1"/>
    <col min="14088" max="14088" width="13.42578125" style="1" bestFit="1" customWidth="1"/>
    <col min="14089" max="14089" width="12.7109375" style="1" bestFit="1" customWidth="1"/>
    <col min="14090" max="14090" width="22.5703125" style="1" customWidth="1"/>
    <col min="14091" max="14091" width="23.5703125" style="1" customWidth="1"/>
    <col min="14092" max="14092" width="13.42578125" style="1" bestFit="1" customWidth="1"/>
    <col min="14093" max="14093" width="12.7109375" style="1" bestFit="1" customWidth="1"/>
    <col min="14094" max="14094" width="22.5703125" style="1" customWidth="1"/>
    <col min="14095" max="14095" width="23.5703125" style="1" customWidth="1"/>
    <col min="14096" max="14096" width="13.42578125" style="1" bestFit="1" customWidth="1"/>
    <col min="14097" max="14097" width="12.7109375" style="1" bestFit="1" customWidth="1"/>
    <col min="14098" max="14098" width="22.5703125" style="1" customWidth="1"/>
    <col min="14099" max="14099" width="23.5703125" style="1" customWidth="1"/>
    <col min="14100" max="14100" width="13.42578125" style="1" bestFit="1" customWidth="1"/>
    <col min="14101" max="14101" width="12.7109375" style="1" bestFit="1" customWidth="1"/>
    <col min="14102" max="14102" width="22.5703125" style="1" customWidth="1"/>
    <col min="14103" max="14103" width="23.5703125" style="1" customWidth="1"/>
    <col min="14104" max="14104" width="13.42578125" style="1" bestFit="1" customWidth="1"/>
    <col min="14105" max="14105" width="12.7109375" style="1" bestFit="1" customWidth="1"/>
    <col min="14106" max="14106" width="22.5703125" style="1" customWidth="1"/>
    <col min="14107" max="14107" width="23.5703125" style="1" customWidth="1"/>
    <col min="14108" max="14108" width="13.42578125" style="1" bestFit="1" customWidth="1"/>
    <col min="14109" max="14109" width="12.7109375" style="1" bestFit="1" customWidth="1"/>
    <col min="14110" max="14110" width="14.85546875" style="1" customWidth="1"/>
    <col min="14111" max="14111" width="13" style="1" customWidth="1"/>
    <col min="14112" max="14112" width="22.5703125" style="1" customWidth="1"/>
    <col min="14113" max="14113" width="23.5703125" style="1" customWidth="1"/>
    <col min="14114" max="14114" width="13.42578125" style="1" bestFit="1" customWidth="1"/>
    <col min="14115" max="14115" width="12.7109375" style="1" bestFit="1" customWidth="1"/>
    <col min="14116" max="14116" width="14.85546875" style="1" customWidth="1"/>
    <col min="14117" max="14117" width="13" style="1" customWidth="1"/>
    <col min="14118" max="14118" width="14.85546875" style="1" customWidth="1"/>
    <col min="14119" max="14119" width="13" style="1" customWidth="1"/>
    <col min="14120" max="14120" width="14.85546875" style="1" customWidth="1"/>
    <col min="14121" max="14121" width="13" style="1" customWidth="1"/>
    <col min="14122" max="14122" width="22.5703125" style="1" customWidth="1"/>
    <col min="14123" max="14123" width="23.5703125" style="1" customWidth="1"/>
    <col min="14124" max="14124" width="13.42578125" style="1" bestFit="1" customWidth="1"/>
    <col min="14125" max="14125" width="12.7109375" style="1" bestFit="1" customWidth="1"/>
    <col min="14126" max="14126" width="14.85546875" style="1" customWidth="1"/>
    <col min="14127" max="14127" width="13" style="1" customWidth="1"/>
    <col min="14128" max="14128" width="14.85546875" style="1" customWidth="1"/>
    <col min="14129" max="14129" width="13" style="1" customWidth="1"/>
    <col min="14130" max="14130" width="14.85546875" style="1" customWidth="1"/>
    <col min="14131" max="14131" width="13" style="1" customWidth="1"/>
    <col min="14132" max="14336" width="11" style="1"/>
    <col min="14337" max="14337" width="45.42578125" style="1" bestFit="1" customWidth="1"/>
    <col min="14338" max="14338" width="43.140625" style="1" bestFit="1" customWidth="1"/>
    <col min="14339" max="14339" width="32.42578125" style="1" bestFit="1" customWidth="1"/>
    <col min="14340" max="14340" width="14.85546875" style="1" customWidth="1"/>
    <col min="14341" max="14341" width="13" style="1" customWidth="1"/>
    <col min="14342" max="14342" width="22.5703125" style="1" customWidth="1"/>
    <col min="14343" max="14343" width="23.5703125" style="1" customWidth="1"/>
    <col min="14344" max="14344" width="13.42578125" style="1" bestFit="1" customWidth="1"/>
    <col min="14345" max="14345" width="12.7109375" style="1" bestFit="1" customWidth="1"/>
    <col min="14346" max="14346" width="22.5703125" style="1" customWidth="1"/>
    <col min="14347" max="14347" width="23.5703125" style="1" customWidth="1"/>
    <col min="14348" max="14348" width="13.42578125" style="1" bestFit="1" customWidth="1"/>
    <col min="14349" max="14349" width="12.7109375" style="1" bestFit="1" customWidth="1"/>
    <col min="14350" max="14350" width="22.5703125" style="1" customWidth="1"/>
    <col min="14351" max="14351" width="23.5703125" style="1" customWidth="1"/>
    <col min="14352" max="14352" width="13.42578125" style="1" bestFit="1" customWidth="1"/>
    <col min="14353" max="14353" width="12.7109375" style="1" bestFit="1" customWidth="1"/>
    <col min="14354" max="14354" width="22.5703125" style="1" customWidth="1"/>
    <col min="14355" max="14355" width="23.5703125" style="1" customWidth="1"/>
    <col min="14356" max="14356" width="13.42578125" style="1" bestFit="1" customWidth="1"/>
    <col min="14357" max="14357" width="12.7109375" style="1" bestFit="1" customWidth="1"/>
    <col min="14358" max="14358" width="22.5703125" style="1" customWidth="1"/>
    <col min="14359" max="14359" width="23.5703125" style="1" customWidth="1"/>
    <col min="14360" max="14360" width="13.42578125" style="1" bestFit="1" customWidth="1"/>
    <col min="14361" max="14361" width="12.7109375" style="1" bestFit="1" customWidth="1"/>
    <col min="14362" max="14362" width="22.5703125" style="1" customWidth="1"/>
    <col min="14363" max="14363" width="23.5703125" style="1" customWidth="1"/>
    <col min="14364" max="14364" width="13.42578125" style="1" bestFit="1" customWidth="1"/>
    <col min="14365" max="14365" width="12.7109375" style="1" bestFit="1" customWidth="1"/>
    <col min="14366" max="14366" width="14.85546875" style="1" customWidth="1"/>
    <col min="14367" max="14367" width="13" style="1" customWidth="1"/>
    <col min="14368" max="14368" width="22.5703125" style="1" customWidth="1"/>
    <col min="14369" max="14369" width="23.5703125" style="1" customWidth="1"/>
    <col min="14370" max="14370" width="13.42578125" style="1" bestFit="1" customWidth="1"/>
    <col min="14371" max="14371" width="12.7109375" style="1" bestFit="1" customWidth="1"/>
    <col min="14372" max="14372" width="14.85546875" style="1" customWidth="1"/>
    <col min="14373" max="14373" width="13" style="1" customWidth="1"/>
    <col min="14374" max="14374" width="14.85546875" style="1" customWidth="1"/>
    <col min="14375" max="14375" width="13" style="1" customWidth="1"/>
    <col min="14376" max="14376" width="14.85546875" style="1" customWidth="1"/>
    <col min="14377" max="14377" width="13" style="1" customWidth="1"/>
    <col min="14378" max="14378" width="22.5703125" style="1" customWidth="1"/>
    <col min="14379" max="14379" width="23.5703125" style="1" customWidth="1"/>
    <col min="14380" max="14380" width="13.42578125" style="1" bestFit="1" customWidth="1"/>
    <col min="14381" max="14381" width="12.7109375" style="1" bestFit="1" customWidth="1"/>
    <col min="14382" max="14382" width="14.85546875" style="1" customWidth="1"/>
    <col min="14383" max="14383" width="13" style="1" customWidth="1"/>
    <col min="14384" max="14384" width="14.85546875" style="1" customWidth="1"/>
    <col min="14385" max="14385" width="13" style="1" customWidth="1"/>
    <col min="14386" max="14386" width="14.85546875" style="1" customWidth="1"/>
    <col min="14387" max="14387" width="13" style="1" customWidth="1"/>
    <col min="14388" max="14592" width="11" style="1"/>
    <col min="14593" max="14593" width="45.42578125" style="1" bestFit="1" customWidth="1"/>
    <col min="14594" max="14594" width="43.140625" style="1" bestFit="1" customWidth="1"/>
    <col min="14595" max="14595" width="32.42578125" style="1" bestFit="1" customWidth="1"/>
    <col min="14596" max="14596" width="14.85546875" style="1" customWidth="1"/>
    <col min="14597" max="14597" width="13" style="1" customWidth="1"/>
    <col min="14598" max="14598" width="22.5703125" style="1" customWidth="1"/>
    <col min="14599" max="14599" width="23.5703125" style="1" customWidth="1"/>
    <col min="14600" max="14600" width="13.42578125" style="1" bestFit="1" customWidth="1"/>
    <col min="14601" max="14601" width="12.7109375" style="1" bestFit="1" customWidth="1"/>
    <col min="14602" max="14602" width="22.5703125" style="1" customWidth="1"/>
    <col min="14603" max="14603" width="23.5703125" style="1" customWidth="1"/>
    <col min="14604" max="14604" width="13.42578125" style="1" bestFit="1" customWidth="1"/>
    <col min="14605" max="14605" width="12.7109375" style="1" bestFit="1" customWidth="1"/>
    <col min="14606" max="14606" width="22.5703125" style="1" customWidth="1"/>
    <col min="14607" max="14607" width="23.5703125" style="1" customWidth="1"/>
    <col min="14608" max="14608" width="13.42578125" style="1" bestFit="1" customWidth="1"/>
    <col min="14609" max="14609" width="12.7109375" style="1" bestFit="1" customWidth="1"/>
    <col min="14610" max="14610" width="22.5703125" style="1" customWidth="1"/>
    <col min="14611" max="14611" width="23.5703125" style="1" customWidth="1"/>
    <col min="14612" max="14612" width="13.42578125" style="1" bestFit="1" customWidth="1"/>
    <col min="14613" max="14613" width="12.7109375" style="1" bestFit="1" customWidth="1"/>
    <col min="14614" max="14614" width="22.5703125" style="1" customWidth="1"/>
    <col min="14615" max="14615" width="23.5703125" style="1" customWidth="1"/>
    <col min="14616" max="14616" width="13.42578125" style="1" bestFit="1" customWidth="1"/>
    <col min="14617" max="14617" width="12.7109375" style="1" bestFit="1" customWidth="1"/>
    <col min="14618" max="14618" width="22.5703125" style="1" customWidth="1"/>
    <col min="14619" max="14619" width="23.5703125" style="1" customWidth="1"/>
    <col min="14620" max="14620" width="13.42578125" style="1" bestFit="1" customWidth="1"/>
    <col min="14621" max="14621" width="12.7109375" style="1" bestFit="1" customWidth="1"/>
    <col min="14622" max="14622" width="14.85546875" style="1" customWidth="1"/>
    <col min="14623" max="14623" width="13" style="1" customWidth="1"/>
    <col min="14624" max="14624" width="22.5703125" style="1" customWidth="1"/>
    <col min="14625" max="14625" width="23.5703125" style="1" customWidth="1"/>
    <col min="14626" max="14626" width="13.42578125" style="1" bestFit="1" customWidth="1"/>
    <col min="14627" max="14627" width="12.7109375" style="1" bestFit="1" customWidth="1"/>
    <col min="14628" max="14628" width="14.85546875" style="1" customWidth="1"/>
    <col min="14629" max="14629" width="13" style="1" customWidth="1"/>
    <col min="14630" max="14630" width="14.85546875" style="1" customWidth="1"/>
    <col min="14631" max="14631" width="13" style="1" customWidth="1"/>
    <col min="14632" max="14632" width="14.85546875" style="1" customWidth="1"/>
    <col min="14633" max="14633" width="13" style="1" customWidth="1"/>
    <col min="14634" max="14634" width="22.5703125" style="1" customWidth="1"/>
    <col min="14635" max="14635" width="23.5703125" style="1" customWidth="1"/>
    <col min="14636" max="14636" width="13.42578125" style="1" bestFit="1" customWidth="1"/>
    <col min="14637" max="14637" width="12.7109375" style="1" bestFit="1" customWidth="1"/>
    <col min="14638" max="14638" width="14.85546875" style="1" customWidth="1"/>
    <col min="14639" max="14639" width="13" style="1" customWidth="1"/>
    <col min="14640" max="14640" width="14.85546875" style="1" customWidth="1"/>
    <col min="14641" max="14641" width="13" style="1" customWidth="1"/>
    <col min="14642" max="14642" width="14.85546875" style="1" customWidth="1"/>
    <col min="14643" max="14643" width="13" style="1" customWidth="1"/>
    <col min="14644" max="14848" width="11" style="1"/>
    <col min="14849" max="14849" width="45.42578125" style="1" bestFit="1" customWidth="1"/>
    <col min="14850" max="14850" width="43.140625" style="1" bestFit="1" customWidth="1"/>
    <col min="14851" max="14851" width="32.42578125" style="1" bestFit="1" customWidth="1"/>
    <col min="14852" max="14852" width="14.85546875" style="1" customWidth="1"/>
    <col min="14853" max="14853" width="13" style="1" customWidth="1"/>
    <col min="14854" max="14854" width="22.5703125" style="1" customWidth="1"/>
    <col min="14855" max="14855" width="23.5703125" style="1" customWidth="1"/>
    <col min="14856" max="14856" width="13.42578125" style="1" bestFit="1" customWidth="1"/>
    <col min="14857" max="14857" width="12.7109375" style="1" bestFit="1" customWidth="1"/>
    <col min="14858" max="14858" width="22.5703125" style="1" customWidth="1"/>
    <col min="14859" max="14859" width="23.5703125" style="1" customWidth="1"/>
    <col min="14860" max="14860" width="13.42578125" style="1" bestFit="1" customWidth="1"/>
    <col min="14861" max="14861" width="12.7109375" style="1" bestFit="1" customWidth="1"/>
    <col min="14862" max="14862" width="22.5703125" style="1" customWidth="1"/>
    <col min="14863" max="14863" width="23.5703125" style="1" customWidth="1"/>
    <col min="14864" max="14864" width="13.42578125" style="1" bestFit="1" customWidth="1"/>
    <col min="14865" max="14865" width="12.7109375" style="1" bestFit="1" customWidth="1"/>
    <col min="14866" max="14866" width="22.5703125" style="1" customWidth="1"/>
    <col min="14867" max="14867" width="23.5703125" style="1" customWidth="1"/>
    <col min="14868" max="14868" width="13.42578125" style="1" bestFit="1" customWidth="1"/>
    <col min="14869" max="14869" width="12.7109375" style="1" bestFit="1" customWidth="1"/>
    <col min="14870" max="14870" width="22.5703125" style="1" customWidth="1"/>
    <col min="14871" max="14871" width="23.5703125" style="1" customWidth="1"/>
    <col min="14872" max="14872" width="13.42578125" style="1" bestFit="1" customWidth="1"/>
    <col min="14873" max="14873" width="12.7109375" style="1" bestFit="1" customWidth="1"/>
    <col min="14874" max="14874" width="22.5703125" style="1" customWidth="1"/>
    <col min="14875" max="14875" width="23.5703125" style="1" customWidth="1"/>
    <col min="14876" max="14876" width="13.42578125" style="1" bestFit="1" customWidth="1"/>
    <col min="14877" max="14877" width="12.7109375" style="1" bestFit="1" customWidth="1"/>
    <col min="14878" max="14878" width="14.85546875" style="1" customWidth="1"/>
    <col min="14879" max="14879" width="13" style="1" customWidth="1"/>
    <col min="14880" max="14880" width="22.5703125" style="1" customWidth="1"/>
    <col min="14881" max="14881" width="23.5703125" style="1" customWidth="1"/>
    <col min="14882" max="14882" width="13.42578125" style="1" bestFit="1" customWidth="1"/>
    <col min="14883" max="14883" width="12.7109375" style="1" bestFit="1" customWidth="1"/>
    <col min="14884" max="14884" width="14.85546875" style="1" customWidth="1"/>
    <col min="14885" max="14885" width="13" style="1" customWidth="1"/>
    <col min="14886" max="14886" width="14.85546875" style="1" customWidth="1"/>
    <col min="14887" max="14887" width="13" style="1" customWidth="1"/>
    <col min="14888" max="14888" width="14.85546875" style="1" customWidth="1"/>
    <col min="14889" max="14889" width="13" style="1" customWidth="1"/>
    <col min="14890" max="14890" width="22.5703125" style="1" customWidth="1"/>
    <col min="14891" max="14891" width="23.5703125" style="1" customWidth="1"/>
    <col min="14892" max="14892" width="13.42578125" style="1" bestFit="1" customWidth="1"/>
    <col min="14893" max="14893" width="12.7109375" style="1" bestFit="1" customWidth="1"/>
    <col min="14894" max="14894" width="14.85546875" style="1" customWidth="1"/>
    <col min="14895" max="14895" width="13" style="1" customWidth="1"/>
    <col min="14896" max="14896" width="14.85546875" style="1" customWidth="1"/>
    <col min="14897" max="14897" width="13" style="1" customWidth="1"/>
    <col min="14898" max="14898" width="14.85546875" style="1" customWidth="1"/>
    <col min="14899" max="14899" width="13" style="1" customWidth="1"/>
    <col min="14900" max="15104" width="11" style="1"/>
    <col min="15105" max="15105" width="45.42578125" style="1" bestFit="1" customWidth="1"/>
    <col min="15106" max="15106" width="43.140625" style="1" bestFit="1" customWidth="1"/>
    <col min="15107" max="15107" width="32.42578125" style="1" bestFit="1" customWidth="1"/>
    <col min="15108" max="15108" width="14.85546875" style="1" customWidth="1"/>
    <col min="15109" max="15109" width="13" style="1" customWidth="1"/>
    <col min="15110" max="15110" width="22.5703125" style="1" customWidth="1"/>
    <col min="15111" max="15111" width="23.5703125" style="1" customWidth="1"/>
    <col min="15112" max="15112" width="13.42578125" style="1" bestFit="1" customWidth="1"/>
    <col min="15113" max="15113" width="12.7109375" style="1" bestFit="1" customWidth="1"/>
    <col min="15114" max="15114" width="22.5703125" style="1" customWidth="1"/>
    <col min="15115" max="15115" width="23.5703125" style="1" customWidth="1"/>
    <col min="15116" max="15116" width="13.42578125" style="1" bestFit="1" customWidth="1"/>
    <col min="15117" max="15117" width="12.7109375" style="1" bestFit="1" customWidth="1"/>
    <col min="15118" max="15118" width="22.5703125" style="1" customWidth="1"/>
    <col min="15119" max="15119" width="23.5703125" style="1" customWidth="1"/>
    <col min="15120" max="15120" width="13.42578125" style="1" bestFit="1" customWidth="1"/>
    <col min="15121" max="15121" width="12.7109375" style="1" bestFit="1" customWidth="1"/>
    <col min="15122" max="15122" width="22.5703125" style="1" customWidth="1"/>
    <col min="15123" max="15123" width="23.5703125" style="1" customWidth="1"/>
    <col min="15124" max="15124" width="13.42578125" style="1" bestFit="1" customWidth="1"/>
    <col min="15125" max="15125" width="12.7109375" style="1" bestFit="1" customWidth="1"/>
    <col min="15126" max="15126" width="22.5703125" style="1" customWidth="1"/>
    <col min="15127" max="15127" width="23.5703125" style="1" customWidth="1"/>
    <col min="15128" max="15128" width="13.42578125" style="1" bestFit="1" customWidth="1"/>
    <col min="15129" max="15129" width="12.7109375" style="1" bestFit="1" customWidth="1"/>
    <col min="15130" max="15130" width="22.5703125" style="1" customWidth="1"/>
    <col min="15131" max="15131" width="23.5703125" style="1" customWidth="1"/>
    <col min="15132" max="15132" width="13.42578125" style="1" bestFit="1" customWidth="1"/>
    <col min="15133" max="15133" width="12.7109375" style="1" bestFit="1" customWidth="1"/>
    <col min="15134" max="15134" width="14.85546875" style="1" customWidth="1"/>
    <col min="15135" max="15135" width="13" style="1" customWidth="1"/>
    <col min="15136" max="15136" width="22.5703125" style="1" customWidth="1"/>
    <col min="15137" max="15137" width="23.5703125" style="1" customWidth="1"/>
    <col min="15138" max="15138" width="13.42578125" style="1" bestFit="1" customWidth="1"/>
    <col min="15139" max="15139" width="12.7109375" style="1" bestFit="1" customWidth="1"/>
    <col min="15140" max="15140" width="14.85546875" style="1" customWidth="1"/>
    <col min="15141" max="15141" width="13" style="1" customWidth="1"/>
    <col min="15142" max="15142" width="14.85546875" style="1" customWidth="1"/>
    <col min="15143" max="15143" width="13" style="1" customWidth="1"/>
    <col min="15144" max="15144" width="14.85546875" style="1" customWidth="1"/>
    <col min="15145" max="15145" width="13" style="1" customWidth="1"/>
    <col min="15146" max="15146" width="22.5703125" style="1" customWidth="1"/>
    <col min="15147" max="15147" width="23.5703125" style="1" customWidth="1"/>
    <col min="15148" max="15148" width="13.42578125" style="1" bestFit="1" customWidth="1"/>
    <col min="15149" max="15149" width="12.7109375" style="1" bestFit="1" customWidth="1"/>
    <col min="15150" max="15150" width="14.85546875" style="1" customWidth="1"/>
    <col min="15151" max="15151" width="13" style="1" customWidth="1"/>
    <col min="15152" max="15152" width="14.85546875" style="1" customWidth="1"/>
    <col min="15153" max="15153" width="13" style="1" customWidth="1"/>
    <col min="15154" max="15154" width="14.85546875" style="1" customWidth="1"/>
    <col min="15155" max="15155" width="13" style="1" customWidth="1"/>
    <col min="15156" max="15360" width="11" style="1"/>
    <col min="15361" max="15361" width="45.42578125" style="1" bestFit="1" customWidth="1"/>
    <col min="15362" max="15362" width="43.140625" style="1" bestFit="1" customWidth="1"/>
    <col min="15363" max="15363" width="32.42578125" style="1" bestFit="1" customWidth="1"/>
    <col min="15364" max="15364" width="14.85546875" style="1" customWidth="1"/>
    <col min="15365" max="15365" width="13" style="1" customWidth="1"/>
    <col min="15366" max="15366" width="22.5703125" style="1" customWidth="1"/>
    <col min="15367" max="15367" width="23.5703125" style="1" customWidth="1"/>
    <col min="15368" max="15368" width="13.42578125" style="1" bestFit="1" customWidth="1"/>
    <col min="15369" max="15369" width="12.7109375" style="1" bestFit="1" customWidth="1"/>
    <col min="15370" max="15370" width="22.5703125" style="1" customWidth="1"/>
    <col min="15371" max="15371" width="23.5703125" style="1" customWidth="1"/>
    <col min="15372" max="15372" width="13.42578125" style="1" bestFit="1" customWidth="1"/>
    <col min="15373" max="15373" width="12.7109375" style="1" bestFit="1" customWidth="1"/>
    <col min="15374" max="15374" width="22.5703125" style="1" customWidth="1"/>
    <col min="15375" max="15375" width="23.5703125" style="1" customWidth="1"/>
    <col min="15376" max="15376" width="13.42578125" style="1" bestFit="1" customWidth="1"/>
    <col min="15377" max="15377" width="12.7109375" style="1" bestFit="1" customWidth="1"/>
    <col min="15378" max="15378" width="22.5703125" style="1" customWidth="1"/>
    <col min="15379" max="15379" width="23.5703125" style="1" customWidth="1"/>
    <col min="15380" max="15380" width="13.42578125" style="1" bestFit="1" customWidth="1"/>
    <col min="15381" max="15381" width="12.7109375" style="1" bestFit="1" customWidth="1"/>
    <col min="15382" max="15382" width="22.5703125" style="1" customWidth="1"/>
    <col min="15383" max="15383" width="23.5703125" style="1" customWidth="1"/>
    <col min="15384" max="15384" width="13.42578125" style="1" bestFit="1" customWidth="1"/>
    <col min="15385" max="15385" width="12.7109375" style="1" bestFit="1" customWidth="1"/>
    <col min="15386" max="15386" width="22.5703125" style="1" customWidth="1"/>
    <col min="15387" max="15387" width="23.5703125" style="1" customWidth="1"/>
    <col min="15388" max="15388" width="13.42578125" style="1" bestFit="1" customWidth="1"/>
    <col min="15389" max="15389" width="12.7109375" style="1" bestFit="1" customWidth="1"/>
    <col min="15390" max="15390" width="14.85546875" style="1" customWidth="1"/>
    <col min="15391" max="15391" width="13" style="1" customWidth="1"/>
    <col min="15392" max="15392" width="22.5703125" style="1" customWidth="1"/>
    <col min="15393" max="15393" width="23.5703125" style="1" customWidth="1"/>
    <col min="15394" max="15394" width="13.42578125" style="1" bestFit="1" customWidth="1"/>
    <col min="15395" max="15395" width="12.7109375" style="1" bestFit="1" customWidth="1"/>
    <col min="15396" max="15396" width="14.85546875" style="1" customWidth="1"/>
    <col min="15397" max="15397" width="13" style="1" customWidth="1"/>
    <col min="15398" max="15398" width="14.85546875" style="1" customWidth="1"/>
    <col min="15399" max="15399" width="13" style="1" customWidth="1"/>
    <col min="15400" max="15400" width="14.85546875" style="1" customWidth="1"/>
    <col min="15401" max="15401" width="13" style="1" customWidth="1"/>
    <col min="15402" max="15402" width="22.5703125" style="1" customWidth="1"/>
    <col min="15403" max="15403" width="23.5703125" style="1" customWidth="1"/>
    <col min="15404" max="15404" width="13.42578125" style="1" bestFit="1" customWidth="1"/>
    <col min="15405" max="15405" width="12.7109375" style="1" bestFit="1" customWidth="1"/>
    <col min="15406" max="15406" width="14.85546875" style="1" customWidth="1"/>
    <col min="15407" max="15407" width="13" style="1" customWidth="1"/>
    <col min="15408" max="15408" width="14.85546875" style="1" customWidth="1"/>
    <col min="15409" max="15409" width="13" style="1" customWidth="1"/>
    <col min="15410" max="15410" width="14.85546875" style="1" customWidth="1"/>
    <col min="15411" max="15411" width="13" style="1" customWidth="1"/>
    <col min="15412" max="15616" width="11" style="1"/>
    <col min="15617" max="15617" width="45.42578125" style="1" bestFit="1" customWidth="1"/>
    <col min="15618" max="15618" width="43.140625" style="1" bestFit="1" customWidth="1"/>
    <col min="15619" max="15619" width="32.42578125" style="1" bestFit="1" customWidth="1"/>
    <col min="15620" max="15620" width="14.85546875" style="1" customWidth="1"/>
    <col min="15621" max="15621" width="13" style="1" customWidth="1"/>
    <col min="15622" max="15622" width="22.5703125" style="1" customWidth="1"/>
    <col min="15623" max="15623" width="23.5703125" style="1" customWidth="1"/>
    <col min="15624" max="15624" width="13.42578125" style="1" bestFit="1" customWidth="1"/>
    <col min="15625" max="15625" width="12.7109375" style="1" bestFit="1" customWidth="1"/>
    <col min="15626" max="15626" width="22.5703125" style="1" customWidth="1"/>
    <col min="15627" max="15627" width="23.5703125" style="1" customWidth="1"/>
    <col min="15628" max="15628" width="13.42578125" style="1" bestFit="1" customWidth="1"/>
    <col min="15629" max="15629" width="12.7109375" style="1" bestFit="1" customWidth="1"/>
    <col min="15630" max="15630" width="22.5703125" style="1" customWidth="1"/>
    <col min="15631" max="15631" width="23.5703125" style="1" customWidth="1"/>
    <col min="15632" max="15632" width="13.42578125" style="1" bestFit="1" customWidth="1"/>
    <col min="15633" max="15633" width="12.7109375" style="1" bestFit="1" customWidth="1"/>
    <col min="15634" max="15634" width="22.5703125" style="1" customWidth="1"/>
    <col min="15635" max="15635" width="23.5703125" style="1" customWidth="1"/>
    <col min="15636" max="15636" width="13.42578125" style="1" bestFit="1" customWidth="1"/>
    <col min="15637" max="15637" width="12.7109375" style="1" bestFit="1" customWidth="1"/>
    <col min="15638" max="15638" width="22.5703125" style="1" customWidth="1"/>
    <col min="15639" max="15639" width="23.5703125" style="1" customWidth="1"/>
    <col min="15640" max="15640" width="13.42578125" style="1" bestFit="1" customWidth="1"/>
    <col min="15641" max="15641" width="12.7109375" style="1" bestFit="1" customWidth="1"/>
    <col min="15642" max="15642" width="22.5703125" style="1" customWidth="1"/>
    <col min="15643" max="15643" width="23.5703125" style="1" customWidth="1"/>
    <col min="15644" max="15644" width="13.42578125" style="1" bestFit="1" customWidth="1"/>
    <col min="15645" max="15645" width="12.7109375" style="1" bestFit="1" customWidth="1"/>
    <col min="15646" max="15646" width="14.85546875" style="1" customWidth="1"/>
    <col min="15647" max="15647" width="13" style="1" customWidth="1"/>
    <col min="15648" max="15648" width="22.5703125" style="1" customWidth="1"/>
    <col min="15649" max="15649" width="23.5703125" style="1" customWidth="1"/>
    <col min="15650" max="15650" width="13.42578125" style="1" bestFit="1" customWidth="1"/>
    <col min="15651" max="15651" width="12.7109375" style="1" bestFit="1" customWidth="1"/>
    <col min="15652" max="15652" width="14.85546875" style="1" customWidth="1"/>
    <col min="15653" max="15653" width="13" style="1" customWidth="1"/>
    <col min="15654" max="15654" width="14.85546875" style="1" customWidth="1"/>
    <col min="15655" max="15655" width="13" style="1" customWidth="1"/>
    <col min="15656" max="15656" width="14.85546875" style="1" customWidth="1"/>
    <col min="15657" max="15657" width="13" style="1" customWidth="1"/>
    <col min="15658" max="15658" width="22.5703125" style="1" customWidth="1"/>
    <col min="15659" max="15659" width="23.5703125" style="1" customWidth="1"/>
    <col min="15660" max="15660" width="13.42578125" style="1" bestFit="1" customWidth="1"/>
    <col min="15661" max="15661" width="12.7109375" style="1" bestFit="1" customWidth="1"/>
    <col min="15662" max="15662" width="14.85546875" style="1" customWidth="1"/>
    <col min="15663" max="15663" width="13" style="1" customWidth="1"/>
    <col min="15664" max="15664" width="14.85546875" style="1" customWidth="1"/>
    <col min="15665" max="15665" width="13" style="1" customWidth="1"/>
    <col min="15666" max="15666" width="14.85546875" style="1" customWidth="1"/>
    <col min="15667" max="15667" width="13" style="1" customWidth="1"/>
    <col min="15668" max="15872" width="11" style="1"/>
    <col min="15873" max="15873" width="45.42578125" style="1" bestFit="1" customWidth="1"/>
    <col min="15874" max="15874" width="43.140625" style="1" bestFit="1" customWidth="1"/>
    <col min="15875" max="15875" width="32.42578125" style="1" bestFit="1" customWidth="1"/>
    <col min="15876" max="15876" width="14.85546875" style="1" customWidth="1"/>
    <col min="15877" max="15877" width="13" style="1" customWidth="1"/>
    <col min="15878" max="15878" width="22.5703125" style="1" customWidth="1"/>
    <col min="15879" max="15879" width="23.5703125" style="1" customWidth="1"/>
    <col min="15880" max="15880" width="13.42578125" style="1" bestFit="1" customWidth="1"/>
    <col min="15881" max="15881" width="12.7109375" style="1" bestFit="1" customWidth="1"/>
    <col min="15882" max="15882" width="22.5703125" style="1" customWidth="1"/>
    <col min="15883" max="15883" width="23.5703125" style="1" customWidth="1"/>
    <col min="15884" max="15884" width="13.42578125" style="1" bestFit="1" customWidth="1"/>
    <col min="15885" max="15885" width="12.7109375" style="1" bestFit="1" customWidth="1"/>
    <col min="15886" max="15886" width="22.5703125" style="1" customWidth="1"/>
    <col min="15887" max="15887" width="23.5703125" style="1" customWidth="1"/>
    <col min="15888" max="15888" width="13.42578125" style="1" bestFit="1" customWidth="1"/>
    <col min="15889" max="15889" width="12.7109375" style="1" bestFit="1" customWidth="1"/>
    <col min="15890" max="15890" width="22.5703125" style="1" customWidth="1"/>
    <col min="15891" max="15891" width="23.5703125" style="1" customWidth="1"/>
    <col min="15892" max="15892" width="13.42578125" style="1" bestFit="1" customWidth="1"/>
    <col min="15893" max="15893" width="12.7109375" style="1" bestFit="1" customWidth="1"/>
    <col min="15894" max="15894" width="22.5703125" style="1" customWidth="1"/>
    <col min="15895" max="15895" width="23.5703125" style="1" customWidth="1"/>
    <col min="15896" max="15896" width="13.42578125" style="1" bestFit="1" customWidth="1"/>
    <col min="15897" max="15897" width="12.7109375" style="1" bestFit="1" customWidth="1"/>
    <col min="15898" max="15898" width="22.5703125" style="1" customWidth="1"/>
    <col min="15899" max="15899" width="23.5703125" style="1" customWidth="1"/>
    <col min="15900" max="15900" width="13.42578125" style="1" bestFit="1" customWidth="1"/>
    <col min="15901" max="15901" width="12.7109375" style="1" bestFit="1" customWidth="1"/>
    <col min="15902" max="15902" width="14.85546875" style="1" customWidth="1"/>
    <col min="15903" max="15903" width="13" style="1" customWidth="1"/>
    <col min="15904" max="15904" width="22.5703125" style="1" customWidth="1"/>
    <col min="15905" max="15905" width="23.5703125" style="1" customWidth="1"/>
    <col min="15906" max="15906" width="13.42578125" style="1" bestFit="1" customWidth="1"/>
    <col min="15907" max="15907" width="12.7109375" style="1" bestFit="1" customWidth="1"/>
    <col min="15908" max="15908" width="14.85546875" style="1" customWidth="1"/>
    <col min="15909" max="15909" width="13" style="1" customWidth="1"/>
    <col min="15910" max="15910" width="14.85546875" style="1" customWidth="1"/>
    <col min="15911" max="15911" width="13" style="1" customWidth="1"/>
    <col min="15912" max="15912" width="14.85546875" style="1" customWidth="1"/>
    <col min="15913" max="15913" width="13" style="1" customWidth="1"/>
    <col min="15914" max="15914" width="22.5703125" style="1" customWidth="1"/>
    <col min="15915" max="15915" width="23.5703125" style="1" customWidth="1"/>
    <col min="15916" max="15916" width="13.42578125" style="1" bestFit="1" customWidth="1"/>
    <col min="15917" max="15917" width="12.7109375" style="1" bestFit="1" customWidth="1"/>
    <col min="15918" max="15918" width="14.85546875" style="1" customWidth="1"/>
    <col min="15919" max="15919" width="13" style="1" customWidth="1"/>
    <col min="15920" max="15920" width="14.85546875" style="1" customWidth="1"/>
    <col min="15921" max="15921" width="13" style="1" customWidth="1"/>
    <col min="15922" max="15922" width="14.85546875" style="1" customWidth="1"/>
    <col min="15923" max="15923" width="13" style="1" customWidth="1"/>
    <col min="15924" max="16128" width="11" style="1"/>
    <col min="16129" max="16129" width="45.42578125" style="1" bestFit="1" customWidth="1"/>
    <col min="16130" max="16130" width="43.140625" style="1" bestFit="1" customWidth="1"/>
    <col min="16131" max="16131" width="32.42578125" style="1" bestFit="1" customWidth="1"/>
    <col min="16132" max="16132" width="14.85546875" style="1" customWidth="1"/>
    <col min="16133" max="16133" width="13" style="1" customWidth="1"/>
    <col min="16134" max="16134" width="22.5703125" style="1" customWidth="1"/>
    <col min="16135" max="16135" width="23.5703125" style="1" customWidth="1"/>
    <col min="16136" max="16136" width="13.42578125" style="1" bestFit="1" customWidth="1"/>
    <col min="16137" max="16137" width="12.7109375" style="1" bestFit="1" customWidth="1"/>
    <col min="16138" max="16138" width="22.5703125" style="1" customWidth="1"/>
    <col min="16139" max="16139" width="23.5703125" style="1" customWidth="1"/>
    <col min="16140" max="16140" width="13.42578125" style="1" bestFit="1" customWidth="1"/>
    <col min="16141" max="16141" width="12.7109375" style="1" bestFit="1" customWidth="1"/>
    <col min="16142" max="16142" width="22.5703125" style="1" customWidth="1"/>
    <col min="16143" max="16143" width="23.5703125" style="1" customWidth="1"/>
    <col min="16144" max="16144" width="13.42578125" style="1" bestFit="1" customWidth="1"/>
    <col min="16145" max="16145" width="12.7109375" style="1" bestFit="1" customWidth="1"/>
    <col min="16146" max="16146" width="22.5703125" style="1" customWidth="1"/>
    <col min="16147" max="16147" width="23.5703125" style="1" customWidth="1"/>
    <col min="16148" max="16148" width="13.42578125" style="1" bestFit="1" customWidth="1"/>
    <col min="16149" max="16149" width="12.7109375" style="1" bestFit="1" customWidth="1"/>
    <col min="16150" max="16150" width="22.5703125" style="1" customWidth="1"/>
    <col min="16151" max="16151" width="23.5703125" style="1" customWidth="1"/>
    <col min="16152" max="16152" width="13.42578125" style="1" bestFit="1" customWidth="1"/>
    <col min="16153" max="16153" width="12.7109375" style="1" bestFit="1" customWidth="1"/>
    <col min="16154" max="16154" width="22.5703125" style="1" customWidth="1"/>
    <col min="16155" max="16155" width="23.5703125" style="1" customWidth="1"/>
    <col min="16156" max="16156" width="13.42578125" style="1" bestFit="1" customWidth="1"/>
    <col min="16157" max="16157" width="12.7109375" style="1" bestFit="1" customWidth="1"/>
    <col min="16158" max="16158" width="14.85546875" style="1" customWidth="1"/>
    <col min="16159" max="16159" width="13" style="1" customWidth="1"/>
    <col min="16160" max="16160" width="22.5703125" style="1" customWidth="1"/>
    <col min="16161" max="16161" width="23.5703125" style="1" customWidth="1"/>
    <col min="16162" max="16162" width="13.42578125" style="1" bestFit="1" customWidth="1"/>
    <col min="16163" max="16163" width="12.7109375" style="1" bestFit="1" customWidth="1"/>
    <col min="16164" max="16164" width="14.85546875" style="1" customWidth="1"/>
    <col min="16165" max="16165" width="13" style="1" customWidth="1"/>
    <col min="16166" max="16166" width="14.85546875" style="1" customWidth="1"/>
    <col min="16167" max="16167" width="13" style="1" customWidth="1"/>
    <col min="16168" max="16168" width="14.85546875" style="1" customWidth="1"/>
    <col min="16169" max="16169" width="13" style="1" customWidth="1"/>
    <col min="16170" max="16170" width="22.5703125" style="1" customWidth="1"/>
    <col min="16171" max="16171" width="23.5703125" style="1" customWidth="1"/>
    <col min="16172" max="16172" width="13.42578125" style="1" bestFit="1" customWidth="1"/>
    <col min="16173" max="16173" width="12.7109375" style="1" bestFit="1" customWidth="1"/>
    <col min="16174" max="16174" width="14.85546875" style="1" customWidth="1"/>
    <col min="16175" max="16175" width="13" style="1" customWidth="1"/>
    <col min="16176" max="16176" width="14.85546875" style="1" customWidth="1"/>
    <col min="16177" max="16177" width="13" style="1" customWidth="1"/>
    <col min="16178" max="16178" width="14.85546875" style="1" customWidth="1"/>
    <col min="16179" max="16179" width="13" style="1" customWidth="1"/>
    <col min="16180" max="16384" width="11" style="1"/>
  </cols>
  <sheetData>
    <row r="1" spans="1:51" x14ac:dyDescent="0.2">
      <c r="A1" s="296" t="s">
        <v>0</v>
      </c>
      <c r="B1" s="296"/>
      <c r="C1" s="296"/>
      <c r="D1" s="296"/>
      <c r="E1" s="296"/>
      <c r="F1" s="296"/>
      <c r="G1" s="296"/>
      <c r="H1" s="296"/>
      <c r="I1" s="296"/>
      <c r="J1" s="296"/>
      <c r="K1" s="296"/>
      <c r="L1" s="296"/>
      <c r="M1" s="296"/>
      <c r="N1" s="296"/>
      <c r="O1" s="296"/>
      <c r="P1" s="296"/>
      <c r="Q1" s="296"/>
      <c r="R1" s="296"/>
      <c r="S1" s="296"/>
      <c r="T1" s="296"/>
      <c r="U1" s="296"/>
      <c r="V1" s="296"/>
      <c r="W1" s="296"/>
      <c r="X1" s="296"/>
      <c r="Y1" s="296"/>
      <c r="Z1" s="296"/>
      <c r="AA1" s="296"/>
      <c r="AB1" s="296"/>
      <c r="AC1" s="296"/>
      <c r="AD1" s="296"/>
      <c r="AE1" s="296"/>
      <c r="AF1" s="296"/>
      <c r="AG1" s="296"/>
      <c r="AH1" s="296"/>
      <c r="AI1" s="296"/>
      <c r="AJ1" s="296"/>
      <c r="AK1" s="296"/>
      <c r="AL1" s="296"/>
      <c r="AM1" s="296"/>
      <c r="AN1" s="296"/>
      <c r="AO1" s="296"/>
      <c r="AP1" s="296"/>
      <c r="AQ1" s="296"/>
      <c r="AR1" s="296"/>
      <c r="AS1" s="296"/>
      <c r="AT1" s="296"/>
      <c r="AU1" s="296"/>
      <c r="AV1" s="296"/>
      <c r="AW1" s="296"/>
      <c r="AX1" s="296"/>
      <c r="AY1" s="296"/>
    </row>
    <row r="2" spans="1:51" x14ac:dyDescent="0.2">
      <c r="A2" s="296" t="s">
        <v>1</v>
      </c>
      <c r="B2" s="296"/>
      <c r="C2" s="296"/>
      <c r="D2" s="296"/>
      <c r="E2" s="296"/>
      <c r="F2" s="296"/>
      <c r="G2" s="296"/>
      <c r="H2" s="296"/>
      <c r="I2" s="296"/>
      <c r="J2" s="296"/>
      <c r="K2" s="296"/>
      <c r="L2" s="296"/>
      <c r="M2" s="296"/>
      <c r="N2" s="296"/>
      <c r="O2" s="296"/>
      <c r="P2" s="296"/>
      <c r="Q2" s="296"/>
      <c r="R2" s="296"/>
      <c r="S2" s="296"/>
      <c r="T2" s="296"/>
      <c r="U2" s="296"/>
      <c r="V2" s="296"/>
      <c r="W2" s="296"/>
      <c r="X2" s="296"/>
      <c r="Y2" s="296"/>
      <c r="Z2" s="296"/>
      <c r="AA2" s="296"/>
      <c r="AB2" s="296"/>
      <c r="AC2" s="296"/>
      <c r="AD2" s="296"/>
      <c r="AE2" s="296"/>
      <c r="AF2" s="296"/>
      <c r="AG2" s="296"/>
      <c r="AH2" s="296"/>
      <c r="AI2" s="296"/>
      <c r="AJ2" s="296"/>
      <c r="AK2" s="296"/>
      <c r="AL2" s="296"/>
      <c r="AM2" s="296"/>
      <c r="AN2" s="296"/>
      <c r="AO2" s="296"/>
      <c r="AP2" s="296"/>
      <c r="AQ2" s="296"/>
      <c r="AR2" s="296"/>
      <c r="AS2" s="296"/>
      <c r="AT2" s="296"/>
      <c r="AU2" s="296"/>
      <c r="AV2" s="296"/>
      <c r="AW2" s="296"/>
      <c r="AX2" s="296"/>
      <c r="AY2" s="296"/>
    </row>
    <row r="3" spans="1:51" x14ac:dyDescent="0.2">
      <c r="A3" s="296" t="s">
        <v>2</v>
      </c>
      <c r="B3" s="296"/>
      <c r="C3" s="296"/>
      <c r="D3" s="296"/>
      <c r="E3" s="296"/>
      <c r="F3" s="296"/>
      <c r="G3" s="296"/>
      <c r="H3" s="296"/>
      <c r="I3" s="296"/>
      <c r="J3" s="296"/>
      <c r="K3" s="296"/>
      <c r="L3" s="296"/>
      <c r="M3" s="296"/>
      <c r="N3" s="296"/>
      <c r="O3" s="296"/>
      <c r="P3" s="296"/>
      <c r="Q3" s="296"/>
      <c r="R3" s="296"/>
      <c r="S3" s="296"/>
      <c r="T3" s="296"/>
      <c r="U3" s="296"/>
      <c r="V3" s="296"/>
      <c r="W3" s="296"/>
      <c r="X3" s="296"/>
      <c r="Y3" s="296"/>
      <c r="Z3" s="296"/>
      <c r="AA3" s="296"/>
      <c r="AB3" s="296"/>
      <c r="AC3" s="296"/>
      <c r="AD3" s="296"/>
      <c r="AE3" s="296"/>
      <c r="AF3" s="296"/>
      <c r="AG3" s="296"/>
      <c r="AH3" s="296"/>
      <c r="AI3" s="296"/>
      <c r="AJ3" s="296"/>
      <c r="AK3" s="296"/>
      <c r="AL3" s="296"/>
      <c r="AM3" s="296"/>
      <c r="AN3" s="296"/>
      <c r="AO3" s="296"/>
      <c r="AP3" s="296"/>
      <c r="AQ3" s="296"/>
      <c r="AR3" s="296"/>
      <c r="AS3" s="296"/>
      <c r="AT3" s="296"/>
      <c r="AU3" s="296"/>
      <c r="AV3" s="296"/>
      <c r="AW3" s="296"/>
      <c r="AX3" s="296"/>
      <c r="AY3" s="296"/>
    </row>
    <row r="4" spans="1:51" s="3" customFormat="1" ht="18" customHeight="1" x14ac:dyDescent="0.25">
      <c r="A4" s="297" t="s">
        <v>301</v>
      </c>
      <c r="B4" s="297"/>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row>
    <row r="5" spans="1:51" x14ac:dyDescent="0.2">
      <c r="A5" s="298" t="s">
        <v>98</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6"/>
      <c r="AT5" s="296"/>
      <c r="AU5" s="296"/>
      <c r="AV5" s="296"/>
      <c r="AW5" s="296"/>
      <c r="AX5" s="296"/>
      <c r="AY5" s="296"/>
    </row>
    <row r="6" spans="1:51" ht="45.6" customHeight="1" x14ac:dyDescent="0.2">
      <c r="A6" s="295" t="s">
        <v>5</v>
      </c>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5"/>
      <c r="AN6" s="295"/>
      <c r="AO6" s="295"/>
      <c r="AP6" s="295"/>
      <c r="AQ6" s="295"/>
      <c r="AR6" s="295"/>
      <c r="AS6" s="295"/>
      <c r="AT6" s="295"/>
      <c r="AU6" s="295"/>
      <c r="AV6" s="295"/>
      <c r="AW6" s="295"/>
      <c r="AX6" s="295"/>
      <c r="AY6" s="295"/>
    </row>
    <row r="7" spans="1:51" x14ac:dyDescent="0.2">
      <c r="A7" s="9" t="s">
        <v>6</v>
      </c>
      <c r="B7" s="153">
        <v>1454596625</v>
      </c>
      <c r="C7" s="154"/>
    </row>
    <row r="8" spans="1:51" ht="13.5" customHeight="1" x14ac:dyDescent="0.2">
      <c r="A8" s="7" t="s">
        <v>7</v>
      </c>
      <c r="B8" s="155">
        <v>44718</v>
      </c>
      <c r="C8" s="154"/>
    </row>
    <row r="9" spans="1:51" ht="13.5" customHeight="1" x14ac:dyDescent="0.2">
      <c r="A9" s="7"/>
      <c r="B9" s="155"/>
      <c r="C9" s="154"/>
    </row>
    <row r="10" spans="1:51" x14ac:dyDescent="0.2">
      <c r="A10" s="301" t="s">
        <v>8</v>
      </c>
      <c r="B10" s="301"/>
      <c r="C10" s="301"/>
    </row>
    <row r="11" spans="1:51" ht="14.25" customHeight="1" x14ac:dyDescent="0.2">
      <c r="A11" s="302" t="s">
        <v>9</v>
      </c>
      <c r="B11" s="4" t="s">
        <v>10</v>
      </c>
      <c r="C11" s="156">
        <v>1</v>
      </c>
    </row>
    <row r="12" spans="1:51" x14ac:dyDescent="0.2">
      <c r="A12" s="303"/>
      <c r="B12" s="4" t="s">
        <v>11</v>
      </c>
      <c r="C12" s="18">
        <v>0.7</v>
      </c>
    </row>
    <row r="13" spans="1:51" x14ac:dyDescent="0.2">
      <c r="A13" s="303"/>
      <c r="B13" s="4" t="s">
        <v>12</v>
      </c>
      <c r="C13" s="156">
        <v>1</v>
      </c>
    </row>
    <row r="14" spans="1:51" x14ac:dyDescent="0.2">
      <c r="A14" s="304"/>
      <c r="B14" s="4" t="s">
        <v>13</v>
      </c>
      <c r="C14" s="78">
        <f>B7*3/8</f>
        <v>545473734.375</v>
      </c>
      <c r="D14" s="19"/>
      <c r="F14" s="5"/>
      <c r="I14" s="153"/>
      <c r="J14" s="5"/>
      <c r="M14" s="153"/>
      <c r="N14" s="5"/>
      <c r="Q14" s="153"/>
      <c r="R14" s="5"/>
      <c r="U14" s="153"/>
      <c r="V14" s="5"/>
      <c r="Y14" s="153"/>
      <c r="Z14" s="5"/>
      <c r="AC14" s="153"/>
      <c r="AD14" s="19"/>
      <c r="AF14" s="5"/>
      <c r="AI14" s="153"/>
      <c r="AJ14" s="19"/>
      <c r="AL14" s="19"/>
      <c r="AN14" s="19"/>
      <c r="AP14" s="5"/>
      <c r="AS14" s="153"/>
      <c r="AT14" s="19"/>
      <c r="AV14" s="19"/>
      <c r="AX14" s="19"/>
    </row>
    <row r="15" spans="1:51" ht="18" customHeight="1" x14ac:dyDescent="0.2">
      <c r="A15" s="302" t="s">
        <v>14</v>
      </c>
      <c r="B15" s="4" t="s">
        <v>15</v>
      </c>
      <c r="C15" s="18">
        <v>0</v>
      </c>
    </row>
    <row r="16" spans="1:51" ht="18" customHeight="1" x14ac:dyDescent="0.2">
      <c r="A16" s="304"/>
      <c r="B16" s="4" t="s">
        <v>16</v>
      </c>
      <c r="C16" s="18">
        <v>0</v>
      </c>
    </row>
    <row r="17" spans="1:51" ht="18" customHeight="1" thickBot="1" x14ac:dyDescent="0.25">
      <c r="A17" s="157"/>
      <c r="B17" s="158"/>
      <c r="C17" s="154"/>
    </row>
    <row r="18" spans="1:51" ht="34.5" customHeight="1" x14ac:dyDescent="0.2">
      <c r="C18" s="305" t="s">
        <v>17</v>
      </c>
      <c r="D18" s="299" t="s">
        <v>99</v>
      </c>
      <c r="E18" s="300"/>
      <c r="F18" s="307" t="s">
        <v>100</v>
      </c>
      <c r="G18" s="308"/>
      <c r="H18" s="308"/>
      <c r="I18" s="309"/>
      <c r="J18" s="307" t="s">
        <v>101</v>
      </c>
      <c r="K18" s="308"/>
      <c r="L18" s="308"/>
      <c r="M18" s="309"/>
      <c r="N18" s="307" t="s">
        <v>102</v>
      </c>
      <c r="O18" s="308"/>
      <c r="P18" s="308"/>
      <c r="Q18" s="309"/>
      <c r="R18" s="307" t="s">
        <v>103</v>
      </c>
      <c r="S18" s="308"/>
      <c r="T18" s="308"/>
      <c r="U18" s="309"/>
      <c r="V18" s="307" t="s">
        <v>104</v>
      </c>
      <c r="W18" s="308"/>
      <c r="X18" s="308"/>
      <c r="Y18" s="309"/>
      <c r="Z18" s="307" t="s">
        <v>105</v>
      </c>
      <c r="AA18" s="308"/>
      <c r="AB18" s="308"/>
      <c r="AC18" s="309"/>
      <c r="AD18" s="299" t="s">
        <v>106</v>
      </c>
      <c r="AE18" s="300"/>
      <c r="AF18" s="307" t="s">
        <v>107</v>
      </c>
      <c r="AG18" s="308"/>
      <c r="AH18" s="308"/>
      <c r="AI18" s="309"/>
      <c r="AJ18" s="299" t="s">
        <v>108</v>
      </c>
      <c r="AK18" s="300"/>
      <c r="AL18" s="299" t="s">
        <v>109</v>
      </c>
      <c r="AM18" s="300"/>
      <c r="AN18" s="299" t="s">
        <v>110</v>
      </c>
      <c r="AO18" s="300"/>
      <c r="AP18" s="313" t="s">
        <v>111</v>
      </c>
      <c r="AQ18" s="314"/>
      <c r="AR18" s="314"/>
      <c r="AS18" s="315"/>
      <c r="AT18" s="299" t="s">
        <v>112</v>
      </c>
      <c r="AU18" s="300"/>
      <c r="AV18" s="299" t="s">
        <v>113</v>
      </c>
      <c r="AW18" s="300"/>
      <c r="AX18" s="299" t="s">
        <v>114</v>
      </c>
      <c r="AY18" s="300"/>
    </row>
    <row r="19" spans="1:51" ht="50.1" customHeight="1" x14ac:dyDescent="0.2">
      <c r="C19" s="306"/>
      <c r="D19" s="35" t="s">
        <v>35</v>
      </c>
      <c r="E19" s="36" t="s">
        <v>36</v>
      </c>
      <c r="F19" s="48" t="s">
        <v>115</v>
      </c>
      <c r="G19" s="57" t="s">
        <v>116</v>
      </c>
      <c r="H19" s="57" t="s">
        <v>35</v>
      </c>
      <c r="I19" s="58" t="s">
        <v>36</v>
      </c>
      <c r="J19" s="48" t="s">
        <v>117</v>
      </c>
      <c r="K19" s="57" t="s">
        <v>118</v>
      </c>
      <c r="L19" s="57" t="s">
        <v>35</v>
      </c>
      <c r="M19" s="58" t="s">
        <v>36</v>
      </c>
      <c r="N19" s="48" t="s">
        <v>119</v>
      </c>
      <c r="O19" s="57" t="s">
        <v>120</v>
      </c>
      <c r="P19" s="57" t="s">
        <v>35</v>
      </c>
      <c r="Q19" s="58" t="s">
        <v>36</v>
      </c>
      <c r="R19" s="48" t="s">
        <v>121</v>
      </c>
      <c r="S19" s="57" t="s">
        <v>122</v>
      </c>
      <c r="T19" s="57" t="s">
        <v>35</v>
      </c>
      <c r="U19" s="58" t="s">
        <v>36</v>
      </c>
      <c r="V19" s="48" t="s">
        <v>123</v>
      </c>
      <c r="W19" s="57" t="s">
        <v>124</v>
      </c>
      <c r="X19" s="57" t="s">
        <v>35</v>
      </c>
      <c r="Y19" s="58" t="s">
        <v>36</v>
      </c>
      <c r="Z19" s="48" t="s">
        <v>125</v>
      </c>
      <c r="AA19" s="57" t="s">
        <v>126</v>
      </c>
      <c r="AB19" s="57" t="s">
        <v>35</v>
      </c>
      <c r="AC19" s="58" t="s">
        <v>36</v>
      </c>
      <c r="AD19" s="35" t="s">
        <v>35</v>
      </c>
      <c r="AE19" s="36" t="s">
        <v>36</v>
      </c>
      <c r="AF19" s="48" t="s">
        <v>127</v>
      </c>
      <c r="AG19" s="57" t="s">
        <v>128</v>
      </c>
      <c r="AH19" s="57" t="s">
        <v>35</v>
      </c>
      <c r="AI19" s="58" t="s">
        <v>36</v>
      </c>
      <c r="AJ19" s="35" t="s">
        <v>35</v>
      </c>
      <c r="AK19" s="36" t="s">
        <v>36</v>
      </c>
      <c r="AL19" s="35" t="s">
        <v>35</v>
      </c>
      <c r="AM19" s="36" t="s">
        <v>36</v>
      </c>
      <c r="AN19" s="35" t="s">
        <v>35</v>
      </c>
      <c r="AO19" s="36" t="s">
        <v>36</v>
      </c>
      <c r="AP19" s="280" t="s">
        <v>129</v>
      </c>
      <c r="AQ19" s="91" t="s">
        <v>130</v>
      </c>
      <c r="AR19" s="91" t="s">
        <v>35</v>
      </c>
      <c r="AS19" s="281" t="s">
        <v>36</v>
      </c>
      <c r="AT19" s="35" t="s">
        <v>35</v>
      </c>
      <c r="AU19" s="36" t="s">
        <v>36</v>
      </c>
      <c r="AV19" s="35" t="s">
        <v>35</v>
      </c>
      <c r="AW19" s="36" t="s">
        <v>36</v>
      </c>
      <c r="AX19" s="35" t="s">
        <v>35</v>
      </c>
      <c r="AY19" s="36" t="s">
        <v>36</v>
      </c>
    </row>
    <row r="20" spans="1:51" x14ac:dyDescent="0.2">
      <c r="C20" s="28" t="s">
        <v>63</v>
      </c>
      <c r="D20" s="37">
        <v>1</v>
      </c>
      <c r="E20" s="38"/>
      <c r="F20" s="49">
        <v>0.4</v>
      </c>
      <c r="G20" s="59">
        <v>0.6</v>
      </c>
      <c r="H20" s="60">
        <f>+G20+F20</f>
        <v>1</v>
      </c>
      <c r="I20" s="58"/>
      <c r="J20" s="49">
        <v>0.95</v>
      </c>
      <c r="K20" s="59">
        <v>0.05</v>
      </c>
      <c r="L20" s="60">
        <f>+K20+J20</f>
        <v>1</v>
      </c>
      <c r="M20" s="58"/>
      <c r="N20" s="49">
        <v>0.5</v>
      </c>
      <c r="O20" s="59">
        <v>0.5</v>
      </c>
      <c r="P20" s="60">
        <f>+O20+N20</f>
        <v>1</v>
      </c>
      <c r="Q20" s="58"/>
      <c r="R20" s="49">
        <v>0.95</v>
      </c>
      <c r="S20" s="59">
        <v>0.05</v>
      </c>
      <c r="T20" s="60">
        <f>+S20+R20</f>
        <v>1</v>
      </c>
      <c r="U20" s="58"/>
      <c r="V20" s="49">
        <v>0.95</v>
      </c>
      <c r="W20" s="59">
        <v>0.05</v>
      </c>
      <c r="X20" s="60">
        <f>+W20+V20</f>
        <v>1</v>
      </c>
      <c r="Y20" s="58"/>
      <c r="Z20" s="49">
        <v>0.95</v>
      </c>
      <c r="AA20" s="59">
        <v>0.05</v>
      </c>
      <c r="AB20" s="60">
        <f>+AA20+Z20</f>
        <v>1</v>
      </c>
      <c r="AC20" s="58"/>
      <c r="AD20" s="37">
        <v>1</v>
      </c>
      <c r="AE20" s="38"/>
      <c r="AF20" s="49">
        <v>0.5</v>
      </c>
      <c r="AG20" s="59">
        <v>0.5</v>
      </c>
      <c r="AH20" s="60">
        <f>+AG20+AF20</f>
        <v>1</v>
      </c>
      <c r="AI20" s="58"/>
      <c r="AJ20" s="37">
        <v>1</v>
      </c>
      <c r="AK20" s="38"/>
      <c r="AL20" s="37">
        <v>1</v>
      </c>
      <c r="AM20" s="38"/>
      <c r="AN20" s="37">
        <v>1</v>
      </c>
      <c r="AO20" s="38"/>
      <c r="AP20" s="259">
        <v>0.5</v>
      </c>
      <c r="AQ20" s="260">
        <v>0.5</v>
      </c>
      <c r="AR20" s="92">
        <f>+AQ20+AP20</f>
        <v>1</v>
      </c>
      <c r="AS20" s="281"/>
      <c r="AT20" s="37">
        <v>1</v>
      </c>
      <c r="AU20" s="38"/>
      <c r="AV20" s="37">
        <v>1</v>
      </c>
      <c r="AW20" s="38"/>
      <c r="AX20" s="37">
        <v>1</v>
      </c>
      <c r="AY20" s="38"/>
    </row>
    <row r="21" spans="1:51" s="3" customFormat="1" ht="15" customHeight="1" x14ac:dyDescent="0.25">
      <c r="B21" s="310" t="s">
        <v>64</v>
      </c>
      <c r="C21" s="28" t="s">
        <v>65</v>
      </c>
      <c r="D21" s="39">
        <v>5186721027</v>
      </c>
      <c r="E21" s="40"/>
      <c r="F21" s="50">
        <v>8335521654</v>
      </c>
      <c r="G21" s="50">
        <v>4897916896</v>
      </c>
      <c r="H21" s="61"/>
      <c r="I21" s="62"/>
      <c r="J21" s="50">
        <v>5864733047</v>
      </c>
      <c r="K21" s="50">
        <v>1091083288</v>
      </c>
      <c r="L21" s="61"/>
      <c r="M21" s="62"/>
      <c r="N21" s="50">
        <v>5106505039</v>
      </c>
      <c r="O21" s="50">
        <v>680485318</v>
      </c>
      <c r="P21" s="61"/>
      <c r="Q21" s="62"/>
      <c r="R21" s="50">
        <v>5135092000</v>
      </c>
      <c r="S21" s="50">
        <v>386987000</v>
      </c>
      <c r="T21" s="61"/>
      <c r="U21" s="62"/>
      <c r="V21" s="50">
        <v>5764687191</v>
      </c>
      <c r="W21" s="50">
        <v>1842480223</v>
      </c>
      <c r="X21" s="61"/>
      <c r="Y21" s="62"/>
      <c r="Z21" s="50">
        <v>4436830815</v>
      </c>
      <c r="AA21" s="50">
        <v>246827702</v>
      </c>
      <c r="AB21" s="61"/>
      <c r="AC21" s="62"/>
      <c r="AD21" s="159">
        <v>2056786073</v>
      </c>
      <c r="AE21" s="160"/>
      <c r="AF21" s="50">
        <v>3774554544</v>
      </c>
      <c r="AG21" s="50">
        <v>5180879983</v>
      </c>
      <c r="AH21" s="61"/>
      <c r="AI21" s="62"/>
      <c r="AJ21" s="159">
        <v>744478000</v>
      </c>
      <c r="AK21" s="160"/>
      <c r="AL21" s="159">
        <v>5916923640</v>
      </c>
      <c r="AM21" s="160"/>
      <c r="AN21" s="159">
        <v>41274166741</v>
      </c>
      <c r="AO21" s="160"/>
      <c r="AP21" s="282">
        <v>2172351615</v>
      </c>
      <c r="AQ21" s="282">
        <v>59855837719</v>
      </c>
      <c r="AR21" s="93"/>
      <c r="AS21" s="283"/>
      <c r="AT21" s="159">
        <v>3412358876</v>
      </c>
      <c r="AU21" s="160"/>
      <c r="AV21" s="159">
        <v>8628340411</v>
      </c>
      <c r="AW21" s="160"/>
      <c r="AX21" s="159">
        <v>1301028722</v>
      </c>
      <c r="AY21" s="160"/>
    </row>
    <row r="22" spans="1:51" s="3" customFormat="1" x14ac:dyDescent="0.25">
      <c r="B22" s="311"/>
      <c r="C22" s="28" t="s">
        <v>66</v>
      </c>
      <c r="D22" s="39">
        <v>6150759186</v>
      </c>
      <c r="E22" s="40"/>
      <c r="F22" s="50">
        <v>10464445942</v>
      </c>
      <c r="G22" s="50">
        <v>5149162768</v>
      </c>
      <c r="H22" s="61"/>
      <c r="I22" s="62"/>
      <c r="J22" s="50">
        <v>5891884865</v>
      </c>
      <c r="K22" s="50">
        <v>1212754501</v>
      </c>
      <c r="L22" s="61"/>
      <c r="M22" s="62"/>
      <c r="N22" s="50">
        <v>9164695111</v>
      </c>
      <c r="O22" s="50">
        <v>680485318</v>
      </c>
      <c r="P22" s="61"/>
      <c r="Q22" s="62"/>
      <c r="R22" s="50">
        <v>7047973000</v>
      </c>
      <c r="S22" s="50">
        <v>898606000</v>
      </c>
      <c r="T22" s="61"/>
      <c r="U22" s="62"/>
      <c r="V22" s="50">
        <v>5801720388</v>
      </c>
      <c r="W22" s="50">
        <v>6039907682</v>
      </c>
      <c r="X22" s="61"/>
      <c r="Y22" s="62"/>
      <c r="Z22" s="50">
        <v>4480530824</v>
      </c>
      <c r="AA22" s="50">
        <v>246827702</v>
      </c>
      <c r="AB22" s="61"/>
      <c r="AC22" s="62"/>
      <c r="AD22" s="159">
        <v>4893290691</v>
      </c>
      <c r="AE22" s="160"/>
      <c r="AF22" s="50">
        <v>4656773782</v>
      </c>
      <c r="AG22" s="50">
        <v>6083535282</v>
      </c>
      <c r="AH22" s="61"/>
      <c r="AI22" s="62"/>
      <c r="AJ22" s="159">
        <v>2324447000</v>
      </c>
      <c r="AK22" s="160"/>
      <c r="AL22" s="159">
        <v>10677035496</v>
      </c>
      <c r="AM22" s="160"/>
      <c r="AN22" s="159">
        <v>49038892930</v>
      </c>
      <c r="AO22" s="160"/>
      <c r="AP22" s="282">
        <v>2264776163</v>
      </c>
      <c r="AQ22" s="282">
        <v>61057220300</v>
      </c>
      <c r="AR22" s="93"/>
      <c r="AS22" s="283"/>
      <c r="AT22" s="159">
        <v>3950604916</v>
      </c>
      <c r="AU22" s="160"/>
      <c r="AV22" s="159">
        <v>8744010431</v>
      </c>
      <c r="AW22" s="160"/>
      <c r="AX22" s="159">
        <v>3695039114</v>
      </c>
      <c r="AY22" s="160"/>
    </row>
    <row r="23" spans="1:51" s="3" customFormat="1" x14ac:dyDescent="0.25">
      <c r="B23" s="311"/>
      <c r="C23" s="28" t="s">
        <v>67</v>
      </c>
      <c r="D23" s="39">
        <v>3154745800</v>
      </c>
      <c r="E23" s="40"/>
      <c r="F23" s="50">
        <v>2458035426</v>
      </c>
      <c r="G23" s="50">
        <v>762060385</v>
      </c>
      <c r="H23" s="61"/>
      <c r="I23" s="62"/>
      <c r="J23" s="50">
        <v>55067079</v>
      </c>
      <c r="K23" s="50">
        <v>157381649</v>
      </c>
      <c r="L23" s="61"/>
      <c r="M23" s="62"/>
      <c r="N23" s="50">
        <v>2268835166</v>
      </c>
      <c r="O23" s="50">
        <v>264354718</v>
      </c>
      <c r="P23" s="61"/>
      <c r="Q23" s="62"/>
      <c r="R23" s="50">
        <v>895668000</v>
      </c>
      <c r="S23" s="50">
        <v>157713000</v>
      </c>
      <c r="T23" s="61"/>
      <c r="U23" s="62"/>
      <c r="V23" s="50">
        <v>739008704</v>
      </c>
      <c r="W23" s="50">
        <v>16952000</v>
      </c>
      <c r="X23" s="61"/>
      <c r="Y23" s="62"/>
      <c r="Z23" s="50">
        <v>1741033285</v>
      </c>
      <c r="AA23" s="50">
        <v>101315941</v>
      </c>
      <c r="AB23" s="61"/>
      <c r="AC23" s="62"/>
      <c r="AD23" s="159">
        <v>1239780342</v>
      </c>
      <c r="AE23" s="160"/>
      <c r="AF23" s="50">
        <v>1023628275</v>
      </c>
      <c r="AG23" s="50">
        <v>859874708</v>
      </c>
      <c r="AH23" s="61"/>
      <c r="AI23" s="62"/>
      <c r="AJ23" s="159">
        <v>4300000</v>
      </c>
      <c r="AK23" s="160"/>
      <c r="AL23" s="159">
        <v>1809503324</v>
      </c>
      <c r="AM23" s="160"/>
      <c r="AN23" s="159">
        <v>12358742404</v>
      </c>
      <c r="AO23" s="160"/>
      <c r="AP23" s="282">
        <v>586417438</v>
      </c>
      <c r="AQ23" s="282">
        <v>3765818707</v>
      </c>
      <c r="AR23" s="93"/>
      <c r="AS23" s="283"/>
      <c r="AT23" s="159">
        <v>291687265</v>
      </c>
      <c r="AU23" s="160"/>
      <c r="AV23" s="159">
        <v>559703390</v>
      </c>
      <c r="AW23" s="160"/>
      <c r="AX23" s="159">
        <v>536999938</v>
      </c>
      <c r="AY23" s="160"/>
    </row>
    <row r="24" spans="1:51" s="3" customFormat="1" x14ac:dyDescent="0.25">
      <c r="B24" s="311"/>
      <c r="C24" s="28" t="s">
        <v>68</v>
      </c>
      <c r="D24" s="39">
        <v>3299614712</v>
      </c>
      <c r="E24" s="40"/>
      <c r="F24" s="50">
        <v>3554927655</v>
      </c>
      <c r="G24" s="50">
        <v>764346785</v>
      </c>
      <c r="H24" s="61"/>
      <c r="I24" s="62"/>
      <c r="J24" s="50">
        <v>1045257685</v>
      </c>
      <c r="K24" s="50">
        <v>356819417</v>
      </c>
      <c r="L24" s="61"/>
      <c r="M24" s="62"/>
      <c r="N24" s="50">
        <v>4610695689</v>
      </c>
      <c r="O24" s="50">
        <v>264354718</v>
      </c>
      <c r="P24" s="61"/>
      <c r="Q24" s="62"/>
      <c r="R24" s="50">
        <v>1961926000</v>
      </c>
      <c r="S24" s="50">
        <v>157713000</v>
      </c>
      <c r="T24" s="61"/>
      <c r="U24" s="62"/>
      <c r="V24" s="50">
        <v>739008704</v>
      </c>
      <c r="W24" s="50">
        <v>1644890643</v>
      </c>
      <c r="X24" s="61"/>
      <c r="Y24" s="62"/>
      <c r="Z24" s="50">
        <v>1996096417</v>
      </c>
      <c r="AA24" s="50">
        <v>101315941</v>
      </c>
      <c r="AB24" s="61"/>
      <c r="AC24" s="62"/>
      <c r="AD24" s="159">
        <v>2680133333</v>
      </c>
      <c r="AE24" s="160"/>
      <c r="AF24" s="50">
        <v>1921147259</v>
      </c>
      <c r="AG24" s="50">
        <v>3047351870</v>
      </c>
      <c r="AH24" s="61"/>
      <c r="AI24" s="62"/>
      <c r="AJ24" s="159">
        <v>417301000</v>
      </c>
      <c r="AK24" s="160"/>
      <c r="AL24" s="159">
        <v>4627236227</v>
      </c>
      <c r="AM24" s="160"/>
      <c r="AN24" s="159">
        <v>16936928404</v>
      </c>
      <c r="AO24" s="160"/>
      <c r="AP24" s="282">
        <v>607084105</v>
      </c>
      <c r="AQ24" s="282">
        <v>4686141001</v>
      </c>
      <c r="AR24" s="93"/>
      <c r="AS24" s="283"/>
      <c r="AT24" s="159">
        <v>1223353777</v>
      </c>
      <c r="AU24" s="160"/>
      <c r="AV24" s="159">
        <v>5994622372</v>
      </c>
      <c r="AW24" s="160"/>
      <c r="AX24" s="159">
        <v>536999938</v>
      </c>
      <c r="AY24" s="160"/>
    </row>
    <row r="25" spans="1:51" s="3" customFormat="1" x14ac:dyDescent="0.25">
      <c r="B25" s="311"/>
      <c r="C25" s="28" t="s">
        <v>69</v>
      </c>
      <c r="D25" s="39">
        <v>2851144474</v>
      </c>
      <c r="E25" s="40"/>
      <c r="F25" s="50">
        <v>6909518287</v>
      </c>
      <c r="G25" s="50">
        <v>4384815982</v>
      </c>
      <c r="H25" s="61"/>
      <c r="I25" s="62"/>
      <c r="J25" s="50">
        <v>4846627180</v>
      </c>
      <c r="K25" s="50">
        <v>855935084</v>
      </c>
      <c r="L25" s="61"/>
      <c r="M25" s="62"/>
      <c r="N25" s="50">
        <v>4553999422</v>
      </c>
      <c r="O25" s="50">
        <v>416130600</v>
      </c>
      <c r="P25" s="61"/>
      <c r="Q25" s="62"/>
      <c r="R25" s="50">
        <v>5086047000</v>
      </c>
      <c r="S25" s="50">
        <v>740893000</v>
      </c>
      <c r="T25" s="61"/>
      <c r="U25" s="62"/>
      <c r="V25" s="50">
        <v>5062711684</v>
      </c>
      <c r="W25" s="50">
        <v>4395017039</v>
      </c>
      <c r="X25" s="61"/>
      <c r="Y25" s="62"/>
      <c r="Z25" s="50">
        <v>2484434407</v>
      </c>
      <c r="AA25" s="50">
        <v>145511761</v>
      </c>
      <c r="AB25" s="61"/>
      <c r="AC25" s="62"/>
      <c r="AD25" s="159">
        <v>2213157358</v>
      </c>
      <c r="AE25" s="160"/>
      <c r="AF25" s="50">
        <v>2735626523</v>
      </c>
      <c r="AG25" s="50">
        <v>3036183412</v>
      </c>
      <c r="AH25" s="61"/>
      <c r="AI25" s="62"/>
      <c r="AJ25" s="159">
        <v>1907146000</v>
      </c>
      <c r="AK25" s="160"/>
      <c r="AL25" s="159">
        <v>6049799269</v>
      </c>
      <c r="AM25" s="160"/>
      <c r="AN25" s="159">
        <v>32101964526</v>
      </c>
      <c r="AO25" s="160"/>
      <c r="AP25" s="282">
        <v>1657692058</v>
      </c>
      <c r="AQ25" s="282">
        <v>56371079299</v>
      </c>
      <c r="AR25" s="93"/>
      <c r="AS25" s="283"/>
      <c r="AT25" s="159">
        <v>2727251139</v>
      </c>
      <c r="AU25" s="160"/>
      <c r="AV25" s="159">
        <v>2749388059</v>
      </c>
      <c r="AW25" s="160"/>
      <c r="AX25" s="159">
        <v>3158039176</v>
      </c>
      <c r="AY25" s="160"/>
    </row>
    <row r="26" spans="1:51" s="3" customFormat="1" x14ac:dyDescent="0.25">
      <c r="B26" s="311"/>
      <c r="C26" s="28" t="s">
        <v>70</v>
      </c>
      <c r="D26" s="39">
        <v>605124093</v>
      </c>
      <c r="E26" s="40"/>
      <c r="F26" s="50">
        <v>969536955</v>
      </c>
      <c r="G26" s="50">
        <v>73920215</v>
      </c>
      <c r="H26" s="61"/>
      <c r="I26" s="62"/>
      <c r="J26" s="50">
        <v>1015866489</v>
      </c>
      <c r="K26" s="50">
        <v>318344431</v>
      </c>
      <c r="L26" s="61"/>
      <c r="M26" s="62"/>
      <c r="N26" s="50">
        <v>315587047</v>
      </c>
      <c r="O26" s="50">
        <v>81880663</v>
      </c>
      <c r="P26" s="61"/>
      <c r="Q26" s="62"/>
      <c r="R26" s="50">
        <v>2145208000</v>
      </c>
      <c r="S26" s="50">
        <v>262408000</v>
      </c>
      <c r="T26" s="61"/>
      <c r="U26" s="62"/>
      <c r="V26" s="50">
        <v>3072897258</v>
      </c>
      <c r="W26" s="50">
        <v>861664336</v>
      </c>
      <c r="X26" s="61"/>
      <c r="Y26" s="62"/>
      <c r="Z26" s="50">
        <v>389546158</v>
      </c>
      <c r="AA26" s="50">
        <v>18227436</v>
      </c>
      <c r="AB26" s="61"/>
      <c r="AC26" s="62"/>
      <c r="AD26" s="159">
        <v>927348097</v>
      </c>
      <c r="AE26" s="160"/>
      <c r="AF26" s="50">
        <v>372976437</v>
      </c>
      <c r="AG26" s="50">
        <v>321626147</v>
      </c>
      <c r="AH26" s="61"/>
      <c r="AI26" s="62"/>
      <c r="AJ26" s="159">
        <v>113817000</v>
      </c>
      <c r="AK26" s="160"/>
      <c r="AL26" s="159">
        <v>748681144</v>
      </c>
      <c r="AM26" s="160"/>
      <c r="AN26" s="159">
        <v>15987724841</v>
      </c>
      <c r="AO26" s="160"/>
      <c r="AP26" s="282">
        <v>120910764</v>
      </c>
      <c r="AQ26" s="282">
        <v>631976242</v>
      </c>
      <c r="AR26" s="93"/>
      <c r="AS26" s="283"/>
      <c r="AT26" s="159">
        <v>754504037</v>
      </c>
      <c r="AU26" s="160"/>
      <c r="AV26" s="159">
        <v>539148679</v>
      </c>
      <c r="AW26" s="160"/>
      <c r="AX26" s="159">
        <v>532207834</v>
      </c>
      <c r="AY26" s="160"/>
    </row>
    <row r="27" spans="1:51" s="3" customFormat="1" x14ac:dyDescent="0.25">
      <c r="B27" s="311"/>
      <c r="C27" s="28" t="s">
        <v>71</v>
      </c>
      <c r="D27" s="39">
        <v>9529557</v>
      </c>
      <c r="E27" s="40"/>
      <c r="F27" s="51">
        <v>181606098</v>
      </c>
      <c r="G27" s="51">
        <v>42157471</v>
      </c>
      <c r="H27" s="61"/>
      <c r="I27" s="62"/>
      <c r="J27" s="51">
        <v>1238860</v>
      </c>
      <c r="K27" s="51">
        <v>286422</v>
      </c>
      <c r="L27" s="61"/>
      <c r="M27" s="62"/>
      <c r="N27" s="51">
        <v>131360415</v>
      </c>
      <c r="O27" s="51">
        <v>5607667</v>
      </c>
      <c r="P27" s="61"/>
      <c r="Q27" s="62"/>
      <c r="R27" s="51">
        <v>110638000</v>
      </c>
      <c r="S27" s="51">
        <v>0</v>
      </c>
      <c r="T27" s="61"/>
      <c r="U27" s="62"/>
      <c r="V27" s="51">
        <v>48440</v>
      </c>
      <c r="W27" s="51">
        <v>49730950</v>
      </c>
      <c r="X27" s="61"/>
      <c r="Y27" s="62"/>
      <c r="Z27" s="51">
        <v>24781786</v>
      </c>
      <c r="AA27" s="51">
        <v>0</v>
      </c>
      <c r="AB27" s="61"/>
      <c r="AC27" s="62"/>
      <c r="AD27" s="159">
        <v>12815847</v>
      </c>
      <c r="AE27" s="160"/>
      <c r="AF27" s="51">
        <v>173269</v>
      </c>
      <c r="AG27" s="51">
        <v>71735292</v>
      </c>
      <c r="AH27" s="61"/>
      <c r="AI27" s="62"/>
      <c r="AJ27" s="159">
        <v>378000</v>
      </c>
      <c r="AK27" s="160"/>
      <c r="AL27" s="159">
        <v>95456008</v>
      </c>
      <c r="AM27" s="160"/>
      <c r="AN27" s="159">
        <v>159226008</v>
      </c>
      <c r="AO27" s="160"/>
      <c r="AP27" s="284">
        <v>1000</v>
      </c>
      <c r="AQ27" s="284">
        <v>0</v>
      </c>
      <c r="AR27" s="93"/>
      <c r="AS27" s="283"/>
      <c r="AT27" s="159">
        <v>70998825</v>
      </c>
      <c r="AU27" s="160"/>
      <c r="AV27" s="159">
        <v>202765</v>
      </c>
      <c r="AW27" s="160"/>
      <c r="AX27" s="159">
        <v>0</v>
      </c>
      <c r="AY27" s="160"/>
    </row>
    <row r="28" spans="1:51" s="3" customFormat="1" x14ac:dyDescent="0.25">
      <c r="B28" s="310" t="s">
        <v>9</v>
      </c>
      <c r="C28" s="28" t="s">
        <v>72</v>
      </c>
      <c r="D28" s="41">
        <f>+D21/D23</f>
        <v>1.6441010958791038</v>
      </c>
      <c r="E28" s="42" t="str">
        <f>+IF(D28&gt;=$C$11,"Cumple","No cumple")</f>
        <v>Cumple</v>
      </c>
      <c r="F28" s="52"/>
      <c r="G28" s="64"/>
      <c r="H28" s="80">
        <f>+((F21*F20)+(G21*G20))/((F23*F20)+(G23*G20))</f>
        <v>4.3548592808910307</v>
      </c>
      <c r="I28" s="66" t="str">
        <f>+IF(H28&gt;=$C$11,"Cumple","No cumple")</f>
        <v>Cumple</v>
      </c>
      <c r="J28" s="52"/>
      <c r="K28" s="64"/>
      <c r="L28" s="80">
        <f>+((J21*J20)+(K21*K20))/((J23*J20)+(K23*K20))</f>
        <v>93.482687045631749</v>
      </c>
      <c r="M28" s="66" t="str">
        <f>+IF(L28&gt;=$C$11,"Cumple","No cumple")</f>
        <v>Cumple</v>
      </c>
      <c r="N28" s="52"/>
      <c r="O28" s="64"/>
      <c r="P28" s="80">
        <f>+((N21*N20)+(O21*O20))/((N23*N20)+(O23*O20))</f>
        <v>2.2844676561956461</v>
      </c>
      <c r="Q28" s="66" t="str">
        <f>+IF(P28&gt;=$C$11,"Cumple","No cumple")</f>
        <v>Cumple</v>
      </c>
      <c r="R28" s="52"/>
      <c r="S28" s="64"/>
      <c r="T28" s="80">
        <f>+((R21*R20)+(S21*S20))/((R23*R20)+(S23*S20))</f>
        <v>5.703139751289708</v>
      </c>
      <c r="U28" s="66" t="str">
        <f>+IF(T28&gt;=$C$11,"Cumple","No cumple")</f>
        <v>Cumple</v>
      </c>
      <c r="V28" s="52"/>
      <c r="W28" s="64"/>
      <c r="X28" s="80">
        <f>+((V21*V20)+(W21*W20))/((V23*V20)+(W23*W20))</f>
        <v>7.9222227182519713</v>
      </c>
      <c r="Y28" s="66" t="str">
        <f>+IF(X28&gt;=$C$11,"Cumple","No cumple")</f>
        <v>Cumple</v>
      </c>
      <c r="Z28" s="52"/>
      <c r="AA28" s="64"/>
      <c r="AB28" s="80">
        <f>+((Z21*Z20)+(AA21*AA20))/((Z23*Z20)+(AA23*AA20))</f>
        <v>2.5480469177642333</v>
      </c>
      <c r="AC28" s="66" t="str">
        <f>+IF(AB28&gt;=$C$11,"Cumple","No cumple")</f>
        <v>Cumple</v>
      </c>
      <c r="AD28" s="161">
        <f>+AD21/AD23</f>
        <v>1.6589923257550732</v>
      </c>
      <c r="AE28" s="162" t="str">
        <f>+IF(AD28&gt;=$C$11,"Cumple","No cumple")</f>
        <v>Cumple</v>
      </c>
      <c r="AF28" s="52"/>
      <c r="AG28" s="64"/>
      <c r="AH28" s="80">
        <f>+((AF21*AF20)+(AG21*AG20))/((AF23*AF20)+(AG23*AG20))</f>
        <v>4.7546696808178082</v>
      </c>
      <c r="AI28" s="66" t="str">
        <f>+IF(AH28&gt;=$C$11,"Cumple","No cumple")</f>
        <v>Cumple</v>
      </c>
      <c r="AJ28" s="161">
        <f>+AJ21/AJ23</f>
        <v>173.13441860465116</v>
      </c>
      <c r="AK28" s="162" t="str">
        <f>+IF(AJ28&gt;=$C$11,"Cumple","No cumple")</f>
        <v>Cumple</v>
      </c>
      <c r="AL28" s="161">
        <f>+AL21/AL23</f>
        <v>3.2699158722296993</v>
      </c>
      <c r="AM28" s="162" t="str">
        <f>+IF(AL28&gt;=$C$11,"Cumple","No cumple")</f>
        <v>Cumple</v>
      </c>
      <c r="AN28" s="161">
        <f>+AN21/AN23</f>
        <v>3.3396736813319539</v>
      </c>
      <c r="AO28" s="162" t="str">
        <f>+IF(AN28&gt;=$C$11,"Cumple","No cumple")</f>
        <v>Cumple</v>
      </c>
      <c r="AP28" s="285"/>
      <c r="AQ28" s="285"/>
      <c r="AR28" s="286">
        <f>+((AP21*AP20)+(AQ21*AQ20))/((AP23*AP20)+(AQ23*AQ20))</f>
        <v>14.252027525036787</v>
      </c>
      <c r="AS28" s="287" t="str">
        <f>+IF(AR28&gt;=$C$11,"Cumple","No cumple")</f>
        <v>Cumple</v>
      </c>
      <c r="AT28" s="161">
        <f>+AT21/AT23</f>
        <v>11.698689951376519</v>
      </c>
      <c r="AU28" s="162" t="str">
        <f>+IF(AT28&gt;=$C$11,"Cumple","No cumple")</f>
        <v>Cumple</v>
      </c>
      <c r="AV28" s="161">
        <f>+AV21/AV23</f>
        <v>15.415915938976179</v>
      </c>
      <c r="AW28" s="162" t="str">
        <f>+IF(AV28&gt;=$C$11,"Cumple","No cumple")</f>
        <v>Cumple</v>
      </c>
      <c r="AX28" s="161">
        <f>+AX21/AX23</f>
        <v>2.4227725739513959</v>
      </c>
      <c r="AY28" s="162" t="str">
        <f>+IF(AX28&gt;=$C$11,"Cumple","No cumple")</f>
        <v>Cumple</v>
      </c>
    </row>
    <row r="29" spans="1:51" s="3" customFormat="1" x14ac:dyDescent="0.25">
      <c r="B29" s="311"/>
      <c r="C29" s="28" t="s">
        <v>73</v>
      </c>
      <c r="D29" s="43">
        <f>+D24/D22</f>
        <v>0.53645649459182065</v>
      </c>
      <c r="E29" s="42" t="str">
        <f>+IF(D29&lt;=$C$12,"Cumple","No Cumple")</f>
        <v>Cumple</v>
      </c>
      <c r="F29" s="53"/>
      <c r="G29" s="67"/>
      <c r="H29" s="68">
        <f>+((F24*F20)+(G24*G20))/((F22*F20)+(G22*G20))</f>
        <v>0.25848904196635453</v>
      </c>
      <c r="I29" s="163" t="str">
        <f>+IF(H29&lt;=$C$12,"Cumple","No Cumple")</f>
        <v>Cumple</v>
      </c>
      <c r="J29" s="53"/>
      <c r="K29" s="67"/>
      <c r="L29" s="68">
        <f>+((J24*J20)+(K24*K20))/((J22*J20)+(K22*K20))</f>
        <v>0.17865828438278236</v>
      </c>
      <c r="M29" s="163" t="str">
        <f>+IF(L29&lt;=$C$12,"Cumple","No Cumple")</f>
        <v>Cumple</v>
      </c>
      <c r="N29" s="53"/>
      <c r="O29" s="67"/>
      <c r="P29" s="68">
        <f>+((N24*N20)+(O24*O20))/((N22*N20)+(O22*O20))</f>
        <v>0.49517126091869618</v>
      </c>
      <c r="Q29" s="163" t="str">
        <f>+IF(P29&lt;=$C$12,"Cumple","No Cumple")</f>
        <v>Cumple</v>
      </c>
      <c r="R29" s="53"/>
      <c r="S29" s="67"/>
      <c r="T29" s="68">
        <f>+((R24*R20)+(S24*S20))/((R22*R20)+(S22*S20))</f>
        <v>0.27768178306946201</v>
      </c>
      <c r="U29" s="163" t="str">
        <f>+IF(T29&lt;=$C$12,"Cumple","No Cumple")</f>
        <v>Cumple</v>
      </c>
      <c r="V29" s="53"/>
      <c r="W29" s="67"/>
      <c r="X29" s="68">
        <f>+((V24*V20)+(W24*W20))/((V22*V20)+(W22*W20))</f>
        <v>0.13490759376029227</v>
      </c>
      <c r="Y29" s="163" t="str">
        <f>+IF(X29&lt;=$C$12,"Cumple","No Cumple")</f>
        <v>Cumple</v>
      </c>
      <c r="Z29" s="53"/>
      <c r="AA29" s="67"/>
      <c r="AB29" s="68">
        <f>+((Z24*Z20)+(AA24*AA20))/((Z22*Z20)+(AA22*AA20))</f>
        <v>0.44540317011163971</v>
      </c>
      <c r="AC29" s="163" t="str">
        <f>+IF(AB29&lt;=$C$12,"Cumple","No Cumple")</f>
        <v>Cumple</v>
      </c>
      <c r="AD29" s="164">
        <f>+AD24/AD22</f>
        <v>0.54771594459520734</v>
      </c>
      <c r="AE29" s="162" t="str">
        <f>+IF(AD29&lt;=$C$12,"Cumple","No Cumple")</f>
        <v>Cumple</v>
      </c>
      <c r="AF29" s="53"/>
      <c r="AG29" s="67"/>
      <c r="AH29" s="68">
        <f>+((AF24*AF20)+(AG24*AG20))/((AF22*AF20)+(AG22*AG20))</f>
        <v>0.46260299395421567</v>
      </c>
      <c r="AI29" s="163" t="str">
        <f>+IF(AH29&lt;=$C$12,"Cumple","No Cumple")</f>
        <v>Cumple</v>
      </c>
      <c r="AJ29" s="164">
        <f>+AJ24/AJ22</f>
        <v>0.17952700147605</v>
      </c>
      <c r="AK29" s="162" t="str">
        <f>+IF(AJ29&lt;=$C$12,"Cumple","No Cumple")</f>
        <v>Cumple</v>
      </c>
      <c r="AL29" s="164">
        <f>+AL24/AL22</f>
        <v>0.43338211516984548</v>
      </c>
      <c r="AM29" s="162" t="str">
        <f>+IF(AL29&lt;=$C$12,"Cumple","No Cumple")</f>
        <v>Cumple</v>
      </c>
      <c r="AN29" s="164">
        <f>+AN24/AN22</f>
        <v>0.34537746250055895</v>
      </c>
      <c r="AO29" s="162" t="str">
        <f>+IF(AN29&lt;=$C$12,"Cumple","No Cumple")</f>
        <v>Cumple</v>
      </c>
      <c r="AP29" s="288"/>
      <c r="AQ29" s="288"/>
      <c r="AR29" s="97">
        <f>+((AP24*AP20)+(AQ24*AQ20))/((AP22*AP20)+(AQ22*AQ20))</f>
        <v>8.3592201788724577E-2</v>
      </c>
      <c r="AS29" s="289" t="str">
        <f>+IF(AR29&lt;=$C$12,"Cumple","No Cumple")</f>
        <v>Cumple</v>
      </c>
      <c r="AT29" s="164">
        <f>+AT24/AT22</f>
        <v>0.30966239424382874</v>
      </c>
      <c r="AU29" s="162" t="str">
        <f>+IF(AT29&lt;=$C$12,"Cumple","No Cumple")</f>
        <v>Cumple</v>
      </c>
      <c r="AV29" s="164">
        <f>+AV24/AV22</f>
        <v>0.68556898682867096</v>
      </c>
      <c r="AW29" s="162" t="str">
        <f>+IF(AV29&lt;=$C$12,"Cumple","No Cumple")</f>
        <v>Cumple</v>
      </c>
      <c r="AX29" s="164">
        <f>+AX24/AX22</f>
        <v>0.14532997390078509</v>
      </c>
      <c r="AY29" s="162" t="str">
        <f>+IF(AX29&lt;=$C$12,"Cumple","No Cumple")</f>
        <v>Cumple</v>
      </c>
    </row>
    <row r="30" spans="1:51" s="3" customFormat="1" x14ac:dyDescent="0.25">
      <c r="B30" s="311"/>
      <c r="C30" s="28" t="s">
        <v>74</v>
      </c>
      <c r="D30" s="44">
        <f>+D26/D27</f>
        <v>63.499708643329377</v>
      </c>
      <c r="E30" s="42" t="str">
        <f>+IF(D30&gt;=$C$13,"Cumple","No cumple")</f>
        <v>Cumple</v>
      </c>
      <c r="F30" s="53"/>
      <c r="G30" s="67"/>
      <c r="H30" s="165">
        <f>+((F26*F20)+(G26*G20))/((F27*F20)+(G27*G20))</f>
        <v>4.4127066999567468</v>
      </c>
      <c r="I30" s="66" t="str">
        <f>+IF(H30&gt;=$C$13,"Cumple","No cumple")</f>
        <v>Cumple</v>
      </c>
      <c r="J30" s="53"/>
      <c r="K30" s="67"/>
      <c r="L30" s="165">
        <f>+((J26*J20)+(K26*K20))/((J27*J20)+(K27*K20))</f>
        <v>823.50487790811917</v>
      </c>
      <c r="M30" s="66" t="str">
        <f>+IF(L30&gt;=$C$13,"Cumple","No cumple")</f>
        <v>Cumple</v>
      </c>
      <c r="N30" s="53"/>
      <c r="O30" s="67"/>
      <c r="P30" s="165">
        <f>+((N26*N20)+(O26*O20))/((N27*N20)+(O27*O20))</f>
        <v>2.901900239794553</v>
      </c>
      <c r="Q30" s="66" t="str">
        <f>+IF(P30&gt;=$C$13,"Cumple","No cumple")</f>
        <v>Cumple</v>
      </c>
      <c r="R30" s="53"/>
      <c r="S30" s="67"/>
      <c r="T30" s="165">
        <f>+((R26*R20)+(S26*S20))/((R27*R20)+(S27*S20))</f>
        <v>19.514262254997568</v>
      </c>
      <c r="U30" s="66" t="str">
        <f>+IF(T30&gt;=$C$13,"Cumple","No cumple")</f>
        <v>Cumple</v>
      </c>
      <c r="V30" s="53"/>
      <c r="W30" s="67"/>
      <c r="X30" s="165">
        <f>+((V26*V20)+(W26*W20))/((V27*V20)+(W27*W20))</f>
        <v>1169.697530784495</v>
      </c>
      <c r="Y30" s="66" t="str">
        <f>+IF(X30&gt;=$C$13,"Cumple","No cumple")</f>
        <v>Cumple</v>
      </c>
      <c r="Z30" s="53"/>
      <c r="AA30" s="67"/>
      <c r="AB30" s="165">
        <f>+((Z26*Z20)+(AA26*AA20))/((Z27*Z20)+(AA27*AA20))</f>
        <v>15.757762444435688</v>
      </c>
      <c r="AC30" s="66" t="str">
        <f>+IF(AB30&gt;=$C$13,"Cumple","No cumple")</f>
        <v>Cumple</v>
      </c>
      <c r="AD30" s="166">
        <f>+AD26/AD27</f>
        <v>72.359485643048018</v>
      </c>
      <c r="AE30" s="162" t="str">
        <f>+IF(AD30&gt;=$C$13,"Cumple","No cumple")</f>
        <v>Cumple</v>
      </c>
      <c r="AF30" s="53"/>
      <c r="AG30" s="67"/>
      <c r="AH30" s="165">
        <f>+((AF26*AF20)+(AG26*AG20))/((AF27*AF20)+(AG27*AG20))</f>
        <v>9.6595255744305604</v>
      </c>
      <c r="AI30" s="66" t="str">
        <f>+IF(AH30&gt;=$C$13,"Cumple","No cumple")</f>
        <v>Cumple</v>
      </c>
      <c r="AJ30" s="166">
        <f>+AJ26/AJ27</f>
        <v>301.10317460317458</v>
      </c>
      <c r="AK30" s="162" t="str">
        <f>+IF(AJ30&gt;=$C$13,"Cumple","No cumple")</f>
        <v>Cumple</v>
      </c>
      <c r="AL30" s="166">
        <f>+AL26/AL27</f>
        <v>7.8432060976193352</v>
      </c>
      <c r="AM30" s="162" t="str">
        <f>+IF(AL30&gt;=$C$13,"Cumple","No cumple")</f>
        <v>Cumple</v>
      </c>
      <c r="AN30" s="166">
        <f>+AN26/AN27</f>
        <v>100.40900379164188</v>
      </c>
      <c r="AO30" s="162" t="str">
        <f>+IF(AN30&gt;=$C$13,"Cumple","No cumple")</f>
        <v>Cumple</v>
      </c>
      <c r="AP30" s="288"/>
      <c r="AQ30" s="288"/>
      <c r="AR30" s="290">
        <f>+((AP26*AP20)+(AQ26*AQ20))/((AP27*AP20)+(AQ27*AQ20))</f>
        <v>752887.00600000005</v>
      </c>
      <c r="AS30" s="287" t="str">
        <f>+IF(AR30&gt;=$C$13,"Cumple","No cumple")</f>
        <v>Cumple</v>
      </c>
      <c r="AT30" s="166">
        <f>+AT26/AT27</f>
        <v>10.626993291790392</v>
      </c>
      <c r="AU30" s="162" t="str">
        <f>+IF(AT30&gt;=$C$13,"Cumple","No cumple")</f>
        <v>Cumple</v>
      </c>
      <c r="AV30" s="166">
        <f>+AV26/AV27</f>
        <v>2658.9829556383006</v>
      </c>
      <c r="AW30" s="162" t="str">
        <f>+IF(AV30&gt;=$C$13,"Cumple","No cumple")</f>
        <v>Cumple</v>
      </c>
      <c r="AX30" s="167" t="s">
        <v>131</v>
      </c>
      <c r="AY30" s="162" t="str">
        <f>+IF(AX30&gt;=$C$13,"Cumple","No cumple")</f>
        <v>Cumple</v>
      </c>
    </row>
    <row r="31" spans="1:51" s="3" customFormat="1" x14ac:dyDescent="0.25">
      <c r="B31" s="311"/>
      <c r="C31" s="28" t="s">
        <v>76</v>
      </c>
      <c r="D31" s="39">
        <f>+D21-D23</f>
        <v>2031975227</v>
      </c>
      <c r="E31" s="42" t="str">
        <f>+IF(D31&gt;=C14,"Cumple","No cumple")</f>
        <v>Cumple</v>
      </c>
      <c r="F31" s="50">
        <f>F21-F23</f>
        <v>5877486228</v>
      </c>
      <c r="G31" s="61">
        <f>G21-G23</f>
        <v>4135856511</v>
      </c>
      <c r="H31" s="61">
        <f>+F31+G31</f>
        <v>10013342739</v>
      </c>
      <c r="I31" s="66" t="str">
        <f>+IF(H31&gt;=C14,"Cumple","No cumple")</f>
        <v>Cumple</v>
      </c>
      <c r="J31" s="50">
        <f>J21-J23</f>
        <v>5809665968</v>
      </c>
      <c r="K31" s="61">
        <f>K21-K23</f>
        <v>933701639</v>
      </c>
      <c r="L31" s="61">
        <f>+J31+K31</f>
        <v>6743367607</v>
      </c>
      <c r="M31" s="66" t="str">
        <f>+IF(L31&gt;=G14,"Cumple","No cumple")</f>
        <v>Cumple</v>
      </c>
      <c r="N31" s="50">
        <f>N21-N23</f>
        <v>2837669873</v>
      </c>
      <c r="O31" s="61">
        <f>O21-O23</f>
        <v>416130600</v>
      </c>
      <c r="P31" s="61">
        <f>+N31+O31</f>
        <v>3253800473</v>
      </c>
      <c r="Q31" s="66" t="str">
        <f>+IF(P31&gt;=K14,"Cumple","No cumple")</f>
        <v>Cumple</v>
      </c>
      <c r="R31" s="50">
        <f>R21-R23</f>
        <v>4239424000</v>
      </c>
      <c r="S31" s="61">
        <f>S21-S23</f>
        <v>229274000</v>
      </c>
      <c r="T31" s="61">
        <f>+R31+S31</f>
        <v>4468698000</v>
      </c>
      <c r="U31" s="66" t="str">
        <f>+IF(T31&gt;=O14,"Cumple","No cumple")</f>
        <v>Cumple</v>
      </c>
      <c r="V31" s="50">
        <f>V21-V23</f>
        <v>5025678487</v>
      </c>
      <c r="W31" s="61">
        <f>W21-W23</f>
        <v>1825528223</v>
      </c>
      <c r="X31" s="61">
        <f>+V31+W31</f>
        <v>6851206710</v>
      </c>
      <c r="Y31" s="66" t="str">
        <f>+IF(X31&gt;=S14,"Cumple","No cumple")</f>
        <v>Cumple</v>
      </c>
      <c r="Z31" s="50">
        <f>Z21-Z23</f>
        <v>2695797530</v>
      </c>
      <c r="AA31" s="61">
        <f>AA21-AA23</f>
        <v>145511761</v>
      </c>
      <c r="AB31" s="61">
        <f>+Z31+AA31</f>
        <v>2841309291</v>
      </c>
      <c r="AC31" s="66" t="str">
        <f>+IF(AB31&gt;=W14,"Cumple","No cumple")</f>
        <v>Cumple</v>
      </c>
      <c r="AD31" s="159">
        <f>+AD21-AD23</f>
        <v>817005731</v>
      </c>
      <c r="AE31" s="162" t="str">
        <f>+IF(AD31&gt;=C14,"Cumple","No cumple")</f>
        <v>Cumple</v>
      </c>
      <c r="AF31" s="50">
        <f>AF21-AF23</f>
        <v>2750926269</v>
      </c>
      <c r="AG31" s="61">
        <f>AG21-AG23</f>
        <v>4321005275</v>
      </c>
      <c r="AH31" s="61">
        <f>+AF31+AG31</f>
        <v>7071931544</v>
      </c>
      <c r="AI31" s="66" t="str">
        <f>+IF(AH31&gt;=AC14,"Cumple","No cumple")</f>
        <v>Cumple</v>
      </c>
      <c r="AJ31" s="159">
        <f>+AJ21-AJ23</f>
        <v>740178000</v>
      </c>
      <c r="AK31" s="162" t="str">
        <f>+IF(AJ31&gt;=I14,"Cumple","No cumple")</f>
        <v>Cumple</v>
      </c>
      <c r="AL31" s="159">
        <f>+AL21-AL23</f>
        <v>4107420316</v>
      </c>
      <c r="AM31" s="162" t="str">
        <f>+IF(AL31&gt;=K14,"Cumple","No cumple")</f>
        <v>Cumple</v>
      </c>
      <c r="AN31" s="159">
        <f>+AN21-AN23</f>
        <v>28915424337</v>
      </c>
      <c r="AO31" s="162" t="str">
        <f>+IF(AN31&gt;=M14,"Cumple","No cumple")</f>
        <v>Cumple</v>
      </c>
      <c r="AP31" s="282">
        <f>AP21-AP23</f>
        <v>1585934177</v>
      </c>
      <c r="AQ31" s="282"/>
      <c r="AR31" s="93">
        <f>+AP31+AQ31</f>
        <v>1585934177</v>
      </c>
      <c r="AS31" s="287" t="str">
        <f>+IF(AR31&gt;=AM14,"Cumple","No cumple")</f>
        <v>Cumple</v>
      </c>
      <c r="AT31" s="159">
        <f>+AT21-AT23</f>
        <v>3120671611</v>
      </c>
      <c r="AU31" s="162" t="str">
        <f>+IF(AT31&gt;=S14,"Cumple","No cumple")</f>
        <v>Cumple</v>
      </c>
      <c r="AV31" s="159">
        <f>+AV21-AV23</f>
        <v>8068637021</v>
      </c>
      <c r="AW31" s="162" t="str">
        <f>+IF(AV31&gt;=U14,"Cumple","No cumple")</f>
        <v>Cumple</v>
      </c>
      <c r="AX31" s="159">
        <f>+AX21-AX23</f>
        <v>764028784</v>
      </c>
      <c r="AY31" s="162" t="str">
        <f>+IF(AX31&gt;=W14,"Cumple","No cumple")</f>
        <v>Cumple</v>
      </c>
    </row>
    <row r="32" spans="1:51" s="3" customFormat="1" x14ac:dyDescent="0.25">
      <c r="B32" s="312" t="s">
        <v>14</v>
      </c>
      <c r="C32" s="28" t="s">
        <v>77</v>
      </c>
      <c r="D32" s="43">
        <f>+D26/D25</f>
        <v>0.21223901437412743</v>
      </c>
      <c r="E32" s="42" t="str">
        <f>+IF(D32&gt;=$C$15,"Cumple","No cumple")</f>
        <v>Cumple</v>
      </c>
      <c r="F32" s="53"/>
      <c r="G32" s="67"/>
      <c r="H32" s="68">
        <f>+((F26*F20)+(G26*G20))/((F25*F20)+(G25*G20))</f>
        <v>8.0109581444614927E-2</v>
      </c>
      <c r="I32" s="66" t="str">
        <f>+IF(H32&gt;=$C$15,"Cumple","No cumple")</f>
        <v>Cumple</v>
      </c>
      <c r="J32" s="53"/>
      <c r="K32" s="67"/>
      <c r="L32" s="68">
        <f>+((J26*J20)+(K26*K20))/((J25*J20)+(K25*K20))</f>
        <v>0.21109766380278758</v>
      </c>
      <c r="M32" s="66" t="str">
        <f>+IF(L32&gt;=$C$15,"Cumple","No cumple")</f>
        <v>Cumple</v>
      </c>
      <c r="N32" s="53"/>
      <c r="O32" s="67"/>
      <c r="P32" s="68">
        <f>+((N26*N20)+(O26*O20))/((N25*N20)+(O25*O20))</f>
        <v>7.9971290135395168E-2</v>
      </c>
      <c r="Q32" s="66" t="str">
        <f>+IF(P32&gt;=$C$15,"Cumple","No cumple")</f>
        <v>Cumple</v>
      </c>
      <c r="R32" s="53"/>
      <c r="S32" s="67"/>
      <c r="T32" s="68">
        <f>+((R26*R20)+(S26*S20))/((R25*R20)+(S25*S20))</f>
        <v>0.42126858929795957</v>
      </c>
      <c r="U32" s="66" t="str">
        <f>+IF(T32&gt;=$C$15,"Cumple","No cumple")</f>
        <v>Cumple</v>
      </c>
      <c r="V32" s="53"/>
      <c r="W32" s="67"/>
      <c r="X32" s="68">
        <f>+((V26*V20)+(W26*W20))/((V25*V20)+(W25*W20))</f>
        <v>0.58901233511359374</v>
      </c>
      <c r="Y32" s="66" t="str">
        <f>+IF(X32&gt;=$C$15,"Cumple","No cumple")</f>
        <v>Cumple</v>
      </c>
      <c r="Z32" s="53"/>
      <c r="AA32" s="67"/>
      <c r="AB32" s="68">
        <f>+((Z26*Z20)+(AA26*AA20))/((Z25*Z20)+(AA25*AA20))</f>
        <v>0.15669780748840637</v>
      </c>
      <c r="AC32" s="66" t="str">
        <f>+IF(AB32&gt;=$C$15,"Cumple","No cumple")</f>
        <v>Cumple</v>
      </c>
      <c r="AD32" s="164">
        <f>+AD26/AD25</f>
        <v>0.41901588861174865</v>
      </c>
      <c r="AE32" s="162" t="str">
        <f>+IF(AD32&gt;=$C$15,"Cumple","No cumple")</f>
        <v>Cumple</v>
      </c>
      <c r="AF32" s="53"/>
      <c r="AG32" s="67"/>
      <c r="AH32" s="68">
        <f>+((AF26*AF20)+(AG26*AG20))/((AF25*AF20)+(AG25*AG20))</f>
        <v>0.12034398080019244</v>
      </c>
      <c r="AI32" s="66" t="str">
        <f>+IF(AH32&gt;=$C$15,"Cumple","No cumple")</f>
        <v>Cumple</v>
      </c>
      <c r="AJ32" s="164">
        <f>+AJ26/AJ25</f>
        <v>5.9679227494905999E-2</v>
      </c>
      <c r="AK32" s="162" t="str">
        <f>+IF(AJ32&gt;=$C$15,"Cumple","No cumple")</f>
        <v>Cumple</v>
      </c>
      <c r="AL32" s="164">
        <f>+AL26/AL25</f>
        <v>0.12375305538422485</v>
      </c>
      <c r="AM32" s="162" t="str">
        <f>+IF(AL32&gt;=$C$15,"Cumple","No cumple")</f>
        <v>Cumple</v>
      </c>
      <c r="AN32" s="164">
        <f>+AN26/AN25</f>
        <v>0.49802948439654632</v>
      </c>
      <c r="AO32" s="162" t="str">
        <f>+IF(AN32&gt;=$C$15,"Cumple","No cumple")</f>
        <v>Cumple</v>
      </c>
      <c r="AP32" s="288"/>
      <c r="AQ32" s="288"/>
      <c r="AR32" s="97">
        <f>+((AP26*AP20)+(AQ26*AQ20))/((AP25*AP20)+(AQ25*AQ20))</f>
        <v>1.2974374407621839E-2</v>
      </c>
      <c r="AS32" s="287" t="str">
        <f>+IF(AR32&gt;=$C$15,"Cumple","No cumple")</f>
        <v>Cumple</v>
      </c>
      <c r="AT32" s="164">
        <f>+AT26/AT25</f>
        <v>0.27665367014079006</v>
      </c>
      <c r="AU32" s="162" t="str">
        <f>+IF(AT32&gt;=$C$15,"Cumple","No cumple")</f>
        <v>Cumple</v>
      </c>
      <c r="AV32" s="164">
        <f>+AV26/AV25</f>
        <v>0.19609770153584566</v>
      </c>
      <c r="AW32" s="162" t="str">
        <f>+IF(AV32&gt;=$C$15,"Cumple","No cumple")</f>
        <v>Cumple</v>
      </c>
      <c r="AX32" s="164">
        <f>+AX26/AX25</f>
        <v>0.16852477260085769</v>
      </c>
      <c r="AY32" s="162" t="str">
        <f>+IF(AX32&gt;=$C$15,"Cumple","No cumple")</f>
        <v>Cumple</v>
      </c>
    </row>
    <row r="33" spans="1:51" s="3" customFormat="1" x14ac:dyDescent="0.25">
      <c r="B33" s="312"/>
      <c r="C33" s="28" t="s">
        <v>78</v>
      </c>
      <c r="D33" s="43">
        <f>+D26/D22</f>
        <v>9.8382016707360007E-2</v>
      </c>
      <c r="E33" s="42" t="str">
        <f>+IF(D33&gt;=$C$16,"Cumple","No cumple")</f>
        <v>Cumple</v>
      </c>
      <c r="F33" s="53"/>
      <c r="G33" s="67"/>
      <c r="H33" s="68">
        <f>+((F26*F20)+(G26*G20))/((F22*F20)+(G22*G20))</f>
        <v>5.9402132478064036E-2</v>
      </c>
      <c r="I33" s="66" t="str">
        <f>+IF(H33&gt;=$C$16,"Cumple","No cumple")</f>
        <v>Cumple</v>
      </c>
      <c r="J33" s="53"/>
      <c r="K33" s="67"/>
      <c r="L33" s="68">
        <f>+((J26*J20)+(K26*K20))/((J22*J20)+(K22*K20))</f>
        <v>0.17338331735056817</v>
      </c>
      <c r="M33" s="66" t="str">
        <f>+IF(L33&gt;=$C$16,"Cumple","No cumple")</f>
        <v>Cumple</v>
      </c>
      <c r="N33" s="53"/>
      <c r="O33" s="67"/>
      <c r="P33" s="68">
        <f>+((N26*N20)+(O26*O20))/((N22*N20)+(O22*O20))</f>
        <v>4.0371805561756659E-2</v>
      </c>
      <c r="Q33" s="66" t="str">
        <f>+IF(P33&gt;=$C$16,"Cumple","No cumple")</f>
        <v>Cumple</v>
      </c>
      <c r="R33" s="53"/>
      <c r="S33" s="67"/>
      <c r="T33" s="68">
        <f>+((R26*R20)+(S26*S20))/((R22*R20)+(S22*S20))</f>
        <v>0.30428997627054527</v>
      </c>
      <c r="U33" s="66" t="str">
        <f>+IF(T33&gt;=$C$16,"Cumple","No cumple")</f>
        <v>Cumple</v>
      </c>
      <c r="V33" s="53"/>
      <c r="W33" s="67"/>
      <c r="X33" s="68">
        <f>+((V26*V20)+(W26*W20))/((V22*V20)+(W22*W20))</f>
        <v>0.5095500982882879</v>
      </c>
      <c r="Y33" s="66" t="str">
        <f>+IF(X33&gt;=$C$16,"Cumple","No cumple")</f>
        <v>Cumple</v>
      </c>
      <c r="Z33" s="53"/>
      <c r="AA33" s="67"/>
      <c r="AB33" s="68">
        <f>+((Z26*Z20)+(AA26*AA20))/((Z22*Z20)+(AA22*AA20))</f>
        <v>8.6904107283526752E-2</v>
      </c>
      <c r="AC33" s="66" t="str">
        <f>+IF(AB33&gt;=$C$16,"Cumple","No cumple")</f>
        <v>Cumple</v>
      </c>
      <c r="AD33" s="164">
        <f>+AD26/AD22</f>
        <v>0.18951420538036456</v>
      </c>
      <c r="AE33" s="162" t="str">
        <f>+IF(AD33&gt;=$C$16,"Cumple","No cumple")</f>
        <v>Cumple</v>
      </c>
      <c r="AF33" s="53"/>
      <c r="AG33" s="67"/>
      <c r="AH33" s="68">
        <f>+((AF26*AF20)+(AG26*AG20))/((AF22*AF20)+(AG22*AG20))</f>
        <v>6.4672494977654774E-2</v>
      </c>
      <c r="AI33" s="66" t="str">
        <f>+IF(AH33&gt;=$C$16,"Cumple","No cumple")</f>
        <v>Cumple</v>
      </c>
      <c r="AJ33" s="164">
        <f>+AJ26/AJ22</f>
        <v>4.8965194732338485E-2</v>
      </c>
      <c r="AK33" s="162" t="str">
        <f>+IF(AJ33&gt;=$C$16,"Cumple","No cumple")</f>
        <v>Cumple</v>
      </c>
      <c r="AL33" s="164">
        <f>+AL26/AL22</f>
        <v>7.012069448307845E-2</v>
      </c>
      <c r="AM33" s="162" t="str">
        <f>+IF(AL33&gt;=$C$16,"Cumple","No cumple")</f>
        <v>Cumple</v>
      </c>
      <c r="AN33" s="164">
        <f>+AN26/AN22</f>
        <v>0.32602132482520541</v>
      </c>
      <c r="AO33" s="162" t="str">
        <f>+IF(AN33&gt;=$C$16,"Cumple","No cumple")</f>
        <v>Cumple</v>
      </c>
      <c r="AP33" s="288"/>
      <c r="AQ33" s="288"/>
      <c r="AR33" s="97">
        <f>+((AP26*AP20)+(AQ26*AQ20))/((AP22*AP20)+(AQ22*AQ20))</f>
        <v>1.1889817884057451E-2</v>
      </c>
      <c r="AS33" s="287" t="str">
        <f>+IF(AR33&gt;=$C$16,"Cumple","No cumple")</f>
        <v>Cumple</v>
      </c>
      <c r="AT33" s="164">
        <f>+AT26/AT22</f>
        <v>0.19098443226865058</v>
      </c>
      <c r="AU33" s="162" t="str">
        <f>+IF(AT33&gt;=$C$16,"Cumple","No cumple")</f>
        <v>Cumple</v>
      </c>
      <c r="AV33" s="164">
        <f>+AV26/AV22</f>
        <v>6.1659198974484845E-2</v>
      </c>
      <c r="AW33" s="162" t="str">
        <f>+IF(AV33&gt;=$C$16,"Cumple","No cumple")</f>
        <v>Cumple</v>
      </c>
      <c r="AX33" s="164">
        <f>+AX26/AX22</f>
        <v>0.14403307179713931</v>
      </c>
      <c r="AY33" s="162" t="str">
        <f>+IF(AX33&gt;=$C$16,"Cumple","No cumple")</f>
        <v>Cumple</v>
      </c>
    </row>
    <row r="34" spans="1:51" x14ac:dyDescent="0.2">
      <c r="B34" s="2"/>
      <c r="C34" s="28" t="s">
        <v>79</v>
      </c>
      <c r="D34" s="29">
        <v>44561</v>
      </c>
      <c r="E34" s="24"/>
      <c r="F34" s="29">
        <v>44561</v>
      </c>
      <c r="G34" s="29">
        <v>44561</v>
      </c>
      <c r="H34" s="168"/>
      <c r="I34" s="24"/>
      <c r="J34" s="29">
        <v>44561</v>
      </c>
      <c r="K34" s="29">
        <v>44561</v>
      </c>
      <c r="L34" s="168"/>
      <c r="M34" s="24"/>
      <c r="N34" s="29">
        <v>44561</v>
      </c>
      <c r="O34" s="29">
        <v>44561</v>
      </c>
      <c r="P34" s="168"/>
      <c r="Q34" s="24"/>
      <c r="R34" s="29">
        <v>44561</v>
      </c>
      <c r="S34" s="29">
        <v>44561</v>
      </c>
      <c r="T34" s="168"/>
      <c r="U34" s="24"/>
      <c r="V34" s="29">
        <v>44561</v>
      </c>
      <c r="W34" s="29">
        <v>44561</v>
      </c>
      <c r="X34" s="168"/>
      <c r="Y34" s="24"/>
      <c r="Z34" s="29">
        <v>44561</v>
      </c>
      <c r="AA34" s="29">
        <v>44561</v>
      </c>
      <c r="AB34" s="168"/>
      <c r="AC34" s="24"/>
      <c r="AD34" s="29">
        <v>44365</v>
      </c>
      <c r="AE34" s="24"/>
      <c r="AF34" s="29">
        <v>44561</v>
      </c>
      <c r="AG34" s="29">
        <v>44561</v>
      </c>
      <c r="AH34" s="168"/>
      <c r="AI34" s="24"/>
      <c r="AJ34" s="29">
        <v>44561</v>
      </c>
      <c r="AK34" s="24"/>
      <c r="AL34" s="29">
        <v>44561</v>
      </c>
      <c r="AM34" s="24"/>
      <c r="AN34" s="29">
        <v>44561</v>
      </c>
      <c r="AO34" s="24"/>
      <c r="AP34" s="170">
        <v>44561</v>
      </c>
      <c r="AQ34" s="170">
        <v>44561</v>
      </c>
      <c r="AR34" s="291"/>
      <c r="AS34" s="212"/>
      <c r="AT34" s="29">
        <v>44561</v>
      </c>
      <c r="AU34" s="24"/>
      <c r="AV34" s="29">
        <v>44561</v>
      </c>
      <c r="AW34" s="24"/>
      <c r="AX34" s="29">
        <v>44561</v>
      </c>
      <c r="AY34" s="24"/>
    </row>
    <row r="35" spans="1:51" ht="15" thickBot="1" x14ac:dyDescent="0.25">
      <c r="B35" s="2"/>
      <c r="C35" s="28"/>
      <c r="D35" s="30" t="s">
        <v>80</v>
      </c>
      <c r="E35" s="24"/>
      <c r="F35" s="32" t="s">
        <v>80</v>
      </c>
      <c r="G35" s="71" t="s">
        <v>80</v>
      </c>
      <c r="H35" s="168"/>
      <c r="I35" s="24"/>
      <c r="J35" s="32" t="s">
        <v>80</v>
      </c>
      <c r="K35" s="71" t="s">
        <v>80</v>
      </c>
      <c r="L35" s="168"/>
      <c r="M35" s="24"/>
      <c r="N35" s="32" t="s">
        <v>80</v>
      </c>
      <c r="O35" s="71" t="s">
        <v>80</v>
      </c>
      <c r="P35" s="168"/>
      <c r="Q35" s="24"/>
      <c r="R35" s="32" t="s">
        <v>80</v>
      </c>
      <c r="S35" s="71" t="s">
        <v>80</v>
      </c>
      <c r="T35" s="168"/>
      <c r="U35" s="24"/>
      <c r="V35" s="32" t="s">
        <v>80</v>
      </c>
      <c r="W35" s="71" t="s">
        <v>80</v>
      </c>
      <c r="X35" s="168"/>
      <c r="Y35" s="24"/>
      <c r="Z35" s="32" t="s">
        <v>80</v>
      </c>
      <c r="AA35" s="71" t="s">
        <v>80</v>
      </c>
      <c r="AB35" s="168"/>
      <c r="AC35" s="24"/>
      <c r="AD35" s="30" t="s">
        <v>80</v>
      </c>
      <c r="AE35" s="24"/>
      <c r="AF35" s="32" t="s">
        <v>80</v>
      </c>
      <c r="AG35" s="71" t="s">
        <v>80</v>
      </c>
      <c r="AH35" s="168"/>
      <c r="AI35" s="24"/>
      <c r="AJ35" s="30" t="s">
        <v>80</v>
      </c>
      <c r="AK35" s="24"/>
      <c r="AL35" s="30" t="s">
        <v>80</v>
      </c>
      <c r="AM35" s="24"/>
      <c r="AN35" s="30" t="s">
        <v>80</v>
      </c>
      <c r="AO35" s="24"/>
      <c r="AP35" s="215" t="s">
        <v>80</v>
      </c>
      <c r="AQ35" s="215" t="s">
        <v>80</v>
      </c>
      <c r="AR35" s="291"/>
      <c r="AS35" s="212"/>
      <c r="AT35" s="30" t="s">
        <v>80</v>
      </c>
      <c r="AU35" s="24"/>
      <c r="AV35" s="30" t="s">
        <v>80</v>
      </c>
      <c r="AW35" s="24"/>
      <c r="AX35" s="30" t="s">
        <v>80</v>
      </c>
      <c r="AY35" s="24"/>
    </row>
    <row r="36" spans="1:51" x14ac:dyDescent="0.2">
      <c r="C36" s="28" t="s">
        <v>81</v>
      </c>
      <c r="D36" s="29">
        <v>44708</v>
      </c>
      <c r="E36" s="31"/>
      <c r="F36" s="29">
        <v>44714</v>
      </c>
      <c r="G36" s="29">
        <v>44714</v>
      </c>
      <c r="H36" s="169"/>
      <c r="I36" s="31"/>
      <c r="J36" s="29">
        <v>44704</v>
      </c>
      <c r="K36" s="29">
        <v>44704</v>
      </c>
      <c r="L36" s="169"/>
      <c r="M36" s="31"/>
      <c r="N36" s="29">
        <v>44697</v>
      </c>
      <c r="O36" s="29">
        <v>44714</v>
      </c>
      <c r="P36" s="169"/>
      <c r="Q36" s="31"/>
      <c r="R36" s="29">
        <v>44690</v>
      </c>
      <c r="S36" s="29">
        <v>44690</v>
      </c>
      <c r="T36" s="169"/>
      <c r="U36" s="31"/>
      <c r="V36" s="29">
        <v>44704</v>
      </c>
      <c r="W36" s="29">
        <v>44704</v>
      </c>
      <c r="X36" s="169"/>
      <c r="Y36" s="31"/>
      <c r="Z36" s="29">
        <v>44693</v>
      </c>
      <c r="AA36" s="29">
        <v>44705</v>
      </c>
      <c r="AB36" s="169"/>
      <c r="AC36" s="31"/>
      <c r="AD36" s="170">
        <v>44692</v>
      </c>
      <c r="AE36" s="31"/>
      <c r="AF36" s="29">
        <v>44698</v>
      </c>
      <c r="AG36" s="29">
        <v>44704</v>
      </c>
      <c r="AH36" s="169"/>
      <c r="AI36" s="31"/>
      <c r="AJ36" s="170">
        <v>44715</v>
      </c>
      <c r="AK36" s="31"/>
      <c r="AL36" s="170">
        <v>44714</v>
      </c>
      <c r="AM36" s="31"/>
      <c r="AN36" s="170">
        <v>44699</v>
      </c>
      <c r="AO36" s="31"/>
      <c r="AP36" s="170">
        <v>44697</v>
      </c>
      <c r="AQ36" s="170">
        <v>44698</v>
      </c>
      <c r="AR36" s="292"/>
      <c r="AS36" s="214"/>
      <c r="AT36" s="170">
        <v>44690</v>
      </c>
      <c r="AU36" s="31"/>
      <c r="AV36" s="170">
        <v>44693</v>
      </c>
      <c r="AW36" s="31"/>
      <c r="AX36" s="170">
        <v>44692</v>
      </c>
      <c r="AY36" s="31"/>
    </row>
    <row r="37" spans="1:51" ht="16.5" customHeight="1" thickBot="1" x14ac:dyDescent="0.25">
      <c r="D37" s="32" t="str">
        <f>+IF($B$8-D36&lt;=30,"Cumple","No cumple")</f>
        <v>Cumple</v>
      </c>
      <c r="E37" s="27"/>
      <c r="F37" s="32" t="str">
        <f>+IF($B$8-F36&lt;=30,"Cumple","No cumple")</f>
        <v>Cumple</v>
      </c>
      <c r="G37" s="32" t="str">
        <f>+IF($B$8-G36&lt;=30,"Cumple","No cumple")</f>
        <v>Cumple</v>
      </c>
      <c r="H37" s="26"/>
      <c r="I37" s="27"/>
      <c r="J37" s="32" t="str">
        <f>+IF($B$8-J36&lt;=30,"Cumple","No cumple")</f>
        <v>Cumple</v>
      </c>
      <c r="K37" s="32" t="str">
        <f>+IF($B$8-K36&lt;=30,"Cumple","No cumple")</f>
        <v>Cumple</v>
      </c>
      <c r="L37" s="26"/>
      <c r="M37" s="27"/>
      <c r="N37" s="32" t="str">
        <f>+IF($B$8-N36&lt;=30,"Cumple","No cumple")</f>
        <v>Cumple</v>
      </c>
      <c r="O37" s="32" t="str">
        <f>+IF($B$8-O36&lt;=30,"Cumple","No cumple")</f>
        <v>Cumple</v>
      </c>
      <c r="P37" s="26"/>
      <c r="Q37" s="27"/>
      <c r="R37" s="32" t="str">
        <f>+IF($B$8-R36&lt;=30,"Cumple","No cumple")</f>
        <v>Cumple</v>
      </c>
      <c r="S37" s="32" t="str">
        <f>+IF($B$8-S36&lt;=30,"Cumple","No cumple")</f>
        <v>Cumple</v>
      </c>
      <c r="T37" s="26"/>
      <c r="U37" s="27"/>
      <c r="V37" s="32" t="str">
        <f>+IF($B$8-V36&lt;=30,"Cumple","No cumple")</f>
        <v>Cumple</v>
      </c>
      <c r="W37" s="32" t="str">
        <f>+IF($B$8-W36&lt;=30,"Cumple","No cumple")</f>
        <v>Cumple</v>
      </c>
      <c r="X37" s="26"/>
      <c r="Y37" s="27"/>
      <c r="Z37" s="32" t="str">
        <f>+IF($B$8-Z36&lt;=30,"Cumple","No cumple")</f>
        <v>Cumple</v>
      </c>
      <c r="AA37" s="32" t="str">
        <f>+IF($B$8-AA36&lt;=30,"Cumple","No cumple")</f>
        <v>Cumple</v>
      </c>
      <c r="AB37" s="171"/>
      <c r="AC37" s="27"/>
      <c r="AD37" s="32" t="s">
        <v>80</v>
      </c>
      <c r="AE37" s="27"/>
      <c r="AF37" s="32" t="str">
        <f>+IF($B$8-AF36&lt;=30,"Cumple","No cumple")</f>
        <v>Cumple</v>
      </c>
      <c r="AG37" s="32" t="str">
        <f>+IF($B$8-AG36&lt;=30,"Cumple","No cumple")</f>
        <v>Cumple</v>
      </c>
      <c r="AH37" s="26"/>
      <c r="AI37" s="27"/>
      <c r="AJ37" s="32" t="s">
        <v>80</v>
      </c>
      <c r="AK37" s="172"/>
      <c r="AL37" s="32" t="s">
        <v>80</v>
      </c>
      <c r="AM37" s="27"/>
      <c r="AN37" s="32" t="s">
        <v>80</v>
      </c>
      <c r="AO37" s="27"/>
      <c r="AP37" s="215" t="str">
        <f>+IF($B$8-AP36&lt;=30,"Cumple","No cumple")</f>
        <v>Cumple</v>
      </c>
      <c r="AQ37" s="215" t="str">
        <f>+IF($B$8-AQ36&lt;=30,"Cumple","No cumple")</f>
        <v>Cumple</v>
      </c>
      <c r="AR37" s="291"/>
      <c r="AS37" s="212"/>
      <c r="AT37" s="32" t="s">
        <v>80</v>
      </c>
      <c r="AU37" s="27"/>
      <c r="AV37" s="32" t="s">
        <v>80</v>
      </c>
      <c r="AW37" s="27"/>
      <c r="AX37" s="32" t="s">
        <v>80</v>
      </c>
      <c r="AY37" s="27"/>
    </row>
    <row r="38" spans="1:51" ht="15" customHeight="1" x14ac:dyDescent="0.2">
      <c r="D38" s="318"/>
      <c r="E38" s="319"/>
      <c r="F38" s="316"/>
      <c r="G38" s="316"/>
      <c r="H38" s="316"/>
      <c r="I38" s="316"/>
      <c r="J38" s="316"/>
      <c r="K38" s="316"/>
      <c r="L38" s="316"/>
      <c r="M38" s="316"/>
      <c r="N38" s="316"/>
      <c r="O38" s="316"/>
      <c r="P38" s="316"/>
      <c r="Q38" s="316"/>
      <c r="R38" s="316"/>
      <c r="S38" s="316"/>
      <c r="T38" s="316"/>
      <c r="U38" s="316"/>
      <c r="V38" s="316"/>
      <c r="W38" s="316"/>
      <c r="X38" s="316"/>
      <c r="Y38" s="316"/>
      <c r="Z38" s="316"/>
      <c r="AA38" s="316"/>
      <c r="AB38" s="316"/>
      <c r="AC38" s="316"/>
      <c r="AD38" s="316"/>
      <c r="AE38" s="316"/>
      <c r="AF38" s="316"/>
      <c r="AG38" s="316"/>
      <c r="AH38" s="316"/>
      <c r="AI38" s="316"/>
      <c r="AJ38" s="316"/>
      <c r="AK38" s="316"/>
      <c r="AL38" s="316"/>
      <c r="AM38" s="316"/>
      <c r="AN38" s="316"/>
      <c r="AO38" s="316"/>
      <c r="AP38" s="320"/>
      <c r="AQ38" s="321"/>
      <c r="AR38" s="321"/>
      <c r="AS38" s="321"/>
      <c r="AT38" s="316"/>
      <c r="AU38" s="316"/>
      <c r="AV38" s="316"/>
      <c r="AW38" s="316"/>
      <c r="AX38" s="316"/>
      <c r="AY38" s="316"/>
    </row>
    <row r="39" spans="1:51" ht="56.45" customHeight="1" x14ac:dyDescent="0.2">
      <c r="A39" s="21"/>
      <c r="B39" s="21"/>
      <c r="C39" s="22" t="s">
        <v>82</v>
      </c>
      <c r="D39" s="173"/>
      <c r="E39" s="174"/>
      <c r="F39" s="175"/>
      <c r="G39" s="175"/>
      <c r="H39" s="174"/>
      <c r="I39" s="174"/>
      <c r="J39" s="175"/>
      <c r="K39" s="175"/>
      <c r="L39" s="174"/>
      <c r="M39" s="174"/>
      <c r="N39" s="175"/>
      <c r="O39" s="175"/>
      <c r="P39" s="174"/>
      <c r="Q39" s="174"/>
      <c r="R39" s="175"/>
      <c r="S39" s="175"/>
      <c r="T39" s="174"/>
      <c r="U39" s="174"/>
      <c r="V39" s="175"/>
      <c r="W39" s="175"/>
      <c r="X39" s="174"/>
      <c r="Y39" s="174"/>
      <c r="Z39" s="175"/>
      <c r="AA39" s="175"/>
      <c r="AB39" s="174"/>
      <c r="AC39" s="174"/>
      <c r="AD39" s="176"/>
      <c r="AE39" s="174"/>
      <c r="AF39" s="175"/>
      <c r="AG39" s="175"/>
      <c r="AH39" s="174"/>
      <c r="AI39" s="174"/>
      <c r="AJ39" s="176"/>
      <c r="AK39" s="174"/>
      <c r="AL39" s="176"/>
      <c r="AM39" s="174"/>
      <c r="AN39" s="176"/>
      <c r="AO39" s="174"/>
      <c r="AP39" s="175"/>
      <c r="AQ39" s="176"/>
      <c r="AR39" s="174"/>
      <c r="AS39" s="174"/>
      <c r="AT39" s="176"/>
      <c r="AU39" s="174"/>
      <c r="AV39" s="176"/>
      <c r="AW39" s="174"/>
      <c r="AX39" s="176"/>
      <c r="AY39" s="174"/>
    </row>
    <row r="40" spans="1:51" ht="57.75" customHeight="1" x14ac:dyDescent="0.2">
      <c r="A40" s="317" t="s">
        <v>302</v>
      </c>
      <c r="B40" s="317"/>
      <c r="C40" s="317"/>
      <c r="D40" s="317"/>
      <c r="E40" s="177"/>
      <c r="F40" s="178"/>
      <c r="G40" s="178"/>
      <c r="H40" s="168"/>
      <c r="I40" s="168"/>
      <c r="J40" s="178"/>
      <c r="K40" s="178"/>
      <c r="L40" s="168"/>
      <c r="M40" s="168"/>
      <c r="N40" s="178"/>
      <c r="O40" s="178"/>
      <c r="P40" s="168"/>
      <c r="Q40" s="168"/>
      <c r="R40" s="178"/>
      <c r="S40" s="178"/>
      <c r="T40" s="168"/>
      <c r="U40" s="168"/>
      <c r="V40" s="178"/>
      <c r="W40" s="178"/>
      <c r="X40" s="168"/>
      <c r="Y40" s="168"/>
      <c r="Z40" s="178"/>
      <c r="AA40" s="178"/>
      <c r="AB40" s="168"/>
      <c r="AC40" s="168"/>
      <c r="AD40" s="179"/>
      <c r="AE40" s="177"/>
      <c r="AF40" s="178"/>
      <c r="AG40" s="178"/>
      <c r="AH40" s="168"/>
      <c r="AI40" s="168"/>
      <c r="AJ40" s="179"/>
      <c r="AK40" s="177"/>
      <c r="AL40" s="179"/>
      <c r="AM40" s="177"/>
      <c r="AN40" s="179"/>
      <c r="AO40" s="177"/>
      <c r="AP40" s="178"/>
      <c r="AQ40" s="293"/>
      <c r="AR40" s="168"/>
      <c r="AS40" s="168"/>
      <c r="AT40" s="179"/>
      <c r="AU40" s="177"/>
      <c r="AV40" s="179"/>
      <c r="AW40" s="177"/>
      <c r="AX40" s="179"/>
      <c r="AY40" s="177"/>
    </row>
    <row r="41" spans="1:51" x14ac:dyDescent="0.2">
      <c r="A41" s="317" t="s">
        <v>133</v>
      </c>
      <c r="B41" s="317"/>
      <c r="D41" s="34"/>
      <c r="E41" s="34"/>
      <c r="AD41" s="34"/>
      <c r="AE41" s="34"/>
      <c r="AJ41" s="34"/>
      <c r="AK41" s="34"/>
      <c r="AL41" s="34"/>
      <c r="AM41" s="34"/>
      <c r="AN41" s="34"/>
      <c r="AO41" s="34"/>
      <c r="AT41" s="34"/>
      <c r="AU41" s="34"/>
      <c r="AV41" s="34"/>
      <c r="AW41" s="34"/>
      <c r="AX41" s="34"/>
      <c r="AY41" s="34"/>
    </row>
    <row r="42" spans="1:51" x14ac:dyDescent="0.2">
      <c r="A42" s="180"/>
      <c r="B42" s="180"/>
      <c r="C42" s="180"/>
      <c r="F42" s="180"/>
      <c r="G42" s="180"/>
      <c r="H42" s="180"/>
      <c r="I42" s="180"/>
      <c r="J42" s="180"/>
      <c r="K42" s="180"/>
      <c r="L42" s="180"/>
      <c r="M42" s="180"/>
      <c r="N42" s="180"/>
      <c r="O42" s="180"/>
      <c r="P42" s="180"/>
      <c r="Q42" s="180"/>
      <c r="R42" s="180"/>
      <c r="S42" s="180"/>
      <c r="T42" s="180"/>
      <c r="U42" s="180"/>
      <c r="V42" s="180"/>
      <c r="W42" s="180"/>
      <c r="X42" s="180"/>
      <c r="Y42" s="180"/>
      <c r="Z42" s="180"/>
      <c r="AA42" s="180"/>
      <c r="AB42" s="180"/>
      <c r="AC42" s="180"/>
      <c r="AF42" s="180"/>
      <c r="AG42" s="180"/>
      <c r="AH42" s="180"/>
      <c r="AI42" s="180"/>
      <c r="AP42" s="180"/>
      <c r="AQ42" s="180"/>
      <c r="AR42" s="180"/>
      <c r="AS42" s="180"/>
    </row>
  </sheetData>
  <mergeCells count="47">
    <mergeCell ref="A41:B41"/>
    <mergeCell ref="AN38:AO38"/>
    <mergeCell ref="AP38:AS38"/>
    <mergeCell ref="AT38:AU38"/>
    <mergeCell ref="AV38:AW38"/>
    <mergeCell ref="AX38:AY38"/>
    <mergeCell ref="A40:D40"/>
    <mergeCell ref="V38:Y38"/>
    <mergeCell ref="Z38:AC38"/>
    <mergeCell ref="AD38:AE38"/>
    <mergeCell ref="AF38:AI38"/>
    <mergeCell ref="AJ38:AK38"/>
    <mergeCell ref="AL38:AM38"/>
    <mergeCell ref="D38:E38"/>
    <mergeCell ref="F38:I38"/>
    <mergeCell ref="J38:M38"/>
    <mergeCell ref="N38:Q38"/>
    <mergeCell ref="R38:U38"/>
    <mergeCell ref="AV18:AW18"/>
    <mergeCell ref="AX18:AY18"/>
    <mergeCell ref="B21:B27"/>
    <mergeCell ref="B28:B31"/>
    <mergeCell ref="B32:B33"/>
    <mergeCell ref="AF18:AI18"/>
    <mergeCell ref="AJ18:AK18"/>
    <mergeCell ref="AL18:AM18"/>
    <mergeCell ref="AN18:AO18"/>
    <mergeCell ref="AP18:AS18"/>
    <mergeCell ref="AT18:AU18"/>
    <mergeCell ref="J18:M18"/>
    <mergeCell ref="N18:Q18"/>
    <mergeCell ref="R18:U18"/>
    <mergeCell ref="V18:Y18"/>
    <mergeCell ref="Z18:AC18"/>
    <mergeCell ref="AD18:AE18"/>
    <mergeCell ref="A10:C10"/>
    <mergeCell ref="A11:A14"/>
    <mergeCell ref="A15:A16"/>
    <mergeCell ref="C18:C19"/>
    <mergeCell ref="D18:E18"/>
    <mergeCell ref="F18:I18"/>
    <mergeCell ref="A6:AY6"/>
    <mergeCell ref="A1:AY1"/>
    <mergeCell ref="A2:AY2"/>
    <mergeCell ref="A3:AY3"/>
    <mergeCell ref="A4:AY4"/>
    <mergeCell ref="A5:AY5"/>
  </mergeCells>
  <pageMargins left="0.70866141732283472" right="0.70866141732283472" top="0.74803149606299213" bottom="0.74803149606299213" header="0.31496062992125984" footer="0.31496062992125984"/>
  <pageSetup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42"/>
  <sheetViews>
    <sheetView showGridLines="0" topLeftCell="A13" zoomScale="90" zoomScaleNormal="90" workbookViewId="0">
      <pane xSplit="3" topLeftCell="D1" activePane="topRight" state="frozen"/>
      <selection activeCell="A7" sqref="A7"/>
      <selection pane="topRight" activeCell="AY18" sqref="AY18:AZ18"/>
    </sheetView>
  </sheetViews>
  <sheetFormatPr baseColWidth="10" defaultColWidth="11" defaultRowHeight="14.25" x14ac:dyDescent="0.2"/>
  <cols>
    <col min="1" max="1" width="45.42578125" style="1" bestFit="1" customWidth="1"/>
    <col min="2" max="2" width="43.140625" style="1" bestFit="1" customWidth="1"/>
    <col min="3" max="3" width="32.42578125" style="1" bestFit="1" customWidth="1"/>
    <col min="4" max="4" width="14.85546875" style="1" customWidth="1"/>
    <col min="5" max="5" width="13" style="1" customWidth="1"/>
    <col min="6" max="6" width="14.85546875" style="1" customWidth="1"/>
    <col min="7" max="7" width="13" style="1" customWidth="1"/>
    <col min="8" max="8" width="14.85546875" style="1" customWidth="1"/>
    <col min="9" max="9" width="13" style="1" customWidth="1"/>
    <col min="10" max="10" width="14.42578125" style="1" customWidth="1"/>
    <col min="11" max="11" width="18.140625" style="1" customWidth="1"/>
    <col min="12" max="12" width="13" style="1" bestFit="1" customWidth="1"/>
    <col min="13" max="13" width="12.7109375" style="1" bestFit="1" customWidth="1"/>
    <col min="14" max="14" width="14.85546875" style="1" customWidth="1"/>
    <col min="15" max="15" width="13" style="1" customWidth="1"/>
    <col min="16" max="16" width="14.42578125" style="1" customWidth="1"/>
    <col min="17" max="18" width="18.140625" style="1" customWidth="1"/>
    <col min="19" max="19" width="15.5703125" style="1" customWidth="1"/>
    <col min="20" max="20" width="12.7109375" style="1" bestFit="1" customWidth="1"/>
    <col min="21" max="21" width="14.42578125" style="1" customWidth="1"/>
    <col min="22" max="22" width="18.140625" style="1" customWidth="1"/>
    <col min="23" max="23" width="13.85546875" style="1" customWidth="1"/>
    <col min="24" max="24" width="12.7109375" style="1" bestFit="1" customWidth="1"/>
    <col min="25" max="25" width="14.85546875" style="1" customWidth="1"/>
    <col min="26" max="26" width="13" style="1" customWidth="1"/>
    <col min="27" max="27" width="14.42578125" style="1" customWidth="1"/>
    <col min="28" max="28" width="20" style="1" customWidth="1"/>
    <col min="29" max="29" width="13" style="1" bestFit="1" customWidth="1"/>
    <col min="30" max="30" width="12.7109375" style="1" bestFit="1" customWidth="1"/>
    <col min="31" max="31" width="14.42578125" style="1" customWidth="1"/>
    <col min="32" max="32" width="20" style="1" customWidth="1"/>
    <col min="33" max="33" width="13" style="1" bestFit="1" customWidth="1"/>
    <col min="34" max="34" width="12.7109375" style="1" bestFit="1" customWidth="1"/>
    <col min="35" max="35" width="14.42578125" style="1" customWidth="1"/>
    <col min="36" max="36" width="20" style="1" customWidth="1"/>
    <col min="37" max="37" width="13" style="1" bestFit="1" customWidth="1"/>
    <col min="38" max="38" width="12.7109375" style="1" bestFit="1" customWidth="1"/>
    <col min="39" max="39" width="14.42578125" style="1" customWidth="1"/>
    <col min="40" max="40" width="20" style="1" customWidth="1"/>
    <col min="41" max="41" width="13" style="1" bestFit="1" customWidth="1"/>
    <col min="42" max="42" width="12.7109375" style="1" bestFit="1" customWidth="1"/>
    <col min="43" max="43" width="14.42578125" style="1" customWidth="1"/>
    <col min="44" max="44" width="20" style="1" customWidth="1"/>
    <col min="45" max="45" width="13" style="1" bestFit="1" customWidth="1"/>
    <col min="46" max="46" width="12.7109375" style="1" bestFit="1" customWidth="1"/>
    <col min="47" max="47" width="14.85546875" style="1" customWidth="1"/>
    <col min="48" max="48" width="13" style="1" customWidth="1"/>
    <col min="49" max="49" width="14.85546875" style="1" customWidth="1"/>
    <col min="50" max="50" width="13" style="1" customWidth="1"/>
    <col min="51" max="51" width="14.85546875" style="1" customWidth="1"/>
    <col min="52" max="52" width="13" style="1" customWidth="1"/>
    <col min="53" max="256" width="11" style="1"/>
    <col min="257" max="257" width="45.42578125" style="1" bestFit="1" customWidth="1"/>
    <col min="258" max="258" width="43.140625" style="1" bestFit="1" customWidth="1"/>
    <col min="259" max="259" width="32.42578125" style="1" bestFit="1" customWidth="1"/>
    <col min="260" max="260" width="14.85546875" style="1" customWidth="1"/>
    <col min="261" max="261" width="13" style="1" customWidth="1"/>
    <col min="262" max="262" width="14.85546875" style="1" customWidth="1"/>
    <col min="263" max="263" width="13" style="1" customWidth="1"/>
    <col min="264" max="264" width="14.85546875" style="1" customWidth="1"/>
    <col min="265" max="265" width="13" style="1" customWidth="1"/>
    <col min="266" max="266" width="14.42578125" style="1" customWidth="1"/>
    <col min="267" max="267" width="18.140625" style="1" customWidth="1"/>
    <col min="268" max="268" width="13" style="1" bestFit="1" customWidth="1"/>
    <col min="269" max="269" width="12.7109375" style="1" bestFit="1" customWidth="1"/>
    <col min="270" max="270" width="14.85546875" style="1" customWidth="1"/>
    <col min="271" max="271" width="13" style="1" customWidth="1"/>
    <col min="272" max="272" width="14.42578125" style="1" customWidth="1"/>
    <col min="273" max="274" width="18.140625" style="1" customWidth="1"/>
    <col min="275" max="275" width="15.5703125" style="1" customWidth="1"/>
    <col min="276" max="276" width="12.7109375" style="1" bestFit="1" customWidth="1"/>
    <col min="277" max="277" width="14.42578125" style="1" customWidth="1"/>
    <col min="278" max="278" width="18.140625" style="1" customWidth="1"/>
    <col min="279" max="279" width="13.85546875" style="1" customWidth="1"/>
    <col min="280" max="280" width="12.7109375" style="1" bestFit="1" customWidth="1"/>
    <col min="281" max="281" width="14.85546875" style="1" customWidth="1"/>
    <col min="282" max="282" width="13" style="1" customWidth="1"/>
    <col min="283" max="283" width="14.42578125" style="1" customWidth="1"/>
    <col min="284" max="284" width="20" style="1" customWidth="1"/>
    <col min="285" max="285" width="13" style="1" bestFit="1" customWidth="1"/>
    <col min="286" max="286" width="12.7109375" style="1" bestFit="1" customWidth="1"/>
    <col min="287" max="287" width="14.42578125" style="1" customWidth="1"/>
    <col min="288" max="288" width="20" style="1" customWidth="1"/>
    <col min="289" max="289" width="13" style="1" bestFit="1" customWidth="1"/>
    <col min="290" max="290" width="12.7109375" style="1" bestFit="1" customWidth="1"/>
    <col min="291" max="291" width="14.42578125" style="1" customWidth="1"/>
    <col min="292" max="292" width="20" style="1" customWidth="1"/>
    <col min="293" max="293" width="13" style="1" bestFit="1" customWidth="1"/>
    <col min="294" max="294" width="12.7109375" style="1" bestFit="1" customWidth="1"/>
    <col min="295" max="295" width="14.42578125" style="1" customWidth="1"/>
    <col min="296" max="296" width="20" style="1" customWidth="1"/>
    <col min="297" max="297" width="13" style="1" bestFit="1" customWidth="1"/>
    <col min="298" max="298" width="12.7109375" style="1" bestFit="1" customWidth="1"/>
    <col min="299" max="299" width="14.42578125" style="1" customWidth="1"/>
    <col min="300" max="300" width="20" style="1" customWidth="1"/>
    <col min="301" max="301" width="13" style="1" bestFit="1" customWidth="1"/>
    <col min="302" max="302" width="12.7109375" style="1" bestFit="1" customWidth="1"/>
    <col min="303" max="303" width="14.85546875" style="1" customWidth="1"/>
    <col min="304" max="304" width="13" style="1" customWidth="1"/>
    <col min="305" max="305" width="14.85546875" style="1" customWidth="1"/>
    <col min="306" max="306" width="13" style="1" customWidth="1"/>
    <col min="307" max="307" width="14.85546875" style="1" customWidth="1"/>
    <col min="308" max="308" width="13" style="1" customWidth="1"/>
    <col min="309" max="512" width="11" style="1"/>
    <col min="513" max="513" width="45.42578125" style="1" bestFit="1" customWidth="1"/>
    <col min="514" max="514" width="43.140625" style="1" bestFit="1" customWidth="1"/>
    <col min="515" max="515" width="32.42578125" style="1" bestFit="1" customWidth="1"/>
    <col min="516" max="516" width="14.85546875" style="1" customWidth="1"/>
    <col min="517" max="517" width="13" style="1" customWidth="1"/>
    <col min="518" max="518" width="14.85546875" style="1" customWidth="1"/>
    <col min="519" max="519" width="13" style="1" customWidth="1"/>
    <col min="520" max="520" width="14.85546875" style="1" customWidth="1"/>
    <col min="521" max="521" width="13" style="1" customWidth="1"/>
    <col min="522" max="522" width="14.42578125" style="1" customWidth="1"/>
    <col min="523" max="523" width="18.140625" style="1" customWidth="1"/>
    <col min="524" max="524" width="13" style="1" bestFit="1" customWidth="1"/>
    <col min="525" max="525" width="12.7109375" style="1" bestFit="1" customWidth="1"/>
    <col min="526" max="526" width="14.85546875" style="1" customWidth="1"/>
    <col min="527" max="527" width="13" style="1" customWidth="1"/>
    <col min="528" max="528" width="14.42578125" style="1" customWidth="1"/>
    <col min="529" max="530" width="18.140625" style="1" customWidth="1"/>
    <col min="531" max="531" width="15.5703125" style="1" customWidth="1"/>
    <col min="532" max="532" width="12.7109375" style="1" bestFit="1" customWidth="1"/>
    <col min="533" max="533" width="14.42578125" style="1" customWidth="1"/>
    <col min="534" max="534" width="18.140625" style="1" customWidth="1"/>
    <col min="535" max="535" width="13.85546875" style="1" customWidth="1"/>
    <col min="536" max="536" width="12.7109375" style="1" bestFit="1" customWidth="1"/>
    <col min="537" max="537" width="14.85546875" style="1" customWidth="1"/>
    <col min="538" max="538" width="13" style="1" customWidth="1"/>
    <col min="539" max="539" width="14.42578125" style="1" customWidth="1"/>
    <col min="540" max="540" width="20" style="1" customWidth="1"/>
    <col min="541" max="541" width="13" style="1" bestFit="1" customWidth="1"/>
    <col min="542" max="542" width="12.7109375" style="1" bestFit="1" customWidth="1"/>
    <col min="543" max="543" width="14.42578125" style="1" customWidth="1"/>
    <col min="544" max="544" width="20" style="1" customWidth="1"/>
    <col min="545" max="545" width="13" style="1" bestFit="1" customWidth="1"/>
    <col min="546" max="546" width="12.7109375" style="1" bestFit="1" customWidth="1"/>
    <col min="547" max="547" width="14.42578125" style="1" customWidth="1"/>
    <col min="548" max="548" width="20" style="1" customWidth="1"/>
    <col min="549" max="549" width="13" style="1" bestFit="1" customWidth="1"/>
    <col min="550" max="550" width="12.7109375" style="1" bestFit="1" customWidth="1"/>
    <col min="551" max="551" width="14.42578125" style="1" customWidth="1"/>
    <col min="552" max="552" width="20" style="1" customWidth="1"/>
    <col min="553" max="553" width="13" style="1" bestFit="1" customWidth="1"/>
    <col min="554" max="554" width="12.7109375" style="1" bestFit="1" customWidth="1"/>
    <col min="555" max="555" width="14.42578125" style="1" customWidth="1"/>
    <col min="556" max="556" width="20" style="1" customWidth="1"/>
    <col min="557" max="557" width="13" style="1" bestFit="1" customWidth="1"/>
    <col min="558" max="558" width="12.7109375" style="1" bestFit="1" customWidth="1"/>
    <col min="559" max="559" width="14.85546875" style="1" customWidth="1"/>
    <col min="560" max="560" width="13" style="1" customWidth="1"/>
    <col min="561" max="561" width="14.85546875" style="1" customWidth="1"/>
    <col min="562" max="562" width="13" style="1" customWidth="1"/>
    <col min="563" max="563" width="14.85546875" style="1" customWidth="1"/>
    <col min="564" max="564" width="13" style="1" customWidth="1"/>
    <col min="565" max="768" width="11" style="1"/>
    <col min="769" max="769" width="45.42578125" style="1" bestFit="1" customWidth="1"/>
    <col min="770" max="770" width="43.140625" style="1" bestFit="1" customWidth="1"/>
    <col min="771" max="771" width="32.42578125" style="1" bestFit="1" customWidth="1"/>
    <col min="772" max="772" width="14.85546875" style="1" customWidth="1"/>
    <col min="773" max="773" width="13" style="1" customWidth="1"/>
    <col min="774" max="774" width="14.85546875" style="1" customWidth="1"/>
    <col min="775" max="775" width="13" style="1" customWidth="1"/>
    <col min="776" max="776" width="14.85546875" style="1" customWidth="1"/>
    <col min="777" max="777" width="13" style="1" customWidth="1"/>
    <col min="778" max="778" width="14.42578125" style="1" customWidth="1"/>
    <col min="779" max="779" width="18.140625" style="1" customWidth="1"/>
    <col min="780" max="780" width="13" style="1" bestFit="1" customWidth="1"/>
    <col min="781" max="781" width="12.7109375" style="1" bestFit="1" customWidth="1"/>
    <col min="782" max="782" width="14.85546875" style="1" customWidth="1"/>
    <col min="783" max="783" width="13" style="1" customWidth="1"/>
    <col min="784" max="784" width="14.42578125" style="1" customWidth="1"/>
    <col min="785" max="786" width="18.140625" style="1" customWidth="1"/>
    <col min="787" max="787" width="15.5703125" style="1" customWidth="1"/>
    <col min="788" max="788" width="12.7109375" style="1" bestFit="1" customWidth="1"/>
    <col min="789" max="789" width="14.42578125" style="1" customWidth="1"/>
    <col min="790" max="790" width="18.140625" style="1" customWidth="1"/>
    <col min="791" max="791" width="13.85546875" style="1" customWidth="1"/>
    <col min="792" max="792" width="12.7109375" style="1" bestFit="1" customWidth="1"/>
    <col min="793" max="793" width="14.85546875" style="1" customWidth="1"/>
    <col min="794" max="794" width="13" style="1" customWidth="1"/>
    <col min="795" max="795" width="14.42578125" style="1" customWidth="1"/>
    <col min="796" max="796" width="20" style="1" customWidth="1"/>
    <col min="797" max="797" width="13" style="1" bestFit="1" customWidth="1"/>
    <col min="798" max="798" width="12.7109375" style="1" bestFit="1" customWidth="1"/>
    <col min="799" max="799" width="14.42578125" style="1" customWidth="1"/>
    <col min="800" max="800" width="20" style="1" customWidth="1"/>
    <col min="801" max="801" width="13" style="1" bestFit="1" customWidth="1"/>
    <col min="802" max="802" width="12.7109375" style="1" bestFit="1" customWidth="1"/>
    <col min="803" max="803" width="14.42578125" style="1" customWidth="1"/>
    <col min="804" max="804" width="20" style="1" customWidth="1"/>
    <col min="805" max="805" width="13" style="1" bestFit="1" customWidth="1"/>
    <col min="806" max="806" width="12.7109375" style="1" bestFit="1" customWidth="1"/>
    <col min="807" max="807" width="14.42578125" style="1" customWidth="1"/>
    <col min="808" max="808" width="20" style="1" customWidth="1"/>
    <col min="809" max="809" width="13" style="1" bestFit="1" customWidth="1"/>
    <col min="810" max="810" width="12.7109375" style="1" bestFit="1" customWidth="1"/>
    <col min="811" max="811" width="14.42578125" style="1" customWidth="1"/>
    <col min="812" max="812" width="20" style="1" customWidth="1"/>
    <col min="813" max="813" width="13" style="1" bestFit="1" customWidth="1"/>
    <col min="814" max="814" width="12.7109375" style="1" bestFit="1" customWidth="1"/>
    <col min="815" max="815" width="14.85546875" style="1" customWidth="1"/>
    <col min="816" max="816" width="13" style="1" customWidth="1"/>
    <col min="817" max="817" width="14.85546875" style="1" customWidth="1"/>
    <col min="818" max="818" width="13" style="1" customWidth="1"/>
    <col min="819" max="819" width="14.85546875" style="1" customWidth="1"/>
    <col min="820" max="820" width="13" style="1" customWidth="1"/>
    <col min="821" max="1024" width="11" style="1"/>
    <col min="1025" max="1025" width="45.42578125" style="1" bestFit="1" customWidth="1"/>
    <col min="1026" max="1026" width="43.140625" style="1" bestFit="1" customWidth="1"/>
    <col min="1027" max="1027" width="32.42578125" style="1" bestFit="1" customWidth="1"/>
    <col min="1028" max="1028" width="14.85546875" style="1" customWidth="1"/>
    <col min="1029" max="1029" width="13" style="1" customWidth="1"/>
    <col min="1030" max="1030" width="14.85546875" style="1" customWidth="1"/>
    <col min="1031" max="1031" width="13" style="1" customWidth="1"/>
    <col min="1032" max="1032" width="14.85546875" style="1" customWidth="1"/>
    <col min="1033" max="1033" width="13" style="1" customWidth="1"/>
    <col min="1034" max="1034" width="14.42578125" style="1" customWidth="1"/>
    <col min="1035" max="1035" width="18.140625" style="1" customWidth="1"/>
    <col min="1036" max="1036" width="13" style="1" bestFit="1" customWidth="1"/>
    <col min="1037" max="1037" width="12.7109375" style="1" bestFit="1" customWidth="1"/>
    <col min="1038" max="1038" width="14.85546875" style="1" customWidth="1"/>
    <col min="1039" max="1039" width="13" style="1" customWidth="1"/>
    <col min="1040" max="1040" width="14.42578125" style="1" customWidth="1"/>
    <col min="1041" max="1042" width="18.140625" style="1" customWidth="1"/>
    <col min="1043" max="1043" width="15.5703125" style="1" customWidth="1"/>
    <col min="1044" max="1044" width="12.7109375" style="1" bestFit="1" customWidth="1"/>
    <col min="1045" max="1045" width="14.42578125" style="1" customWidth="1"/>
    <col min="1046" max="1046" width="18.140625" style="1" customWidth="1"/>
    <col min="1047" max="1047" width="13.85546875" style="1" customWidth="1"/>
    <col min="1048" max="1048" width="12.7109375" style="1" bestFit="1" customWidth="1"/>
    <col min="1049" max="1049" width="14.85546875" style="1" customWidth="1"/>
    <col min="1050" max="1050" width="13" style="1" customWidth="1"/>
    <col min="1051" max="1051" width="14.42578125" style="1" customWidth="1"/>
    <col min="1052" max="1052" width="20" style="1" customWidth="1"/>
    <col min="1053" max="1053" width="13" style="1" bestFit="1" customWidth="1"/>
    <col min="1054" max="1054" width="12.7109375" style="1" bestFit="1" customWidth="1"/>
    <col min="1055" max="1055" width="14.42578125" style="1" customWidth="1"/>
    <col min="1056" max="1056" width="20" style="1" customWidth="1"/>
    <col min="1057" max="1057" width="13" style="1" bestFit="1" customWidth="1"/>
    <col min="1058" max="1058" width="12.7109375" style="1" bestFit="1" customWidth="1"/>
    <col min="1059" max="1059" width="14.42578125" style="1" customWidth="1"/>
    <col min="1060" max="1060" width="20" style="1" customWidth="1"/>
    <col min="1061" max="1061" width="13" style="1" bestFit="1" customWidth="1"/>
    <col min="1062" max="1062" width="12.7109375" style="1" bestFit="1" customWidth="1"/>
    <col min="1063" max="1063" width="14.42578125" style="1" customWidth="1"/>
    <col min="1064" max="1064" width="20" style="1" customWidth="1"/>
    <col min="1065" max="1065" width="13" style="1" bestFit="1" customWidth="1"/>
    <col min="1066" max="1066" width="12.7109375" style="1" bestFit="1" customWidth="1"/>
    <col min="1067" max="1067" width="14.42578125" style="1" customWidth="1"/>
    <col min="1068" max="1068" width="20" style="1" customWidth="1"/>
    <col min="1069" max="1069" width="13" style="1" bestFit="1" customWidth="1"/>
    <col min="1070" max="1070" width="12.7109375" style="1" bestFit="1" customWidth="1"/>
    <col min="1071" max="1071" width="14.85546875" style="1" customWidth="1"/>
    <col min="1072" max="1072" width="13" style="1" customWidth="1"/>
    <col min="1073" max="1073" width="14.85546875" style="1" customWidth="1"/>
    <col min="1074" max="1074" width="13" style="1" customWidth="1"/>
    <col min="1075" max="1075" width="14.85546875" style="1" customWidth="1"/>
    <col min="1076" max="1076" width="13" style="1" customWidth="1"/>
    <col min="1077" max="1280" width="11" style="1"/>
    <col min="1281" max="1281" width="45.42578125" style="1" bestFit="1" customWidth="1"/>
    <col min="1282" max="1282" width="43.140625" style="1" bestFit="1" customWidth="1"/>
    <col min="1283" max="1283" width="32.42578125" style="1" bestFit="1" customWidth="1"/>
    <col min="1284" max="1284" width="14.85546875" style="1" customWidth="1"/>
    <col min="1285" max="1285" width="13" style="1" customWidth="1"/>
    <col min="1286" max="1286" width="14.85546875" style="1" customWidth="1"/>
    <col min="1287" max="1287" width="13" style="1" customWidth="1"/>
    <col min="1288" max="1288" width="14.85546875" style="1" customWidth="1"/>
    <col min="1289" max="1289" width="13" style="1" customWidth="1"/>
    <col min="1290" max="1290" width="14.42578125" style="1" customWidth="1"/>
    <col min="1291" max="1291" width="18.140625" style="1" customWidth="1"/>
    <col min="1292" max="1292" width="13" style="1" bestFit="1" customWidth="1"/>
    <col min="1293" max="1293" width="12.7109375" style="1" bestFit="1" customWidth="1"/>
    <col min="1294" max="1294" width="14.85546875" style="1" customWidth="1"/>
    <col min="1295" max="1295" width="13" style="1" customWidth="1"/>
    <col min="1296" max="1296" width="14.42578125" style="1" customWidth="1"/>
    <col min="1297" max="1298" width="18.140625" style="1" customWidth="1"/>
    <col min="1299" max="1299" width="15.5703125" style="1" customWidth="1"/>
    <col min="1300" max="1300" width="12.7109375" style="1" bestFit="1" customWidth="1"/>
    <col min="1301" max="1301" width="14.42578125" style="1" customWidth="1"/>
    <col min="1302" max="1302" width="18.140625" style="1" customWidth="1"/>
    <col min="1303" max="1303" width="13.85546875" style="1" customWidth="1"/>
    <col min="1304" max="1304" width="12.7109375" style="1" bestFit="1" customWidth="1"/>
    <col min="1305" max="1305" width="14.85546875" style="1" customWidth="1"/>
    <col min="1306" max="1306" width="13" style="1" customWidth="1"/>
    <col min="1307" max="1307" width="14.42578125" style="1" customWidth="1"/>
    <col min="1308" max="1308" width="20" style="1" customWidth="1"/>
    <col min="1309" max="1309" width="13" style="1" bestFit="1" customWidth="1"/>
    <col min="1310" max="1310" width="12.7109375" style="1" bestFit="1" customWidth="1"/>
    <col min="1311" max="1311" width="14.42578125" style="1" customWidth="1"/>
    <col min="1312" max="1312" width="20" style="1" customWidth="1"/>
    <col min="1313" max="1313" width="13" style="1" bestFit="1" customWidth="1"/>
    <col min="1314" max="1314" width="12.7109375" style="1" bestFit="1" customWidth="1"/>
    <col min="1315" max="1315" width="14.42578125" style="1" customWidth="1"/>
    <col min="1316" max="1316" width="20" style="1" customWidth="1"/>
    <col min="1317" max="1317" width="13" style="1" bestFit="1" customWidth="1"/>
    <col min="1318" max="1318" width="12.7109375" style="1" bestFit="1" customWidth="1"/>
    <col min="1319" max="1319" width="14.42578125" style="1" customWidth="1"/>
    <col min="1320" max="1320" width="20" style="1" customWidth="1"/>
    <col min="1321" max="1321" width="13" style="1" bestFit="1" customWidth="1"/>
    <col min="1322" max="1322" width="12.7109375" style="1" bestFit="1" customWidth="1"/>
    <col min="1323" max="1323" width="14.42578125" style="1" customWidth="1"/>
    <col min="1324" max="1324" width="20" style="1" customWidth="1"/>
    <col min="1325" max="1325" width="13" style="1" bestFit="1" customWidth="1"/>
    <col min="1326" max="1326" width="12.7109375" style="1" bestFit="1" customWidth="1"/>
    <col min="1327" max="1327" width="14.85546875" style="1" customWidth="1"/>
    <col min="1328" max="1328" width="13" style="1" customWidth="1"/>
    <col min="1329" max="1329" width="14.85546875" style="1" customWidth="1"/>
    <col min="1330" max="1330" width="13" style="1" customWidth="1"/>
    <col min="1331" max="1331" width="14.85546875" style="1" customWidth="1"/>
    <col min="1332" max="1332" width="13" style="1" customWidth="1"/>
    <col min="1333" max="1536" width="11" style="1"/>
    <col min="1537" max="1537" width="45.42578125" style="1" bestFit="1" customWidth="1"/>
    <col min="1538" max="1538" width="43.140625" style="1" bestFit="1" customWidth="1"/>
    <col min="1539" max="1539" width="32.42578125" style="1" bestFit="1" customWidth="1"/>
    <col min="1540" max="1540" width="14.85546875" style="1" customWidth="1"/>
    <col min="1541" max="1541" width="13" style="1" customWidth="1"/>
    <col min="1542" max="1542" width="14.85546875" style="1" customWidth="1"/>
    <col min="1543" max="1543" width="13" style="1" customWidth="1"/>
    <col min="1544" max="1544" width="14.85546875" style="1" customWidth="1"/>
    <col min="1545" max="1545" width="13" style="1" customWidth="1"/>
    <col min="1546" max="1546" width="14.42578125" style="1" customWidth="1"/>
    <col min="1547" max="1547" width="18.140625" style="1" customWidth="1"/>
    <col min="1548" max="1548" width="13" style="1" bestFit="1" customWidth="1"/>
    <col min="1549" max="1549" width="12.7109375" style="1" bestFit="1" customWidth="1"/>
    <col min="1550" max="1550" width="14.85546875" style="1" customWidth="1"/>
    <col min="1551" max="1551" width="13" style="1" customWidth="1"/>
    <col min="1552" max="1552" width="14.42578125" style="1" customWidth="1"/>
    <col min="1553" max="1554" width="18.140625" style="1" customWidth="1"/>
    <col min="1555" max="1555" width="15.5703125" style="1" customWidth="1"/>
    <col min="1556" max="1556" width="12.7109375" style="1" bestFit="1" customWidth="1"/>
    <col min="1557" max="1557" width="14.42578125" style="1" customWidth="1"/>
    <col min="1558" max="1558" width="18.140625" style="1" customWidth="1"/>
    <col min="1559" max="1559" width="13.85546875" style="1" customWidth="1"/>
    <col min="1560" max="1560" width="12.7109375" style="1" bestFit="1" customWidth="1"/>
    <col min="1561" max="1561" width="14.85546875" style="1" customWidth="1"/>
    <col min="1562" max="1562" width="13" style="1" customWidth="1"/>
    <col min="1563" max="1563" width="14.42578125" style="1" customWidth="1"/>
    <col min="1564" max="1564" width="20" style="1" customWidth="1"/>
    <col min="1565" max="1565" width="13" style="1" bestFit="1" customWidth="1"/>
    <col min="1566" max="1566" width="12.7109375" style="1" bestFit="1" customWidth="1"/>
    <col min="1567" max="1567" width="14.42578125" style="1" customWidth="1"/>
    <col min="1568" max="1568" width="20" style="1" customWidth="1"/>
    <col min="1569" max="1569" width="13" style="1" bestFit="1" customWidth="1"/>
    <col min="1570" max="1570" width="12.7109375" style="1" bestFit="1" customWidth="1"/>
    <col min="1571" max="1571" width="14.42578125" style="1" customWidth="1"/>
    <col min="1572" max="1572" width="20" style="1" customWidth="1"/>
    <col min="1573" max="1573" width="13" style="1" bestFit="1" customWidth="1"/>
    <col min="1574" max="1574" width="12.7109375" style="1" bestFit="1" customWidth="1"/>
    <col min="1575" max="1575" width="14.42578125" style="1" customWidth="1"/>
    <col min="1576" max="1576" width="20" style="1" customWidth="1"/>
    <col min="1577" max="1577" width="13" style="1" bestFit="1" customWidth="1"/>
    <col min="1578" max="1578" width="12.7109375" style="1" bestFit="1" customWidth="1"/>
    <col min="1579" max="1579" width="14.42578125" style="1" customWidth="1"/>
    <col min="1580" max="1580" width="20" style="1" customWidth="1"/>
    <col min="1581" max="1581" width="13" style="1" bestFit="1" customWidth="1"/>
    <col min="1582" max="1582" width="12.7109375" style="1" bestFit="1" customWidth="1"/>
    <col min="1583" max="1583" width="14.85546875" style="1" customWidth="1"/>
    <col min="1584" max="1584" width="13" style="1" customWidth="1"/>
    <col min="1585" max="1585" width="14.85546875" style="1" customWidth="1"/>
    <col min="1586" max="1586" width="13" style="1" customWidth="1"/>
    <col min="1587" max="1587" width="14.85546875" style="1" customWidth="1"/>
    <col min="1588" max="1588" width="13" style="1" customWidth="1"/>
    <col min="1589" max="1792" width="11" style="1"/>
    <col min="1793" max="1793" width="45.42578125" style="1" bestFit="1" customWidth="1"/>
    <col min="1794" max="1794" width="43.140625" style="1" bestFit="1" customWidth="1"/>
    <col min="1795" max="1795" width="32.42578125" style="1" bestFit="1" customWidth="1"/>
    <col min="1796" max="1796" width="14.85546875" style="1" customWidth="1"/>
    <col min="1797" max="1797" width="13" style="1" customWidth="1"/>
    <col min="1798" max="1798" width="14.85546875" style="1" customWidth="1"/>
    <col min="1799" max="1799" width="13" style="1" customWidth="1"/>
    <col min="1800" max="1800" width="14.85546875" style="1" customWidth="1"/>
    <col min="1801" max="1801" width="13" style="1" customWidth="1"/>
    <col min="1802" max="1802" width="14.42578125" style="1" customWidth="1"/>
    <col min="1803" max="1803" width="18.140625" style="1" customWidth="1"/>
    <col min="1804" max="1804" width="13" style="1" bestFit="1" customWidth="1"/>
    <col min="1805" max="1805" width="12.7109375" style="1" bestFit="1" customWidth="1"/>
    <col min="1806" max="1806" width="14.85546875" style="1" customWidth="1"/>
    <col min="1807" max="1807" width="13" style="1" customWidth="1"/>
    <col min="1808" max="1808" width="14.42578125" style="1" customWidth="1"/>
    <col min="1809" max="1810" width="18.140625" style="1" customWidth="1"/>
    <col min="1811" max="1811" width="15.5703125" style="1" customWidth="1"/>
    <col min="1812" max="1812" width="12.7109375" style="1" bestFit="1" customWidth="1"/>
    <col min="1813" max="1813" width="14.42578125" style="1" customWidth="1"/>
    <col min="1814" max="1814" width="18.140625" style="1" customWidth="1"/>
    <col min="1815" max="1815" width="13.85546875" style="1" customWidth="1"/>
    <col min="1816" max="1816" width="12.7109375" style="1" bestFit="1" customWidth="1"/>
    <col min="1817" max="1817" width="14.85546875" style="1" customWidth="1"/>
    <col min="1818" max="1818" width="13" style="1" customWidth="1"/>
    <col min="1819" max="1819" width="14.42578125" style="1" customWidth="1"/>
    <col min="1820" max="1820" width="20" style="1" customWidth="1"/>
    <col min="1821" max="1821" width="13" style="1" bestFit="1" customWidth="1"/>
    <col min="1822" max="1822" width="12.7109375" style="1" bestFit="1" customWidth="1"/>
    <col min="1823" max="1823" width="14.42578125" style="1" customWidth="1"/>
    <col min="1824" max="1824" width="20" style="1" customWidth="1"/>
    <col min="1825" max="1825" width="13" style="1" bestFit="1" customWidth="1"/>
    <col min="1826" max="1826" width="12.7109375" style="1" bestFit="1" customWidth="1"/>
    <col min="1827" max="1827" width="14.42578125" style="1" customWidth="1"/>
    <col min="1828" max="1828" width="20" style="1" customWidth="1"/>
    <col min="1829" max="1829" width="13" style="1" bestFit="1" customWidth="1"/>
    <col min="1830" max="1830" width="12.7109375" style="1" bestFit="1" customWidth="1"/>
    <col min="1831" max="1831" width="14.42578125" style="1" customWidth="1"/>
    <col min="1832" max="1832" width="20" style="1" customWidth="1"/>
    <col min="1833" max="1833" width="13" style="1" bestFit="1" customWidth="1"/>
    <col min="1834" max="1834" width="12.7109375" style="1" bestFit="1" customWidth="1"/>
    <col min="1835" max="1835" width="14.42578125" style="1" customWidth="1"/>
    <col min="1836" max="1836" width="20" style="1" customWidth="1"/>
    <col min="1837" max="1837" width="13" style="1" bestFit="1" customWidth="1"/>
    <col min="1838" max="1838" width="12.7109375" style="1" bestFit="1" customWidth="1"/>
    <col min="1839" max="1839" width="14.85546875" style="1" customWidth="1"/>
    <col min="1840" max="1840" width="13" style="1" customWidth="1"/>
    <col min="1841" max="1841" width="14.85546875" style="1" customWidth="1"/>
    <col min="1842" max="1842" width="13" style="1" customWidth="1"/>
    <col min="1843" max="1843" width="14.85546875" style="1" customWidth="1"/>
    <col min="1844" max="1844" width="13" style="1" customWidth="1"/>
    <col min="1845" max="2048" width="11" style="1"/>
    <col min="2049" max="2049" width="45.42578125" style="1" bestFit="1" customWidth="1"/>
    <col min="2050" max="2050" width="43.140625" style="1" bestFit="1" customWidth="1"/>
    <col min="2051" max="2051" width="32.42578125" style="1" bestFit="1" customWidth="1"/>
    <col min="2052" max="2052" width="14.85546875" style="1" customWidth="1"/>
    <col min="2053" max="2053" width="13" style="1" customWidth="1"/>
    <col min="2054" max="2054" width="14.85546875" style="1" customWidth="1"/>
    <col min="2055" max="2055" width="13" style="1" customWidth="1"/>
    <col min="2056" max="2056" width="14.85546875" style="1" customWidth="1"/>
    <col min="2057" max="2057" width="13" style="1" customWidth="1"/>
    <col min="2058" max="2058" width="14.42578125" style="1" customWidth="1"/>
    <col min="2059" max="2059" width="18.140625" style="1" customWidth="1"/>
    <col min="2060" max="2060" width="13" style="1" bestFit="1" customWidth="1"/>
    <col min="2061" max="2061" width="12.7109375" style="1" bestFit="1" customWidth="1"/>
    <col min="2062" max="2062" width="14.85546875" style="1" customWidth="1"/>
    <col min="2063" max="2063" width="13" style="1" customWidth="1"/>
    <col min="2064" max="2064" width="14.42578125" style="1" customWidth="1"/>
    <col min="2065" max="2066" width="18.140625" style="1" customWidth="1"/>
    <col min="2067" max="2067" width="15.5703125" style="1" customWidth="1"/>
    <col min="2068" max="2068" width="12.7109375" style="1" bestFit="1" customWidth="1"/>
    <col min="2069" max="2069" width="14.42578125" style="1" customWidth="1"/>
    <col min="2070" max="2070" width="18.140625" style="1" customWidth="1"/>
    <col min="2071" max="2071" width="13.85546875" style="1" customWidth="1"/>
    <col min="2072" max="2072" width="12.7109375" style="1" bestFit="1" customWidth="1"/>
    <col min="2073" max="2073" width="14.85546875" style="1" customWidth="1"/>
    <col min="2074" max="2074" width="13" style="1" customWidth="1"/>
    <col min="2075" max="2075" width="14.42578125" style="1" customWidth="1"/>
    <col min="2076" max="2076" width="20" style="1" customWidth="1"/>
    <col min="2077" max="2077" width="13" style="1" bestFit="1" customWidth="1"/>
    <col min="2078" max="2078" width="12.7109375" style="1" bestFit="1" customWidth="1"/>
    <col min="2079" max="2079" width="14.42578125" style="1" customWidth="1"/>
    <col min="2080" max="2080" width="20" style="1" customWidth="1"/>
    <col min="2081" max="2081" width="13" style="1" bestFit="1" customWidth="1"/>
    <col min="2082" max="2082" width="12.7109375" style="1" bestFit="1" customWidth="1"/>
    <col min="2083" max="2083" width="14.42578125" style="1" customWidth="1"/>
    <col min="2084" max="2084" width="20" style="1" customWidth="1"/>
    <col min="2085" max="2085" width="13" style="1" bestFit="1" customWidth="1"/>
    <col min="2086" max="2086" width="12.7109375" style="1" bestFit="1" customWidth="1"/>
    <col min="2087" max="2087" width="14.42578125" style="1" customWidth="1"/>
    <col min="2088" max="2088" width="20" style="1" customWidth="1"/>
    <col min="2089" max="2089" width="13" style="1" bestFit="1" customWidth="1"/>
    <col min="2090" max="2090" width="12.7109375" style="1" bestFit="1" customWidth="1"/>
    <col min="2091" max="2091" width="14.42578125" style="1" customWidth="1"/>
    <col min="2092" max="2092" width="20" style="1" customWidth="1"/>
    <col min="2093" max="2093" width="13" style="1" bestFit="1" customWidth="1"/>
    <col min="2094" max="2094" width="12.7109375" style="1" bestFit="1" customWidth="1"/>
    <col min="2095" max="2095" width="14.85546875" style="1" customWidth="1"/>
    <col min="2096" max="2096" width="13" style="1" customWidth="1"/>
    <col min="2097" max="2097" width="14.85546875" style="1" customWidth="1"/>
    <col min="2098" max="2098" width="13" style="1" customWidth="1"/>
    <col min="2099" max="2099" width="14.85546875" style="1" customWidth="1"/>
    <col min="2100" max="2100" width="13" style="1" customWidth="1"/>
    <col min="2101" max="2304" width="11" style="1"/>
    <col min="2305" max="2305" width="45.42578125" style="1" bestFit="1" customWidth="1"/>
    <col min="2306" max="2306" width="43.140625" style="1" bestFit="1" customWidth="1"/>
    <col min="2307" max="2307" width="32.42578125" style="1" bestFit="1" customWidth="1"/>
    <col min="2308" max="2308" width="14.85546875" style="1" customWidth="1"/>
    <col min="2309" max="2309" width="13" style="1" customWidth="1"/>
    <col min="2310" max="2310" width="14.85546875" style="1" customWidth="1"/>
    <col min="2311" max="2311" width="13" style="1" customWidth="1"/>
    <col min="2312" max="2312" width="14.85546875" style="1" customWidth="1"/>
    <col min="2313" max="2313" width="13" style="1" customWidth="1"/>
    <col min="2314" max="2314" width="14.42578125" style="1" customWidth="1"/>
    <col min="2315" max="2315" width="18.140625" style="1" customWidth="1"/>
    <col min="2316" max="2316" width="13" style="1" bestFit="1" customWidth="1"/>
    <col min="2317" max="2317" width="12.7109375" style="1" bestFit="1" customWidth="1"/>
    <col min="2318" max="2318" width="14.85546875" style="1" customWidth="1"/>
    <col min="2319" max="2319" width="13" style="1" customWidth="1"/>
    <col min="2320" max="2320" width="14.42578125" style="1" customWidth="1"/>
    <col min="2321" max="2322" width="18.140625" style="1" customWidth="1"/>
    <col min="2323" max="2323" width="15.5703125" style="1" customWidth="1"/>
    <col min="2324" max="2324" width="12.7109375" style="1" bestFit="1" customWidth="1"/>
    <col min="2325" max="2325" width="14.42578125" style="1" customWidth="1"/>
    <col min="2326" max="2326" width="18.140625" style="1" customWidth="1"/>
    <col min="2327" max="2327" width="13.85546875" style="1" customWidth="1"/>
    <col min="2328" max="2328" width="12.7109375" style="1" bestFit="1" customWidth="1"/>
    <col min="2329" max="2329" width="14.85546875" style="1" customWidth="1"/>
    <col min="2330" max="2330" width="13" style="1" customWidth="1"/>
    <col min="2331" max="2331" width="14.42578125" style="1" customWidth="1"/>
    <col min="2332" max="2332" width="20" style="1" customWidth="1"/>
    <col min="2333" max="2333" width="13" style="1" bestFit="1" customWidth="1"/>
    <col min="2334" max="2334" width="12.7109375" style="1" bestFit="1" customWidth="1"/>
    <col min="2335" max="2335" width="14.42578125" style="1" customWidth="1"/>
    <col min="2336" max="2336" width="20" style="1" customWidth="1"/>
    <col min="2337" max="2337" width="13" style="1" bestFit="1" customWidth="1"/>
    <col min="2338" max="2338" width="12.7109375" style="1" bestFit="1" customWidth="1"/>
    <col min="2339" max="2339" width="14.42578125" style="1" customWidth="1"/>
    <col min="2340" max="2340" width="20" style="1" customWidth="1"/>
    <col min="2341" max="2341" width="13" style="1" bestFit="1" customWidth="1"/>
    <col min="2342" max="2342" width="12.7109375" style="1" bestFit="1" customWidth="1"/>
    <col min="2343" max="2343" width="14.42578125" style="1" customWidth="1"/>
    <col min="2344" max="2344" width="20" style="1" customWidth="1"/>
    <col min="2345" max="2345" width="13" style="1" bestFit="1" customWidth="1"/>
    <col min="2346" max="2346" width="12.7109375" style="1" bestFit="1" customWidth="1"/>
    <col min="2347" max="2347" width="14.42578125" style="1" customWidth="1"/>
    <col min="2348" max="2348" width="20" style="1" customWidth="1"/>
    <col min="2349" max="2349" width="13" style="1" bestFit="1" customWidth="1"/>
    <col min="2350" max="2350" width="12.7109375" style="1" bestFit="1" customWidth="1"/>
    <col min="2351" max="2351" width="14.85546875" style="1" customWidth="1"/>
    <col min="2352" max="2352" width="13" style="1" customWidth="1"/>
    <col min="2353" max="2353" width="14.85546875" style="1" customWidth="1"/>
    <col min="2354" max="2354" width="13" style="1" customWidth="1"/>
    <col min="2355" max="2355" width="14.85546875" style="1" customWidth="1"/>
    <col min="2356" max="2356" width="13" style="1" customWidth="1"/>
    <col min="2357" max="2560" width="11" style="1"/>
    <col min="2561" max="2561" width="45.42578125" style="1" bestFit="1" customWidth="1"/>
    <col min="2562" max="2562" width="43.140625" style="1" bestFit="1" customWidth="1"/>
    <col min="2563" max="2563" width="32.42578125" style="1" bestFit="1" customWidth="1"/>
    <col min="2564" max="2564" width="14.85546875" style="1" customWidth="1"/>
    <col min="2565" max="2565" width="13" style="1" customWidth="1"/>
    <col min="2566" max="2566" width="14.85546875" style="1" customWidth="1"/>
    <col min="2567" max="2567" width="13" style="1" customWidth="1"/>
    <col min="2568" max="2568" width="14.85546875" style="1" customWidth="1"/>
    <col min="2569" max="2569" width="13" style="1" customWidth="1"/>
    <col min="2570" max="2570" width="14.42578125" style="1" customWidth="1"/>
    <col min="2571" max="2571" width="18.140625" style="1" customWidth="1"/>
    <col min="2572" max="2572" width="13" style="1" bestFit="1" customWidth="1"/>
    <col min="2573" max="2573" width="12.7109375" style="1" bestFit="1" customWidth="1"/>
    <col min="2574" max="2574" width="14.85546875" style="1" customWidth="1"/>
    <col min="2575" max="2575" width="13" style="1" customWidth="1"/>
    <col min="2576" max="2576" width="14.42578125" style="1" customWidth="1"/>
    <col min="2577" max="2578" width="18.140625" style="1" customWidth="1"/>
    <col min="2579" max="2579" width="15.5703125" style="1" customWidth="1"/>
    <col min="2580" max="2580" width="12.7109375" style="1" bestFit="1" customWidth="1"/>
    <col min="2581" max="2581" width="14.42578125" style="1" customWidth="1"/>
    <col min="2582" max="2582" width="18.140625" style="1" customWidth="1"/>
    <col min="2583" max="2583" width="13.85546875" style="1" customWidth="1"/>
    <col min="2584" max="2584" width="12.7109375" style="1" bestFit="1" customWidth="1"/>
    <col min="2585" max="2585" width="14.85546875" style="1" customWidth="1"/>
    <col min="2586" max="2586" width="13" style="1" customWidth="1"/>
    <col min="2587" max="2587" width="14.42578125" style="1" customWidth="1"/>
    <col min="2588" max="2588" width="20" style="1" customWidth="1"/>
    <col min="2589" max="2589" width="13" style="1" bestFit="1" customWidth="1"/>
    <col min="2590" max="2590" width="12.7109375" style="1" bestFit="1" customWidth="1"/>
    <col min="2591" max="2591" width="14.42578125" style="1" customWidth="1"/>
    <col min="2592" max="2592" width="20" style="1" customWidth="1"/>
    <col min="2593" max="2593" width="13" style="1" bestFit="1" customWidth="1"/>
    <col min="2594" max="2594" width="12.7109375" style="1" bestFit="1" customWidth="1"/>
    <col min="2595" max="2595" width="14.42578125" style="1" customWidth="1"/>
    <col min="2596" max="2596" width="20" style="1" customWidth="1"/>
    <col min="2597" max="2597" width="13" style="1" bestFit="1" customWidth="1"/>
    <col min="2598" max="2598" width="12.7109375" style="1" bestFit="1" customWidth="1"/>
    <col min="2599" max="2599" width="14.42578125" style="1" customWidth="1"/>
    <col min="2600" max="2600" width="20" style="1" customWidth="1"/>
    <col min="2601" max="2601" width="13" style="1" bestFit="1" customWidth="1"/>
    <col min="2602" max="2602" width="12.7109375" style="1" bestFit="1" customWidth="1"/>
    <col min="2603" max="2603" width="14.42578125" style="1" customWidth="1"/>
    <col min="2604" max="2604" width="20" style="1" customWidth="1"/>
    <col min="2605" max="2605" width="13" style="1" bestFit="1" customWidth="1"/>
    <col min="2606" max="2606" width="12.7109375" style="1" bestFit="1" customWidth="1"/>
    <col min="2607" max="2607" width="14.85546875" style="1" customWidth="1"/>
    <col min="2608" max="2608" width="13" style="1" customWidth="1"/>
    <col min="2609" max="2609" width="14.85546875" style="1" customWidth="1"/>
    <col min="2610" max="2610" width="13" style="1" customWidth="1"/>
    <col min="2611" max="2611" width="14.85546875" style="1" customWidth="1"/>
    <col min="2612" max="2612" width="13" style="1" customWidth="1"/>
    <col min="2613" max="2816" width="11" style="1"/>
    <col min="2817" max="2817" width="45.42578125" style="1" bestFit="1" customWidth="1"/>
    <col min="2818" max="2818" width="43.140625" style="1" bestFit="1" customWidth="1"/>
    <col min="2819" max="2819" width="32.42578125" style="1" bestFit="1" customWidth="1"/>
    <col min="2820" max="2820" width="14.85546875" style="1" customWidth="1"/>
    <col min="2821" max="2821" width="13" style="1" customWidth="1"/>
    <col min="2822" max="2822" width="14.85546875" style="1" customWidth="1"/>
    <col min="2823" max="2823" width="13" style="1" customWidth="1"/>
    <col min="2824" max="2824" width="14.85546875" style="1" customWidth="1"/>
    <col min="2825" max="2825" width="13" style="1" customWidth="1"/>
    <col min="2826" max="2826" width="14.42578125" style="1" customWidth="1"/>
    <col min="2827" max="2827" width="18.140625" style="1" customWidth="1"/>
    <col min="2828" max="2828" width="13" style="1" bestFit="1" customWidth="1"/>
    <col min="2829" max="2829" width="12.7109375" style="1" bestFit="1" customWidth="1"/>
    <col min="2830" max="2830" width="14.85546875" style="1" customWidth="1"/>
    <col min="2831" max="2831" width="13" style="1" customWidth="1"/>
    <col min="2832" max="2832" width="14.42578125" style="1" customWidth="1"/>
    <col min="2833" max="2834" width="18.140625" style="1" customWidth="1"/>
    <col min="2835" max="2835" width="15.5703125" style="1" customWidth="1"/>
    <col min="2836" max="2836" width="12.7109375" style="1" bestFit="1" customWidth="1"/>
    <col min="2837" max="2837" width="14.42578125" style="1" customWidth="1"/>
    <col min="2838" max="2838" width="18.140625" style="1" customWidth="1"/>
    <col min="2839" max="2839" width="13.85546875" style="1" customWidth="1"/>
    <col min="2840" max="2840" width="12.7109375" style="1" bestFit="1" customWidth="1"/>
    <col min="2841" max="2841" width="14.85546875" style="1" customWidth="1"/>
    <col min="2842" max="2842" width="13" style="1" customWidth="1"/>
    <col min="2843" max="2843" width="14.42578125" style="1" customWidth="1"/>
    <col min="2844" max="2844" width="20" style="1" customWidth="1"/>
    <col min="2845" max="2845" width="13" style="1" bestFit="1" customWidth="1"/>
    <col min="2846" max="2846" width="12.7109375" style="1" bestFit="1" customWidth="1"/>
    <col min="2847" max="2847" width="14.42578125" style="1" customWidth="1"/>
    <col min="2848" max="2848" width="20" style="1" customWidth="1"/>
    <col min="2849" max="2849" width="13" style="1" bestFit="1" customWidth="1"/>
    <col min="2850" max="2850" width="12.7109375" style="1" bestFit="1" customWidth="1"/>
    <col min="2851" max="2851" width="14.42578125" style="1" customWidth="1"/>
    <col min="2852" max="2852" width="20" style="1" customWidth="1"/>
    <col min="2853" max="2853" width="13" style="1" bestFit="1" customWidth="1"/>
    <col min="2854" max="2854" width="12.7109375" style="1" bestFit="1" customWidth="1"/>
    <col min="2855" max="2855" width="14.42578125" style="1" customWidth="1"/>
    <col min="2856" max="2856" width="20" style="1" customWidth="1"/>
    <col min="2857" max="2857" width="13" style="1" bestFit="1" customWidth="1"/>
    <col min="2858" max="2858" width="12.7109375" style="1" bestFit="1" customWidth="1"/>
    <col min="2859" max="2859" width="14.42578125" style="1" customWidth="1"/>
    <col min="2860" max="2860" width="20" style="1" customWidth="1"/>
    <col min="2861" max="2861" width="13" style="1" bestFit="1" customWidth="1"/>
    <col min="2862" max="2862" width="12.7109375" style="1" bestFit="1" customWidth="1"/>
    <col min="2863" max="2863" width="14.85546875" style="1" customWidth="1"/>
    <col min="2864" max="2864" width="13" style="1" customWidth="1"/>
    <col min="2865" max="2865" width="14.85546875" style="1" customWidth="1"/>
    <col min="2866" max="2866" width="13" style="1" customWidth="1"/>
    <col min="2867" max="2867" width="14.85546875" style="1" customWidth="1"/>
    <col min="2868" max="2868" width="13" style="1" customWidth="1"/>
    <col min="2869" max="3072" width="11" style="1"/>
    <col min="3073" max="3073" width="45.42578125" style="1" bestFit="1" customWidth="1"/>
    <col min="3074" max="3074" width="43.140625" style="1" bestFit="1" customWidth="1"/>
    <col min="3075" max="3075" width="32.42578125" style="1" bestFit="1" customWidth="1"/>
    <col min="3076" max="3076" width="14.85546875" style="1" customWidth="1"/>
    <col min="3077" max="3077" width="13" style="1" customWidth="1"/>
    <col min="3078" max="3078" width="14.85546875" style="1" customWidth="1"/>
    <col min="3079" max="3079" width="13" style="1" customWidth="1"/>
    <col min="3080" max="3080" width="14.85546875" style="1" customWidth="1"/>
    <col min="3081" max="3081" width="13" style="1" customWidth="1"/>
    <col min="3082" max="3082" width="14.42578125" style="1" customWidth="1"/>
    <col min="3083" max="3083" width="18.140625" style="1" customWidth="1"/>
    <col min="3084" max="3084" width="13" style="1" bestFit="1" customWidth="1"/>
    <col min="3085" max="3085" width="12.7109375" style="1" bestFit="1" customWidth="1"/>
    <col min="3086" max="3086" width="14.85546875" style="1" customWidth="1"/>
    <col min="3087" max="3087" width="13" style="1" customWidth="1"/>
    <col min="3088" max="3088" width="14.42578125" style="1" customWidth="1"/>
    <col min="3089" max="3090" width="18.140625" style="1" customWidth="1"/>
    <col min="3091" max="3091" width="15.5703125" style="1" customWidth="1"/>
    <col min="3092" max="3092" width="12.7109375" style="1" bestFit="1" customWidth="1"/>
    <col min="3093" max="3093" width="14.42578125" style="1" customWidth="1"/>
    <col min="3094" max="3094" width="18.140625" style="1" customWidth="1"/>
    <col min="3095" max="3095" width="13.85546875" style="1" customWidth="1"/>
    <col min="3096" max="3096" width="12.7109375" style="1" bestFit="1" customWidth="1"/>
    <col min="3097" max="3097" width="14.85546875" style="1" customWidth="1"/>
    <col min="3098" max="3098" width="13" style="1" customWidth="1"/>
    <col min="3099" max="3099" width="14.42578125" style="1" customWidth="1"/>
    <col min="3100" max="3100" width="20" style="1" customWidth="1"/>
    <col min="3101" max="3101" width="13" style="1" bestFit="1" customWidth="1"/>
    <col min="3102" max="3102" width="12.7109375" style="1" bestFit="1" customWidth="1"/>
    <col min="3103" max="3103" width="14.42578125" style="1" customWidth="1"/>
    <col min="3104" max="3104" width="20" style="1" customWidth="1"/>
    <col min="3105" max="3105" width="13" style="1" bestFit="1" customWidth="1"/>
    <col min="3106" max="3106" width="12.7109375" style="1" bestFit="1" customWidth="1"/>
    <col min="3107" max="3107" width="14.42578125" style="1" customWidth="1"/>
    <col min="3108" max="3108" width="20" style="1" customWidth="1"/>
    <col min="3109" max="3109" width="13" style="1" bestFit="1" customWidth="1"/>
    <col min="3110" max="3110" width="12.7109375" style="1" bestFit="1" customWidth="1"/>
    <col min="3111" max="3111" width="14.42578125" style="1" customWidth="1"/>
    <col min="3112" max="3112" width="20" style="1" customWidth="1"/>
    <col min="3113" max="3113" width="13" style="1" bestFit="1" customWidth="1"/>
    <col min="3114" max="3114" width="12.7109375" style="1" bestFit="1" customWidth="1"/>
    <col min="3115" max="3115" width="14.42578125" style="1" customWidth="1"/>
    <col min="3116" max="3116" width="20" style="1" customWidth="1"/>
    <col min="3117" max="3117" width="13" style="1" bestFit="1" customWidth="1"/>
    <col min="3118" max="3118" width="12.7109375" style="1" bestFit="1" customWidth="1"/>
    <col min="3119" max="3119" width="14.85546875" style="1" customWidth="1"/>
    <col min="3120" max="3120" width="13" style="1" customWidth="1"/>
    <col min="3121" max="3121" width="14.85546875" style="1" customWidth="1"/>
    <col min="3122" max="3122" width="13" style="1" customWidth="1"/>
    <col min="3123" max="3123" width="14.85546875" style="1" customWidth="1"/>
    <col min="3124" max="3124" width="13" style="1" customWidth="1"/>
    <col min="3125" max="3328" width="11" style="1"/>
    <col min="3329" max="3329" width="45.42578125" style="1" bestFit="1" customWidth="1"/>
    <col min="3330" max="3330" width="43.140625" style="1" bestFit="1" customWidth="1"/>
    <col min="3331" max="3331" width="32.42578125" style="1" bestFit="1" customWidth="1"/>
    <col min="3332" max="3332" width="14.85546875" style="1" customWidth="1"/>
    <col min="3333" max="3333" width="13" style="1" customWidth="1"/>
    <col min="3334" max="3334" width="14.85546875" style="1" customWidth="1"/>
    <col min="3335" max="3335" width="13" style="1" customWidth="1"/>
    <col min="3336" max="3336" width="14.85546875" style="1" customWidth="1"/>
    <col min="3337" max="3337" width="13" style="1" customWidth="1"/>
    <col min="3338" max="3338" width="14.42578125" style="1" customWidth="1"/>
    <col min="3339" max="3339" width="18.140625" style="1" customWidth="1"/>
    <col min="3340" max="3340" width="13" style="1" bestFit="1" customWidth="1"/>
    <col min="3341" max="3341" width="12.7109375" style="1" bestFit="1" customWidth="1"/>
    <col min="3342" max="3342" width="14.85546875" style="1" customWidth="1"/>
    <col min="3343" max="3343" width="13" style="1" customWidth="1"/>
    <col min="3344" max="3344" width="14.42578125" style="1" customWidth="1"/>
    <col min="3345" max="3346" width="18.140625" style="1" customWidth="1"/>
    <col min="3347" max="3347" width="15.5703125" style="1" customWidth="1"/>
    <col min="3348" max="3348" width="12.7109375" style="1" bestFit="1" customWidth="1"/>
    <col min="3349" max="3349" width="14.42578125" style="1" customWidth="1"/>
    <col min="3350" max="3350" width="18.140625" style="1" customWidth="1"/>
    <col min="3351" max="3351" width="13.85546875" style="1" customWidth="1"/>
    <col min="3352" max="3352" width="12.7109375" style="1" bestFit="1" customWidth="1"/>
    <col min="3353" max="3353" width="14.85546875" style="1" customWidth="1"/>
    <col min="3354" max="3354" width="13" style="1" customWidth="1"/>
    <col min="3355" max="3355" width="14.42578125" style="1" customWidth="1"/>
    <col min="3356" max="3356" width="20" style="1" customWidth="1"/>
    <col min="3357" max="3357" width="13" style="1" bestFit="1" customWidth="1"/>
    <col min="3358" max="3358" width="12.7109375" style="1" bestFit="1" customWidth="1"/>
    <col min="3359" max="3359" width="14.42578125" style="1" customWidth="1"/>
    <col min="3360" max="3360" width="20" style="1" customWidth="1"/>
    <col min="3361" max="3361" width="13" style="1" bestFit="1" customWidth="1"/>
    <col min="3362" max="3362" width="12.7109375" style="1" bestFit="1" customWidth="1"/>
    <col min="3363" max="3363" width="14.42578125" style="1" customWidth="1"/>
    <col min="3364" max="3364" width="20" style="1" customWidth="1"/>
    <col min="3365" max="3365" width="13" style="1" bestFit="1" customWidth="1"/>
    <col min="3366" max="3366" width="12.7109375" style="1" bestFit="1" customWidth="1"/>
    <col min="3367" max="3367" width="14.42578125" style="1" customWidth="1"/>
    <col min="3368" max="3368" width="20" style="1" customWidth="1"/>
    <col min="3369" max="3369" width="13" style="1" bestFit="1" customWidth="1"/>
    <col min="3370" max="3370" width="12.7109375" style="1" bestFit="1" customWidth="1"/>
    <col min="3371" max="3371" width="14.42578125" style="1" customWidth="1"/>
    <col min="3372" max="3372" width="20" style="1" customWidth="1"/>
    <col min="3373" max="3373" width="13" style="1" bestFit="1" customWidth="1"/>
    <col min="3374" max="3374" width="12.7109375" style="1" bestFit="1" customWidth="1"/>
    <col min="3375" max="3375" width="14.85546875" style="1" customWidth="1"/>
    <col min="3376" max="3376" width="13" style="1" customWidth="1"/>
    <col min="3377" max="3377" width="14.85546875" style="1" customWidth="1"/>
    <col min="3378" max="3378" width="13" style="1" customWidth="1"/>
    <col min="3379" max="3379" width="14.85546875" style="1" customWidth="1"/>
    <col min="3380" max="3380" width="13" style="1" customWidth="1"/>
    <col min="3381" max="3584" width="11" style="1"/>
    <col min="3585" max="3585" width="45.42578125" style="1" bestFit="1" customWidth="1"/>
    <col min="3586" max="3586" width="43.140625" style="1" bestFit="1" customWidth="1"/>
    <col min="3587" max="3587" width="32.42578125" style="1" bestFit="1" customWidth="1"/>
    <col min="3588" max="3588" width="14.85546875" style="1" customWidth="1"/>
    <col min="3589" max="3589" width="13" style="1" customWidth="1"/>
    <col min="3590" max="3590" width="14.85546875" style="1" customWidth="1"/>
    <col min="3591" max="3591" width="13" style="1" customWidth="1"/>
    <col min="3592" max="3592" width="14.85546875" style="1" customWidth="1"/>
    <col min="3593" max="3593" width="13" style="1" customWidth="1"/>
    <col min="3594" max="3594" width="14.42578125" style="1" customWidth="1"/>
    <col min="3595" max="3595" width="18.140625" style="1" customWidth="1"/>
    <col min="3596" max="3596" width="13" style="1" bestFit="1" customWidth="1"/>
    <col min="3597" max="3597" width="12.7109375" style="1" bestFit="1" customWidth="1"/>
    <col min="3598" max="3598" width="14.85546875" style="1" customWidth="1"/>
    <col min="3599" max="3599" width="13" style="1" customWidth="1"/>
    <col min="3600" max="3600" width="14.42578125" style="1" customWidth="1"/>
    <col min="3601" max="3602" width="18.140625" style="1" customWidth="1"/>
    <col min="3603" max="3603" width="15.5703125" style="1" customWidth="1"/>
    <col min="3604" max="3604" width="12.7109375" style="1" bestFit="1" customWidth="1"/>
    <col min="3605" max="3605" width="14.42578125" style="1" customWidth="1"/>
    <col min="3606" max="3606" width="18.140625" style="1" customWidth="1"/>
    <col min="3607" max="3607" width="13.85546875" style="1" customWidth="1"/>
    <col min="3608" max="3608" width="12.7109375" style="1" bestFit="1" customWidth="1"/>
    <col min="3609" max="3609" width="14.85546875" style="1" customWidth="1"/>
    <col min="3610" max="3610" width="13" style="1" customWidth="1"/>
    <col min="3611" max="3611" width="14.42578125" style="1" customWidth="1"/>
    <col min="3612" max="3612" width="20" style="1" customWidth="1"/>
    <col min="3613" max="3613" width="13" style="1" bestFit="1" customWidth="1"/>
    <col min="3614" max="3614" width="12.7109375" style="1" bestFit="1" customWidth="1"/>
    <col min="3615" max="3615" width="14.42578125" style="1" customWidth="1"/>
    <col min="3616" max="3616" width="20" style="1" customWidth="1"/>
    <col min="3617" max="3617" width="13" style="1" bestFit="1" customWidth="1"/>
    <col min="3618" max="3618" width="12.7109375" style="1" bestFit="1" customWidth="1"/>
    <col min="3619" max="3619" width="14.42578125" style="1" customWidth="1"/>
    <col min="3620" max="3620" width="20" style="1" customWidth="1"/>
    <col min="3621" max="3621" width="13" style="1" bestFit="1" customWidth="1"/>
    <col min="3622" max="3622" width="12.7109375" style="1" bestFit="1" customWidth="1"/>
    <col min="3623" max="3623" width="14.42578125" style="1" customWidth="1"/>
    <col min="3624" max="3624" width="20" style="1" customWidth="1"/>
    <col min="3625" max="3625" width="13" style="1" bestFit="1" customWidth="1"/>
    <col min="3626" max="3626" width="12.7109375" style="1" bestFit="1" customWidth="1"/>
    <col min="3627" max="3627" width="14.42578125" style="1" customWidth="1"/>
    <col min="3628" max="3628" width="20" style="1" customWidth="1"/>
    <col min="3629" max="3629" width="13" style="1" bestFit="1" customWidth="1"/>
    <col min="3630" max="3630" width="12.7109375" style="1" bestFit="1" customWidth="1"/>
    <col min="3631" max="3631" width="14.85546875" style="1" customWidth="1"/>
    <col min="3632" max="3632" width="13" style="1" customWidth="1"/>
    <col min="3633" max="3633" width="14.85546875" style="1" customWidth="1"/>
    <col min="3634" max="3634" width="13" style="1" customWidth="1"/>
    <col min="3635" max="3635" width="14.85546875" style="1" customWidth="1"/>
    <col min="3636" max="3636" width="13" style="1" customWidth="1"/>
    <col min="3637" max="3840" width="11" style="1"/>
    <col min="3841" max="3841" width="45.42578125" style="1" bestFit="1" customWidth="1"/>
    <col min="3842" max="3842" width="43.140625" style="1" bestFit="1" customWidth="1"/>
    <col min="3843" max="3843" width="32.42578125" style="1" bestFit="1" customWidth="1"/>
    <col min="3844" max="3844" width="14.85546875" style="1" customWidth="1"/>
    <col min="3845" max="3845" width="13" style="1" customWidth="1"/>
    <col min="3846" max="3846" width="14.85546875" style="1" customWidth="1"/>
    <col min="3847" max="3847" width="13" style="1" customWidth="1"/>
    <col min="3848" max="3848" width="14.85546875" style="1" customWidth="1"/>
    <col min="3849" max="3849" width="13" style="1" customWidth="1"/>
    <col min="3850" max="3850" width="14.42578125" style="1" customWidth="1"/>
    <col min="3851" max="3851" width="18.140625" style="1" customWidth="1"/>
    <col min="3852" max="3852" width="13" style="1" bestFit="1" customWidth="1"/>
    <col min="3853" max="3853" width="12.7109375" style="1" bestFit="1" customWidth="1"/>
    <col min="3854" max="3854" width="14.85546875" style="1" customWidth="1"/>
    <col min="3855" max="3855" width="13" style="1" customWidth="1"/>
    <col min="3856" max="3856" width="14.42578125" style="1" customWidth="1"/>
    <col min="3857" max="3858" width="18.140625" style="1" customWidth="1"/>
    <col min="3859" max="3859" width="15.5703125" style="1" customWidth="1"/>
    <col min="3860" max="3860" width="12.7109375" style="1" bestFit="1" customWidth="1"/>
    <col min="3861" max="3861" width="14.42578125" style="1" customWidth="1"/>
    <col min="3862" max="3862" width="18.140625" style="1" customWidth="1"/>
    <col min="3863" max="3863" width="13.85546875" style="1" customWidth="1"/>
    <col min="3864" max="3864" width="12.7109375" style="1" bestFit="1" customWidth="1"/>
    <col min="3865" max="3865" width="14.85546875" style="1" customWidth="1"/>
    <col min="3866" max="3866" width="13" style="1" customWidth="1"/>
    <col min="3867" max="3867" width="14.42578125" style="1" customWidth="1"/>
    <col min="3868" max="3868" width="20" style="1" customWidth="1"/>
    <col min="3869" max="3869" width="13" style="1" bestFit="1" customWidth="1"/>
    <col min="3870" max="3870" width="12.7109375" style="1" bestFit="1" customWidth="1"/>
    <col min="3871" max="3871" width="14.42578125" style="1" customWidth="1"/>
    <col min="3872" max="3872" width="20" style="1" customWidth="1"/>
    <col min="3873" max="3873" width="13" style="1" bestFit="1" customWidth="1"/>
    <col min="3874" max="3874" width="12.7109375" style="1" bestFit="1" customWidth="1"/>
    <col min="3875" max="3875" width="14.42578125" style="1" customWidth="1"/>
    <col min="3876" max="3876" width="20" style="1" customWidth="1"/>
    <col min="3877" max="3877" width="13" style="1" bestFit="1" customWidth="1"/>
    <col min="3878" max="3878" width="12.7109375" style="1" bestFit="1" customWidth="1"/>
    <col min="3879" max="3879" width="14.42578125" style="1" customWidth="1"/>
    <col min="3880" max="3880" width="20" style="1" customWidth="1"/>
    <col min="3881" max="3881" width="13" style="1" bestFit="1" customWidth="1"/>
    <col min="3882" max="3882" width="12.7109375" style="1" bestFit="1" customWidth="1"/>
    <col min="3883" max="3883" width="14.42578125" style="1" customWidth="1"/>
    <col min="3884" max="3884" width="20" style="1" customWidth="1"/>
    <col min="3885" max="3885" width="13" style="1" bestFit="1" customWidth="1"/>
    <col min="3886" max="3886" width="12.7109375" style="1" bestFit="1" customWidth="1"/>
    <col min="3887" max="3887" width="14.85546875" style="1" customWidth="1"/>
    <col min="3888" max="3888" width="13" style="1" customWidth="1"/>
    <col min="3889" max="3889" width="14.85546875" style="1" customWidth="1"/>
    <col min="3890" max="3890" width="13" style="1" customWidth="1"/>
    <col min="3891" max="3891" width="14.85546875" style="1" customWidth="1"/>
    <col min="3892" max="3892" width="13" style="1" customWidth="1"/>
    <col min="3893" max="4096" width="11" style="1"/>
    <col min="4097" max="4097" width="45.42578125" style="1" bestFit="1" customWidth="1"/>
    <col min="4098" max="4098" width="43.140625" style="1" bestFit="1" customWidth="1"/>
    <col min="4099" max="4099" width="32.42578125" style="1" bestFit="1" customWidth="1"/>
    <col min="4100" max="4100" width="14.85546875" style="1" customWidth="1"/>
    <col min="4101" max="4101" width="13" style="1" customWidth="1"/>
    <col min="4102" max="4102" width="14.85546875" style="1" customWidth="1"/>
    <col min="4103" max="4103" width="13" style="1" customWidth="1"/>
    <col min="4104" max="4104" width="14.85546875" style="1" customWidth="1"/>
    <col min="4105" max="4105" width="13" style="1" customWidth="1"/>
    <col min="4106" max="4106" width="14.42578125" style="1" customWidth="1"/>
    <col min="4107" max="4107" width="18.140625" style="1" customWidth="1"/>
    <col min="4108" max="4108" width="13" style="1" bestFit="1" customWidth="1"/>
    <col min="4109" max="4109" width="12.7109375" style="1" bestFit="1" customWidth="1"/>
    <col min="4110" max="4110" width="14.85546875" style="1" customWidth="1"/>
    <col min="4111" max="4111" width="13" style="1" customWidth="1"/>
    <col min="4112" max="4112" width="14.42578125" style="1" customWidth="1"/>
    <col min="4113" max="4114" width="18.140625" style="1" customWidth="1"/>
    <col min="4115" max="4115" width="15.5703125" style="1" customWidth="1"/>
    <col min="4116" max="4116" width="12.7109375" style="1" bestFit="1" customWidth="1"/>
    <col min="4117" max="4117" width="14.42578125" style="1" customWidth="1"/>
    <col min="4118" max="4118" width="18.140625" style="1" customWidth="1"/>
    <col min="4119" max="4119" width="13.85546875" style="1" customWidth="1"/>
    <col min="4120" max="4120" width="12.7109375" style="1" bestFit="1" customWidth="1"/>
    <col min="4121" max="4121" width="14.85546875" style="1" customWidth="1"/>
    <col min="4122" max="4122" width="13" style="1" customWidth="1"/>
    <col min="4123" max="4123" width="14.42578125" style="1" customWidth="1"/>
    <col min="4124" max="4124" width="20" style="1" customWidth="1"/>
    <col min="4125" max="4125" width="13" style="1" bestFit="1" customWidth="1"/>
    <col min="4126" max="4126" width="12.7109375" style="1" bestFit="1" customWidth="1"/>
    <col min="4127" max="4127" width="14.42578125" style="1" customWidth="1"/>
    <col min="4128" max="4128" width="20" style="1" customWidth="1"/>
    <col min="4129" max="4129" width="13" style="1" bestFit="1" customWidth="1"/>
    <col min="4130" max="4130" width="12.7109375" style="1" bestFit="1" customWidth="1"/>
    <col min="4131" max="4131" width="14.42578125" style="1" customWidth="1"/>
    <col min="4132" max="4132" width="20" style="1" customWidth="1"/>
    <col min="4133" max="4133" width="13" style="1" bestFit="1" customWidth="1"/>
    <col min="4134" max="4134" width="12.7109375" style="1" bestFit="1" customWidth="1"/>
    <col min="4135" max="4135" width="14.42578125" style="1" customWidth="1"/>
    <col min="4136" max="4136" width="20" style="1" customWidth="1"/>
    <col min="4137" max="4137" width="13" style="1" bestFit="1" customWidth="1"/>
    <col min="4138" max="4138" width="12.7109375" style="1" bestFit="1" customWidth="1"/>
    <col min="4139" max="4139" width="14.42578125" style="1" customWidth="1"/>
    <col min="4140" max="4140" width="20" style="1" customWidth="1"/>
    <col min="4141" max="4141" width="13" style="1" bestFit="1" customWidth="1"/>
    <col min="4142" max="4142" width="12.7109375" style="1" bestFit="1" customWidth="1"/>
    <col min="4143" max="4143" width="14.85546875" style="1" customWidth="1"/>
    <col min="4144" max="4144" width="13" style="1" customWidth="1"/>
    <col min="4145" max="4145" width="14.85546875" style="1" customWidth="1"/>
    <col min="4146" max="4146" width="13" style="1" customWidth="1"/>
    <col min="4147" max="4147" width="14.85546875" style="1" customWidth="1"/>
    <col min="4148" max="4148" width="13" style="1" customWidth="1"/>
    <col min="4149" max="4352" width="11" style="1"/>
    <col min="4353" max="4353" width="45.42578125" style="1" bestFit="1" customWidth="1"/>
    <col min="4354" max="4354" width="43.140625" style="1" bestFit="1" customWidth="1"/>
    <col min="4355" max="4355" width="32.42578125" style="1" bestFit="1" customWidth="1"/>
    <col min="4356" max="4356" width="14.85546875" style="1" customWidth="1"/>
    <col min="4357" max="4357" width="13" style="1" customWidth="1"/>
    <col min="4358" max="4358" width="14.85546875" style="1" customWidth="1"/>
    <col min="4359" max="4359" width="13" style="1" customWidth="1"/>
    <col min="4360" max="4360" width="14.85546875" style="1" customWidth="1"/>
    <col min="4361" max="4361" width="13" style="1" customWidth="1"/>
    <col min="4362" max="4362" width="14.42578125" style="1" customWidth="1"/>
    <col min="4363" max="4363" width="18.140625" style="1" customWidth="1"/>
    <col min="4364" max="4364" width="13" style="1" bestFit="1" customWidth="1"/>
    <col min="4365" max="4365" width="12.7109375" style="1" bestFit="1" customWidth="1"/>
    <col min="4366" max="4366" width="14.85546875" style="1" customWidth="1"/>
    <col min="4367" max="4367" width="13" style="1" customWidth="1"/>
    <col min="4368" max="4368" width="14.42578125" style="1" customWidth="1"/>
    <col min="4369" max="4370" width="18.140625" style="1" customWidth="1"/>
    <col min="4371" max="4371" width="15.5703125" style="1" customWidth="1"/>
    <col min="4372" max="4372" width="12.7109375" style="1" bestFit="1" customWidth="1"/>
    <col min="4373" max="4373" width="14.42578125" style="1" customWidth="1"/>
    <col min="4374" max="4374" width="18.140625" style="1" customWidth="1"/>
    <col min="4375" max="4375" width="13.85546875" style="1" customWidth="1"/>
    <col min="4376" max="4376" width="12.7109375" style="1" bestFit="1" customWidth="1"/>
    <col min="4377" max="4377" width="14.85546875" style="1" customWidth="1"/>
    <col min="4378" max="4378" width="13" style="1" customWidth="1"/>
    <col min="4379" max="4379" width="14.42578125" style="1" customWidth="1"/>
    <col min="4380" max="4380" width="20" style="1" customWidth="1"/>
    <col min="4381" max="4381" width="13" style="1" bestFit="1" customWidth="1"/>
    <col min="4382" max="4382" width="12.7109375" style="1" bestFit="1" customWidth="1"/>
    <col min="4383" max="4383" width="14.42578125" style="1" customWidth="1"/>
    <col min="4384" max="4384" width="20" style="1" customWidth="1"/>
    <col min="4385" max="4385" width="13" style="1" bestFit="1" customWidth="1"/>
    <col min="4386" max="4386" width="12.7109375" style="1" bestFit="1" customWidth="1"/>
    <col min="4387" max="4387" width="14.42578125" style="1" customWidth="1"/>
    <col min="4388" max="4388" width="20" style="1" customWidth="1"/>
    <col min="4389" max="4389" width="13" style="1" bestFit="1" customWidth="1"/>
    <col min="4390" max="4390" width="12.7109375" style="1" bestFit="1" customWidth="1"/>
    <col min="4391" max="4391" width="14.42578125" style="1" customWidth="1"/>
    <col min="4392" max="4392" width="20" style="1" customWidth="1"/>
    <col min="4393" max="4393" width="13" style="1" bestFit="1" customWidth="1"/>
    <col min="4394" max="4394" width="12.7109375" style="1" bestFit="1" customWidth="1"/>
    <col min="4395" max="4395" width="14.42578125" style="1" customWidth="1"/>
    <col min="4396" max="4396" width="20" style="1" customWidth="1"/>
    <col min="4397" max="4397" width="13" style="1" bestFit="1" customWidth="1"/>
    <col min="4398" max="4398" width="12.7109375" style="1" bestFit="1" customWidth="1"/>
    <col min="4399" max="4399" width="14.85546875" style="1" customWidth="1"/>
    <col min="4400" max="4400" width="13" style="1" customWidth="1"/>
    <col min="4401" max="4401" width="14.85546875" style="1" customWidth="1"/>
    <col min="4402" max="4402" width="13" style="1" customWidth="1"/>
    <col min="4403" max="4403" width="14.85546875" style="1" customWidth="1"/>
    <col min="4404" max="4404" width="13" style="1" customWidth="1"/>
    <col min="4405" max="4608" width="11" style="1"/>
    <col min="4609" max="4609" width="45.42578125" style="1" bestFit="1" customWidth="1"/>
    <col min="4610" max="4610" width="43.140625" style="1" bestFit="1" customWidth="1"/>
    <col min="4611" max="4611" width="32.42578125" style="1" bestFit="1" customWidth="1"/>
    <col min="4612" max="4612" width="14.85546875" style="1" customWidth="1"/>
    <col min="4613" max="4613" width="13" style="1" customWidth="1"/>
    <col min="4614" max="4614" width="14.85546875" style="1" customWidth="1"/>
    <col min="4615" max="4615" width="13" style="1" customWidth="1"/>
    <col min="4616" max="4616" width="14.85546875" style="1" customWidth="1"/>
    <col min="4617" max="4617" width="13" style="1" customWidth="1"/>
    <col min="4618" max="4618" width="14.42578125" style="1" customWidth="1"/>
    <col min="4619" max="4619" width="18.140625" style="1" customWidth="1"/>
    <col min="4620" max="4620" width="13" style="1" bestFit="1" customWidth="1"/>
    <col min="4621" max="4621" width="12.7109375" style="1" bestFit="1" customWidth="1"/>
    <col min="4622" max="4622" width="14.85546875" style="1" customWidth="1"/>
    <col min="4623" max="4623" width="13" style="1" customWidth="1"/>
    <col min="4624" max="4624" width="14.42578125" style="1" customWidth="1"/>
    <col min="4625" max="4626" width="18.140625" style="1" customWidth="1"/>
    <col min="4627" max="4627" width="15.5703125" style="1" customWidth="1"/>
    <col min="4628" max="4628" width="12.7109375" style="1" bestFit="1" customWidth="1"/>
    <col min="4629" max="4629" width="14.42578125" style="1" customWidth="1"/>
    <col min="4630" max="4630" width="18.140625" style="1" customWidth="1"/>
    <col min="4631" max="4631" width="13.85546875" style="1" customWidth="1"/>
    <col min="4632" max="4632" width="12.7109375" style="1" bestFit="1" customWidth="1"/>
    <col min="4633" max="4633" width="14.85546875" style="1" customWidth="1"/>
    <col min="4634" max="4634" width="13" style="1" customWidth="1"/>
    <col min="4635" max="4635" width="14.42578125" style="1" customWidth="1"/>
    <col min="4636" max="4636" width="20" style="1" customWidth="1"/>
    <col min="4637" max="4637" width="13" style="1" bestFit="1" customWidth="1"/>
    <col min="4638" max="4638" width="12.7109375" style="1" bestFit="1" customWidth="1"/>
    <col min="4639" max="4639" width="14.42578125" style="1" customWidth="1"/>
    <col min="4640" max="4640" width="20" style="1" customWidth="1"/>
    <col min="4641" max="4641" width="13" style="1" bestFit="1" customWidth="1"/>
    <col min="4642" max="4642" width="12.7109375" style="1" bestFit="1" customWidth="1"/>
    <col min="4643" max="4643" width="14.42578125" style="1" customWidth="1"/>
    <col min="4644" max="4644" width="20" style="1" customWidth="1"/>
    <col min="4645" max="4645" width="13" style="1" bestFit="1" customWidth="1"/>
    <col min="4646" max="4646" width="12.7109375" style="1" bestFit="1" customWidth="1"/>
    <col min="4647" max="4647" width="14.42578125" style="1" customWidth="1"/>
    <col min="4648" max="4648" width="20" style="1" customWidth="1"/>
    <col min="4649" max="4649" width="13" style="1" bestFit="1" customWidth="1"/>
    <col min="4650" max="4650" width="12.7109375" style="1" bestFit="1" customWidth="1"/>
    <col min="4651" max="4651" width="14.42578125" style="1" customWidth="1"/>
    <col min="4652" max="4652" width="20" style="1" customWidth="1"/>
    <col min="4653" max="4653" width="13" style="1" bestFit="1" customWidth="1"/>
    <col min="4654" max="4654" width="12.7109375" style="1" bestFit="1" customWidth="1"/>
    <col min="4655" max="4655" width="14.85546875" style="1" customWidth="1"/>
    <col min="4656" max="4656" width="13" style="1" customWidth="1"/>
    <col min="4657" max="4657" width="14.85546875" style="1" customWidth="1"/>
    <col min="4658" max="4658" width="13" style="1" customWidth="1"/>
    <col min="4659" max="4659" width="14.85546875" style="1" customWidth="1"/>
    <col min="4660" max="4660" width="13" style="1" customWidth="1"/>
    <col min="4661" max="4864" width="11" style="1"/>
    <col min="4865" max="4865" width="45.42578125" style="1" bestFit="1" customWidth="1"/>
    <col min="4866" max="4866" width="43.140625" style="1" bestFit="1" customWidth="1"/>
    <col min="4867" max="4867" width="32.42578125" style="1" bestFit="1" customWidth="1"/>
    <col min="4868" max="4868" width="14.85546875" style="1" customWidth="1"/>
    <col min="4869" max="4869" width="13" style="1" customWidth="1"/>
    <col min="4870" max="4870" width="14.85546875" style="1" customWidth="1"/>
    <col min="4871" max="4871" width="13" style="1" customWidth="1"/>
    <col min="4872" max="4872" width="14.85546875" style="1" customWidth="1"/>
    <col min="4873" max="4873" width="13" style="1" customWidth="1"/>
    <col min="4874" max="4874" width="14.42578125" style="1" customWidth="1"/>
    <col min="4875" max="4875" width="18.140625" style="1" customWidth="1"/>
    <col min="4876" max="4876" width="13" style="1" bestFit="1" customWidth="1"/>
    <col min="4877" max="4877" width="12.7109375" style="1" bestFit="1" customWidth="1"/>
    <col min="4878" max="4878" width="14.85546875" style="1" customWidth="1"/>
    <col min="4879" max="4879" width="13" style="1" customWidth="1"/>
    <col min="4880" max="4880" width="14.42578125" style="1" customWidth="1"/>
    <col min="4881" max="4882" width="18.140625" style="1" customWidth="1"/>
    <col min="4883" max="4883" width="15.5703125" style="1" customWidth="1"/>
    <col min="4884" max="4884" width="12.7109375" style="1" bestFit="1" customWidth="1"/>
    <col min="4885" max="4885" width="14.42578125" style="1" customWidth="1"/>
    <col min="4886" max="4886" width="18.140625" style="1" customWidth="1"/>
    <col min="4887" max="4887" width="13.85546875" style="1" customWidth="1"/>
    <col min="4888" max="4888" width="12.7109375" style="1" bestFit="1" customWidth="1"/>
    <col min="4889" max="4889" width="14.85546875" style="1" customWidth="1"/>
    <col min="4890" max="4890" width="13" style="1" customWidth="1"/>
    <col min="4891" max="4891" width="14.42578125" style="1" customWidth="1"/>
    <col min="4892" max="4892" width="20" style="1" customWidth="1"/>
    <col min="4893" max="4893" width="13" style="1" bestFit="1" customWidth="1"/>
    <col min="4894" max="4894" width="12.7109375" style="1" bestFit="1" customWidth="1"/>
    <col min="4895" max="4895" width="14.42578125" style="1" customWidth="1"/>
    <col min="4896" max="4896" width="20" style="1" customWidth="1"/>
    <col min="4897" max="4897" width="13" style="1" bestFit="1" customWidth="1"/>
    <col min="4898" max="4898" width="12.7109375" style="1" bestFit="1" customWidth="1"/>
    <col min="4899" max="4899" width="14.42578125" style="1" customWidth="1"/>
    <col min="4900" max="4900" width="20" style="1" customWidth="1"/>
    <col min="4901" max="4901" width="13" style="1" bestFit="1" customWidth="1"/>
    <col min="4902" max="4902" width="12.7109375" style="1" bestFit="1" customWidth="1"/>
    <col min="4903" max="4903" width="14.42578125" style="1" customWidth="1"/>
    <col min="4904" max="4904" width="20" style="1" customWidth="1"/>
    <col min="4905" max="4905" width="13" style="1" bestFit="1" customWidth="1"/>
    <col min="4906" max="4906" width="12.7109375" style="1" bestFit="1" customWidth="1"/>
    <col min="4907" max="4907" width="14.42578125" style="1" customWidth="1"/>
    <col min="4908" max="4908" width="20" style="1" customWidth="1"/>
    <col min="4909" max="4909" width="13" style="1" bestFit="1" customWidth="1"/>
    <col min="4910" max="4910" width="12.7109375" style="1" bestFit="1" customWidth="1"/>
    <col min="4911" max="4911" width="14.85546875" style="1" customWidth="1"/>
    <col min="4912" max="4912" width="13" style="1" customWidth="1"/>
    <col min="4913" max="4913" width="14.85546875" style="1" customWidth="1"/>
    <col min="4914" max="4914" width="13" style="1" customWidth="1"/>
    <col min="4915" max="4915" width="14.85546875" style="1" customWidth="1"/>
    <col min="4916" max="4916" width="13" style="1" customWidth="1"/>
    <col min="4917" max="5120" width="11" style="1"/>
    <col min="5121" max="5121" width="45.42578125" style="1" bestFit="1" customWidth="1"/>
    <col min="5122" max="5122" width="43.140625" style="1" bestFit="1" customWidth="1"/>
    <col min="5123" max="5123" width="32.42578125" style="1" bestFit="1" customWidth="1"/>
    <col min="5124" max="5124" width="14.85546875" style="1" customWidth="1"/>
    <col min="5125" max="5125" width="13" style="1" customWidth="1"/>
    <col min="5126" max="5126" width="14.85546875" style="1" customWidth="1"/>
    <col min="5127" max="5127" width="13" style="1" customWidth="1"/>
    <col min="5128" max="5128" width="14.85546875" style="1" customWidth="1"/>
    <col min="5129" max="5129" width="13" style="1" customWidth="1"/>
    <col min="5130" max="5130" width="14.42578125" style="1" customWidth="1"/>
    <col min="5131" max="5131" width="18.140625" style="1" customWidth="1"/>
    <col min="5132" max="5132" width="13" style="1" bestFit="1" customWidth="1"/>
    <col min="5133" max="5133" width="12.7109375" style="1" bestFit="1" customWidth="1"/>
    <col min="5134" max="5134" width="14.85546875" style="1" customWidth="1"/>
    <col min="5135" max="5135" width="13" style="1" customWidth="1"/>
    <col min="5136" max="5136" width="14.42578125" style="1" customWidth="1"/>
    <col min="5137" max="5138" width="18.140625" style="1" customWidth="1"/>
    <col min="5139" max="5139" width="15.5703125" style="1" customWidth="1"/>
    <col min="5140" max="5140" width="12.7109375" style="1" bestFit="1" customWidth="1"/>
    <col min="5141" max="5141" width="14.42578125" style="1" customWidth="1"/>
    <col min="5142" max="5142" width="18.140625" style="1" customWidth="1"/>
    <col min="5143" max="5143" width="13.85546875" style="1" customWidth="1"/>
    <col min="5144" max="5144" width="12.7109375" style="1" bestFit="1" customWidth="1"/>
    <col min="5145" max="5145" width="14.85546875" style="1" customWidth="1"/>
    <col min="5146" max="5146" width="13" style="1" customWidth="1"/>
    <col min="5147" max="5147" width="14.42578125" style="1" customWidth="1"/>
    <col min="5148" max="5148" width="20" style="1" customWidth="1"/>
    <col min="5149" max="5149" width="13" style="1" bestFit="1" customWidth="1"/>
    <col min="5150" max="5150" width="12.7109375" style="1" bestFit="1" customWidth="1"/>
    <col min="5151" max="5151" width="14.42578125" style="1" customWidth="1"/>
    <col min="5152" max="5152" width="20" style="1" customWidth="1"/>
    <col min="5153" max="5153" width="13" style="1" bestFit="1" customWidth="1"/>
    <col min="5154" max="5154" width="12.7109375" style="1" bestFit="1" customWidth="1"/>
    <col min="5155" max="5155" width="14.42578125" style="1" customWidth="1"/>
    <col min="5156" max="5156" width="20" style="1" customWidth="1"/>
    <col min="5157" max="5157" width="13" style="1" bestFit="1" customWidth="1"/>
    <col min="5158" max="5158" width="12.7109375" style="1" bestFit="1" customWidth="1"/>
    <col min="5159" max="5159" width="14.42578125" style="1" customWidth="1"/>
    <col min="5160" max="5160" width="20" style="1" customWidth="1"/>
    <col min="5161" max="5161" width="13" style="1" bestFit="1" customWidth="1"/>
    <col min="5162" max="5162" width="12.7109375" style="1" bestFit="1" customWidth="1"/>
    <col min="5163" max="5163" width="14.42578125" style="1" customWidth="1"/>
    <col min="5164" max="5164" width="20" style="1" customWidth="1"/>
    <col min="5165" max="5165" width="13" style="1" bestFit="1" customWidth="1"/>
    <col min="5166" max="5166" width="12.7109375" style="1" bestFit="1" customWidth="1"/>
    <col min="5167" max="5167" width="14.85546875" style="1" customWidth="1"/>
    <col min="5168" max="5168" width="13" style="1" customWidth="1"/>
    <col min="5169" max="5169" width="14.85546875" style="1" customWidth="1"/>
    <col min="5170" max="5170" width="13" style="1" customWidth="1"/>
    <col min="5171" max="5171" width="14.85546875" style="1" customWidth="1"/>
    <col min="5172" max="5172" width="13" style="1" customWidth="1"/>
    <col min="5173" max="5376" width="11" style="1"/>
    <col min="5377" max="5377" width="45.42578125" style="1" bestFit="1" customWidth="1"/>
    <col min="5378" max="5378" width="43.140625" style="1" bestFit="1" customWidth="1"/>
    <col min="5379" max="5379" width="32.42578125" style="1" bestFit="1" customWidth="1"/>
    <col min="5380" max="5380" width="14.85546875" style="1" customWidth="1"/>
    <col min="5381" max="5381" width="13" style="1" customWidth="1"/>
    <col min="5382" max="5382" width="14.85546875" style="1" customWidth="1"/>
    <col min="5383" max="5383" width="13" style="1" customWidth="1"/>
    <col min="5384" max="5384" width="14.85546875" style="1" customWidth="1"/>
    <col min="5385" max="5385" width="13" style="1" customWidth="1"/>
    <col min="5386" max="5386" width="14.42578125" style="1" customWidth="1"/>
    <col min="5387" max="5387" width="18.140625" style="1" customWidth="1"/>
    <col min="5388" max="5388" width="13" style="1" bestFit="1" customWidth="1"/>
    <col min="5389" max="5389" width="12.7109375" style="1" bestFit="1" customWidth="1"/>
    <col min="5390" max="5390" width="14.85546875" style="1" customWidth="1"/>
    <col min="5391" max="5391" width="13" style="1" customWidth="1"/>
    <col min="5392" max="5392" width="14.42578125" style="1" customWidth="1"/>
    <col min="5393" max="5394" width="18.140625" style="1" customWidth="1"/>
    <col min="5395" max="5395" width="15.5703125" style="1" customWidth="1"/>
    <col min="5396" max="5396" width="12.7109375" style="1" bestFit="1" customWidth="1"/>
    <col min="5397" max="5397" width="14.42578125" style="1" customWidth="1"/>
    <col min="5398" max="5398" width="18.140625" style="1" customWidth="1"/>
    <col min="5399" max="5399" width="13.85546875" style="1" customWidth="1"/>
    <col min="5400" max="5400" width="12.7109375" style="1" bestFit="1" customWidth="1"/>
    <col min="5401" max="5401" width="14.85546875" style="1" customWidth="1"/>
    <col min="5402" max="5402" width="13" style="1" customWidth="1"/>
    <col min="5403" max="5403" width="14.42578125" style="1" customWidth="1"/>
    <col min="5404" max="5404" width="20" style="1" customWidth="1"/>
    <col min="5405" max="5405" width="13" style="1" bestFit="1" customWidth="1"/>
    <col min="5406" max="5406" width="12.7109375" style="1" bestFit="1" customWidth="1"/>
    <col min="5407" max="5407" width="14.42578125" style="1" customWidth="1"/>
    <col min="5408" max="5408" width="20" style="1" customWidth="1"/>
    <col min="5409" max="5409" width="13" style="1" bestFit="1" customWidth="1"/>
    <col min="5410" max="5410" width="12.7109375" style="1" bestFit="1" customWidth="1"/>
    <col min="5411" max="5411" width="14.42578125" style="1" customWidth="1"/>
    <col min="5412" max="5412" width="20" style="1" customWidth="1"/>
    <col min="5413" max="5413" width="13" style="1" bestFit="1" customWidth="1"/>
    <col min="5414" max="5414" width="12.7109375" style="1" bestFit="1" customWidth="1"/>
    <col min="5415" max="5415" width="14.42578125" style="1" customWidth="1"/>
    <col min="5416" max="5416" width="20" style="1" customWidth="1"/>
    <col min="5417" max="5417" width="13" style="1" bestFit="1" customWidth="1"/>
    <col min="5418" max="5418" width="12.7109375" style="1" bestFit="1" customWidth="1"/>
    <col min="5419" max="5419" width="14.42578125" style="1" customWidth="1"/>
    <col min="5420" max="5420" width="20" style="1" customWidth="1"/>
    <col min="5421" max="5421" width="13" style="1" bestFit="1" customWidth="1"/>
    <col min="5422" max="5422" width="12.7109375" style="1" bestFit="1" customWidth="1"/>
    <col min="5423" max="5423" width="14.85546875" style="1" customWidth="1"/>
    <col min="5424" max="5424" width="13" style="1" customWidth="1"/>
    <col min="5425" max="5425" width="14.85546875" style="1" customWidth="1"/>
    <col min="5426" max="5426" width="13" style="1" customWidth="1"/>
    <col min="5427" max="5427" width="14.85546875" style="1" customWidth="1"/>
    <col min="5428" max="5428" width="13" style="1" customWidth="1"/>
    <col min="5429" max="5632" width="11" style="1"/>
    <col min="5633" max="5633" width="45.42578125" style="1" bestFit="1" customWidth="1"/>
    <col min="5634" max="5634" width="43.140625" style="1" bestFit="1" customWidth="1"/>
    <col min="5635" max="5635" width="32.42578125" style="1" bestFit="1" customWidth="1"/>
    <col min="5636" max="5636" width="14.85546875" style="1" customWidth="1"/>
    <col min="5637" max="5637" width="13" style="1" customWidth="1"/>
    <col min="5638" max="5638" width="14.85546875" style="1" customWidth="1"/>
    <col min="5639" max="5639" width="13" style="1" customWidth="1"/>
    <col min="5640" max="5640" width="14.85546875" style="1" customWidth="1"/>
    <col min="5641" max="5641" width="13" style="1" customWidth="1"/>
    <col min="5642" max="5642" width="14.42578125" style="1" customWidth="1"/>
    <col min="5643" max="5643" width="18.140625" style="1" customWidth="1"/>
    <col min="5644" max="5644" width="13" style="1" bestFit="1" customWidth="1"/>
    <col min="5645" max="5645" width="12.7109375" style="1" bestFit="1" customWidth="1"/>
    <col min="5646" max="5646" width="14.85546875" style="1" customWidth="1"/>
    <col min="5647" max="5647" width="13" style="1" customWidth="1"/>
    <col min="5648" max="5648" width="14.42578125" style="1" customWidth="1"/>
    <col min="5649" max="5650" width="18.140625" style="1" customWidth="1"/>
    <col min="5651" max="5651" width="15.5703125" style="1" customWidth="1"/>
    <col min="5652" max="5652" width="12.7109375" style="1" bestFit="1" customWidth="1"/>
    <col min="5653" max="5653" width="14.42578125" style="1" customWidth="1"/>
    <col min="5654" max="5654" width="18.140625" style="1" customWidth="1"/>
    <col min="5655" max="5655" width="13.85546875" style="1" customWidth="1"/>
    <col min="5656" max="5656" width="12.7109375" style="1" bestFit="1" customWidth="1"/>
    <col min="5657" max="5657" width="14.85546875" style="1" customWidth="1"/>
    <col min="5658" max="5658" width="13" style="1" customWidth="1"/>
    <col min="5659" max="5659" width="14.42578125" style="1" customWidth="1"/>
    <col min="5660" max="5660" width="20" style="1" customWidth="1"/>
    <col min="5661" max="5661" width="13" style="1" bestFit="1" customWidth="1"/>
    <col min="5662" max="5662" width="12.7109375" style="1" bestFit="1" customWidth="1"/>
    <col min="5663" max="5663" width="14.42578125" style="1" customWidth="1"/>
    <col min="5664" max="5664" width="20" style="1" customWidth="1"/>
    <col min="5665" max="5665" width="13" style="1" bestFit="1" customWidth="1"/>
    <col min="5666" max="5666" width="12.7109375" style="1" bestFit="1" customWidth="1"/>
    <col min="5667" max="5667" width="14.42578125" style="1" customWidth="1"/>
    <col min="5668" max="5668" width="20" style="1" customWidth="1"/>
    <col min="5669" max="5669" width="13" style="1" bestFit="1" customWidth="1"/>
    <col min="5670" max="5670" width="12.7109375" style="1" bestFit="1" customWidth="1"/>
    <col min="5671" max="5671" width="14.42578125" style="1" customWidth="1"/>
    <col min="5672" max="5672" width="20" style="1" customWidth="1"/>
    <col min="5673" max="5673" width="13" style="1" bestFit="1" customWidth="1"/>
    <col min="5674" max="5674" width="12.7109375" style="1" bestFit="1" customWidth="1"/>
    <col min="5675" max="5675" width="14.42578125" style="1" customWidth="1"/>
    <col min="5676" max="5676" width="20" style="1" customWidth="1"/>
    <col min="5677" max="5677" width="13" style="1" bestFit="1" customWidth="1"/>
    <col min="5678" max="5678" width="12.7109375" style="1" bestFit="1" customWidth="1"/>
    <col min="5679" max="5679" width="14.85546875" style="1" customWidth="1"/>
    <col min="5680" max="5680" width="13" style="1" customWidth="1"/>
    <col min="5681" max="5681" width="14.85546875" style="1" customWidth="1"/>
    <col min="5682" max="5682" width="13" style="1" customWidth="1"/>
    <col min="5683" max="5683" width="14.85546875" style="1" customWidth="1"/>
    <col min="5684" max="5684" width="13" style="1" customWidth="1"/>
    <col min="5685" max="5888" width="11" style="1"/>
    <col min="5889" max="5889" width="45.42578125" style="1" bestFit="1" customWidth="1"/>
    <col min="5890" max="5890" width="43.140625" style="1" bestFit="1" customWidth="1"/>
    <col min="5891" max="5891" width="32.42578125" style="1" bestFit="1" customWidth="1"/>
    <col min="5892" max="5892" width="14.85546875" style="1" customWidth="1"/>
    <col min="5893" max="5893" width="13" style="1" customWidth="1"/>
    <col min="5894" max="5894" width="14.85546875" style="1" customWidth="1"/>
    <col min="5895" max="5895" width="13" style="1" customWidth="1"/>
    <col min="5896" max="5896" width="14.85546875" style="1" customWidth="1"/>
    <col min="5897" max="5897" width="13" style="1" customWidth="1"/>
    <col min="5898" max="5898" width="14.42578125" style="1" customWidth="1"/>
    <col min="5899" max="5899" width="18.140625" style="1" customWidth="1"/>
    <col min="5900" max="5900" width="13" style="1" bestFit="1" customWidth="1"/>
    <col min="5901" max="5901" width="12.7109375" style="1" bestFit="1" customWidth="1"/>
    <col min="5902" max="5902" width="14.85546875" style="1" customWidth="1"/>
    <col min="5903" max="5903" width="13" style="1" customWidth="1"/>
    <col min="5904" max="5904" width="14.42578125" style="1" customWidth="1"/>
    <col min="5905" max="5906" width="18.140625" style="1" customWidth="1"/>
    <col min="5907" max="5907" width="15.5703125" style="1" customWidth="1"/>
    <col min="5908" max="5908" width="12.7109375" style="1" bestFit="1" customWidth="1"/>
    <col min="5909" max="5909" width="14.42578125" style="1" customWidth="1"/>
    <col min="5910" max="5910" width="18.140625" style="1" customWidth="1"/>
    <col min="5911" max="5911" width="13.85546875" style="1" customWidth="1"/>
    <col min="5912" max="5912" width="12.7109375" style="1" bestFit="1" customWidth="1"/>
    <col min="5913" max="5913" width="14.85546875" style="1" customWidth="1"/>
    <col min="5914" max="5914" width="13" style="1" customWidth="1"/>
    <col min="5915" max="5915" width="14.42578125" style="1" customWidth="1"/>
    <col min="5916" max="5916" width="20" style="1" customWidth="1"/>
    <col min="5917" max="5917" width="13" style="1" bestFit="1" customWidth="1"/>
    <col min="5918" max="5918" width="12.7109375" style="1" bestFit="1" customWidth="1"/>
    <col min="5919" max="5919" width="14.42578125" style="1" customWidth="1"/>
    <col min="5920" max="5920" width="20" style="1" customWidth="1"/>
    <col min="5921" max="5921" width="13" style="1" bestFit="1" customWidth="1"/>
    <col min="5922" max="5922" width="12.7109375" style="1" bestFit="1" customWidth="1"/>
    <col min="5923" max="5923" width="14.42578125" style="1" customWidth="1"/>
    <col min="5924" max="5924" width="20" style="1" customWidth="1"/>
    <col min="5925" max="5925" width="13" style="1" bestFit="1" customWidth="1"/>
    <col min="5926" max="5926" width="12.7109375" style="1" bestFit="1" customWidth="1"/>
    <col min="5927" max="5927" width="14.42578125" style="1" customWidth="1"/>
    <col min="5928" max="5928" width="20" style="1" customWidth="1"/>
    <col min="5929" max="5929" width="13" style="1" bestFit="1" customWidth="1"/>
    <col min="5930" max="5930" width="12.7109375" style="1" bestFit="1" customWidth="1"/>
    <col min="5931" max="5931" width="14.42578125" style="1" customWidth="1"/>
    <col min="5932" max="5932" width="20" style="1" customWidth="1"/>
    <col min="5933" max="5933" width="13" style="1" bestFit="1" customWidth="1"/>
    <col min="5934" max="5934" width="12.7109375" style="1" bestFit="1" customWidth="1"/>
    <col min="5935" max="5935" width="14.85546875" style="1" customWidth="1"/>
    <col min="5936" max="5936" width="13" style="1" customWidth="1"/>
    <col min="5937" max="5937" width="14.85546875" style="1" customWidth="1"/>
    <col min="5938" max="5938" width="13" style="1" customWidth="1"/>
    <col min="5939" max="5939" width="14.85546875" style="1" customWidth="1"/>
    <col min="5940" max="5940" width="13" style="1" customWidth="1"/>
    <col min="5941" max="6144" width="11" style="1"/>
    <col min="6145" max="6145" width="45.42578125" style="1" bestFit="1" customWidth="1"/>
    <col min="6146" max="6146" width="43.140625" style="1" bestFit="1" customWidth="1"/>
    <col min="6147" max="6147" width="32.42578125" style="1" bestFit="1" customWidth="1"/>
    <col min="6148" max="6148" width="14.85546875" style="1" customWidth="1"/>
    <col min="6149" max="6149" width="13" style="1" customWidth="1"/>
    <col min="6150" max="6150" width="14.85546875" style="1" customWidth="1"/>
    <col min="6151" max="6151" width="13" style="1" customWidth="1"/>
    <col min="6152" max="6152" width="14.85546875" style="1" customWidth="1"/>
    <col min="6153" max="6153" width="13" style="1" customWidth="1"/>
    <col min="6154" max="6154" width="14.42578125" style="1" customWidth="1"/>
    <col min="6155" max="6155" width="18.140625" style="1" customWidth="1"/>
    <col min="6156" max="6156" width="13" style="1" bestFit="1" customWidth="1"/>
    <col min="6157" max="6157" width="12.7109375" style="1" bestFit="1" customWidth="1"/>
    <col min="6158" max="6158" width="14.85546875" style="1" customWidth="1"/>
    <col min="6159" max="6159" width="13" style="1" customWidth="1"/>
    <col min="6160" max="6160" width="14.42578125" style="1" customWidth="1"/>
    <col min="6161" max="6162" width="18.140625" style="1" customWidth="1"/>
    <col min="6163" max="6163" width="15.5703125" style="1" customWidth="1"/>
    <col min="6164" max="6164" width="12.7109375" style="1" bestFit="1" customWidth="1"/>
    <col min="6165" max="6165" width="14.42578125" style="1" customWidth="1"/>
    <col min="6166" max="6166" width="18.140625" style="1" customWidth="1"/>
    <col min="6167" max="6167" width="13.85546875" style="1" customWidth="1"/>
    <col min="6168" max="6168" width="12.7109375" style="1" bestFit="1" customWidth="1"/>
    <col min="6169" max="6169" width="14.85546875" style="1" customWidth="1"/>
    <col min="6170" max="6170" width="13" style="1" customWidth="1"/>
    <col min="6171" max="6171" width="14.42578125" style="1" customWidth="1"/>
    <col min="6172" max="6172" width="20" style="1" customWidth="1"/>
    <col min="6173" max="6173" width="13" style="1" bestFit="1" customWidth="1"/>
    <col min="6174" max="6174" width="12.7109375" style="1" bestFit="1" customWidth="1"/>
    <col min="6175" max="6175" width="14.42578125" style="1" customWidth="1"/>
    <col min="6176" max="6176" width="20" style="1" customWidth="1"/>
    <col min="6177" max="6177" width="13" style="1" bestFit="1" customWidth="1"/>
    <col min="6178" max="6178" width="12.7109375" style="1" bestFit="1" customWidth="1"/>
    <col min="6179" max="6179" width="14.42578125" style="1" customWidth="1"/>
    <col min="6180" max="6180" width="20" style="1" customWidth="1"/>
    <col min="6181" max="6181" width="13" style="1" bestFit="1" customWidth="1"/>
    <col min="6182" max="6182" width="12.7109375" style="1" bestFit="1" customWidth="1"/>
    <col min="6183" max="6183" width="14.42578125" style="1" customWidth="1"/>
    <col min="6184" max="6184" width="20" style="1" customWidth="1"/>
    <col min="6185" max="6185" width="13" style="1" bestFit="1" customWidth="1"/>
    <col min="6186" max="6186" width="12.7109375" style="1" bestFit="1" customWidth="1"/>
    <col min="6187" max="6187" width="14.42578125" style="1" customWidth="1"/>
    <col min="6188" max="6188" width="20" style="1" customWidth="1"/>
    <col min="6189" max="6189" width="13" style="1" bestFit="1" customWidth="1"/>
    <col min="6190" max="6190" width="12.7109375" style="1" bestFit="1" customWidth="1"/>
    <col min="6191" max="6191" width="14.85546875" style="1" customWidth="1"/>
    <col min="6192" max="6192" width="13" style="1" customWidth="1"/>
    <col min="6193" max="6193" width="14.85546875" style="1" customWidth="1"/>
    <col min="6194" max="6194" width="13" style="1" customWidth="1"/>
    <col min="6195" max="6195" width="14.85546875" style="1" customWidth="1"/>
    <col min="6196" max="6196" width="13" style="1" customWidth="1"/>
    <col min="6197" max="6400" width="11" style="1"/>
    <col min="6401" max="6401" width="45.42578125" style="1" bestFit="1" customWidth="1"/>
    <col min="6402" max="6402" width="43.140625" style="1" bestFit="1" customWidth="1"/>
    <col min="6403" max="6403" width="32.42578125" style="1" bestFit="1" customWidth="1"/>
    <col min="6404" max="6404" width="14.85546875" style="1" customWidth="1"/>
    <col min="6405" max="6405" width="13" style="1" customWidth="1"/>
    <col min="6406" max="6406" width="14.85546875" style="1" customWidth="1"/>
    <col min="6407" max="6407" width="13" style="1" customWidth="1"/>
    <col min="6408" max="6408" width="14.85546875" style="1" customWidth="1"/>
    <col min="6409" max="6409" width="13" style="1" customWidth="1"/>
    <col min="6410" max="6410" width="14.42578125" style="1" customWidth="1"/>
    <col min="6411" max="6411" width="18.140625" style="1" customWidth="1"/>
    <col min="6412" max="6412" width="13" style="1" bestFit="1" customWidth="1"/>
    <col min="6413" max="6413" width="12.7109375" style="1" bestFit="1" customWidth="1"/>
    <col min="6414" max="6414" width="14.85546875" style="1" customWidth="1"/>
    <col min="6415" max="6415" width="13" style="1" customWidth="1"/>
    <col min="6416" max="6416" width="14.42578125" style="1" customWidth="1"/>
    <col min="6417" max="6418" width="18.140625" style="1" customWidth="1"/>
    <col min="6419" max="6419" width="15.5703125" style="1" customWidth="1"/>
    <col min="6420" max="6420" width="12.7109375" style="1" bestFit="1" customWidth="1"/>
    <col min="6421" max="6421" width="14.42578125" style="1" customWidth="1"/>
    <col min="6422" max="6422" width="18.140625" style="1" customWidth="1"/>
    <col min="6423" max="6423" width="13.85546875" style="1" customWidth="1"/>
    <col min="6424" max="6424" width="12.7109375" style="1" bestFit="1" customWidth="1"/>
    <col min="6425" max="6425" width="14.85546875" style="1" customWidth="1"/>
    <col min="6426" max="6426" width="13" style="1" customWidth="1"/>
    <col min="6427" max="6427" width="14.42578125" style="1" customWidth="1"/>
    <col min="6428" max="6428" width="20" style="1" customWidth="1"/>
    <col min="6429" max="6429" width="13" style="1" bestFit="1" customWidth="1"/>
    <col min="6430" max="6430" width="12.7109375" style="1" bestFit="1" customWidth="1"/>
    <col min="6431" max="6431" width="14.42578125" style="1" customWidth="1"/>
    <col min="6432" max="6432" width="20" style="1" customWidth="1"/>
    <col min="6433" max="6433" width="13" style="1" bestFit="1" customWidth="1"/>
    <col min="6434" max="6434" width="12.7109375" style="1" bestFit="1" customWidth="1"/>
    <col min="6435" max="6435" width="14.42578125" style="1" customWidth="1"/>
    <col min="6436" max="6436" width="20" style="1" customWidth="1"/>
    <col min="6437" max="6437" width="13" style="1" bestFit="1" customWidth="1"/>
    <col min="6438" max="6438" width="12.7109375" style="1" bestFit="1" customWidth="1"/>
    <col min="6439" max="6439" width="14.42578125" style="1" customWidth="1"/>
    <col min="6440" max="6440" width="20" style="1" customWidth="1"/>
    <col min="6441" max="6441" width="13" style="1" bestFit="1" customWidth="1"/>
    <col min="6442" max="6442" width="12.7109375" style="1" bestFit="1" customWidth="1"/>
    <col min="6443" max="6443" width="14.42578125" style="1" customWidth="1"/>
    <col min="6444" max="6444" width="20" style="1" customWidth="1"/>
    <col min="6445" max="6445" width="13" style="1" bestFit="1" customWidth="1"/>
    <col min="6446" max="6446" width="12.7109375" style="1" bestFit="1" customWidth="1"/>
    <col min="6447" max="6447" width="14.85546875" style="1" customWidth="1"/>
    <col min="6448" max="6448" width="13" style="1" customWidth="1"/>
    <col min="6449" max="6449" width="14.85546875" style="1" customWidth="1"/>
    <col min="6450" max="6450" width="13" style="1" customWidth="1"/>
    <col min="6451" max="6451" width="14.85546875" style="1" customWidth="1"/>
    <col min="6452" max="6452" width="13" style="1" customWidth="1"/>
    <col min="6453" max="6656" width="11" style="1"/>
    <col min="6657" max="6657" width="45.42578125" style="1" bestFit="1" customWidth="1"/>
    <col min="6658" max="6658" width="43.140625" style="1" bestFit="1" customWidth="1"/>
    <col min="6659" max="6659" width="32.42578125" style="1" bestFit="1" customWidth="1"/>
    <col min="6660" max="6660" width="14.85546875" style="1" customWidth="1"/>
    <col min="6661" max="6661" width="13" style="1" customWidth="1"/>
    <col min="6662" max="6662" width="14.85546875" style="1" customWidth="1"/>
    <col min="6663" max="6663" width="13" style="1" customWidth="1"/>
    <col min="6664" max="6664" width="14.85546875" style="1" customWidth="1"/>
    <col min="6665" max="6665" width="13" style="1" customWidth="1"/>
    <col min="6666" max="6666" width="14.42578125" style="1" customWidth="1"/>
    <col min="6667" max="6667" width="18.140625" style="1" customWidth="1"/>
    <col min="6668" max="6668" width="13" style="1" bestFit="1" customWidth="1"/>
    <col min="6669" max="6669" width="12.7109375" style="1" bestFit="1" customWidth="1"/>
    <col min="6670" max="6670" width="14.85546875" style="1" customWidth="1"/>
    <col min="6671" max="6671" width="13" style="1" customWidth="1"/>
    <col min="6672" max="6672" width="14.42578125" style="1" customWidth="1"/>
    <col min="6673" max="6674" width="18.140625" style="1" customWidth="1"/>
    <col min="6675" max="6675" width="15.5703125" style="1" customWidth="1"/>
    <col min="6676" max="6676" width="12.7109375" style="1" bestFit="1" customWidth="1"/>
    <col min="6677" max="6677" width="14.42578125" style="1" customWidth="1"/>
    <col min="6678" max="6678" width="18.140625" style="1" customWidth="1"/>
    <col min="6679" max="6679" width="13.85546875" style="1" customWidth="1"/>
    <col min="6680" max="6680" width="12.7109375" style="1" bestFit="1" customWidth="1"/>
    <col min="6681" max="6681" width="14.85546875" style="1" customWidth="1"/>
    <col min="6682" max="6682" width="13" style="1" customWidth="1"/>
    <col min="6683" max="6683" width="14.42578125" style="1" customWidth="1"/>
    <col min="6684" max="6684" width="20" style="1" customWidth="1"/>
    <col min="6685" max="6685" width="13" style="1" bestFit="1" customWidth="1"/>
    <col min="6686" max="6686" width="12.7109375" style="1" bestFit="1" customWidth="1"/>
    <col min="6687" max="6687" width="14.42578125" style="1" customWidth="1"/>
    <col min="6688" max="6688" width="20" style="1" customWidth="1"/>
    <col min="6689" max="6689" width="13" style="1" bestFit="1" customWidth="1"/>
    <col min="6690" max="6690" width="12.7109375" style="1" bestFit="1" customWidth="1"/>
    <col min="6691" max="6691" width="14.42578125" style="1" customWidth="1"/>
    <col min="6692" max="6692" width="20" style="1" customWidth="1"/>
    <col min="6693" max="6693" width="13" style="1" bestFit="1" customWidth="1"/>
    <col min="6694" max="6694" width="12.7109375" style="1" bestFit="1" customWidth="1"/>
    <col min="6695" max="6695" width="14.42578125" style="1" customWidth="1"/>
    <col min="6696" max="6696" width="20" style="1" customWidth="1"/>
    <col min="6697" max="6697" width="13" style="1" bestFit="1" customWidth="1"/>
    <col min="6698" max="6698" width="12.7109375" style="1" bestFit="1" customWidth="1"/>
    <col min="6699" max="6699" width="14.42578125" style="1" customWidth="1"/>
    <col min="6700" max="6700" width="20" style="1" customWidth="1"/>
    <col min="6701" max="6701" width="13" style="1" bestFit="1" customWidth="1"/>
    <col min="6702" max="6702" width="12.7109375" style="1" bestFit="1" customWidth="1"/>
    <col min="6703" max="6703" width="14.85546875" style="1" customWidth="1"/>
    <col min="6704" max="6704" width="13" style="1" customWidth="1"/>
    <col min="6705" max="6705" width="14.85546875" style="1" customWidth="1"/>
    <col min="6706" max="6706" width="13" style="1" customWidth="1"/>
    <col min="6707" max="6707" width="14.85546875" style="1" customWidth="1"/>
    <col min="6708" max="6708" width="13" style="1" customWidth="1"/>
    <col min="6709" max="6912" width="11" style="1"/>
    <col min="6913" max="6913" width="45.42578125" style="1" bestFit="1" customWidth="1"/>
    <col min="6914" max="6914" width="43.140625" style="1" bestFit="1" customWidth="1"/>
    <col min="6915" max="6915" width="32.42578125" style="1" bestFit="1" customWidth="1"/>
    <col min="6916" max="6916" width="14.85546875" style="1" customWidth="1"/>
    <col min="6917" max="6917" width="13" style="1" customWidth="1"/>
    <col min="6918" max="6918" width="14.85546875" style="1" customWidth="1"/>
    <col min="6919" max="6919" width="13" style="1" customWidth="1"/>
    <col min="6920" max="6920" width="14.85546875" style="1" customWidth="1"/>
    <col min="6921" max="6921" width="13" style="1" customWidth="1"/>
    <col min="6922" max="6922" width="14.42578125" style="1" customWidth="1"/>
    <col min="6923" max="6923" width="18.140625" style="1" customWidth="1"/>
    <col min="6924" max="6924" width="13" style="1" bestFit="1" customWidth="1"/>
    <col min="6925" max="6925" width="12.7109375" style="1" bestFit="1" customWidth="1"/>
    <col min="6926" max="6926" width="14.85546875" style="1" customWidth="1"/>
    <col min="6927" max="6927" width="13" style="1" customWidth="1"/>
    <col min="6928" max="6928" width="14.42578125" style="1" customWidth="1"/>
    <col min="6929" max="6930" width="18.140625" style="1" customWidth="1"/>
    <col min="6931" max="6931" width="15.5703125" style="1" customWidth="1"/>
    <col min="6932" max="6932" width="12.7109375" style="1" bestFit="1" customWidth="1"/>
    <col min="6933" max="6933" width="14.42578125" style="1" customWidth="1"/>
    <col min="6934" max="6934" width="18.140625" style="1" customWidth="1"/>
    <col min="6935" max="6935" width="13.85546875" style="1" customWidth="1"/>
    <col min="6936" max="6936" width="12.7109375" style="1" bestFit="1" customWidth="1"/>
    <col min="6937" max="6937" width="14.85546875" style="1" customWidth="1"/>
    <col min="6938" max="6938" width="13" style="1" customWidth="1"/>
    <col min="6939" max="6939" width="14.42578125" style="1" customWidth="1"/>
    <col min="6940" max="6940" width="20" style="1" customWidth="1"/>
    <col min="6941" max="6941" width="13" style="1" bestFit="1" customWidth="1"/>
    <col min="6942" max="6942" width="12.7109375" style="1" bestFit="1" customWidth="1"/>
    <col min="6943" max="6943" width="14.42578125" style="1" customWidth="1"/>
    <col min="6944" max="6944" width="20" style="1" customWidth="1"/>
    <col min="6945" max="6945" width="13" style="1" bestFit="1" customWidth="1"/>
    <col min="6946" max="6946" width="12.7109375" style="1" bestFit="1" customWidth="1"/>
    <col min="6947" max="6947" width="14.42578125" style="1" customWidth="1"/>
    <col min="6948" max="6948" width="20" style="1" customWidth="1"/>
    <col min="6949" max="6949" width="13" style="1" bestFit="1" customWidth="1"/>
    <col min="6950" max="6950" width="12.7109375" style="1" bestFit="1" customWidth="1"/>
    <col min="6951" max="6951" width="14.42578125" style="1" customWidth="1"/>
    <col min="6952" max="6952" width="20" style="1" customWidth="1"/>
    <col min="6953" max="6953" width="13" style="1" bestFit="1" customWidth="1"/>
    <col min="6954" max="6954" width="12.7109375" style="1" bestFit="1" customWidth="1"/>
    <col min="6955" max="6955" width="14.42578125" style="1" customWidth="1"/>
    <col min="6956" max="6956" width="20" style="1" customWidth="1"/>
    <col min="6957" max="6957" width="13" style="1" bestFit="1" customWidth="1"/>
    <col min="6958" max="6958" width="12.7109375" style="1" bestFit="1" customWidth="1"/>
    <col min="6959" max="6959" width="14.85546875" style="1" customWidth="1"/>
    <col min="6960" max="6960" width="13" style="1" customWidth="1"/>
    <col min="6961" max="6961" width="14.85546875" style="1" customWidth="1"/>
    <col min="6962" max="6962" width="13" style="1" customWidth="1"/>
    <col min="6963" max="6963" width="14.85546875" style="1" customWidth="1"/>
    <col min="6964" max="6964" width="13" style="1" customWidth="1"/>
    <col min="6965" max="7168" width="11" style="1"/>
    <col min="7169" max="7169" width="45.42578125" style="1" bestFit="1" customWidth="1"/>
    <col min="7170" max="7170" width="43.140625" style="1" bestFit="1" customWidth="1"/>
    <col min="7171" max="7171" width="32.42578125" style="1" bestFit="1" customWidth="1"/>
    <col min="7172" max="7172" width="14.85546875" style="1" customWidth="1"/>
    <col min="7173" max="7173" width="13" style="1" customWidth="1"/>
    <col min="7174" max="7174" width="14.85546875" style="1" customWidth="1"/>
    <col min="7175" max="7175" width="13" style="1" customWidth="1"/>
    <col min="7176" max="7176" width="14.85546875" style="1" customWidth="1"/>
    <col min="7177" max="7177" width="13" style="1" customWidth="1"/>
    <col min="7178" max="7178" width="14.42578125" style="1" customWidth="1"/>
    <col min="7179" max="7179" width="18.140625" style="1" customWidth="1"/>
    <col min="7180" max="7180" width="13" style="1" bestFit="1" customWidth="1"/>
    <col min="7181" max="7181" width="12.7109375" style="1" bestFit="1" customWidth="1"/>
    <col min="7182" max="7182" width="14.85546875" style="1" customWidth="1"/>
    <col min="7183" max="7183" width="13" style="1" customWidth="1"/>
    <col min="7184" max="7184" width="14.42578125" style="1" customWidth="1"/>
    <col min="7185" max="7186" width="18.140625" style="1" customWidth="1"/>
    <col min="7187" max="7187" width="15.5703125" style="1" customWidth="1"/>
    <col min="7188" max="7188" width="12.7109375" style="1" bestFit="1" customWidth="1"/>
    <col min="7189" max="7189" width="14.42578125" style="1" customWidth="1"/>
    <col min="7190" max="7190" width="18.140625" style="1" customWidth="1"/>
    <col min="7191" max="7191" width="13.85546875" style="1" customWidth="1"/>
    <col min="7192" max="7192" width="12.7109375" style="1" bestFit="1" customWidth="1"/>
    <col min="7193" max="7193" width="14.85546875" style="1" customWidth="1"/>
    <col min="7194" max="7194" width="13" style="1" customWidth="1"/>
    <col min="7195" max="7195" width="14.42578125" style="1" customWidth="1"/>
    <col min="7196" max="7196" width="20" style="1" customWidth="1"/>
    <col min="7197" max="7197" width="13" style="1" bestFit="1" customWidth="1"/>
    <col min="7198" max="7198" width="12.7109375" style="1" bestFit="1" customWidth="1"/>
    <col min="7199" max="7199" width="14.42578125" style="1" customWidth="1"/>
    <col min="7200" max="7200" width="20" style="1" customWidth="1"/>
    <col min="7201" max="7201" width="13" style="1" bestFit="1" customWidth="1"/>
    <col min="7202" max="7202" width="12.7109375" style="1" bestFit="1" customWidth="1"/>
    <col min="7203" max="7203" width="14.42578125" style="1" customWidth="1"/>
    <col min="7204" max="7204" width="20" style="1" customWidth="1"/>
    <col min="7205" max="7205" width="13" style="1" bestFit="1" customWidth="1"/>
    <col min="7206" max="7206" width="12.7109375" style="1" bestFit="1" customWidth="1"/>
    <col min="7207" max="7207" width="14.42578125" style="1" customWidth="1"/>
    <col min="7208" max="7208" width="20" style="1" customWidth="1"/>
    <col min="7209" max="7209" width="13" style="1" bestFit="1" customWidth="1"/>
    <col min="7210" max="7210" width="12.7109375" style="1" bestFit="1" customWidth="1"/>
    <col min="7211" max="7211" width="14.42578125" style="1" customWidth="1"/>
    <col min="7212" max="7212" width="20" style="1" customWidth="1"/>
    <col min="7213" max="7213" width="13" style="1" bestFit="1" customWidth="1"/>
    <col min="7214" max="7214" width="12.7109375" style="1" bestFit="1" customWidth="1"/>
    <col min="7215" max="7215" width="14.85546875" style="1" customWidth="1"/>
    <col min="7216" max="7216" width="13" style="1" customWidth="1"/>
    <col min="7217" max="7217" width="14.85546875" style="1" customWidth="1"/>
    <col min="7218" max="7218" width="13" style="1" customWidth="1"/>
    <col min="7219" max="7219" width="14.85546875" style="1" customWidth="1"/>
    <col min="7220" max="7220" width="13" style="1" customWidth="1"/>
    <col min="7221" max="7424" width="11" style="1"/>
    <col min="7425" max="7425" width="45.42578125" style="1" bestFit="1" customWidth="1"/>
    <col min="7426" max="7426" width="43.140625" style="1" bestFit="1" customWidth="1"/>
    <col min="7427" max="7427" width="32.42578125" style="1" bestFit="1" customWidth="1"/>
    <col min="7428" max="7428" width="14.85546875" style="1" customWidth="1"/>
    <col min="7429" max="7429" width="13" style="1" customWidth="1"/>
    <col min="7430" max="7430" width="14.85546875" style="1" customWidth="1"/>
    <col min="7431" max="7431" width="13" style="1" customWidth="1"/>
    <col min="7432" max="7432" width="14.85546875" style="1" customWidth="1"/>
    <col min="7433" max="7433" width="13" style="1" customWidth="1"/>
    <col min="7434" max="7434" width="14.42578125" style="1" customWidth="1"/>
    <col min="7435" max="7435" width="18.140625" style="1" customWidth="1"/>
    <col min="7436" max="7436" width="13" style="1" bestFit="1" customWidth="1"/>
    <col min="7437" max="7437" width="12.7109375" style="1" bestFit="1" customWidth="1"/>
    <col min="7438" max="7438" width="14.85546875" style="1" customWidth="1"/>
    <col min="7439" max="7439" width="13" style="1" customWidth="1"/>
    <col min="7440" max="7440" width="14.42578125" style="1" customWidth="1"/>
    <col min="7441" max="7442" width="18.140625" style="1" customWidth="1"/>
    <col min="7443" max="7443" width="15.5703125" style="1" customWidth="1"/>
    <col min="7444" max="7444" width="12.7109375" style="1" bestFit="1" customWidth="1"/>
    <col min="7445" max="7445" width="14.42578125" style="1" customWidth="1"/>
    <col min="7446" max="7446" width="18.140625" style="1" customWidth="1"/>
    <col min="7447" max="7447" width="13.85546875" style="1" customWidth="1"/>
    <col min="7448" max="7448" width="12.7109375" style="1" bestFit="1" customWidth="1"/>
    <col min="7449" max="7449" width="14.85546875" style="1" customWidth="1"/>
    <col min="7450" max="7450" width="13" style="1" customWidth="1"/>
    <col min="7451" max="7451" width="14.42578125" style="1" customWidth="1"/>
    <col min="7452" max="7452" width="20" style="1" customWidth="1"/>
    <col min="7453" max="7453" width="13" style="1" bestFit="1" customWidth="1"/>
    <col min="7454" max="7454" width="12.7109375" style="1" bestFit="1" customWidth="1"/>
    <col min="7455" max="7455" width="14.42578125" style="1" customWidth="1"/>
    <col min="7456" max="7456" width="20" style="1" customWidth="1"/>
    <col min="7457" max="7457" width="13" style="1" bestFit="1" customWidth="1"/>
    <col min="7458" max="7458" width="12.7109375" style="1" bestFit="1" customWidth="1"/>
    <col min="7459" max="7459" width="14.42578125" style="1" customWidth="1"/>
    <col min="7460" max="7460" width="20" style="1" customWidth="1"/>
    <col min="7461" max="7461" width="13" style="1" bestFit="1" customWidth="1"/>
    <col min="7462" max="7462" width="12.7109375" style="1" bestFit="1" customWidth="1"/>
    <col min="7463" max="7463" width="14.42578125" style="1" customWidth="1"/>
    <col min="7464" max="7464" width="20" style="1" customWidth="1"/>
    <col min="7465" max="7465" width="13" style="1" bestFit="1" customWidth="1"/>
    <col min="7466" max="7466" width="12.7109375" style="1" bestFit="1" customWidth="1"/>
    <col min="7467" max="7467" width="14.42578125" style="1" customWidth="1"/>
    <col min="7468" max="7468" width="20" style="1" customWidth="1"/>
    <col min="7469" max="7469" width="13" style="1" bestFit="1" customWidth="1"/>
    <col min="7470" max="7470" width="12.7109375" style="1" bestFit="1" customWidth="1"/>
    <col min="7471" max="7471" width="14.85546875" style="1" customWidth="1"/>
    <col min="7472" max="7472" width="13" style="1" customWidth="1"/>
    <col min="7473" max="7473" width="14.85546875" style="1" customWidth="1"/>
    <col min="7474" max="7474" width="13" style="1" customWidth="1"/>
    <col min="7475" max="7475" width="14.85546875" style="1" customWidth="1"/>
    <col min="7476" max="7476" width="13" style="1" customWidth="1"/>
    <col min="7477" max="7680" width="11" style="1"/>
    <col min="7681" max="7681" width="45.42578125" style="1" bestFit="1" customWidth="1"/>
    <col min="7682" max="7682" width="43.140625" style="1" bestFit="1" customWidth="1"/>
    <col min="7683" max="7683" width="32.42578125" style="1" bestFit="1" customWidth="1"/>
    <col min="7684" max="7684" width="14.85546875" style="1" customWidth="1"/>
    <col min="7685" max="7685" width="13" style="1" customWidth="1"/>
    <col min="7686" max="7686" width="14.85546875" style="1" customWidth="1"/>
    <col min="7687" max="7687" width="13" style="1" customWidth="1"/>
    <col min="7688" max="7688" width="14.85546875" style="1" customWidth="1"/>
    <col min="7689" max="7689" width="13" style="1" customWidth="1"/>
    <col min="7690" max="7690" width="14.42578125" style="1" customWidth="1"/>
    <col min="7691" max="7691" width="18.140625" style="1" customWidth="1"/>
    <col min="7692" max="7692" width="13" style="1" bestFit="1" customWidth="1"/>
    <col min="7693" max="7693" width="12.7109375" style="1" bestFit="1" customWidth="1"/>
    <col min="7694" max="7694" width="14.85546875" style="1" customWidth="1"/>
    <col min="7695" max="7695" width="13" style="1" customWidth="1"/>
    <col min="7696" max="7696" width="14.42578125" style="1" customWidth="1"/>
    <col min="7697" max="7698" width="18.140625" style="1" customWidth="1"/>
    <col min="7699" max="7699" width="15.5703125" style="1" customWidth="1"/>
    <col min="7700" max="7700" width="12.7109375" style="1" bestFit="1" customWidth="1"/>
    <col min="7701" max="7701" width="14.42578125" style="1" customWidth="1"/>
    <col min="7702" max="7702" width="18.140625" style="1" customWidth="1"/>
    <col min="7703" max="7703" width="13.85546875" style="1" customWidth="1"/>
    <col min="7704" max="7704" width="12.7109375" style="1" bestFit="1" customWidth="1"/>
    <col min="7705" max="7705" width="14.85546875" style="1" customWidth="1"/>
    <col min="7706" max="7706" width="13" style="1" customWidth="1"/>
    <col min="7707" max="7707" width="14.42578125" style="1" customWidth="1"/>
    <col min="7708" max="7708" width="20" style="1" customWidth="1"/>
    <col min="7709" max="7709" width="13" style="1" bestFit="1" customWidth="1"/>
    <col min="7710" max="7710" width="12.7109375" style="1" bestFit="1" customWidth="1"/>
    <col min="7711" max="7711" width="14.42578125" style="1" customWidth="1"/>
    <col min="7712" max="7712" width="20" style="1" customWidth="1"/>
    <col min="7713" max="7713" width="13" style="1" bestFit="1" customWidth="1"/>
    <col min="7714" max="7714" width="12.7109375" style="1" bestFit="1" customWidth="1"/>
    <col min="7715" max="7715" width="14.42578125" style="1" customWidth="1"/>
    <col min="7716" max="7716" width="20" style="1" customWidth="1"/>
    <col min="7717" max="7717" width="13" style="1" bestFit="1" customWidth="1"/>
    <col min="7718" max="7718" width="12.7109375" style="1" bestFit="1" customWidth="1"/>
    <col min="7719" max="7719" width="14.42578125" style="1" customWidth="1"/>
    <col min="7720" max="7720" width="20" style="1" customWidth="1"/>
    <col min="7721" max="7721" width="13" style="1" bestFit="1" customWidth="1"/>
    <col min="7722" max="7722" width="12.7109375" style="1" bestFit="1" customWidth="1"/>
    <col min="7723" max="7723" width="14.42578125" style="1" customWidth="1"/>
    <col min="7724" max="7724" width="20" style="1" customWidth="1"/>
    <col min="7725" max="7725" width="13" style="1" bestFit="1" customWidth="1"/>
    <col min="7726" max="7726" width="12.7109375" style="1" bestFit="1" customWidth="1"/>
    <col min="7727" max="7727" width="14.85546875" style="1" customWidth="1"/>
    <col min="7728" max="7728" width="13" style="1" customWidth="1"/>
    <col min="7729" max="7729" width="14.85546875" style="1" customWidth="1"/>
    <col min="7730" max="7730" width="13" style="1" customWidth="1"/>
    <col min="7731" max="7731" width="14.85546875" style="1" customWidth="1"/>
    <col min="7732" max="7732" width="13" style="1" customWidth="1"/>
    <col min="7733" max="7936" width="11" style="1"/>
    <col min="7937" max="7937" width="45.42578125" style="1" bestFit="1" customWidth="1"/>
    <col min="7938" max="7938" width="43.140625" style="1" bestFit="1" customWidth="1"/>
    <col min="7939" max="7939" width="32.42578125" style="1" bestFit="1" customWidth="1"/>
    <col min="7940" max="7940" width="14.85546875" style="1" customWidth="1"/>
    <col min="7941" max="7941" width="13" style="1" customWidth="1"/>
    <col min="7942" max="7942" width="14.85546875" style="1" customWidth="1"/>
    <col min="7943" max="7943" width="13" style="1" customWidth="1"/>
    <col min="7944" max="7944" width="14.85546875" style="1" customWidth="1"/>
    <col min="7945" max="7945" width="13" style="1" customWidth="1"/>
    <col min="7946" max="7946" width="14.42578125" style="1" customWidth="1"/>
    <col min="7947" max="7947" width="18.140625" style="1" customWidth="1"/>
    <col min="7948" max="7948" width="13" style="1" bestFit="1" customWidth="1"/>
    <col min="7949" max="7949" width="12.7109375" style="1" bestFit="1" customWidth="1"/>
    <col min="7950" max="7950" width="14.85546875" style="1" customWidth="1"/>
    <col min="7951" max="7951" width="13" style="1" customWidth="1"/>
    <col min="7952" max="7952" width="14.42578125" style="1" customWidth="1"/>
    <col min="7953" max="7954" width="18.140625" style="1" customWidth="1"/>
    <col min="7955" max="7955" width="15.5703125" style="1" customWidth="1"/>
    <col min="7956" max="7956" width="12.7109375" style="1" bestFit="1" customWidth="1"/>
    <col min="7957" max="7957" width="14.42578125" style="1" customWidth="1"/>
    <col min="7958" max="7958" width="18.140625" style="1" customWidth="1"/>
    <col min="7959" max="7959" width="13.85546875" style="1" customWidth="1"/>
    <col min="7960" max="7960" width="12.7109375" style="1" bestFit="1" customWidth="1"/>
    <col min="7961" max="7961" width="14.85546875" style="1" customWidth="1"/>
    <col min="7962" max="7962" width="13" style="1" customWidth="1"/>
    <col min="7963" max="7963" width="14.42578125" style="1" customWidth="1"/>
    <col min="7964" max="7964" width="20" style="1" customWidth="1"/>
    <col min="7965" max="7965" width="13" style="1" bestFit="1" customWidth="1"/>
    <col min="7966" max="7966" width="12.7109375" style="1" bestFit="1" customWidth="1"/>
    <col min="7967" max="7967" width="14.42578125" style="1" customWidth="1"/>
    <col min="7968" max="7968" width="20" style="1" customWidth="1"/>
    <col min="7969" max="7969" width="13" style="1" bestFit="1" customWidth="1"/>
    <col min="7970" max="7970" width="12.7109375" style="1" bestFit="1" customWidth="1"/>
    <col min="7971" max="7971" width="14.42578125" style="1" customWidth="1"/>
    <col min="7972" max="7972" width="20" style="1" customWidth="1"/>
    <col min="7973" max="7973" width="13" style="1" bestFit="1" customWidth="1"/>
    <col min="7974" max="7974" width="12.7109375" style="1" bestFit="1" customWidth="1"/>
    <col min="7975" max="7975" width="14.42578125" style="1" customWidth="1"/>
    <col min="7976" max="7976" width="20" style="1" customWidth="1"/>
    <col min="7977" max="7977" width="13" style="1" bestFit="1" customWidth="1"/>
    <col min="7978" max="7978" width="12.7109375" style="1" bestFit="1" customWidth="1"/>
    <col min="7979" max="7979" width="14.42578125" style="1" customWidth="1"/>
    <col min="7980" max="7980" width="20" style="1" customWidth="1"/>
    <col min="7981" max="7981" width="13" style="1" bestFit="1" customWidth="1"/>
    <col min="7982" max="7982" width="12.7109375" style="1" bestFit="1" customWidth="1"/>
    <col min="7983" max="7983" width="14.85546875" style="1" customWidth="1"/>
    <col min="7984" max="7984" width="13" style="1" customWidth="1"/>
    <col min="7985" max="7985" width="14.85546875" style="1" customWidth="1"/>
    <col min="7986" max="7986" width="13" style="1" customWidth="1"/>
    <col min="7987" max="7987" width="14.85546875" style="1" customWidth="1"/>
    <col min="7988" max="7988" width="13" style="1" customWidth="1"/>
    <col min="7989" max="8192" width="11" style="1"/>
    <col min="8193" max="8193" width="45.42578125" style="1" bestFit="1" customWidth="1"/>
    <col min="8194" max="8194" width="43.140625" style="1" bestFit="1" customWidth="1"/>
    <col min="8195" max="8195" width="32.42578125" style="1" bestFit="1" customWidth="1"/>
    <col min="8196" max="8196" width="14.85546875" style="1" customWidth="1"/>
    <col min="8197" max="8197" width="13" style="1" customWidth="1"/>
    <col min="8198" max="8198" width="14.85546875" style="1" customWidth="1"/>
    <col min="8199" max="8199" width="13" style="1" customWidth="1"/>
    <col min="8200" max="8200" width="14.85546875" style="1" customWidth="1"/>
    <col min="8201" max="8201" width="13" style="1" customWidth="1"/>
    <col min="8202" max="8202" width="14.42578125" style="1" customWidth="1"/>
    <col min="8203" max="8203" width="18.140625" style="1" customWidth="1"/>
    <col min="8204" max="8204" width="13" style="1" bestFit="1" customWidth="1"/>
    <col min="8205" max="8205" width="12.7109375" style="1" bestFit="1" customWidth="1"/>
    <col min="8206" max="8206" width="14.85546875" style="1" customWidth="1"/>
    <col min="8207" max="8207" width="13" style="1" customWidth="1"/>
    <col min="8208" max="8208" width="14.42578125" style="1" customWidth="1"/>
    <col min="8209" max="8210" width="18.140625" style="1" customWidth="1"/>
    <col min="8211" max="8211" width="15.5703125" style="1" customWidth="1"/>
    <col min="8212" max="8212" width="12.7109375" style="1" bestFit="1" customWidth="1"/>
    <col min="8213" max="8213" width="14.42578125" style="1" customWidth="1"/>
    <col min="8214" max="8214" width="18.140625" style="1" customWidth="1"/>
    <col min="8215" max="8215" width="13.85546875" style="1" customWidth="1"/>
    <col min="8216" max="8216" width="12.7109375" style="1" bestFit="1" customWidth="1"/>
    <col min="8217" max="8217" width="14.85546875" style="1" customWidth="1"/>
    <col min="8218" max="8218" width="13" style="1" customWidth="1"/>
    <col min="8219" max="8219" width="14.42578125" style="1" customWidth="1"/>
    <col min="8220" max="8220" width="20" style="1" customWidth="1"/>
    <col min="8221" max="8221" width="13" style="1" bestFit="1" customWidth="1"/>
    <col min="8222" max="8222" width="12.7109375" style="1" bestFit="1" customWidth="1"/>
    <col min="8223" max="8223" width="14.42578125" style="1" customWidth="1"/>
    <col min="8224" max="8224" width="20" style="1" customWidth="1"/>
    <col min="8225" max="8225" width="13" style="1" bestFit="1" customWidth="1"/>
    <col min="8226" max="8226" width="12.7109375" style="1" bestFit="1" customWidth="1"/>
    <col min="8227" max="8227" width="14.42578125" style="1" customWidth="1"/>
    <col min="8228" max="8228" width="20" style="1" customWidth="1"/>
    <col min="8229" max="8229" width="13" style="1" bestFit="1" customWidth="1"/>
    <col min="8230" max="8230" width="12.7109375" style="1" bestFit="1" customWidth="1"/>
    <col min="8231" max="8231" width="14.42578125" style="1" customWidth="1"/>
    <col min="8232" max="8232" width="20" style="1" customWidth="1"/>
    <col min="8233" max="8233" width="13" style="1" bestFit="1" customWidth="1"/>
    <col min="8234" max="8234" width="12.7109375" style="1" bestFit="1" customWidth="1"/>
    <col min="8235" max="8235" width="14.42578125" style="1" customWidth="1"/>
    <col min="8236" max="8236" width="20" style="1" customWidth="1"/>
    <col min="8237" max="8237" width="13" style="1" bestFit="1" customWidth="1"/>
    <col min="8238" max="8238" width="12.7109375" style="1" bestFit="1" customWidth="1"/>
    <col min="8239" max="8239" width="14.85546875" style="1" customWidth="1"/>
    <col min="8240" max="8240" width="13" style="1" customWidth="1"/>
    <col min="8241" max="8241" width="14.85546875" style="1" customWidth="1"/>
    <col min="8242" max="8242" width="13" style="1" customWidth="1"/>
    <col min="8243" max="8243" width="14.85546875" style="1" customWidth="1"/>
    <col min="8244" max="8244" width="13" style="1" customWidth="1"/>
    <col min="8245" max="8448" width="11" style="1"/>
    <col min="8449" max="8449" width="45.42578125" style="1" bestFit="1" customWidth="1"/>
    <col min="8450" max="8450" width="43.140625" style="1" bestFit="1" customWidth="1"/>
    <col min="8451" max="8451" width="32.42578125" style="1" bestFit="1" customWidth="1"/>
    <col min="8452" max="8452" width="14.85546875" style="1" customWidth="1"/>
    <col min="8453" max="8453" width="13" style="1" customWidth="1"/>
    <col min="8454" max="8454" width="14.85546875" style="1" customWidth="1"/>
    <col min="8455" max="8455" width="13" style="1" customWidth="1"/>
    <col min="8456" max="8456" width="14.85546875" style="1" customWidth="1"/>
    <col min="8457" max="8457" width="13" style="1" customWidth="1"/>
    <col min="8458" max="8458" width="14.42578125" style="1" customWidth="1"/>
    <col min="8459" max="8459" width="18.140625" style="1" customWidth="1"/>
    <col min="8460" max="8460" width="13" style="1" bestFit="1" customWidth="1"/>
    <col min="8461" max="8461" width="12.7109375" style="1" bestFit="1" customWidth="1"/>
    <col min="8462" max="8462" width="14.85546875" style="1" customWidth="1"/>
    <col min="8463" max="8463" width="13" style="1" customWidth="1"/>
    <col min="8464" max="8464" width="14.42578125" style="1" customWidth="1"/>
    <col min="8465" max="8466" width="18.140625" style="1" customWidth="1"/>
    <col min="8467" max="8467" width="15.5703125" style="1" customWidth="1"/>
    <col min="8468" max="8468" width="12.7109375" style="1" bestFit="1" customWidth="1"/>
    <col min="8469" max="8469" width="14.42578125" style="1" customWidth="1"/>
    <col min="8470" max="8470" width="18.140625" style="1" customWidth="1"/>
    <col min="8471" max="8471" width="13.85546875" style="1" customWidth="1"/>
    <col min="8472" max="8472" width="12.7109375" style="1" bestFit="1" customWidth="1"/>
    <col min="8473" max="8473" width="14.85546875" style="1" customWidth="1"/>
    <col min="8474" max="8474" width="13" style="1" customWidth="1"/>
    <col min="8475" max="8475" width="14.42578125" style="1" customWidth="1"/>
    <col min="8476" max="8476" width="20" style="1" customWidth="1"/>
    <col min="8477" max="8477" width="13" style="1" bestFit="1" customWidth="1"/>
    <col min="8478" max="8478" width="12.7109375" style="1" bestFit="1" customWidth="1"/>
    <col min="8479" max="8479" width="14.42578125" style="1" customWidth="1"/>
    <col min="8480" max="8480" width="20" style="1" customWidth="1"/>
    <col min="8481" max="8481" width="13" style="1" bestFit="1" customWidth="1"/>
    <col min="8482" max="8482" width="12.7109375" style="1" bestFit="1" customWidth="1"/>
    <col min="8483" max="8483" width="14.42578125" style="1" customWidth="1"/>
    <col min="8484" max="8484" width="20" style="1" customWidth="1"/>
    <col min="8485" max="8485" width="13" style="1" bestFit="1" customWidth="1"/>
    <col min="8486" max="8486" width="12.7109375" style="1" bestFit="1" customWidth="1"/>
    <col min="8487" max="8487" width="14.42578125" style="1" customWidth="1"/>
    <col min="8488" max="8488" width="20" style="1" customWidth="1"/>
    <col min="8489" max="8489" width="13" style="1" bestFit="1" customWidth="1"/>
    <col min="8490" max="8490" width="12.7109375" style="1" bestFit="1" customWidth="1"/>
    <col min="8491" max="8491" width="14.42578125" style="1" customWidth="1"/>
    <col min="8492" max="8492" width="20" style="1" customWidth="1"/>
    <col min="8493" max="8493" width="13" style="1" bestFit="1" customWidth="1"/>
    <col min="8494" max="8494" width="12.7109375" style="1" bestFit="1" customWidth="1"/>
    <col min="8495" max="8495" width="14.85546875" style="1" customWidth="1"/>
    <col min="8496" max="8496" width="13" style="1" customWidth="1"/>
    <col min="8497" max="8497" width="14.85546875" style="1" customWidth="1"/>
    <col min="8498" max="8498" width="13" style="1" customWidth="1"/>
    <col min="8499" max="8499" width="14.85546875" style="1" customWidth="1"/>
    <col min="8500" max="8500" width="13" style="1" customWidth="1"/>
    <col min="8501" max="8704" width="11" style="1"/>
    <col min="8705" max="8705" width="45.42578125" style="1" bestFit="1" customWidth="1"/>
    <col min="8706" max="8706" width="43.140625" style="1" bestFit="1" customWidth="1"/>
    <col min="8707" max="8707" width="32.42578125" style="1" bestFit="1" customWidth="1"/>
    <col min="8708" max="8708" width="14.85546875" style="1" customWidth="1"/>
    <col min="8709" max="8709" width="13" style="1" customWidth="1"/>
    <col min="8710" max="8710" width="14.85546875" style="1" customWidth="1"/>
    <col min="8711" max="8711" width="13" style="1" customWidth="1"/>
    <col min="8712" max="8712" width="14.85546875" style="1" customWidth="1"/>
    <col min="8713" max="8713" width="13" style="1" customWidth="1"/>
    <col min="8714" max="8714" width="14.42578125" style="1" customWidth="1"/>
    <col min="8715" max="8715" width="18.140625" style="1" customWidth="1"/>
    <col min="8716" max="8716" width="13" style="1" bestFit="1" customWidth="1"/>
    <col min="8717" max="8717" width="12.7109375" style="1" bestFit="1" customWidth="1"/>
    <col min="8718" max="8718" width="14.85546875" style="1" customWidth="1"/>
    <col min="8719" max="8719" width="13" style="1" customWidth="1"/>
    <col min="8720" max="8720" width="14.42578125" style="1" customWidth="1"/>
    <col min="8721" max="8722" width="18.140625" style="1" customWidth="1"/>
    <col min="8723" max="8723" width="15.5703125" style="1" customWidth="1"/>
    <col min="8724" max="8724" width="12.7109375" style="1" bestFit="1" customWidth="1"/>
    <col min="8725" max="8725" width="14.42578125" style="1" customWidth="1"/>
    <col min="8726" max="8726" width="18.140625" style="1" customWidth="1"/>
    <col min="8727" max="8727" width="13.85546875" style="1" customWidth="1"/>
    <col min="8728" max="8728" width="12.7109375" style="1" bestFit="1" customWidth="1"/>
    <col min="8729" max="8729" width="14.85546875" style="1" customWidth="1"/>
    <col min="8730" max="8730" width="13" style="1" customWidth="1"/>
    <col min="8731" max="8731" width="14.42578125" style="1" customWidth="1"/>
    <col min="8732" max="8732" width="20" style="1" customWidth="1"/>
    <col min="8733" max="8733" width="13" style="1" bestFit="1" customWidth="1"/>
    <col min="8734" max="8734" width="12.7109375" style="1" bestFit="1" customWidth="1"/>
    <col min="8735" max="8735" width="14.42578125" style="1" customWidth="1"/>
    <col min="8736" max="8736" width="20" style="1" customWidth="1"/>
    <col min="8737" max="8737" width="13" style="1" bestFit="1" customWidth="1"/>
    <col min="8738" max="8738" width="12.7109375" style="1" bestFit="1" customWidth="1"/>
    <col min="8739" max="8739" width="14.42578125" style="1" customWidth="1"/>
    <col min="8740" max="8740" width="20" style="1" customWidth="1"/>
    <col min="8741" max="8741" width="13" style="1" bestFit="1" customWidth="1"/>
    <col min="8742" max="8742" width="12.7109375" style="1" bestFit="1" customWidth="1"/>
    <col min="8743" max="8743" width="14.42578125" style="1" customWidth="1"/>
    <col min="8744" max="8744" width="20" style="1" customWidth="1"/>
    <col min="8745" max="8745" width="13" style="1" bestFit="1" customWidth="1"/>
    <col min="8746" max="8746" width="12.7109375" style="1" bestFit="1" customWidth="1"/>
    <col min="8747" max="8747" width="14.42578125" style="1" customWidth="1"/>
    <col min="8748" max="8748" width="20" style="1" customWidth="1"/>
    <col min="8749" max="8749" width="13" style="1" bestFit="1" customWidth="1"/>
    <col min="8750" max="8750" width="12.7109375" style="1" bestFit="1" customWidth="1"/>
    <col min="8751" max="8751" width="14.85546875" style="1" customWidth="1"/>
    <col min="8752" max="8752" width="13" style="1" customWidth="1"/>
    <col min="8753" max="8753" width="14.85546875" style="1" customWidth="1"/>
    <col min="8754" max="8754" width="13" style="1" customWidth="1"/>
    <col min="8755" max="8755" width="14.85546875" style="1" customWidth="1"/>
    <col min="8756" max="8756" width="13" style="1" customWidth="1"/>
    <col min="8757" max="8960" width="11" style="1"/>
    <col min="8961" max="8961" width="45.42578125" style="1" bestFit="1" customWidth="1"/>
    <col min="8962" max="8962" width="43.140625" style="1" bestFit="1" customWidth="1"/>
    <col min="8963" max="8963" width="32.42578125" style="1" bestFit="1" customWidth="1"/>
    <col min="8964" max="8964" width="14.85546875" style="1" customWidth="1"/>
    <col min="8965" max="8965" width="13" style="1" customWidth="1"/>
    <col min="8966" max="8966" width="14.85546875" style="1" customWidth="1"/>
    <col min="8967" max="8967" width="13" style="1" customWidth="1"/>
    <col min="8968" max="8968" width="14.85546875" style="1" customWidth="1"/>
    <col min="8969" max="8969" width="13" style="1" customWidth="1"/>
    <col min="8970" max="8970" width="14.42578125" style="1" customWidth="1"/>
    <col min="8971" max="8971" width="18.140625" style="1" customWidth="1"/>
    <col min="8972" max="8972" width="13" style="1" bestFit="1" customWidth="1"/>
    <col min="8973" max="8973" width="12.7109375" style="1" bestFit="1" customWidth="1"/>
    <col min="8974" max="8974" width="14.85546875" style="1" customWidth="1"/>
    <col min="8975" max="8975" width="13" style="1" customWidth="1"/>
    <col min="8976" max="8976" width="14.42578125" style="1" customWidth="1"/>
    <col min="8977" max="8978" width="18.140625" style="1" customWidth="1"/>
    <col min="8979" max="8979" width="15.5703125" style="1" customWidth="1"/>
    <col min="8980" max="8980" width="12.7109375" style="1" bestFit="1" customWidth="1"/>
    <col min="8981" max="8981" width="14.42578125" style="1" customWidth="1"/>
    <col min="8982" max="8982" width="18.140625" style="1" customWidth="1"/>
    <col min="8983" max="8983" width="13.85546875" style="1" customWidth="1"/>
    <col min="8984" max="8984" width="12.7109375" style="1" bestFit="1" customWidth="1"/>
    <col min="8985" max="8985" width="14.85546875" style="1" customWidth="1"/>
    <col min="8986" max="8986" width="13" style="1" customWidth="1"/>
    <col min="8987" max="8987" width="14.42578125" style="1" customWidth="1"/>
    <col min="8988" max="8988" width="20" style="1" customWidth="1"/>
    <col min="8989" max="8989" width="13" style="1" bestFit="1" customWidth="1"/>
    <col min="8990" max="8990" width="12.7109375" style="1" bestFit="1" customWidth="1"/>
    <col min="8991" max="8991" width="14.42578125" style="1" customWidth="1"/>
    <col min="8992" max="8992" width="20" style="1" customWidth="1"/>
    <col min="8993" max="8993" width="13" style="1" bestFit="1" customWidth="1"/>
    <col min="8994" max="8994" width="12.7109375" style="1" bestFit="1" customWidth="1"/>
    <col min="8995" max="8995" width="14.42578125" style="1" customWidth="1"/>
    <col min="8996" max="8996" width="20" style="1" customWidth="1"/>
    <col min="8997" max="8997" width="13" style="1" bestFit="1" customWidth="1"/>
    <col min="8998" max="8998" width="12.7109375" style="1" bestFit="1" customWidth="1"/>
    <col min="8999" max="8999" width="14.42578125" style="1" customWidth="1"/>
    <col min="9000" max="9000" width="20" style="1" customWidth="1"/>
    <col min="9001" max="9001" width="13" style="1" bestFit="1" customWidth="1"/>
    <col min="9002" max="9002" width="12.7109375" style="1" bestFit="1" customWidth="1"/>
    <col min="9003" max="9003" width="14.42578125" style="1" customWidth="1"/>
    <col min="9004" max="9004" width="20" style="1" customWidth="1"/>
    <col min="9005" max="9005" width="13" style="1" bestFit="1" customWidth="1"/>
    <col min="9006" max="9006" width="12.7109375" style="1" bestFit="1" customWidth="1"/>
    <col min="9007" max="9007" width="14.85546875" style="1" customWidth="1"/>
    <col min="9008" max="9008" width="13" style="1" customWidth="1"/>
    <col min="9009" max="9009" width="14.85546875" style="1" customWidth="1"/>
    <col min="9010" max="9010" width="13" style="1" customWidth="1"/>
    <col min="9011" max="9011" width="14.85546875" style="1" customWidth="1"/>
    <col min="9012" max="9012" width="13" style="1" customWidth="1"/>
    <col min="9013" max="9216" width="11" style="1"/>
    <col min="9217" max="9217" width="45.42578125" style="1" bestFit="1" customWidth="1"/>
    <col min="9218" max="9218" width="43.140625" style="1" bestFit="1" customWidth="1"/>
    <col min="9219" max="9219" width="32.42578125" style="1" bestFit="1" customWidth="1"/>
    <col min="9220" max="9220" width="14.85546875" style="1" customWidth="1"/>
    <col min="9221" max="9221" width="13" style="1" customWidth="1"/>
    <col min="9222" max="9222" width="14.85546875" style="1" customWidth="1"/>
    <col min="9223" max="9223" width="13" style="1" customWidth="1"/>
    <col min="9224" max="9224" width="14.85546875" style="1" customWidth="1"/>
    <col min="9225" max="9225" width="13" style="1" customWidth="1"/>
    <col min="9226" max="9226" width="14.42578125" style="1" customWidth="1"/>
    <col min="9227" max="9227" width="18.140625" style="1" customWidth="1"/>
    <col min="9228" max="9228" width="13" style="1" bestFit="1" customWidth="1"/>
    <col min="9229" max="9229" width="12.7109375" style="1" bestFit="1" customWidth="1"/>
    <col min="9230" max="9230" width="14.85546875" style="1" customWidth="1"/>
    <col min="9231" max="9231" width="13" style="1" customWidth="1"/>
    <col min="9232" max="9232" width="14.42578125" style="1" customWidth="1"/>
    <col min="9233" max="9234" width="18.140625" style="1" customWidth="1"/>
    <col min="9235" max="9235" width="15.5703125" style="1" customWidth="1"/>
    <col min="9236" max="9236" width="12.7109375" style="1" bestFit="1" customWidth="1"/>
    <col min="9237" max="9237" width="14.42578125" style="1" customWidth="1"/>
    <col min="9238" max="9238" width="18.140625" style="1" customWidth="1"/>
    <col min="9239" max="9239" width="13.85546875" style="1" customWidth="1"/>
    <col min="9240" max="9240" width="12.7109375" style="1" bestFit="1" customWidth="1"/>
    <col min="9241" max="9241" width="14.85546875" style="1" customWidth="1"/>
    <col min="9242" max="9242" width="13" style="1" customWidth="1"/>
    <col min="9243" max="9243" width="14.42578125" style="1" customWidth="1"/>
    <col min="9244" max="9244" width="20" style="1" customWidth="1"/>
    <col min="9245" max="9245" width="13" style="1" bestFit="1" customWidth="1"/>
    <col min="9246" max="9246" width="12.7109375" style="1" bestFit="1" customWidth="1"/>
    <col min="9247" max="9247" width="14.42578125" style="1" customWidth="1"/>
    <col min="9248" max="9248" width="20" style="1" customWidth="1"/>
    <col min="9249" max="9249" width="13" style="1" bestFit="1" customWidth="1"/>
    <col min="9250" max="9250" width="12.7109375" style="1" bestFit="1" customWidth="1"/>
    <col min="9251" max="9251" width="14.42578125" style="1" customWidth="1"/>
    <col min="9252" max="9252" width="20" style="1" customWidth="1"/>
    <col min="9253" max="9253" width="13" style="1" bestFit="1" customWidth="1"/>
    <col min="9254" max="9254" width="12.7109375" style="1" bestFit="1" customWidth="1"/>
    <col min="9255" max="9255" width="14.42578125" style="1" customWidth="1"/>
    <col min="9256" max="9256" width="20" style="1" customWidth="1"/>
    <col min="9257" max="9257" width="13" style="1" bestFit="1" customWidth="1"/>
    <col min="9258" max="9258" width="12.7109375" style="1" bestFit="1" customWidth="1"/>
    <col min="9259" max="9259" width="14.42578125" style="1" customWidth="1"/>
    <col min="9260" max="9260" width="20" style="1" customWidth="1"/>
    <col min="9261" max="9261" width="13" style="1" bestFit="1" customWidth="1"/>
    <col min="9262" max="9262" width="12.7109375" style="1" bestFit="1" customWidth="1"/>
    <col min="9263" max="9263" width="14.85546875" style="1" customWidth="1"/>
    <col min="9264" max="9264" width="13" style="1" customWidth="1"/>
    <col min="9265" max="9265" width="14.85546875" style="1" customWidth="1"/>
    <col min="9266" max="9266" width="13" style="1" customWidth="1"/>
    <col min="9267" max="9267" width="14.85546875" style="1" customWidth="1"/>
    <col min="9268" max="9268" width="13" style="1" customWidth="1"/>
    <col min="9269" max="9472" width="11" style="1"/>
    <col min="9473" max="9473" width="45.42578125" style="1" bestFit="1" customWidth="1"/>
    <col min="9474" max="9474" width="43.140625" style="1" bestFit="1" customWidth="1"/>
    <col min="9475" max="9475" width="32.42578125" style="1" bestFit="1" customWidth="1"/>
    <col min="9476" max="9476" width="14.85546875" style="1" customWidth="1"/>
    <col min="9477" max="9477" width="13" style="1" customWidth="1"/>
    <col min="9478" max="9478" width="14.85546875" style="1" customWidth="1"/>
    <col min="9479" max="9479" width="13" style="1" customWidth="1"/>
    <col min="9480" max="9480" width="14.85546875" style="1" customWidth="1"/>
    <col min="9481" max="9481" width="13" style="1" customWidth="1"/>
    <col min="9482" max="9482" width="14.42578125" style="1" customWidth="1"/>
    <col min="9483" max="9483" width="18.140625" style="1" customWidth="1"/>
    <col min="9484" max="9484" width="13" style="1" bestFit="1" customWidth="1"/>
    <col min="9485" max="9485" width="12.7109375" style="1" bestFit="1" customWidth="1"/>
    <col min="9486" max="9486" width="14.85546875" style="1" customWidth="1"/>
    <col min="9487" max="9487" width="13" style="1" customWidth="1"/>
    <col min="9488" max="9488" width="14.42578125" style="1" customWidth="1"/>
    <col min="9489" max="9490" width="18.140625" style="1" customWidth="1"/>
    <col min="9491" max="9491" width="15.5703125" style="1" customWidth="1"/>
    <col min="9492" max="9492" width="12.7109375" style="1" bestFit="1" customWidth="1"/>
    <col min="9493" max="9493" width="14.42578125" style="1" customWidth="1"/>
    <col min="9494" max="9494" width="18.140625" style="1" customWidth="1"/>
    <col min="9495" max="9495" width="13.85546875" style="1" customWidth="1"/>
    <col min="9496" max="9496" width="12.7109375" style="1" bestFit="1" customWidth="1"/>
    <col min="9497" max="9497" width="14.85546875" style="1" customWidth="1"/>
    <col min="9498" max="9498" width="13" style="1" customWidth="1"/>
    <col min="9499" max="9499" width="14.42578125" style="1" customWidth="1"/>
    <col min="9500" max="9500" width="20" style="1" customWidth="1"/>
    <col min="9501" max="9501" width="13" style="1" bestFit="1" customWidth="1"/>
    <col min="9502" max="9502" width="12.7109375" style="1" bestFit="1" customWidth="1"/>
    <col min="9503" max="9503" width="14.42578125" style="1" customWidth="1"/>
    <col min="9504" max="9504" width="20" style="1" customWidth="1"/>
    <col min="9505" max="9505" width="13" style="1" bestFit="1" customWidth="1"/>
    <col min="9506" max="9506" width="12.7109375" style="1" bestFit="1" customWidth="1"/>
    <col min="9507" max="9507" width="14.42578125" style="1" customWidth="1"/>
    <col min="9508" max="9508" width="20" style="1" customWidth="1"/>
    <col min="9509" max="9509" width="13" style="1" bestFit="1" customWidth="1"/>
    <col min="9510" max="9510" width="12.7109375" style="1" bestFit="1" customWidth="1"/>
    <col min="9511" max="9511" width="14.42578125" style="1" customWidth="1"/>
    <col min="9512" max="9512" width="20" style="1" customWidth="1"/>
    <col min="9513" max="9513" width="13" style="1" bestFit="1" customWidth="1"/>
    <col min="9514" max="9514" width="12.7109375" style="1" bestFit="1" customWidth="1"/>
    <col min="9515" max="9515" width="14.42578125" style="1" customWidth="1"/>
    <col min="9516" max="9516" width="20" style="1" customWidth="1"/>
    <col min="9517" max="9517" width="13" style="1" bestFit="1" customWidth="1"/>
    <col min="9518" max="9518" width="12.7109375" style="1" bestFit="1" customWidth="1"/>
    <col min="9519" max="9519" width="14.85546875" style="1" customWidth="1"/>
    <col min="9520" max="9520" width="13" style="1" customWidth="1"/>
    <col min="9521" max="9521" width="14.85546875" style="1" customWidth="1"/>
    <col min="9522" max="9522" width="13" style="1" customWidth="1"/>
    <col min="9523" max="9523" width="14.85546875" style="1" customWidth="1"/>
    <col min="9524" max="9524" width="13" style="1" customWidth="1"/>
    <col min="9525" max="9728" width="11" style="1"/>
    <col min="9729" max="9729" width="45.42578125" style="1" bestFit="1" customWidth="1"/>
    <col min="9730" max="9730" width="43.140625" style="1" bestFit="1" customWidth="1"/>
    <col min="9731" max="9731" width="32.42578125" style="1" bestFit="1" customWidth="1"/>
    <col min="9732" max="9732" width="14.85546875" style="1" customWidth="1"/>
    <col min="9733" max="9733" width="13" style="1" customWidth="1"/>
    <col min="9734" max="9734" width="14.85546875" style="1" customWidth="1"/>
    <col min="9735" max="9735" width="13" style="1" customWidth="1"/>
    <col min="9736" max="9736" width="14.85546875" style="1" customWidth="1"/>
    <col min="9737" max="9737" width="13" style="1" customWidth="1"/>
    <col min="9738" max="9738" width="14.42578125" style="1" customWidth="1"/>
    <col min="9739" max="9739" width="18.140625" style="1" customWidth="1"/>
    <col min="9740" max="9740" width="13" style="1" bestFit="1" customWidth="1"/>
    <col min="9741" max="9741" width="12.7109375" style="1" bestFit="1" customWidth="1"/>
    <col min="9742" max="9742" width="14.85546875" style="1" customWidth="1"/>
    <col min="9743" max="9743" width="13" style="1" customWidth="1"/>
    <col min="9744" max="9744" width="14.42578125" style="1" customWidth="1"/>
    <col min="9745" max="9746" width="18.140625" style="1" customWidth="1"/>
    <col min="9747" max="9747" width="15.5703125" style="1" customWidth="1"/>
    <col min="9748" max="9748" width="12.7109375" style="1" bestFit="1" customWidth="1"/>
    <col min="9749" max="9749" width="14.42578125" style="1" customWidth="1"/>
    <col min="9750" max="9750" width="18.140625" style="1" customWidth="1"/>
    <col min="9751" max="9751" width="13.85546875" style="1" customWidth="1"/>
    <col min="9752" max="9752" width="12.7109375" style="1" bestFit="1" customWidth="1"/>
    <col min="9753" max="9753" width="14.85546875" style="1" customWidth="1"/>
    <col min="9754" max="9754" width="13" style="1" customWidth="1"/>
    <col min="9755" max="9755" width="14.42578125" style="1" customWidth="1"/>
    <col min="9756" max="9756" width="20" style="1" customWidth="1"/>
    <col min="9757" max="9757" width="13" style="1" bestFit="1" customWidth="1"/>
    <col min="9758" max="9758" width="12.7109375" style="1" bestFit="1" customWidth="1"/>
    <col min="9759" max="9759" width="14.42578125" style="1" customWidth="1"/>
    <col min="9760" max="9760" width="20" style="1" customWidth="1"/>
    <col min="9761" max="9761" width="13" style="1" bestFit="1" customWidth="1"/>
    <col min="9762" max="9762" width="12.7109375" style="1" bestFit="1" customWidth="1"/>
    <col min="9763" max="9763" width="14.42578125" style="1" customWidth="1"/>
    <col min="9764" max="9764" width="20" style="1" customWidth="1"/>
    <col min="9765" max="9765" width="13" style="1" bestFit="1" customWidth="1"/>
    <col min="9766" max="9766" width="12.7109375" style="1" bestFit="1" customWidth="1"/>
    <col min="9767" max="9767" width="14.42578125" style="1" customWidth="1"/>
    <col min="9768" max="9768" width="20" style="1" customWidth="1"/>
    <col min="9769" max="9769" width="13" style="1" bestFit="1" customWidth="1"/>
    <col min="9770" max="9770" width="12.7109375" style="1" bestFit="1" customWidth="1"/>
    <col min="9771" max="9771" width="14.42578125" style="1" customWidth="1"/>
    <col min="9772" max="9772" width="20" style="1" customWidth="1"/>
    <col min="9773" max="9773" width="13" style="1" bestFit="1" customWidth="1"/>
    <col min="9774" max="9774" width="12.7109375" style="1" bestFit="1" customWidth="1"/>
    <col min="9775" max="9775" width="14.85546875" style="1" customWidth="1"/>
    <col min="9776" max="9776" width="13" style="1" customWidth="1"/>
    <col min="9777" max="9777" width="14.85546875" style="1" customWidth="1"/>
    <col min="9778" max="9778" width="13" style="1" customWidth="1"/>
    <col min="9779" max="9779" width="14.85546875" style="1" customWidth="1"/>
    <col min="9780" max="9780" width="13" style="1" customWidth="1"/>
    <col min="9781" max="9984" width="11" style="1"/>
    <col min="9985" max="9985" width="45.42578125" style="1" bestFit="1" customWidth="1"/>
    <col min="9986" max="9986" width="43.140625" style="1" bestFit="1" customWidth="1"/>
    <col min="9987" max="9987" width="32.42578125" style="1" bestFit="1" customWidth="1"/>
    <col min="9988" max="9988" width="14.85546875" style="1" customWidth="1"/>
    <col min="9989" max="9989" width="13" style="1" customWidth="1"/>
    <col min="9990" max="9990" width="14.85546875" style="1" customWidth="1"/>
    <col min="9991" max="9991" width="13" style="1" customWidth="1"/>
    <col min="9992" max="9992" width="14.85546875" style="1" customWidth="1"/>
    <col min="9993" max="9993" width="13" style="1" customWidth="1"/>
    <col min="9994" max="9994" width="14.42578125" style="1" customWidth="1"/>
    <col min="9995" max="9995" width="18.140625" style="1" customWidth="1"/>
    <col min="9996" max="9996" width="13" style="1" bestFit="1" customWidth="1"/>
    <col min="9997" max="9997" width="12.7109375" style="1" bestFit="1" customWidth="1"/>
    <col min="9998" max="9998" width="14.85546875" style="1" customWidth="1"/>
    <col min="9999" max="9999" width="13" style="1" customWidth="1"/>
    <col min="10000" max="10000" width="14.42578125" style="1" customWidth="1"/>
    <col min="10001" max="10002" width="18.140625" style="1" customWidth="1"/>
    <col min="10003" max="10003" width="15.5703125" style="1" customWidth="1"/>
    <col min="10004" max="10004" width="12.7109375" style="1" bestFit="1" customWidth="1"/>
    <col min="10005" max="10005" width="14.42578125" style="1" customWidth="1"/>
    <col min="10006" max="10006" width="18.140625" style="1" customWidth="1"/>
    <col min="10007" max="10007" width="13.85546875" style="1" customWidth="1"/>
    <col min="10008" max="10008" width="12.7109375" style="1" bestFit="1" customWidth="1"/>
    <col min="10009" max="10009" width="14.85546875" style="1" customWidth="1"/>
    <col min="10010" max="10010" width="13" style="1" customWidth="1"/>
    <col min="10011" max="10011" width="14.42578125" style="1" customWidth="1"/>
    <col min="10012" max="10012" width="20" style="1" customWidth="1"/>
    <col min="10013" max="10013" width="13" style="1" bestFit="1" customWidth="1"/>
    <col min="10014" max="10014" width="12.7109375" style="1" bestFit="1" customWidth="1"/>
    <col min="10015" max="10015" width="14.42578125" style="1" customWidth="1"/>
    <col min="10016" max="10016" width="20" style="1" customWidth="1"/>
    <col min="10017" max="10017" width="13" style="1" bestFit="1" customWidth="1"/>
    <col min="10018" max="10018" width="12.7109375" style="1" bestFit="1" customWidth="1"/>
    <col min="10019" max="10019" width="14.42578125" style="1" customWidth="1"/>
    <col min="10020" max="10020" width="20" style="1" customWidth="1"/>
    <col min="10021" max="10021" width="13" style="1" bestFit="1" customWidth="1"/>
    <col min="10022" max="10022" width="12.7109375" style="1" bestFit="1" customWidth="1"/>
    <col min="10023" max="10023" width="14.42578125" style="1" customWidth="1"/>
    <col min="10024" max="10024" width="20" style="1" customWidth="1"/>
    <col min="10025" max="10025" width="13" style="1" bestFit="1" customWidth="1"/>
    <col min="10026" max="10026" width="12.7109375" style="1" bestFit="1" customWidth="1"/>
    <col min="10027" max="10027" width="14.42578125" style="1" customWidth="1"/>
    <col min="10028" max="10028" width="20" style="1" customWidth="1"/>
    <col min="10029" max="10029" width="13" style="1" bestFit="1" customWidth="1"/>
    <col min="10030" max="10030" width="12.7109375" style="1" bestFit="1" customWidth="1"/>
    <col min="10031" max="10031" width="14.85546875" style="1" customWidth="1"/>
    <col min="10032" max="10032" width="13" style="1" customWidth="1"/>
    <col min="10033" max="10033" width="14.85546875" style="1" customWidth="1"/>
    <col min="10034" max="10034" width="13" style="1" customWidth="1"/>
    <col min="10035" max="10035" width="14.85546875" style="1" customWidth="1"/>
    <col min="10036" max="10036" width="13" style="1" customWidth="1"/>
    <col min="10037" max="10240" width="11" style="1"/>
    <col min="10241" max="10241" width="45.42578125" style="1" bestFit="1" customWidth="1"/>
    <col min="10242" max="10242" width="43.140625" style="1" bestFit="1" customWidth="1"/>
    <col min="10243" max="10243" width="32.42578125" style="1" bestFit="1" customWidth="1"/>
    <col min="10244" max="10244" width="14.85546875" style="1" customWidth="1"/>
    <col min="10245" max="10245" width="13" style="1" customWidth="1"/>
    <col min="10246" max="10246" width="14.85546875" style="1" customWidth="1"/>
    <col min="10247" max="10247" width="13" style="1" customWidth="1"/>
    <col min="10248" max="10248" width="14.85546875" style="1" customWidth="1"/>
    <col min="10249" max="10249" width="13" style="1" customWidth="1"/>
    <col min="10250" max="10250" width="14.42578125" style="1" customWidth="1"/>
    <col min="10251" max="10251" width="18.140625" style="1" customWidth="1"/>
    <col min="10252" max="10252" width="13" style="1" bestFit="1" customWidth="1"/>
    <col min="10253" max="10253" width="12.7109375" style="1" bestFit="1" customWidth="1"/>
    <col min="10254" max="10254" width="14.85546875" style="1" customWidth="1"/>
    <col min="10255" max="10255" width="13" style="1" customWidth="1"/>
    <col min="10256" max="10256" width="14.42578125" style="1" customWidth="1"/>
    <col min="10257" max="10258" width="18.140625" style="1" customWidth="1"/>
    <col min="10259" max="10259" width="15.5703125" style="1" customWidth="1"/>
    <col min="10260" max="10260" width="12.7109375" style="1" bestFit="1" customWidth="1"/>
    <col min="10261" max="10261" width="14.42578125" style="1" customWidth="1"/>
    <col min="10262" max="10262" width="18.140625" style="1" customWidth="1"/>
    <col min="10263" max="10263" width="13.85546875" style="1" customWidth="1"/>
    <col min="10264" max="10264" width="12.7109375" style="1" bestFit="1" customWidth="1"/>
    <col min="10265" max="10265" width="14.85546875" style="1" customWidth="1"/>
    <col min="10266" max="10266" width="13" style="1" customWidth="1"/>
    <col min="10267" max="10267" width="14.42578125" style="1" customWidth="1"/>
    <col min="10268" max="10268" width="20" style="1" customWidth="1"/>
    <col min="10269" max="10269" width="13" style="1" bestFit="1" customWidth="1"/>
    <col min="10270" max="10270" width="12.7109375" style="1" bestFit="1" customWidth="1"/>
    <col min="10271" max="10271" width="14.42578125" style="1" customWidth="1"/>
    <col min="10272" max="10272" width="20" style="1" customWidth="1"/>
    <col min="10273" max="10273" width="13" style="1" bestFit="1" customWidth="1"/>
    <col min="10274" max="10274" width="12.7109375" style="1" bestFit="1" customWidth="1"/>
    <col min="10275" max="10275" width="14.42578125" style="1" customWidth="1"/>
    <col min="10276" max="10276" width="20" style="1" customWidth="1"/>
    <col min="10277" max="10277" width="13" style="1" bestFit="1" customWidth="1"/>
    <col min="10278" max="10278" width="12.7109375" style="1" bestFit="1" customWidth="1"/>
    <col min="10279" max="10279" width="14.42578125" style="1" customWidth="1"/>
    <col min="10280" max="10280" width="20" style="1" customWidth="1"/>
    <col min="10281" max="10281" width="13" style="1" bestFit="1" customWidth="1"/>
    <col min="10282" max="10282" width="12.7109375" style="1" bestFit="1" customWidth="1"/>
    <col min="10283" max="10283" width="14.42578125" style="1" customWidth="1"/>
    <col min="10284" max="10284" width="20" style="1" customWidth="1"/>
    <col min="10285" max="10285" width="13" style="1" bestFit="1" customWidth="1"/>
    <col min="10286" max="10286" width="12.7109375" style="1" bestFit="1" customWidth="1"/>
    <col min="10287" max="10287" width="14.85546875" style="1" customWidth="1"/>
    <col min="10288" max="10288" width="13" style="1" customWidth="1"/>
    <col min="10289" max="10289" width="14.85546875" style="1" customWidth="1"/>
    <col min="10290" max="10290" width="13" style="1" customWidth="1"/>
    <col min="10291" max="10291" width="14.85546875" style="1" customWidth="1"/>
    <col min="10292" max="10292" width="13" style="1" customWidth="1"/>
    <col min="10293" max="10496" width="11" style="1"/>
    <col min="10497" max="10497" width="45.42578125" style="1" bestFit="1" customWidth="1"/>
    <col min="10498" max="10498" width="43.140625" style="1" bestFit="1" customWidth="1"/>
    <col min="10499" max="10499" width="32.42578125" style="1" bestFit="1" customWidth="1"/>
    <col min="10500" max="10500" width="14.85546875" style="1" customWidth="1"/>
    <col min="10501" max="10501" width="13" style="1" customWidth="1"/>
    <col min="10502" max="10502" width="14.85546875" style="1" customWidth="1"/>
    <col min="10503" max="10503" width="13" style="1" customWidth="1"/>
    <col min="10504" max="10504" width="14.85546875" style="1" customWidth="1"/>
    <col min="10505" max="10505" width="13" style="1" customWidth="1"/>
    <col min="10506" max="10506" width="14.42578125" style="1" customWidth="1"/>
    <col min="10507" max="10507" width="18.140625" style="1" customWidth="1"/>
    <col min="10508" max="10508" width="13" style="1" bestFit="1" customWidth="1"/>
    <col min="10509" max="10509" width="12.7109375" style="1" bestFit="1" customWidth="1"/>
    <col min="10510" max="10510" width="14.85546875" style="1" customWidth="1"/>
    <col min="10511" max="10511" width="13" style="1" customWidth="1"/>
    <col min="10512" max="10512" width="14.42578125" style="1" customWidth="1"/>
    <col min="10513" max="10514" width="18.140625" style="1" customWidth="1"/>
    <col min="10515" max="10515" width="15.5703125" style="1" customWidth="1"/>
    <col min="10516" max="10516" width="12.7109375" style="1" bestFit="1" customWidth="1"/>
    <col min="10517" max="10517" width="14.42578125" style="1" customWidth="1"/>
    <col min="10518" max="10518" width="18.140625" style="1" customWidth="1"/>
    <col min="10519" max="10519" width="13.85546875" style="1" customWidth="1"/>
    <col min="10520" max="10520" width="12.7109375" style="1" bestFit="1" customWidth="1"/>
    <col min="10521" max="10521" width="14.85546875" style="1" customWidth="1"/>
    <col min="10522" max="10522" width="13" style="1" customWidth="1"/>
    <col min="10523" max="10523" width="14.42578125" style="1" customWidth="1"/>
    <col min="10524" max="10524" width="20" style="1" customWidth="1"/>
    <col min="10525" max="10525" width="13" style="1" bestFit="1" customWidth="1"/>
    <col min="10526" max="10526" width="12.7109375" style="1" bestFit="1" customWidth="1"/>
    <col min="10527" max="10527" width="14.42578125" style="1" customWidth="1"/>
    <col min="10528" max="10528" width="20" style="1" customWidth="1"/>
    <col min="10529" max="10529" width="13" style="1" bestFit="1" customWidth="1"/>
    <col min="10530" max="10530" width="12.7109375" style="1" bestFit="1" customWidth="1"/>
    <col min="10531" max="10531" width="14.42578125" style="1" customWidth="1"/>
    <col min="10532" max="10532" width="20" style="1" customWidth="1"/>
    <col min="10533" max="10533" width="13" style="1" bestFit="1" customWidth="1"/>
    <col min="10534" max="10534" width="12.7109375" style="1" bestFit="1" customWidth="1"/>
    <col min="10535" max="10535" width="14.42578125" style="1" customWidth="1"/>
    <col min="10536" max="10536" width="20" style="1" customWidth="1"/>
    <col min="10537" max="10537" width="13" style="1" bestFit="1" customWidth="1"/>
    <col min="10538" max="10538" width="12.7109375" style="1" bestFit="1" customWidth="1"/>
    <col min="10539" max="10539" width="14.42578125" style="1" customWidth="1"/>
    <col min="10540" max="10540" width="20" style="1" customWidth="1"/>
    <col min="10541" max="10541" width="13" style="1" bestFit="1" customWidth="1"/>
    <col min="10542" max="10542" width="12.7109375" style="1" bestFit="1" customWidth="1"/>
    <col min="10543" max="10543" width="14.85546875" style="1" customWidth="1"/>
    <col min="10544" max="10544" width="13" style="1" customWidth="1"/>
    <col min="10545" max="10545" width="14.85546875" style="1" customWidth="1"/>
    <col min="10546" max="10546" width="13" style="1" customWidth="1"/>
    <col min="10547" max="10547" width="14.85546875" style="1" customWidth="1"/>
    <col min="10548" max="10548" width="13" style="1" customWidth="1"/>
    <col min="10549" max="10752" width="11" style="1"/>
    <col min="10753" max="10753" width="45.42578125" style="1" bestFit="1" customWidth="1"/>
    <col min="10754" max="10754" width="43.140625" style="1" bestFit="1" customWidth="1"/>
    <col min="10755" max="10755" width="32.42578125" style="1" bestFit="1" customWidth="1"/>
    <col min="10756" max="10756" width="14.85546875" style="1" customWidth="1"/>
    <col min="10757" max="10757" width="13" style="1" customWidth="1"/>
    <col min="10758" max="10758" width="14.85546875" style="1" customWidth="1"/>
    <col min="10759" max="10759" width="13" style="1" customWidth="1"/>
    <col min="10760" max="10760" width="14.85546875" style="1" customWidth="1"/>
    <col min="10761" max="10761" width="13" style="1" customWidth="1"/>
    <col min="10762" max="10762" width="14.42578125" style="1" customWidth="1"/>
    <col min="10763" max="10763" width="18.140625" style="1" customWidth="1"/>
    <col min="10764" max="10764" width="13" style="1" bestFit="1" customWidth="1"/>
    <col min="10765" max="10765" width="12.7109375" style="1" bestFit="1" customWidth="1"/>
    <col min="10766" max="10766" width="14.85546875" style="1" customWidth="1"/>
    <col min="10767" max="10767" width="13" style="1" customWidth="1"/>
    <col min="10768" max="10768" width="14.42578125" style="1" customWidth="1"/>
    <col min="10769" max="10770" width="18.140625" style="1" customWidth="1"/>
    <col min="10771" max="10771" width="15.5703125" style="1" customWidth="1"/>
    <col min="10772" max="10772" width="12.7109375" style="1" bestFit="1" customWidth="1"/>
    <col min="10773" max="10773" width="14.42578125" style="1" customWidth="1"/>
    <col min="10774" max="10774" width="18.140625" style="1" customWidth="1"/>
    <col min="10775" max="10775" width="13.85546875" style="1" customWidth="1"/>
    <col min="10776" max="10776" width="12.7109375" style="1" bestFit="1" customWidth="1"/>
    <col min="10777" max="10777" width="14.85546875" style="1" customWidth="1"/>
    <col min="10778" max="10778" width="13" style="1" customWidth="1"/>
    <col min="10779" max="10779" width="14.42578125" style="1" customWidth="1"/>
    <col min="10780" max="10780" width="20" style="1" customWidth="1"/>
    <col min="10781" max="10781" width="13" style="1" bestFit="1" customWidth="1"/>
    <col min="10782" max="10782" width="12.7109375" style="1" bestFit="1" customWidth="1"/>
    <col min="10783" max="10783" width="14.42578125" style="1" customWidth="1"/>
    <col min="10784" max="10784" width="20" style="1" customWidth="1"/>
    <col min="10785" max="10785" width="13" style="1" bestFit="1" customWidth="1"/>
    <col min="10786" max="10786" width="12.7109375" style="1" bestFit="1" customWidth="1"/>
    <col min="10787" max="10787" width="14.42578125" style="1" customWidth="1"/>
    <col min="10788" max="10788" width="20" style="1" customWidth="1"/>
    <col min="10789" max="10789" width="13" style="1" bestFit="1" customWidth="1"/>
    <col min="10790" max="10790" width="12.7109375" style="1" bestFit="1" customWidth="1"/>
    <col min="10791" max="10791" width="14.42578125" style="1" customWidth="1"/>
    <col min="10792" max="10792" width="20" style="1" customWidth="1"/>
    <col min="10793" max="10793" width="13" style="1" bestFit="1" customWidth="1"/>
    <col min="10794" max="10794" width="12.7109375" style="1" bestFit="1" customWidth="1"/>
    <col min="10795" max="10795" width="14.42578125" style="1" customWidth="1"/>
    <col min="10796" max="10796" width="20" style="1" customWidth="1"/>
    <col min="10797" max="10797" width="13" style="1" bestFit="1" customWidth="1"/>
    <col min="10798" max="10798" width="12.7109375" style="1" bestFit="1" customWidth="1"/>
    <col min="10799" max="10799" width="14.85546875" style="1" customWidth="1"/>
    <col min="10800" max="10800" width="13" style="1" customWidth="1"/>
    <col min="10801" max="10801" width="14.85546875" style="1" customWidth="1"/>
    <col min="10802" max="10802" width="13" style="1" customWidth="1"/>
    <col min="10803" max="10803" width="14.85546875" style="1" customWidth="1"/>
    <col min="10804" max="10804" width="13" style="1" customWidth="1"/>
    <col min="10805" max="11008" width="11" style="1"/>
    <col min="11009" max="11009" width="45.42578125" style="1" bestFit="1" customWidth="1"/>
    <col min="11010" max="11010" width="43.140625" style="1" bestFit="1" customWidth="1"/>
    <col min="11011" max="11011" width="32.42578125" style="1" bestFit="1" customWidth="1"/>
    <col min="11012" max="11012" width="14.85546875" style="1" customWidth="1"/>
    <col min="11013" max="11013" width="13" style="1" customWidth="1"/>
    <col min="11014" max="11014" width="14.85546875" style="1" customWidth="1"/>
    <col min="11015" max="11015" width="13" style="1" customWidth="1"/>
    <col min="11016" max="11016" width="14.85546875" style="1" customWidth="1"/>
    <col min="11017" max="11017" width="13" style="1" customWidth="1"/>
    <col min="11018" max="11018" width="14.42578125" style="1" customWidth="1"/>
    <col min="11019" max="11019" width="18.140625" style="1" customWidth="1"/>
    <col min="11020" max="11020" width="13" style="1" bestFit="1" customWidth="1"/>
    <col min="11021" max="11021" width="12.7109375" style="1" bestFit="1" customWidth="1"/>
    <col min="11022" max="11022" width="14.85546875" style="1" customWidth="1"/>
    <col min="11023" max="11023" width="13" style="1" customWidth="1"/>
    <col min="11024" max="11024" width="14.42578125" style="1" customWidth="1"/>
    <col min="11025" max="11026" width="18.140625" style="1" customWidth="1"/>
    <col min="11027" max="11027" width="15.5703125" style="1" customWidth="1"/>
    <col min="11028" max="11028" width="12.7109375" style="1" bestFit="1" customWidth="1"/>
    <col min="11029" max="11029" width="14.42578125" style="1" customWidth="1"/>
    <col min="11030" max="11030" width="18.140625" style="1" customWidth="1"/>
    <col min="11031" max="11031" width="13.85546875" style="1" customWidth="1"/>
    <col min="11032" max="11032" width="12.7109375" style="1" bestFit="1" customWidth="1"/>
    <col min="11033" max="11033" width="14.85546875" style="1" customWidth="1"/>
    <col min="11034" max="11034" width="13" style="1" customWidth="1"/>
    <col min="11035" max="11035" width="14.42578125" style="1" customWidth="1"/>
    <col min="11036" max="11036" width="20" style="1" customWidth="1"/>
    <col min="11037" max="11037" width="13" style="1" bestFit="1" customWidth="1"/>
    <col min="11038" max="11038" width="12.7109375" style="1" bestFit="1" customWidth="1"/>
    <col min="11039" max="11039" width="14.42578125" style="1" customWidth="1"/>
    <col min="11040" max="11040" width="20" style="1" customWidth="1"/>
    <col min="11041" max="11041" width="13" style="1" bestFit="1" customWidth="1"/>
    <col min="11042" max="11042" width="12.7109375" style="1" bestFit="1" customWidth="1"/>
    <col min="11043" max="11043" width="14.42578125" style="1" customWidth="1"/>
    <col min="11044" max="11044" width="20" style="1" customWidth="1"/>
    <col min="11045" max="11045" width="13" style="1" bestFit="1" customWidth="1"/>
    <col min="11046" max="11046" width="12.7109375" style="1" bestFit="1" customWidth="1"/>
    <col min="11047" max="11047" width="14.42578125" style="1" customWidth="1"/>
    <col min="11048" max="11048" width="20" style="1" customWidth="1"/>
    <col min="11049" max="11049" width="13" style="1" bestFit="1" customWidth="1"/>
    <col min="11050" max="11050" width="12.7109375" style="1" bestFit="1" customWidth="1"/>
    <col min="11051" max="11051" width="14.42578125" style="1" customWidth="1"/>
    <col min="11052" max="11052" width="20" style="1" customWidth="1"/>
    <col min="11053" max="11053" width="13" style="1" bestFit="1" customWidth="1"/>
    <col min="11054" max="11054" width="12.7109375" style="1" bestFit="1" customWidth="1"/>
    <col min="11055" max="11055" width="14.85546875" style="1" customWidth="1"/>
    <col min="11056" max="11056" width="13" style="1" customWidth="1"/>
    <col min="11057" max="11057" width="14.85546875" style="1" customWidth="1"/>
    <col min="11058" max="11058" width="13" style="1" customWidth="1"/>
    <col min="11059" max="11059" width="14.85546875" style="1" customWidth="1"/>
    <col min="11060" max="11060" width="13" style="1" customWidth="1"/>
    <col min="11061" max="11264" width="11" style="1"/>
    <col min="11265" max="11265" width="45.42578125" style="1" bestFit="1" customWidth="1"/>
    <col min="11266" max="11266" width="43.140625" style="1" bestFit="1" customWidth="1"/>
    <col min="11267" max="11267" width="32.42578125" style="1" bestFit="1" customWidth="1"/>
    <col min="11268" max="11268" width="14.85546875" style="1" customWidth="1"/>
    <col min="11269" max="11269" width="13" style="1" customWidth="1"/>
    <col min="11270" max="11270" width="14.85546875" style="1" customWidth="1"/>
    <col min="11271" max="11271" width="13" style="1" customWidth="1"/>
    <col min="11272" max="11272" width="14.85546875" style="1" customWidth="1"/>
    <col min="11273" max="11273" width="13" style="1" customWidth="1"/>
    <col min="11274" max="11274" width="14.42578125" style="1" customWidth="1"/>
    <col min="11275" max="11275" width="18.140625" style="1" customWidth="1"/>
    <col min="11276" max="11276" width="13" style="1" bestFit="1" customWidth="1"/>
    <col min="11277" max="11277" width="12.7109375" style="1" bestFit="1" customWidth="1"/>
    <col min="11278" max="11278" width="14.85546875" style="1" customWidth="1"/>
    <col min="11279" max="11279" width="13" style="1" customWidth="1"/>
    <col min="11280" max="11280" width="14.42578125" style="1" customWidth="1"/>
    <col min="11281" max="11282" width="18.140625" style="1" customWidth="1"/>
    <col min="11283" max="11283" width="15.5703125" style="1" customWidth="1"/>
    <col min="11284" max="11284" width="12.7109375" style="1" bestFit="1" customWidth="1"/>
    <col min="11285" max="11285" width="14.42578125" style="1" customWidth="1"/>
    <col min="11286" max="11286" width="18.140625" style="1" customWidth="1"/>
    <col min="11287" max="11287" width="13.85546875" style="1" customWidth="1"/>
    <col min="11288" max="11288" width="12.7109375" style="1" bestFit="1" customWidth="1"/>
    <col min="11289" max="11289" width="14.85546875" style="1" customWidth="1"/>
    <col min="11290" max="11290" width="13" style="1" customWidth="1"/>
    <col min="11291" max="11291" width="14.42578125" style="1" customWidth="1"/>
    <col min="11292" max="11292" width="20" style="1" customWidth="1"/>
    <col min="11293" max="11293" width="13" style="1" bestFit="1" customWidth="1"/>
    <col min="11294" max="11294" width="12.7109375" style="1" bestFit="1" customWidth="1"/>
    <col min="11295" max="11295" width="14.42578125" style="1" customWidth="1"/>
    <col min="11296" max="11296" width="20" style="1" customWidth="1"/>
    <col min="11297" max="11297" width="13" style="1" bestFit="1" customWidth="1"/>
    <col min="11298" max="11298" width="12.7109375" style="1" bestFit="1" customWidth="1"/>
    <col min="11299" max="11299" width="14.42578125" style="1" customWidth="1"/>
    <col min="11300" max="11300" width="20" style="1" customWidth="1"/>
    <col min="11301" max="11301" width="13" style="1" bestFit="1" customWidth="1"/>
    <col min="11302" max="11302" width="12.7109375" style="1" bestFit="1" customWidth="1"/>
    <col min="11303" max="11303" width="14.42578125" style="1" customWidth="1"/>
    <col min="11304" max="11304" width="20" style="1" customWidth="1"/>
    <col min="11305" max="11305" width="13" style="1" bestFit="1" customWidth="1"/>
    <col min="11306" max="11306" width="12.7109375" style="1" bestFit="1" customWidth="1"/>
    <col min="11307" max="11307" width="14.42578125" style="1" customWidth="1"/>
    <col min="11308" max="11308" width="20" style="1" customWidth="1"/>
    <col min="11309" max="11309" width="13" style="1" bestFit="1" customWidth="1"/>
    <col min="11310" max="11310" width="12.7109375" style="1" bestFit="1" customWidth="1"/>
    <col min="11311" max="11311" width="14.85546875" style="1" customWidth="1"/>
    <col min="11312" max="11312" width="13" style="1" customWidth="1"/>
    <col min="11313" max="11313" width="14.85546875" style="1" customWidth="1"/>
    <col min="11314" max="11314" width="13" style="1" customWidth="1"/>
    <col min="11315" max="11315" width="14.85546875" style="1" customWidth="1"/>
    <col min="11316" max="11316" width="13" style="1" customWidth="1"/>
    <col min="11317" max="11520" width="11" style="1"/>
    <col min="11521" max="11521" width="45.42578125" style="1" bestFit="1" customWidth="1"/>
    <col min="11522" max="11522" width="43.140625" style="1" bestFit="1" customWidth="1"/>
    <col min="11523" max="11523" width="32.42578125" style="1" bestFit="1" customWidth="1"/>
    <col min="11524" max="11524" width="14.85546875" style="1" customWidth="1"/>
    <col min="11525" max="11525" width="13" style="1" customWidth="1"/>
    <col min="11526" max="11526" width="14.85546875" style="1" customWidth="1"/>
    <col min="11527" max="11527" width="13" style="1" customWidth="1"/>
    <col min="11528" max="11528" width="14.85546875" style="1" customWidth="1"/>
    <col min="11529" max="11529" width="13" style="1" customWidth="1"/>
    <col min="11530" max="11530" width="14.42578125" style="1" customWidth="1"/>
    <col min="11531" max="11531" width="18.140625" style="1" customWidth="1"/>
    <col min="11532" max="11532" width="13" style="1" bestFit="1" customWidth="1"/>
    <col min="11533" max="11533" width="12.7109375" style="1" bestFit="1" customWidth="1"/>
    <col min="11534" max="11534" width="14.85546875" style="1" customWidth="1"/>
    <col min="11535" max="11535" width="13" style="1" customWidth="1"/>
    <col min="11536" max="11536" width="14.42578125" style="1" customWidth="1"/>
    <col min="11537" max="11538" width="18.140625" style="1" customWidth="1"/>
    <col min="11539" max="11539" width="15.5703125" style="1" customWidth="1"/>
    <col min="11540" max="11540" width="12.7109375" style="1" bestFit="1" customWidth="1"/>
    <col min="11541" max="11541" width="14.42578125" style="1" customWidth="1"/>
    <col min="11542" max="11542" width="18.140625" style="1" customWidth="1"/>
    <col min="11543" max="11543" width="13.85546875" style="1" customWidth="1"/>
    <col min="11544" max="11544" width="12.7109375" style="1" bestFit="1" customWidth="1"/>
    <col min="11545" max="11545" width="14.85546875" style="1" customWidth="1"/>
    <col min="11546" max="11546" width="13" style="1" customWidth="1"/>
    <col min="11547" max="11547" width="14.42578125" style="1" customWidth="1"/>
    <col min="11548" max="11548" width="20" style="1" customWidth="1"/>
    <col min="11549" max="11549" width="13" style="1" bestFit="1" customWidth="1"/>
    <col min="11550" max="11550" width="12.7109375" style="1" bestFit="1" customWidth="1"/>
    <col min="11551" max="11551" width="14.42578125" style="1" customWidth="1"/>
    <col min="11552" max="11552" width="20" style="1" customWidth="1"/>
    <col min="11553" max="11553" width="13" style="1" bestFit="1" customWidth="1"/>
    <col min="11554" max="11554" width="12.7109375" style="1" bestFit="1" customWidth="1"/>
    <col min="11555" max="11555" width="14.42578125" style="1" customWidth="1"/>
    <col min="11556" max="11556" width="20" style="1" customWidth="1"/>
    <col min="11557" max="11557" width="13" style="1" bestFit="1" customWidth="1"/>
    <col min="11558" max="11558" width="12.7109375" style="1" bestFit="1" customWidth="1"/>
    <col min="11559" max="11559" width="14.42578125" style="1" customWidth="1"/>
    <col min="11560" max="11560" width="20" style="1" customWidth="1"/>
    <col min="11561" max="11561" width="13" style="1" bestFit="1" customWidth="1"/>
    <col min="11562" max="11562" width="12.7109375" style="1" bestFit="1" customWidth="1"/>
    <col min="11563" max="11563" width="14.42578125" style="1" customWidth="1"/>
    <col min="11564" max="11564" width="20" style="1" customWidth="1"/>
    <col min="11565" max="11565" width="13" style="1" bestFit="1" customWidth="1"/>
    <col min="11566" max="11566" width="12.7109375" style="1" bestFit="1" customWidth="1"/>
    <col min="11567" max="11567" width="14.85546875" style="1" customWidth="1"/>
    <col min="11568" max="11568" width="13" style="1" customWidth="1"/>
    <col min="11569" max="11569" width="14.85546875" style="1" customWidth="1"/>
    <col min="11570" max="11570" width="13" style="1" customWidth="1"/>
    <col min="11571" max="11571" width="14.85546875" style="1" customWidth="1"/>
    <col min="11572" max="11572" width="13" style="1" customWidth="1"/>
    <col min="11573" max="11776" width="11" style="1"/>
    <col min="11777" max="11777" width="45.42578125" style="1" bestFit="1" customWidth="1"/>
    <col min="11778" max="11778" width="43.140625" style="1" bestFit="1" customWidth="1"/>
    <col min="11779" max="11779" width="32.42578125" style="1" bestFit="1" customWidth="1"/>
    <col min="11780" max="11780" width="14.85546875" style="1" customWidth="1"/>
    <col min="11781" max="11781" width="13" style="1" customWidth="1"/>
    <col min="11782" max="11782" width="14.85546875" style="1" customWidth="1"/>
    <col min="11783" max="11783" width="13" style="1" customWidth="1"/>
    <col min="11784" max="11784" width="14.85546875" style="1" customWidth="1"/>
    <col min="11785" max="11785" width="13" style="1" customWidth="1"/>
    <col min="11786" max="11786" width="14.42578125" style="1" customWidth="1"/>
    <col min="11787" max="11787" width="18.140625" style="1" customWidth="1"/>
    <col min="11788" max="11788" width="13" style="1" bestFit="1" customWidth="1"/>
    <col min="11789" max="11789" width="12.7109375" style="1" bestFit="1" customWidth="1"/>
    <col min="11790" max="11790" width="14.85546875" style="1" customWidth="1"/>
    <col min="11791" max="11791" width="13" style="1" customWidth="1"/>
    <col min="11792" max="11792" width="14.42578125" style="1" customWidth="1"/>
    <col min="11793" max="11794" width="18.140625" style="1" customWidth="1"/>
    <col min="11795" max="11795" width="15.5703125" style="1" customWidth="1"/>
    <col min="11796" max="11796" width="12.7109375" style="1" bestFit="1" customWidth="1"/>
    <col min="11797" max="11797" width="14.42578125" style="1" customWidth="1"/>
    <col min="11798" max="11798" width="18.140625" style="1" customWidth="1"/>
    <col min="11799" max="11799" width="13.85546875" style="1" customWidth="1"/>
    <col min="11800" max="11800" width="12.7109375" style="1" bestFit="1" customWidth="1"/>
    <col min="11801" max="11801" width="14.85546875" style="1" customWidth="1"/>
    <col min="11802" max="11802" width="13" style="1" customWidth="1"/>
    <col min="11803" max="11803" width="14.42578125" style="1" customWidth="1"/>
    <col min="11804" max="11804" width="20" style="1" customWidth="1"/>
    <col min="11805" max="11805" width="13" style="1" bestFit="1" customWidth="1"/>
    <col min="11806" max="11806" width="12.7109375" style="1" bestFit="1" customWidth="1"/>
    <col min="11807" max="11807" width="14.42578125" style="1" customWidth="1"/>
    <col min="11808" max="11808" width="20" style="1" customWidth="1"/>
    <col min="11809" max="11809" width="13" style="1" bestFit="1" customWidth="1"/>
    <col min="11810" max="11810" width="12.7109375" style="1" bestFit="1" customWidth="1"/>
    <col min="11811" max="11811" width="14.42578125" style="1" customWidth="1"/>
    <col min="11812" max="11812" width="20" style="1" customWidth="1"/>
    <col min="11813" max="11813" width="13" style="1" bestFit="1" customWidth="1"/>
    <col min="11814" max="11814" width="12.7109375" style="1" bestFit="1" customWidth="1"/>
    <col min="11815" max="11815" width="14.42578125" style="1" customWidth="1"/>
    <col min="11816" max="11816" width="20" style="1" customWidth="1"/>
    <col min="11817" max="11817" width="13" style="1" bestFit="1" customWidth="1"/>
    <col min="11818" max="11818" width="12.7109375" style="1" bestFit="1" customWidth="1"/>
    <col min="11819" max="11819" width="14.42578125" style="1" customWidth="1"/>
    <col min="11820" max="11820" width="20" style="1" customWidth="1"/>
    <col min="11821" max="11821" width="13" style="1" bestFit="1" customWidth="1"/>
    <col min="11822" max="11822" width="12.7109375" style="1" bestFit="1" customWidth="1"/>
    <col min="11823" max="11823" width="14.85546875" style="1" customWidth="1"/>
    <col min="11824" max="11824" width="13" style="1" customWidth="1"/>
    <col min="11825" max="11825" width="14.85546875" style="1" customWidth="1"/>
    <col min="11826" max="11826" width="13" style="1" customWidth="1"/>
    <col min="11827" max="11827" width="14.85546875" style="1" customWidth="1"/>
    <col min="11828" max="11828" width="13" style="1" customWidth="1"/>
    <col min="11829" max="12032" width="11" style="1"/>
    <col min="12033" max="12033" width="45.42578125" style="1" bestFit="1" customWidth="1"/>
    <col min="12034" max="12034" width="43.140625" style="1" bestFit="1" customWidth="1"/>
    <col min="12035" max="12035" width="32.42578125" style="1" bestFit="1" customWidth="1"/>
    <col min="12036" max="12036" width="14.85546875" style="1" customWidth="1"/>
    <col min="12037" max="12037" width="13" style="1" customWidth="1"/>
    <col min="12038" max="12038" width="14.85546875" style="1" customWidth="1"/>
    <col min="12039" max="12039" width="13" style="1" customWidth="1"/>
    <col min="12040" max="12040" width="14.85546875" style="1" customWidth="1"/>
    <col min="12041" max="12041" width="13" style="1" customWidth="1"/>
    <col min="12042" max="12042" width="14.42578125" style="1" customWidth="1"/>
    <col min="12043" max="12043" width="18.140625" style="1" customWidth="1"/>
    <col min="12044" max="12044" width="13" style="1" bestFit="1" customWidth="1"/>
    <col min="12045" max="12045" width="12.7109375" style="1" bestFit="1" customWidth="1"/>
    <col min="12046" max="12046" width="14.85546875" style="1" customWidth="1"/>
    <col min="12047" max="12047" width="13" style="1" customWidth="1"/>
    <col min="12048" max="12048" width="14.42578125" style="1" customWidth="1"/>
    <col min="12049" max="12050" width="18.140625" style="1" customWidth="1"/>
    <col min="12051" max="12051" width="15.5703125" style="1" customWidth="1"/>
    <col min="12052" max="12052" width="12.7109375" style="1" bestFit="1" customWidth="1"/>
    <col min="12053" max="12053" width="14.42578125" style="1" customWidth="1"/>
    <col min="12054" max="12054" width="18.140625" style="1" customWidth="1"/>
    <col min="12055" max="12055" width="13.85546875" style="1" customWidth="1"/>
    <col min="12056" max="12056" width="12.7109375" style="1" bestFit="1" customWidth="1"/>
    <col min="12057" max="12057" width="14.85546875" style="1" customWidth="1"/>
    <col min="12058" max="12058" width="13" style="1" customWidth="1"/>
    <col min="12059" max="12059" width="14.42578125" style="1" customWidth="1"/>
    <col min="12060" max="12060" width="20" style="1" customWidth="1"/>
    <col min="12061" max="12061" width="13" style="1" bestFit="1" customWidth="1"/>
    <col min="12062" max="12062" width="12.7109375" style="1" bestFit="1" customWidth="1"/>
    <col min="12063" max="12063" width="14.42578125" style="1" customWidth="1"/>
    <col min="12064" max="12064" width="20" style="1" customWidth="1"/>
    <col min="12065" max="12065" width="13" style="1" bestFit="1" customWidth="1"/>
    <col min="12066" max="12066" width="12.7109375" style="1" bestFit="1" customWidth="1"/>
    <col min="12067" max="12067" width="14.42578125" style="1" customWidth="1"/>
    <col min="12068" max="12068" width="20" style="1" customWidth="1"/>
    <col min="12069" max="12069" width="13" style="1" bestFit="1" customWidth="1"/>
    <col min="12070" max="12070" width="12.7109375" style="1" bestFit="1" customWidth="1"/>
    <col min="12071" max="12071" width="14.42578125" style="1" customWidth="1"/>
    <col min="12072" max="12072" width="20" style="1" customWidth="1"/>
    <col min="12073" max="12073" width="13" style="1" bestFit="1" customWidth="1"/>
    <col min="12074" max="12074" width="12.7109375" style="1" bestFit="1" customWidth="1"/>
    <col min="12075" max="12075" width="14.42578125" style="1" customWidth="1"/>
    <col min="12076" max="12076" width="20" style="1" customWidth="1"/>
    <col min="12077" max="12077" width="13" style="1" bestFit="1" customWidth="1"/>
    <col min="12078" max="12078" width="12.7109375" style="1" bestFit="1" customWidth="1"/>
    <col min="12079" max="12079" width="14.85546875" style="1" customWidth="1"/>
    <col min="12080" max="12080" width="13" style="1" customWidth="1"/>
    <col min="12081" max="12081" width="14.85546875" style="1" customWidth="1"/>
    <col min="12082" max="12082" width="13" style="1" customWidth="1"/>
    <col min="12083" max="12083" width="14.85546875" style="1" customWidth="1"/>
    <col min="12084" max="12084" width="13" style="1" customWidth="1"/>
    <col min="12085" max="12288" width="11" style="1"/>
    <col min="12289" max="12289" width="45.42578125" style="1" bestFit="1" customWidth="1"/>
    <col min="12290" max="12290" width="43.140625" style="1" bestFit="1" customWidth="1"/>
    <col min="12291" max="12291" width="32.42578125" style="1" bestFit="1" customWidth="1"/>
    <col min="12292" max="12292" width="14.85546875" style="1" customWidth="1"/>
    <col min="12293" max="12293" width="13" style="1" customWidth="1"/>
    <col min="12294" max="12294" width="14.85546875" style="1" customWidth="1"/>
    <col min="12295" max="12295" width="13" style="1" customWidth="1"/>
    <col min="12296" max="12296" width="14.85546875" style="1" customWidth="1"/>
    <col min="12297" max="12297" width="13" style="1" customWidth="1"/>
    <col min="12298" max="12298" width="14.42578125" style="1" customWidth="1"/>
    <col min="12299" max="12299" width="18.140625" style="1" customWidth="1"/>
    <col min="12300" max="12300" width="13" style="1" bestFit="1" customWidth="1"/>
    <col min="12301" max="12301" width="12.7109375" style="1" bestFit="1" customWidth="1"/>
    <col min="12302" max="12302" width="14.85546875" style="1" customWidth="1"/>
    <col min="12303" max="12303" width="13" style="1" customWidth="1"/>
    <col min="12304" max="12304" width="14.42578125" style="1" customWidth="1"/>
    <col min="12305" max="12306" width="18.140625" style="1" customWidth="1"/>
    <col min="12307" max="12307" width="15.5703125" style="1" customWidth="1"/>
    <col min="12308" max="12308" width="12.7109375" style="1" bestFit="1" customWidth="1"/>
    <col min="12309" max="12309" width="14.42578125" style="1" customWidth="1"/>
    <col min="12310" max="12310" width="18.140625" style="1" customWidth="1"/>
    <col min="12311" max="12311" width="13.85546875" style="1" customWidth="1"/>
    <col min="12312" max="12312" width="12.7109375" style="1" bestFit="1" customWidth="1"/>
    <col min="12313" max="12313" width="14.85546875" style="1" customWidth="1"/>
    <col min="12314" max="12314" width="13" style="1" customWidth="1"/>
    <col min="12315" max="12315" width="14.42578125" style="1" customWidth="1"/>
    <col min="12316" max="12316" width="20" style="1" customWidth="1"/>
    <col min="12317" max="12317" width="13" style="1" bestFit="1" customWidth="1"/>
    <col min="12318" max="12318" width="12.7109375" style="1" bestFit="1" customWidth="1"/>
    <col min="12319" max="12319" width="14.42578125" style="1" customWidth="1"/>
    <col min="12320" max="12320" width="20" style="1" customWidth="1"/>
    <col min="12321" max="12321" width="13" style="1" bestFit="1" customWidth="1"/>
    <col min="12322" max="12322" width="12.7109375" style="1" bestFit="1" customWidth="1"/>
    <col min="12323" max="12323" width="14.42578125" style="1" customWidth="1"/>
    <col min="12324" max="12324" width="20" style="1" customWidth="1"/>
    <col min="12325" max="12325" width="13" style="1" bestFit="1" customWidth="1"/>
    <col min="12326" max="12326" width="12.7109375" style="1" bestFit="1" customWidth="1"/>
    <col min="12327" max="12327" width="14.42578125" style="1" customWidth="1"/>
    <col min="12328" max="12328" width="20" style="1" customWidth="1"/>
    <col min="12329" max="12329" width="13" style="1" bestFit="1" customWidth="1"/>
    <col min="12330" max="12330" width="12.7109375" style="1" bestFit="1" customWidth="1"/>
    <col min="12331" max="12331" width="14.42578125" style="1" customWidth="1"/>
    <col min="12332" max="12332" width="20" style="1" customWidth="1"/>
    <col min="12333" max="12333" width="13" style="1" bestFit="1" customWidth="1"/>
    <col min="12334" max="12334" width="12.7109375" style="1" bestFit="1" customWidth="1"/>
    <col min="12335" max="12335" width="14.85546875" style="1" customWidth="1"/>
    <col min="12336" max="12336" width="13" style="1" customWidth="1"/>
    <col min="12337" max="12337" width="14.85546875" style="1" customWidth="1"/>
    <col min="12338" max="12338" width="13" style="1" customWidth="1"/>
    <col min="12339" max="12339" width="14.85546875" style="1" customWidth="1"/>
    <col min="12340" max="12340" width="13" style="1" customWidth="1"/>
    <col min="12341" max="12544" width="11" style="1"/>
    <col min="12545" max="12545" width="45.42578125" style="1" bestFit="1" customWidth="1"/>
    <col min="12546" max="12546" width="43.140625" style="1" bestFit="1" customWidth="1"/>
    <col min="12547" max="12547" width="32.42578125" style="1" bestFit="1" customWidth="1"/>
    <col min="12548" max="12548" width="14.85546875" style="1" customWidth="1"/>
    <col min="12549" max="12549" width="13" style="1" customWidth="1"/>
    <col min="12550" max="12550" width="14.85546875" style="1" customWidth="1"/>
    <col min="12551" max="12551" width="13" style="1" customWidth="1"/>
    <col min="12552" max="12552" width="14.85546875" style="1" customWidth="1"/>
    <col min="12553" max="12553" width="13" style="1" customWidth="1"/>
    <col min="12554" max="12554" width="14.42578125" style="1" customWidth="1"/>
    <col min="12555" max="12555" width="18.140625" style="1" customWidth="1"/>
    <col min="12556" max="12556" width="13" style="1" bestFit="1" customWidth="1"/>
    <col min="12557" max="12557" width="12.7109375" style="1" bestFit="1" customWidth="1"/>
    <col min="12558" max="12558" width="14.85546875" style="1" customWidth="1"/>
    <col min="12559" max="12559" width="13" style="1" customWidth="1"/>
    <col min="12560" max="12560" width="14.42578125" style="1" customWidth="1"/>
    <col min="12561" max="12562" width="18.140625" style="1" customWidth="1"/>
    <col min="12563" max="12563" width="15.5703125" style="1" customWidth="1"/>
    <col min="12564" max="12564" width="12.7109375" style="1" bestFit="1" customWidth="1"/>
    <col min="12565" max="12565" width="14.42578125" style="1" customWidth="1"/>
    <col min="12566" max="12566" width="18.140625" style="1" customWidth="1"/>
    <col min="12567" max="12567" width="13.85546875" style="1" customWidth="1"/>
    <col min="12568" max="12568" width="12.7109375" style="1" bestFit="1" customWidth="1"/>
    <col min="12569" max="12569" width="14.85546875" style="1" customWidth="1"/>
    <col min="12570" max="12570" width="13" style="1" customWidth="1"/>
    <col min="12571" max="12571" width="14.42578125" style="1" customWidth="1"/>
    <col min="12572" max="12572" width="20" style="1" customWidth="1"/>
    <col min="12573" max="12573" width="13" style="1" bestFit="1" customWidth="1"/>
    <col min="12574" max="12574" width="12.7109375" style="1" bestFit="1" customWidth="1"/>
    <col min="12575" max="12575" width="14.42578125" style="1" customWidth="1"/>
    <col min="12576" max="12576" width="20" style="1" customWidth="1"/>
    <col min="12577" max="12577" width="13" style="1" bestFit="1" customWidth="1"/>
    <col min="12578" max="12578" width="12.7109375" style="1" bestFit="1" customWidth="1"/>
    <col min="12579" max="12579" width="14.42578125" style="1" customWidth="1"/>
    <col min="12580" max="12580" width="20" style="1" customWidth="1"/>
    <col min="12581" max="12581" width="13" style="1" bestFit="1" customWidth="1"/>
    <col min="12582" max="12582" width="12.7109375" style="1" bestFit="1" customWidth="1"/>
    <col min="12583" max="12583" width="14.42578125" style="1" customWidth="1"/>
    <col min="12584" max="12584" width="20" style="1" customWidth="1"/>
    <col min="12585" max="12585" width="13" style="1" bestFit="1" customWidth="1"/>
    <col min="12586" max="12586" width="12.7109375" style="1" bestFit="1" customWidth="1"/>
    <col min="12587" max="12587" width="14.42578125" style="1" customWidth="1"/>
    <col min="12588" max="12588" width="20" style="1" customWidth="1"/>
    <col min="12589" max="12589" width="13" style="1" bestFit="1" customWidth="1"/>
    <col min="12590" max="12590" width="12.7109375" style="1" bestFit="1" customWidth="1"/>
    <col min="12591" max="12591" width="14.85546875" style="1" customWidth="1"/>
    <col min="12592" max="12592" width="13" style="1" customWidth="1"/>
    <col min="12593" max="12593" width="14.85546875" style="1" customWidth="1"/>
    <col min="12594" max="12594" width="13" style="1" customWidth="1"/>
    <col min="12595" max="12595" width="14.85546875" style="1" customWidth="1"/>
    <col min="12596" max="12596" width="13" style="1" customWidth="1"/>
    <col min="12597" max="12800" width="11" style="1"/>
    <col min="12801" max="12801" width="45.42578125" style="1" bestFit="1" customWidth="1"/>
    <col min="12802" max="12802" width="43.140625" style="1" bestFit="1" customWidth="1"/>
    <col min="12803" max="12803" width="32.42578125" style="1" bestFit="1" customWidth="1"/>
    <col min="12804" max="12804" width="14.85546875" style="1" customWidth="1"/>
    <col min="12805" max="12805" width="13" style="1" customWidth="1"/>
    <col min="12806" max="12806" width="14.85546875" style="1" customWidth="1"/>
    <col min="12807" max="12807" width="13" style="1" customWidth="1"/>
    <col min="12808" max="12808" width="14.85546875" style="1" customWidth="1"/>
    <col min="12809" max="12809" width="13" style="1" customWidth="1"/>
    <col min="12810" max="12810" width="14.42578125" style="1" customWidth="1"/>
    <col min="12811" max="12811" width="18.140625" style="1" customWidth="1"/>
    <col min="12812" max="12812" width="13" style="1" bestFit="1" customWidth="1"/>
    <col min="12813" max="12813" width="12.7109375" style="1" bestFit="1" customWidth="1"/>
    <col min="12814" max="12814" width="14.85546875" style="1" customWidth="1"/>
    <col min="12815" max="12815" width="13" style="1" customWidth="1"/>
    <col min="12816" max="12816" width="14.42578125" style="1" customWidth="1"/>
    <col min="12817" max="12818" width="18.140625" style="1" customWidth="1"/>
    <col min="12819" max="12819" width="15.5703125" style="1" customWidth="1"/>
    <col min="12820" max="12820" width="12.7109375" style="1" bestFit="1" customWidth="1"/>
    <col min="12821" max="12821" width="14.42578125" style="1" customWidth="1"/>
    <col min="12822" max="12822" width="18.140625" style="1" customWidth="1"/>
    <col min="12823" max="12823" width="13.85546875" style="1" customWidth="1"/>
    <col min="12824" max="12824" width="12.7109375" style="1" bestFit="1" customWidth="1"/>
    <col min="12825" max="12825" width="14.85546875" style="1" customWidth="1"/>
    <col min="12826" max="12826" width="13" style="1" customWidth="1"/>
    <col min="12827" max="12827" width="14.42578125" style="1" customWidth="1"/>
    <col min="12828" max="12828" width="20" style="1" customWidth="1"/>
    <col min="12829" max="12829" width="13" style="1" bestFit="1" customWidth="1"/>
    <col min="12830" max="12830" width="12.7109375" style="1" bestFit="1" customWidth="1"/>
    <col min="12831" max="12831" width="14.42578125" style="1" customWidth="1"/>
    <col min="12832" max="12832" width="20" style="1" customWidth="1"/>
    <col min="12833" max="12833" width="13" style="1" bestFit="1" customWidth="1"/>
    <col min="12834" max="12834" width="12.7109375" style="1" bestFit="1" customWidth="1"/>
    <col min="12835" max="12835" width="14.42578125" style="1" customWidth="1"/>
    <col min="12836" max="12836" width="20" style="1" customWidth="1"/>
    <col min="12837" max="12837" width="13" style="1" bestFit="1" customWidth="1"/>
    <col min="12838" max="12838" width="12.7109375" style="1" bestFit="1" customWidth="1"/>
    <col min="12839" max="12839" width="14.42578125" style="1" customWidth="1"/>
    <col min="12840" max="12840" width="20" style="1" customWidth="1"/>
    <col min="12841" max="12841" width="13" style="1" bestFit="1" customWidth="1"/>
    <col min="12842" max="12842" width="12.7109375" style="1" bestFit="1" customWidth="1"/>
    <col min="12843" max="12843" width="14.42578125" style="1" customWidth="1"/>
    <col min="12844" max="12844" width="20" style="1" customWidth="1"/>
    <col min="12845" max="12845" width="13" style="1" bestFit="1" customWidth="1"/>
    <col min="12846" max="12846" width="12.7109375" style="1" bestFit="1" customWidth="1"/>
    <col min="12847" max="12847" width="14.85546875" style="1" customWidth="1"/>
    <col min="12848" max="12848" width="13" style="1" customWidth="1"/>
    <col min="12849" max="12849" width="14.85546875" style="1" customWidth="1"/>
    <col min="12850" max="12850" width="13" style="1" customWidth="1"/>
    <col min="12851" max="12851" width="14.85546875" style="1" customWidth="1"/>
    <col min="12852" max="12852" width="13" style="1" customWidth="1"/>
    <col min="12853" max="13056" width="11" style="1"/>
    <col min="13057" max="13057" width="45.42578125" style="1" bestFit="1" customWidth="1"/>
    <col min="13058" max="13058" width="43.140625" style="1" bestFit="1" customWidth="1"/>
    <col min="13059" max="13059" width="32.42578125" style="1" bestFit="1" customWidth="1"/>
    <col min="13060" max="13060" width="14.85546875" style="1" customWidth="1"/>
    <col min="13061" max="13061" width="13" style="1" customWidth="1"/>
    <col min="13062" max="13062" width="14.85546875" style="1" customWidth="1"/>
    <col min="13063" max="13063" width="13" style="1" customWidth="1"/>
    <col min="13064" max="13064" width="14.85546875" style="1" customWidth="1"/>
    <col min="13065" max="13065" width="13" style="1" customWidth="1"/>
    <col min="13066" max="13066" width="14.42578125" style="1" customWidth="1"/>
    <col min="13067" max="13067" width="18.140625" style="1" customWidth="1"/>
    <col min="13068" max="13068" width="13" style="1" bestFit="1" customWidth="1"/>
    <col min="13069" max="13069" width="12.7109375" style="1" bestFit="1" customWidth="1"/>
    <col min="13070" max="13070" width="14.85546875" style="1" customWidth="1"/>
    <col min="13071" max="13071" width="13" style="1" customWidth="1"/>
    <col min="13072" max="13072" width="14.42578125" style="1" customWidth="1"/>
    <col min="13073" max="13074" width="18.140625" style="1" customWidth="1"/>
    <col min="13075" max="13075" width="15.5703125" style="1" customWidth="1"/>
    <col min="13076" max="13076" width="12.7109375" style="1" bestFit="1" customWidth="1"/>
    <col min="13077" max="13077" width="14.42578125" style="1" customWidth="1"/>
    <col min="13078" max="13078" width="18.140625" style="1" customWidth="1"/>
    <col min="13079" max="13079" width="13.85546875" style="1" customWidth="1"/>
    <col min="13080" max="13080" width="12.7109375" style="1" bestFit="1" customWidth="1"/>
    <col min="13081" max="13081" width="14.85546875" style="1" customWidth="1"/>
    <col min="13082" max="13082" width="13" style="1" customWidth="1"/>
    <col min="13083" max="13083" width="14.42578125" style="1" customWidth="1"/>
    <col min="13084" max="13084" width="20" style="1" customWidth="1"/>
    <col min="13085" max="13085" width="13" style="1" bestFit="1" customWidth="1"/>
    <col min="13086" max="13086" width="12.7109375" style="1" bestFit="1" customWidth="1"/>
    <col min="13087" max="13087" width="14.42578125" style="1" customWidth="1"/>
    <col min="13088" max="13088" width="20" style="1" customWidth="1"/>
    <col min="13089" max="13089" width="13" style="1" bestFit="1" customWidth="1"/>
    <col min="13090" max="13090" width="12.7109375" style="1" bestFit="1" customWidth="1"/>
    <col min="13091" max="13091" width="14.42578125" style="1" customWidth="1"/>
    <col min="13092" max="13092" width="20" style="1" customWidth="1"/>
    <col min="13093" max="13093" width="13" style="1" bestFit="1" customWidth="1"/>
    <col min="13094" max="13094" width="12.7109375" style="1" bestFit="1" customWidth="1"/>
    <col min="13095" max="13095" width="14.42578125" style="1" customWidth="1"/>
    <col min="13096" max="13096" width="20" style="1" customWidth="1"/>
    <col min="13097" max="13097" width="13" style="1" bestFit="1" customWidth="1"/>
    <col min="13098" max="13098" width="12.7109375" style="1" bestFit="1" customWidth="1"/>
    <col min="13099" max="13099" width="14.42578125" style="1" customWidth="1"/>
    <col min="13100" max="13100" width="20" style="1" customWidth="1"/>
    <col min="13101" max="13101" width="13" style="1" bestFit="1" customWidth="1"/>
    <col min="13102" max="13102" width="12.7109375" style="1" bestFit="1" customWidth="1"/>
    <col min="13103" max="13103" width="14.85546875" style="1" customWidth="1"/>
    <col min="13104" max="13104" width="13" style="1" customWidth="1"/>
    <col min="13105" max="13105" width="14.85546875" style="1" customWidth="1"/>
    <col min="13106" max="13106" width="13" style="1" customWidth="1"/>
    <col min="13107" max="13107" width="14.85546875" style="1" customWidth="1"/>
    <col min="13108" max="13108" width="13" style="1" customWidth="1"/>
    <col min="13109" max="13312" width="11" style="1"/>
    <col min="13313" max="13313" width="45.42578125" style="1" bestFit="1" customWidth="1"/>
    <col min="13314" max="13314" width="43.140625" style="1" bestFit="1" customWidth="1"/>
    <col min="13315" max="13315" width="32.42578125" style="1" bestFit="1" customWidth="1"/>
    <col min="13316" max="13316" width="14.85546875" style="1" customWidth="1"/>
    <col min="13317" max="13317" width="13" style="1" customWidth="1"/>
    <col min="13318" max="13318" width="14.85546875" style="1" customWidth="1"/>
    <col min="13319" max="13319" width="13" style="1" customWidth="1"/>
    <col min="13320" max="13320" width="14.85546875" style="1" customWidth="1"/>
    <col min="13321" max="13321" width="13" style="1" customWidth="1"/>
    <col min="13322" max="13322" width="14.42578125" style="1" customWidth="1"/>
    <col min="13323" max="13323" width="18.140625" style="1" customWidth="1"/>
    <col min="13324" max="13324" width="13" style="1" bestFit="1" customWidth="1"/>
    <col min="13325" max="13325" width="12.7109375" style="1" bestFit="1" customWidth="1"/>
    <col min="13326" max="13326" width="14.85546875" style="1" customWidth="1"/>
    <col min="13327" max="13327" width="13" style="1" customWidth="1"/>
    <col min="13328" max="13328" width="14.42578125" style="1" customWidth="1"/>
    <col min="13329" max="13330" width="18.140625" style="1" customWidth="1"/>
    <col min="13331" max="13331" width="15.5703125" style="1" customWidth="1"/>
    <col min="13332" max="13332" width="12.7109375" style="1" bestFit="1" customWidth="1"/>
    <col min="13333" max="13333" width="14.42578125" style="1" customWidth="1"/>
    <col min="13334" max="13334" width="18.140625" style="1" customWidth="1"/>
    <col min="13335" max="13335" width="13.85546875" style="1" customWidth="1"/>
    <col min="13336" max="13336" width="12.7109375" style="1" bestFit="1" customWidth="1"/>
    <col min="13337" max="13337" width="14.85546875" style="1" customWidth="1"/>
    <col min="13338" max="13338" width="13" style="1" customWidth="1"/>
    <col min="13339" max="13339" width="14.42578125" style="1" customWidth="1"/>
    <col min="13340" max="13340" width="20" style="1" customWidth="1"/>
    <col min="13341" max="13341" width="13" style="1" bestFit="1" customWidth="1"/>
    <col min="13342" max="13342" width="12.7109375" style="1" bestFit="1" customWidth="1"/>
    <col min="13343" max="13343" width="14.42578125" style="1" customWidth="1"/>
    <col min="13344" max="13344" width="20" style="1" customWidth="1"/>
    <col min="13345" max="13345" width="13" style="1" bestFit="1" customWidth="1"/>
    <col min="13346" max="13346" width="12.7109375" style="1" bestFit="1" customWidth="1"/>
    <col min="13347" max="13347" width="14.42578125" style="1" customWidth="1"/>
    <col min="13348" max="13348" width="20" style="1" customWidth="1"/>
    <col min="13349" max="13349" width="13" style="1" bestFit="1" customWidth="1"/>
    <col min="13350" max="13350" width="12.7109375" style="1" bestFit="1" customWidth="1"/>
    <col min="13351" max="13351" width="14.42578125" style="1" customWidth="1"/>
    <col min="13352" max="13352" width="20" style="1" customWidth="1"/>
    <col min="13353" max="13353" width="13" style="1" bestFit="1" customWidth="1"/>
    <col min="13354" max="13354" width="12.7109375" style="1" bestFit="1" customWidth="1"/>
    <col min="13355" max="13355" width="14.42578125" style="1" customWidth="1"/>
    <col min="13356" max="13356" width="20" style="1" customWidth="1"/>
    <col min="13357" max="13357" width="13" style="1" bestFit="1" customWidth="1"/>
    <col min="13358" max="13358" width="12.7109375" style="1" bestFit="1" customWidth="1"/>
    <col min="13359" max="13359" width="14.85546875" style="1" customWidth="1"/>
    <col min="13360" max="13360" width="13" style="1" customWidth="1"/>
    <col min="13361" max="13361" width="14.85546875" style="1" customWidth="1"/>
    <col min="13362" max="13362" width="13" style="1" customWidth="1"/>
    <col min="13363" max="13363" width="14.85546875" style="1" customWidth="1"/>
    <col min="13364" max="13364" width="13" style="1" customWidth="1"/>
    <col min="13365" max="13568" width="11" style="1"/>
    <col min="13569" max="13569" width="45.42578125" style="1" bestFit="1" customWidth="1"/>
    <col min="13570" max="13570" width="43.140625" style="1" bestFit="1" customWidth="1"/>
    <col min="13571" max="13571" width="32.42578125" style="1" bestFit="1" customWidth="1"/>
    <col min="13572" max="13572" width="14.85546875" style="1" customWidth="1"/>
    <col min="13573" max="13573" width="13" style="1" customWidth="1"/>
    <col min="13574" max="13574" width="14.85546875" style="1" customWidth="1"/>
    <col min="13575" max="13575" width="13" style="1" customWidth="1"/>
    <col min="13576" max="13576" width="14.85546875" style="1" customWidth="1"/>
    <col min="13577" max="13577" width="13" style="1" customWidth="1"/>
    <col min="13578" max="13578" width="14.42578125" style="1" customWidth="1"/>
    <col min="13579" max="13579" width="18.140625" style="1" customWidth="1"/>
    <col min="13580" max="13580" width="13" style="1" bestFit="1" customWidth="1"/>
    <col min="13581" max="13581" width="12.7109375" style="1" bestFit="1" customWidth="1"/>
    <col min="13582" max="13582" width="14.85546875" style="1" customWidth="1"/>
    <col min="13583" max="13583" width="13" style="1" customWidth="1"/>
    <col min="13584" max="13584" width="14.42578125" style="1" customWidth="1"/>
    <col min="13585" max="13586" width="18.140625" style="1" customWidth="1"/>
    <col min="13587" max="13587" width="15.5703125" style="1" customWidth="1"/>
    <col min="13588" max="13588" width="12.7109375" style="1" bestFit="1" customWidth="1"/>
    <col min="13589" max="13589" width="14.42578125" style="1" customWidth="1"/>
    <col min="13590" max="13590" width="18.140625" style="1" customWidth="1"/>
    <col min="13591" max="13591" width="13.85546875" style="1" customWidth="1"/>
    <col min="13592" max="13592" width="12.7109375" style="1" bestFit="1" customWidth="1"/>
    <col min="13593" max="13593" width="14.85546875" style="1" customWidth="1"/>
    <col min="13594" max="13594" width="13" style="1" customWidth="1"/>
    <col min="13595" max="13595" width="14.42578125" style="1" customWidth="1"/>
    <col min="13596" max="13596" width="20" style="1" customWidth="1"/>
    <col min="13597" max="13597" width="13" style="1" bestFit="1" customWidth="1"/>
    <col min="13598" max="13598" width="12.7109375" style="1" bestFit="1" customWidth="1"/>
    <col min="13599" max="13599" width="14.42578125" style="1" customWidth="1"/>
    <col min="13600" max="13600" width="20" style="1" customWidth="1"/>
    <col min="13601" max="13601" width="13" style="1" bestFit="1" customWidth="1"/>
    <col min="13602" max="13602" width="12.7109375" style="1" bestFit="1" customWidth="1"/>
    <col min="13603" max="13603" width="14.42578125" style="1" customWidth="1"/>
    <col min="13604" max="13604" width="20" style="1" customWidth="1"/>
    <col min="13605" max="13605" width="13" style="1" bestFit="1" customWidth="1"/>
    <col min="13606" max="13606" width="12.7109375" style="1" bestFit="1" customWidth="1"/>
    <col min="13607" max="13607" width="14.42578125" style="1" customWidth="1"/>
    <col min="13608" max="13608" width="20" style="1" customWidth="1"/>
    <col min="13609" max="13609" width="13" style="1" bestFit="1" customWidth="1"/>
    <col min="13610" max="13610" width="12.7109375" style="1" bestFit="1" customWidth="1"/>
    <col min="13611" max="13611" width="14.42578125" style="1" customWidth="1"/>
    <col min="13612" max="13612" width="20" style="1" customWidth="1"/>
    <col min="13613" max="13613" width="13" style="1" bestFit="1" customWidth="1"/>
    <col min="13614" max="13614" width="12.7109375" style="1" bestFit="1" customWidth="1"/>
    <col min="13615" max="13615" width="14.85546875" style="1" customWidth="1"/>
    <col min="13616" max="13616" width="13" style="1" customWidth="1"/>
    <col min="13617" max="13617" width="14.85546875" style="1" customWidth="1"/>
    <col min="13618" max="13618" width="13" style="1" customWidth="1"/>
    <col min="13619" max="13619" width="14.85546875" style="1" customWidth="1"/>
    <col min="13620" max="13620" width="13" style="1" customWidth="1"/>
    <col min="13621" max="13824" width="11" style="1"/>
    <col min="13825" max="13825" width="45.42578125" style="1" bestFit="1" customWidth="1"/>
    <col min="13826" max="13826" width="43.140625" style="1" bestFit="1" customWidth="1"/>
    <col min="13827" max="13827" width="32.42578125" style="1" bestFit="1" customWidth="1"/>
    <col min="13828" max="13828" width="14.85546875" style="1" customWidth="1"/>
    <col min="13829" max="13829" width="13" style="1" customWidth="1"/>
    <col min="13830" max="13830" width="14.85546875" style="1" customWidth="1"/>
    <col min="13831" max="13831" width="13" style="1" customWidth="1"/>
    <col min="13832" max="13832" width="14.85546875" style="1" customWidth="1"/>
    <col min="13833" max="13833" width="13" style="1" customWidth="1"/>
    <col min="13834" max="13834" width="14.42578125" style="1" customWidth="1"/>
    <col min="13835" max="13835" width="18.140625" style="1" customWidth="1"/>
    <col min="13836" max="13836" width="13" style="1" bestFit="1" customWidth="1"/>
    <col min="13837" max="13837" width="12.7109375" style="1" bestFit="1" customWidth="1"/>
    <col min="13838" max="13838" width="14.85546875" style="1" customWidth="1"/>
    <col min="13839" max="13839" width="13" style="1" customWidth="1"/>
    <col min="13840" max="13840" width="14.42578125" style="1" customWidth="1"/>
    <col min="13841" max="13842" width="18.140625" style="1" customWidth="1"/>
    <col min="13843" max="13843" width="15.5703125" style="1" customWidth="1"/>
    <col min="13844" max="13844" width="12.7109375" style="1" bestFit="1" customWidth="1"/>
    <col min="13845" max="13845" width="14.42578125" style="1" customWidth="1"/>
    <col min="13846" max="13846" width="18.140625" style="1" customWidth="1"/>
    <col min="13847" max="13847" width="13.85546875" style="1" customWidth="1"/>
    <col min="13848" max="13848" width="12.7109375" style="1" bestFit="1" customWidth="1"/>
    <col min="13849" max="13849" width="14.85546875" style="1" customWidth="1"/>
    <col min="13850" max="13850" width="13" style="1" customWidth="1"/>
    <col min="13851" max="13851" width="14.42578125" style="1" customWidth="1"/>
    <col min="13852" max="13852" width="20" style="1" customWidth="1"/>
    <col min="13853" max="13853" width="13" style="1" bestFit="1" customWidth="1"/>
    <col min="13854" max="13854" width="12.7109375" style="1" bestFit="1" customWidth="1"/>
    <col min="13855" max="13855" width="14.42578125" style="1" customWidth="1"/>
    <col min="13856" max="13856" width="20" style="1" customWidth="1"/>
    <col min="13857" max="13857" width="13" style="1" bestFit="1" customWidth="1"/>
    <col min="13858" max="13858" width="12.7109375" style="1" bestFit="1" customWidth="1"/>
    <col min="13859" max="13859" width="14.42578125" style="1" customWidth="1"/>
    <col min="13860" max="13860" width="20" style="1" customWidth="1"/>
    <col min="13861" max="13861" width="13" style="1" bestFit="1" customWidth="1"/>
    <col min="13862" max="13862" width="12.7109375" style="1" bestFit="1" customWidth="1"/>
    <col min="13863" max="13863" width="14.42578125" style="1" customWidth="1"/>
    <col min="13864" max="13864" width="20" style="1" customWidth="1"/>
    <col min="13865" max="13865" width="13" style="1" bestFit="1" customWidth="1"/>
    <col min="13866" max="13866" width="12.7109375" style="1" bestFit="1" customWidth="1"/>
    <col min="13867" max="13867" width="14.42578125" style="1" customWidth="1"/>
    <col min="13868" max="13868" width="20" style="1" customWidth="1"/>
    <col min="13869" max="13869" width="13" style="1" bestFit="1" customWidth="1"/>
    <col min="13870" max="13870" width="12.7109375" style="1" bestFit="1" customWidth="1"/>
    <col min="13871" max="13871" width="14.85546875" style="1" customWidth="1"/>
    <col min="13872" max="13872" width="13" style="1" customWidth="1"/>
    <col min="13873" max="13873" width="14.85546875" style="1" customWidth="1"/>
    <col min="13874" max="13874" width="13" style="1" customWidth="1"/>
    <col min="13875" max="13875" width="14.85546875" style="1" customWidth="1"/>
    <col min="13876" max="13876" width="13" style="1" customWidth="1"/>
    <col min="13877" max="14080" width="11" style="1"/>
    <col min="14081" max="14081" width="45.42578125" style="1" bestFit="1" customWidth="1"/>
    <col min="14082" max="14082" width="43.140625" style="1" bestFit="1" customWidth="1"/>
    <col min="14083" max="14083" width="32.42578125" style="1" bestFit="1" customWidth="1"/>
    <col min="14084" max="14084" width="14.85546875" style="1" customWidth="1"/>
    <col min="14085" max="14085" width="13" style="1" customWidth="1"/>
    <col min="14086" max="14086" width="14.85546875" style="1" customWidth="1"/>
    <col min="14087" max="14087" width="13" style="1" customWidth="1"/>
    <col min="14088" max="14088" width="14.85546875" style="1" customWidth="1"/>
    <col min="14089" max="14089" width="13" style="1" customWidth="1"/>
    <col min="14090" max="14090" width="14.42578125" style="1" customWidth="1"/>
    <col min="14091" max="14091" width="18.140625" style="1" customWidth="1"/>
    <col min="14092" max="14092" width="13" style="1" bestFit="1" customWidth="1"/>
    <col min="14093" max="14093" width="12.7109375" style="1" bestFit="1" customWidth="1"/>
    <col min="14094" max="14094" width="14.85546875" style="1" customWidth="1"/>
    <col min="14095" max="14095" width="13" style="1" customWidth="1"/>
    <col min="14096" max="14096" width="14.42578125" style="1" customWidth="1"/>
    <col min="14097" max="14098" width="18.140625" style="1" customWidth="1"/>
    <col min="14099" max="14099" width="15.5703125" style="1" customWidth="1"/>
    <col min="14100" max="14100" width="12.7109375" style="1" bestFit="1" customWidth="1"/>
    <col min="14101" max="14101" width="14.42578125" style="1" customWidth="1"/>
    <col min="14102" max="14102" width="18.140625" style="1" customWidth="1"/>
    <col min="14103" max="14103" width="13.85546875" style="1" customWidth="1"/>
    <col min="14104" max="14104" width="12.7109375" style="1" bestFit="1" customWidth="1"/>
    <col min="14105" max="14105" width="14.85546875" style="1" customWidth="1"/>
    <col min="14106" max="14106" width="13" style="1" customWidth="1"/>
    <col min="14107" max="14107" width="14.42578125" style="1" customWidth="1"/>
    <col min="14108" max="14108" width="20" style="1" customWidth="1"/>
    <col min="14109" max="14109" width="13" style="1" bestFit="1" customWidth="1"/>
    <col min="14110" max="14110" width="12.7109375" style="1" bestFit="1" customWidth="1"/>
    <col min="14111" max="14111" width="14.42578125" style="1" customWidth="1"/>
    <col min="14112" max="14112" width="20" style="1" customWidth="1"/>
    <col min="14113" max="14113" width="13" style="1" bestFit="1" customWidth="1"/>
    <col min="14114" max="14114" width="12.7109375" style="1" bestFit="1" customWidth="1"/>
    <col min="14115" max="14115" width="14.42578125" style="1" customWidth="1"/>
    <col min="14116" max="14116" width="20" style="1" customWidth="1"/>
    <col min="14117" max="14117" width="13" style="1" bestFit="1" customWidth="1"/>
    <col min="14118" max="14118" width="12.7109375" style="1" bestFit="1" customWidth="1"/>
    <col min="14119" max="14119" width="14.42578125" style="1" customWidth="1"/>
    <col min="14120" max="14120" width="20" style="1" customWidth="1"/>
    <col min="14121" max="14121" width="13" style="1" bestFit="1" customWidth="1"/>
    <col min="14122" max="14122" width="12.7109375" style="1" bestFit="1" customWidth="1"/>
    <col min="14123" max="14123" width="14.42578125" style="1" customWidth="1"/>
    <col min="14124" max="14124" width="20" style="1" customWidth="1"/>
    <col min="14125" max="14125" width="13" style="1" bestFit="1" customWidth="1"/>
    <col min="14126" max="14126" width="12.7109375" style="1" bestFit="1" customWidth="1"/>
    <col min="14127" max="14127" width="14.85546875" style="1" customWidth="1"/>
    <col min="14128" max="14128" width="13" style="1" customWidth="1"/>
    <col min="14129" max="14129" width="14.85546875" style="1" customWidth="1"/>
    <col min="14130" max="14130" width="13" style="1" customWidth="1"/>
    <col min="14131" max="14131" width="14.85546875" style="1" customWidth="1"/>
    <col min="14132" max="14132" width="13" style="1" customWidth="1"/>
    <col min="14133" max="14336" width="11" style="1"/>
    <col min="14337" max="14337" width="45.42578125" style="1" bestFit="1" customWidth="1"/>
    <col min="14338" max="14338" width="43.140625" style="1" bestFit="1" customWidth="1"/>
    <col min="14339" max="14339" width="32.42578125" style="1" bestFit="1" customWidth="1"/>
    <col min="14340" max="14340" width="14.85546875" style="1" customWidth="1"/>
    <col min="14341" max="14341" width="13" style="1" customWidth="1"/>
    <col min="14342" max="14342" width="14.85546875" style="1" customWidth="1"/>
    <col min="14343" max="14343" width="13" style="1" customWidth="1"/>
    <col min="14344" max="14344" width="14.85546875" style="1" customWidth="1"/>
    <col min="14345" max="14345" width="13" style="1" customWidth="1"/>
    <col min="14346" max="14346" width="14.42578125" style="1" customWidth="1"/>
    <col min="14347" max="14347" width="18.140625" style="1" customWidth="1"/>
    <col min="14348" max="14348" width="13" style="1" bestFit="1" customWidth="1"/>
    <col min="14349" max="14349" width="12.7109375" style="1" bestFit="1" customWidth="1"/>
    <col min="14350" max="14350" width="14.85546875" style="1" customWidth="1"/>
    <col min="14351" max="14351" width="13" style="1" customWidth="1"/>
    <col min="14352" max="14352" width="14.42578125" style="1" customWidth="1"/>
    <col min="14353" max="14354" width="18.140625" style="1" customWidth="1"/>
    <col min="14355" max="14355" width="15.5703125" style="1" customWidth="1"/>
    <col min="14356" max="14356" width="12.7109375" style="1" bestFit="1" customWidth="1"/>
    <col min="14357" max="14357" width="14.42578125" style="1" customWidth="1"/>
    <col min="14358" max="14358" width="18.140625" style="1" customWidth="1"/>
    <col min="14359" max="14359" width="13.85546875" style="1" customWidth="1"/>
    <col min="14360" max="14360" width="12.7109375" style="1" bestFit="1" customWidth="1"/>
    <col min="14361" max="14361" width="14.85546875" style="1" customWidth="1"/>
    <col min="14362" max="14362" width="13" style="1" customWidth="1"/>
    <col min="14363" max="14363" width="14.42578125" style="1" customWidth="1"/>
    <col min="14364" max="14364" width="20" style="1" customWidth="1"/>
    <col min="14365" max="14365" width="13" style="1" bestFit="1" customWidth="1"/>
    <col min="14366" max="14366" width="12.7109375" style="1" bestFit="1" customWidth="1"/>
    <col min="14367" max="14367" width="14.42578125" style="1" customWidth="1"/>
    <col min="14368" max="14368" width="20" style="1" customWidth="1"/>
    <col min="14369" max="14369" width="13" style="1" bestFit="1" customWidth="1"/>
    <col min="14370" max="14370" width="12.7109375" style="1" bestFit="1" customWidth="1"/>
    <col min="14371" max="14371" width="14.42578125" style="1" customWidth="1"/>
    <col min="14372" max="14372" width="20" style="1" customWidth="1"/>
    <col min="14373" max="14373" width="13" style="1" bestFit="1" customWidth="1"/>
    <col min="14374" max="14374" width="12.7109375" style="1" bestFit="1" customWidth="1"/>
    <col min="14375" max="14375" width="14.42578125" style="1" customWidth="1"/>
    <col min="14376" max="14376" width="20" style="1" customWidth="1"/>
    <col min="14377" max="14377" width="13" style="1" bestFit="1" customWidth="1"/>
    <col min="14378" max="14378" width="12.7109375" style="1" bestFit="1" customWidth="1"/>
    <col min="14379" max="14379" width="14.42578125" style="1" customWidth="1"/>
    <col min="14380" max="14380" width="20" style="1" customWidth="1"/>
    <col min="14381" max="14381" width="13" style="1" bestFit="1" customWidth="1"/>
    <col min="14382" max="14382" width="12.7109375" style="1" bestFit="1" customWidth="1"/>
    <col min="14383" max="14383" width="14.85546875" style="1" customWidth="1"/>
    <col min="14384" max="14384" width="13" style="1" customWidth="1"/>
    <col min="14385" max="14385" width="14.85546875" style="1" customWidth="1"/>
    <col min="14386" max="14386" width="13" style="1" customWidth="1"/>
    <col min="14387" max="14387" width="14.85546875" style="1" customWidth="1"/>
    <col min="14388" max="14388" width="13" style="1" customWidth="1"/>
    <col min="14389" max="14592" width="11" style="1"/>
    <col min="14593" max="14593" width="45.42578125" style="1" bestFit="1" customWidth="1"/>
    <col min="14594" max="14594" width="43.140625" style="1" bestFit="1" customWidth="1"/>
    <col min="14595" max="14595" width="32.42578125" style="1" bestFit="1" customWidth="1"/>
    <col min="14596" max="14596" width="14.85546875" style="1" customWidth="1"/>
    <col min="14597" max="14597" width="13" style="1" customWidth="1"/>
    <col min="14598" max="14598" width="14.85546875" style="1" customWidth="1"/>
    <col min="14599" max="14599" width="13" style="1" customWidth="1"/>
    <col min="14600" max="14600" width="14.85546875" style="1" customWidth="1"/>
    <col min="14601" max="14601" width="13" style="1" customWidth="1"/>
    <col min="14602" max="14602" width="14.42578125" style="1" customWidth="1"/>
    <col min="14603" max="14603" width="18.140625" style="1" customWidth="1"/>
    <col min="14604" max="14604" width="13" style="1" bestFit="1" customWidth="1"/>
    <col min="14605" max="14605" width="12.7109375" style="1" bestFit="1" customWidth="1"/>
    <col min="14606" max="14606" width="14.85546875" style="1" customWidth="1"/>
    <col min="14607" max="14607" width="13" style="1" customWidth="1"/>
    <col min="14608" max="14608" width="14.42578125" style="1" customWidth="1"/>
    <col min="14609" max="14610" width="18.140625" style="1" customWidth="1"/>
    <col min="14611" max="14611" width="15.5703125" style="1" customWidth="1"/>
    <col min="14612" max="14612" width="12.7109375" style="1" bestFit="1" customWidth="1"/>
    <col min="14613" max="14613" width="14.42578125" style="1" customWidth="1"/>
    <col min="14614" max="14614" width="18.140625" style="1" customWidth="1"/>
    <col min="14615" max="14615" width="13.85546875" style="1" customWidth="1"/>
    <col min="14616" max="14616" width="12.7109375" style="1" bestFit="1" customWidth="1"/>
    <col min="14617" max="14617" width="14.85546875" style="1" customWidth="1"/>
    <col min="14618" max="14618" width="13" style="1" customWidth="1"/>
    <col min="14619" max="14619" width="14.42578125" style="1" customWidth="1"/>
    <col min="14620" max="14620" width="20" style="1" customWidth="1"/>
    <col min="14621" max="14621" width="13" style="1" bestFit="1" customWidth="1"/>
    <col min="14622" max="14622" width="12.7109375" style="1" bestFit="1" customWidth="1"/>
    <col min="14623" max="14623" width="14.42578125" style="1" customWidth="1"/>
    <col min="14624" max="14624" width="20" style="1" customWidth="1"/>
    <col min="14625" max="14625" width="13" style="1" bestFit="1" customWidth="1"/>
    <col min="14626" max="14626" width="12.7109375" style="1" bestFit="1" customWidth="1"/>
    <col min="14627" max="14627" width="14.42578125" style="1" customWidth="1"/>
    <col min="14628" max="14628" width="20" style="1" customWidth="1"/>
    <col min="14629" max="14629" width="13" style="1" bestFit="1" customWidth="1"/>
    <col min="14630" max="14630" width="12.7109375" style="1" bestFit="1" customWidth="1"/>
    <col min="14631" max="14631" width="14.42578125" style="1" customWidth="1"/>
    <col min="14632" max="14632" width="20" style="1" customWidth="1"/>
    <col min="14633" max="14633" width="13" style="1" bestFit="1" customWidth="1"/>
    <col min="14634" max="14634" width="12.7109375" style="1" bestFit="1" customWidth="1"/>
    <col min="14635" max="14635" width="14.42578125" style="1" customWidth="1"/>
    <col min="14636" max="14636" width="20" style="1" customWidth="1"/>
    <col min="14637" max="14637" width="13" style="1" bestFit="1" customWidth="1"/>
    <col min="14638" max="14638" width="12.7109375" style="1" bestFit="1" customWidth="1"/>
    <col min="14639" max="14639" width="14.85546875" style="1" customWidth="1"/>
    <col min="14640" max="14640" width="13" style="1" customWidth="1"/>
    <col min="14641" max="14641" width="14.85546875" style="1" customWidth="1"/>
    <col min="14642" max="14642" width="13" style="1" customWidth="1"/>
    <col min="14643" max="14643" width="14.85546875" style="1" customWidth="1"/>
    <col min="14644" max="14644" width="13" style="1" customWidth="1"/>
    <col min="14645" max="14848" width="11" style="1"/>
    <col min="14849" max="14849" width="45.42578125" style="1" bestFit="1" customWidth="1"/>
    <col min="14850" max="14850" width="43.140625" style="1" bestFit="1" customWidth="1"/>
    <col min="14851" max="14851" width="32.42578125" style="1" bestFit="1" customWidth="1"/>
    <col min="14852" max="14852" width="14.85546875" style="1" customWidth="1"/>
    <col min="14853" max="14853" width="13" style="1" customWidth="1"/>
    <col min="14854" max="14854" width="14.85546875" style="1" customWidth="1"/>
    <col min="14855" max="14855" width="13" style="1" customWidth="1"/>
    <col min="14856" max="14856" width="14.85546875" style="1" customWidth="1"/>
    <col min="14857" max="14857" width="13" style="1" customWidth="1"/>
    <col min="14858" max="14858" width="14.42578125" style="1" customWidth="1"/>
    <col min="14859" max="14859" width="18.140625" style="1" customWidth="1"/>
    <col min="14860" max="14860" width="13" style="1" bestFit="1" customWidth="1"/>
    <col min="14861" max="14861" width="12.7109375" style="1" bestFit="1" customWidth="1"/>
    <col min="14862" max="14862" width="14.85546875" style="1" customWidth="1"/>
    <col min="14863" max="14863" width="13" style="1" customWidth="1"/>
    <col min="14864" max="14864" width="14.42578125" style="1" customWidth="1"/>
    <col min="14865" max="14866" width="18.140625" style="1" customWidth="1"/>
    <col min="14867" max="14867" width="15.5703125" style="1" customWidth="1"/>
    <col min="14868" max="14868" width="12.7109375" style="1" bestFit="1" customWidth="1"/>
    <col min="14869" max="14869" width="14.42578125" style="1" customWidth="1"/>
    <col min="14870" max="14870" width="18.140625" style="1" customWidth="1"/>
    <col min="14871" max="14871" width="13.85546875" style="1" customWidth="1"/>
    <col min="14872" max="14872" width="12.7109375" style="1" bestFit="1" customWidth="1"/>
    <col min="14873" max="14873" width="14.85546875" style="1" customWidth="1"/>
    <col min="14874" max="14874" width="13" style="1" customWidth="1"/>
    <col min="14875" max="14875" width="14.42578125" style="1" customWidth="1"/>
    <col min="14876" max="14876" width="20" style="1" customWidth="1"/>
    <col min="14877" max="14877" width="13" style="1" bestFit="1" customWidth="1"/>
    <col min="14878" max="14878" width="12.7109375" style="1" bestFit="1" customWidth="1"/>
    <col min="14879" max="14879" width="14.42578125" style="1" customWidth="1"/>
    <col min="14880" max="14880" width="20" style="1" customWidth="1"/>
    <col min="14881" max="14881" width="13" style="1" bestFit="1" customWidth="1"/>
    <col min="14882" max="14882" width="12.7109375" style="1" bestFit="1" customWidth="1"/>
    <col min="14883" max="14883" width="14.42578125" style="1" customWidth="1"/>
    <col min="14884" max="14884" width="20" style="1" customWidth="1"/>
    <col min="14885" max="14885" width="13" style="1" bestFit="1" customWidth="1"/>
    <col min="14886" max="14886" width="12.7109375" style="1" bestFit="1" customWidth="1"/>
    <col min="14887" max="14887" width="14.42578125" style="1" customWidth="1"/>
    <col min="14888" max="14888" width="20" style="1" customWidth="1"/>
    <col min="14889" max="14889" width="13" style="1" bestFit="1" customWidth="1"/>
    <col min="14890" max="14890" width="12.7109375" style="1" bestFit="1" customWidth="1"/>
    <col min="14891" max="14891" width="14.42578125" style="1" customWidth="1"/>
    <col min="14892" max="14892" width="20" style="1" customWidth="1"/>
    <col min="14893" max="14893" width="13" style="1" bestFit="1" customWidth="1"/>
    <col min="14894" max="14894" width="12.7109375" style="1" bestFit="1" customWidth="1"/>
    <col min="14895" max="14895" width="14.85546875" style="1" customWidth="1"/>
    <col min="14896" max="14896" width="13" style="1" customWidth="1"/>
    <col min="14897" max="14897" width="14.85546875" style="1" customWidth="1"/>
    <col min="14898" max="14898" width="13" style="1" customWidth="1"/>
    <col min="14899" max="14899" width="14.85546875" style="1" customWidth="1"/>
    <col min="14900" max="14900" width="13" style="1" customWidth="1"/>
    <col min="14901" max="15104" width="11" style="1"/>
    <col min="15105" max="15105" width="45.42578125" style="1" bestFit="1" customWidth="1"/>
    <col min="15106" max="15106" width="43.140625" style="1" bestFit="1" customWidth="1"/>
    <col min="15107" max="15107" width="32.42578125" style="1" bestFit="1" customWidth="1"/>
    <col min="15108" max="15108" width="14.85546875" style="1" customWidth="1"/>
    <col min="15109" max="15109" width="13" style="1" customWidth="1"/>
    <col min="15110" max="15110" width="14.85546875" style="1" customWidth="1"/>
    <col min="15111" max="15111" width="13" style="1" customWidth="1"/>
    <col min="15112" max="15112" width="14.85546875" style="1" customWidth="1"/>
    <col min="15113" max="15113" width="13" style="1" customWidth="1"/>
    <col min="15114" max="15114" width="14.42578125" style="1" customWidth="1"/>
    <col min="15115" max="15115" width="18.140625" style="1" customWidth="1"/>
    <col min="15116" max="15116" width="13" style="1" bestFit="1" customWidth="1"/>
    <col min="15117" max="15117" width="12.7109375" style="1" bestFit="1" customWidth="1"/>
    <col min="15118" max="15118" width="14.85546875" style="1" customWidth="1"/>
    <col min="15119" max="15119" width="13" style="1" customWidth="1"/>
    <col min="15120" max="15120" width="14.42578125" style="1" customWidth="1"/>
    <col min="15121" max="15122" width="18.140625" style="1" customWidth="1"/>
    <col min="15123" max="15123" width="15.5703125" style="1" customWidth="1"/>
    <col min="15124" max="15124" width="12.7109375" style="1" bestFit="1" customWidth="1"/>
    <col min="15125" max="15125" width="14.42578125" style="1" customWidth="1"/>
    <col min="15126" max="15126" width="18.140625" style="1" customWidth="1"/>
    <col min="15127" max="15127" width="13.85546875" style="1" customWidth="1"/>
    <col min="15128" max="15128" width="12.7109375" style="1" bestFit="1" customWidth="1"/>
    <col min="15129" max="15129" width="14.85546875" style="1" customWidth="1"/>
    <col min="15130" max="15130" width="13" style="1" customWidth="1"/>
    <col min="15131" max="15131" width="14.42578125" style="1" customWidth="1"/>
    <col min="15132" max="15132" width="20" style="1" customWidth="1"/>
    <col min="15133" max="15133" width="13" style="1" bestFit="1" customWidth="1"/>
    <col min="15134" max="15134" width="12.7109375" style="1" bestFit="1" customWidth="1"/>
    <col min="15135" max="15135" width="14.42578125" style="1" customWidth="1"/>
    <col min="15136" max="15136" width="20" style="1" customWidth="1"/>
    <col min="15137" max="15137" width="13" style="1" bestFit="1" customWidth="1"/>
    <col min="15138" max="15138" width="12.7109375" style="1" bestFit="1" customWidth="1"/>
    <col min="15139" max="15139" width="14.42578125" style="1" customWidth="1"/>
    <col min="15140" max="15140" width="20" style="1" customWidth="1"/>
    <col min="15141" max="15141" width="13" style="1" bestFit="1" customWidth="1"/>
    <col min="15142" max="15142" width="12.7109375" style="1" bestFit="1" customWidth="1"/>
    <col min="15143" max="15143" width="14.42578125" style="1" customWidth="1"/>
    <col min="15144" max="15144" width="20" style="1" customWidth="1"/>
    <col min="15145" max="15145" width="13" style="1" bestFit="1" customWidth="1"/>
    <col min="15146" max="15146" width="12.7109375" style="1" bestFit="1" customWidth="1"/>
    <col min="15147" max="15147" width="14.42578125" style="1" customWidth="1"/>
    <col min="15148" max="15148" width="20" style="1" customWidth="1"/>
    <col min="15149" max="15149" width="13" style="1" bestFit="1" customWidth="1"/>
    <col min="15150" max="15150" width="12.7109375" style="1" bestFit="1" customWidth="1"/>
    <col min="15151" max="15151" width="14.85546875" style="1" customWidth="1"/>
    <col min="15152" max="15152" width="13" style="1" customWidth="1"/>
    <col min="15153" max="15153" width="14.85546875" style="1" customWidth="1"/>
    <col min="15154" max="15154" width="13" style="1" customWidth="1"/>
    <col min="15155" max="15155" width="14.85546875" style="1" customWidth="1"/>
    <col min="15156" max="15156" width="13" style="1" customWidth="1"/>
    <col min="15157" max="15360" width="11" style="1"/>
    <col min="15361" max="15361" width="45.42578125" style="1" bestFit="1" customWidth="1"/>
    <col min="15362" max="15362" width="43.140625" style="1" bestFit="1" customWidth="1"/>
    <col min="15363" max="15363" width="32.42578125" style="1" bestFit="1" customWidth="1"/>
    <col min="15364" max="15364" width="14.85546875" style="1" customWidth="1"/>
    <col min="15365" max="15365" width="13" style="1" customWidth="1"/>
    <col min="15366" max="15366" width="14.85546875" style="1" customWidth="1"/>
    <col min="15367" max="15367" width="13" style="1" customWidth="1"/>
    <col min="15368" max="15368" width="14.85546875" style="1" customWidth="1"/>
    <col min="15369" max="15369" width="13" style="1" customWidth="1"/>
    <col min="15370" max="15370" width="14.42578125" style="1" customWidth="1"/>
    <col min="15371" max="15371" width="18.140625" style="1" customWidth="1"/>
    <col min="15372" max="15372" width="13" style="1" bestFit="1" customWidth="1"/>
    <col min="15373" max="15373" width="12.7109375" style="1" bestFit="1" customWidth="1"/>
    <col min="15374" max="15374" width="14.85546875" style="1" customWidth="1"/>
    <col min="15375" max="15375" width="13" style="1" customWidth="1"/>
    <col min="15376" max="15376" width="14.42578125" style="1" customWidth="1"/>
    <col min="15377" max="15378" width="18.140625" style="1" customWidth="1"/>
    <col min="15379" max="15379" width="15.5703125" style="1" customWidth="1"/>
    <col min="15380" max="15380" width="12.7109375" style="1" bestFit="1" customWidth="1"/>
    <col min="15381" max="15381" width="14.42578125" style="1" customWidth="1"/>
    <col min="15382" max="15382" width="18.140625" style="1" customWidth="1"/>
    <col min="15383" max="15383" width="13.85546875" style="1" customWidth="1"/>
    <col min="15384" max="15384" width="12.7109375" style="1" bestFit="1" customWidth="1"/>
    <col min="15385" max="15385" width="14.85546875" style="1" customWidth="1"/>
    <col min="15386" max="15386" width="13" style="1" customWidth="1"/>
    <col min="15387" max="15387" width="14.42578125" style="1" customWidth="1"/>
    <col min="15388" max="15388" width="20" style="1" customWidth="1"/>
    <col min="15389" max="15389" width="13" style="1" bestFit="1" customWidth="1"/>
    <col min="15390" max="15390" width="12.7109375" style="1" bestFit="1" customWidth="1"/>
    <col min="15391" max="15391" width="14.42578125" style="1" customWidth="1"/>
    <col min="15392" max="15392" width="20" style="1" customWidth="1"/>
    <col min="15393" max="15393" width="13" style="1" bestFit="1" customWidth="1"/>
    <col min="15394" max="15394" width="12.7109375" style="1" bestFit="1" customWidth="1"/>
    <col min="15395" max="15395" width="14.42578125" style="1" customWidth="1"/>
    <col min="15396" max="15396" width="20" style="1" customWidth="1"/>
    <col min="15397" max="15397" width="13" style="1" bestFit="1" customWidth="1"/>
    <col min="15398" max="15398" width="12.7109375" style="1" bestFit="1" customWidth="1"/>
    <col min="15399" max="15399" width="14.42578125" style="1" customWidth="1"/>
    <col min="15400" max="15400" width="20" style="1" customWidth="1"/>
    <col min="15401" max="15401" width="13" style="1" bestFit="1" customWidth="1"/>
    <col min="15402" max="15402" width="12.7109375" style="1" bestFit="1" customWidth="1"/>
    <col min="15403" max="15403" width="14.42578125" style="1" customWidth="1"/>
    <col min="15404" max="15404" width="20" style="1" customWidth="1"/>
    <col min="15405" max="15405" width="13" style="1" bestFit="1" customWidth="1"/>
    <col min="15406" max="15406" width="12.7109375" style="1" bestFit="1" customWidth="1"/>
    <col min="15407" max="15407" width="14.85546875" style="1" customWidth="1"/>
    <col min="15408" max="15408" width="13" style="1" customWidth="1"/>
    <col min="15409" max="15409" width="14.85546875" style="1" customWidth="1"/>
    <col min="15410" max="15410" width="13" style="1" customWidth="1"/>
    <col min="15411" max="15411" width="14.85546875" style="1" customWidth="1"/>
    <col min="15412" max="15412" width="13" style="1" customWidth="1"/>
    <col min="15413" max="15616" width="11" style="1"/>
    <col min="15617" max="15617" width="45.42578125" style="1" bestFit="1" customWidth="1"/>
    <col min="15618" max="15618" width="43.140625" style="1" bestFit="1" customWidth="1"/>
    <col min="15619" max="15619" width="32.42578125" style="1" bestFit="1" customWidth="1"/>
    <col min="15620" max="15620" width="14.85546875" style="1" customWidth="1"/>
    <col min="15621" max="15621" width="13" style="1" customWidth="1"/>
    <col min="15622" max="15622" width="14.85546875" style="1" customWidth="1"/>
    <col min="15623" max="15623" width="13" style="1" customWidth="1"/>
    <col min="15624" max="15624" width="14.85546875" style="1" customWidth="1"/>
    <col min="15625" max="15625" width="13" style="1" customWidth="1"/>
    <col min="15626" max="15626" width="14.42578125" style="1" customWidth="1"/>
    <col min="15627" max="15627" width="18.140625" style="1" customWidth="1"/>
    <col min="15628" max="15628" width="13" style="1" bestFit="1" customWidth="1"/>
    <col min="15629" max="15629" width="12.7109375" style="1" bestFit="1" customWidth="1"/>
    <col min="15630" max="15630" width="14.85546875" style="1" customWidth="1"/>
    <col min="15631" max="15631" width="13" style="1" customWidth="1"/>
    <col min="15632" max="15632" width="14.42578125" style="1" customWidth="1"/>
    <col min="15633" max="15634" width="18.140625" style="1" customWidth="1"/>
    <col min="15635" max="15635" width="15.5703125" style="1" customWidth="1"/>
    <col min="15636" max="15636" width="12.7109375" style="1" bestFit="1" customWidth="1"/>
    <col min="15637" max="15637" width="14.42578125" style="1" customWidth="1"/>
    <col min="15638" max="15638" width="18.140625" style="1" customWidth="1"/>
    <col min="15639" max="15639" width="13.85546875" style="1" customWidth="1"/>
    <col min="15640" max="15640" width="12.7109375" style="1" bestFit="1" customWidth="1"/>
    <col min="15641" max="15641" width="14.85546875" style="1" customWidth="1"/>
    <col min="15642" max="15642" width="13" style="1" customWidth="1"/>
    <col min="15643" max="15643" width="14.42578125" style="1" customWidth="1"/>
    <col min="15644" max="15644" width="20" style="1" customWidth="1"/>
    <col min="15645" max="15645" width="13" style="1" bestFit="1" customWidth="1"/>
    <col min="15646" max="15646" width="12.7109375" style="1" bestFit="1" customWidth="1"/>
    <col min="15647" max="15647" width="14.42578125" style="1" customWidth="1"/>
    <col min="15648" max="15648" width="20" style="1" customWidth="1"/>
    <col min="15649" max="15649" width="13" style="1" bestFit="1" customWidth="1"/>
    <col min="15650" max="15650" width="12.7109375" style="1" bestFit="1" customWidth="1"/>
    <col min="15651" max="15651" width="14.42578125" style="1" customWidth="1"/>
    <col min="15652" max="15652" width="20" style="1" customWidth="1"/>
    <col min="15653" max="15653" width="13" style="1" bestFit="1" customWidth="1"/>
    <col min="15654" max="15654" width="12.7109375" style="1" bestFit="1" customWidth="1"/>
    <col min="15655" max="15655" width="14.42578125" style="1" customWidth="1"/>
    <col min="15656" max="15656" width="20" style="1" customWidth="1"/>
    <col min="15657" max="15657" width="13" style="1" bestFit="1" customWidth="1"/>
    <col min="15658" max="15658" width="12.7109375" style="1" bestFit="1" customWidth="1"/>
    <col min="15659" max="15659" width="14.42578125" style="1" customWidth="1"/>
    <col min="15660" max="15660" width="20" style="1" customWidth="1"/>
    <col min="15661" max="15661" width="13" style="1" bestFit="1" customWidth="1"/>
    <col min="15662" max="15662" width="12.7109375" style="1" bestFit="1" customWidth="1"/>
    <col min="15663" max="15663" width="14.85546875" style="1" customWidth="1"/>
    <col min="15664" max="15664" width="13" style="1" customWidth="1"/>
    <col min="15665" max="15665" width="14.85546875" style="1" customWidth="1"/>
    <col min="15666" max="15666" width="13" style="1" customWidth="1"/>
    <col min="15667" max="15667" width="14.85546875" style="1" customWidth="1"/>
    <col min="15668" max="15668" width="13" style="1" customWidth="1"/>
    <col min="15669" max="15872" width="11" style="1"/>
    <col min="15873" max="15873" width="45.42578125" style="1" bestFit="1" customWidth="1"/>
    <col min="15874" max="15874" width="43.140625" style="1" bestFit="1" customWidth="1"/>
    <col min="15875" max="15875" width="32.42578125" style="1" bestFit="1" customWidth="1"/>
    <col min="15876" max="15876" width="14.85546875" style="1" customWidth="1"/>
    <col min="15877" max="15877" width="13" style="1" customWidth="1"/>
    <col min="15878" max="15878" width="14.85546875" style="1" customWidth="1"/>
    <col min="15879" max="15879" width="13" style="1" customWidth="1"/>
    <col min="15880" max="15880" width="14.85546875" style="1" customWidth="1"/>
    <col min="15881" max="15881" width="13" style="1" customWidth="1"/>
    <col min="15882" max="15882" width="14.42578125" style="1" customWidth="1"/>
    <col min="15883" max="15883" width="18.140625" style="1" customWidth="1"/>
    <col min="15884" max="15884" width="13" style="1" bestFit="1" customWidth="1"/>
    <col min="15885" max="15885" width="12.7109375" style="1" bestFit="1" customWidth="1"/>
    <col min="15886" max="15886" width="14.85546875" style="1" customWidth="1"/>
    <col min="15887" max="15887" width="13" style="1" customWidth="1"/>
    <col min="15888" max="15888" width="14.42578125" style="1" customWidth="1"/>
    <col min="15889" max="15890" width="18.140625" style="1" customWidth="1"/>
    <col min="15891" max="15891" width="15.5703125" style="1" customWidth="1"/>
    <col min="15892" max="15892" width="12.7109375" style="1" bestFit="1" customWidth="1"/>
    <col min="15893" max="15893" width="14.42578125" style="1" customWidth="1"/>
    <col min="15894" max="15894" width="18.140625" style="1" customWidth="1"/>
    <col min="15895" max="15895" width="13.85546875" style="1" customWidth="1"/>
    <col min="15896" max="15896" width="12.7109375" style="1" bestFit="1" customWidth="1"/>
    <col min="15897" max="15897" width="14.85546875" style="1" customWidth="1"/>
    <col min="15898" max="15898" width="13" style="1" customWidth="1"/>
    <col min="15899" max="15899" width="14.42578125" style="1" customWidth="1"/>
    <col min="15900" max="15900" width="20" style="1" customWidth="1"/>
    <col min="15901" max="15901" width="13" style="1" bestFit="1" customWidth="1"/>
    <col min="15902" max="15902" width="12.7109375" style="1" bestFit="1" customWidth="1"/>
    <col min="15903" max="15903" width="14.42578125" style="1" customWidth="1"/>
    <col min="15904" max="15904" width="20" style="1" customWidth="1"/>
    <col min="15905" max="15905" width="13" style="1" bestFit="1" customWidth="1"/>
    <col min="15906" max="15906" width="12.7109375" style="1" bestFit="1" customWidth="1"/>
    <col min="15907" max="15907" width="14.42578125" style="1" customWidth="1"/>
    <col min="15908" max="15908" width="20" style="1" customWidth="1"/>
    <col min="15909" max="15909" width="13" style="1" bestFit="1" customWidth="1"/>
    <col min="15910" max="15910" width="12.7109375" style="1" bestFit="1" customWidth="1"/>
    <col min="15911" max="15911" width="14.42578125" style="1" customWidth="1"/>
    <col min="15912" max="15912" width="20" style="1" customWidth="1"/>
    <col min="15913" max="15913" width="13" style="1" bestFit="1" customWidth="1"/>
    <col min="15914" max="15914" width="12.7109375" style="1" bestFit="1" customWidth="1"/>
    <col min="15915" max="15915" width="14.42578125" style="1" customWidth="1"/>
    <col min="15916" max="15916" width="20" style="1" customWidth="1"/>
    <col min="15917" max="15917" width="13" style="1" bestFit="1" customWidth="1"/>
    <col min="15918" max="15918" width="12.7109375" style="1" bestFit="1" customWidth="1"/>
    <col min="15919" max="15919" width="14.85546875" style="1" customWidth="1"/>
    <col min="15920" max="15920" width="13" style="1" customWidth="1"/>
    <col min="15921" max="15921" width="14.85546875" style="1" customWidth="1"/>
    <col min="15922" max="15922" width="13" style="1" customWidth="1"/>
    <col min="15923" max="15923" width="14.85546875" style="1" customWidth="1"/>
    <col min="15924" max="15924" width="13" style="1" customWidth="1"/>
    <col min="15925" max="16128" width="11" style="1"/>
    <col min="16129" max="16129" width="45.42578125" style="1" bestFit="1" customWidth="1"/>
    <col min="16130" max="16130" width="43.140625" style="1" bestFit="1" customWidth="1"/>
    <col min="16131" max="16131" width="32.42578125" style="1" bestFit="1" customWidth="1"/>
    <col min="16132" max="16132" width="14.85546875" style="1" customWidth="1"/>
    <col min="16133" max="16133" width="13" style="1" customWidth="1"/>
    <col min="16134" max="16134" width="14.85546875" style="1" customWidth="1"/>
    <col min="16135" max="16135" width="13" style="1" customWidth="1"/>
    <col min="16136" max="16136" width="14.85546875" style="1" customWidth="1"/>
    <col min="16137" max="16137" width="13" style="1" customWidth="1"/>
    <col min="16138" max="16138" width="14.42578125" style="1" customWidth="1"/>
    <col min="16139" max="16139" width="18.140625" style="1" customWidth="1"/>
    <col min="16140" max="16140" width="13" style="1" bestFit="1" customWidth="1"/>
    <col min="16141" max="16141" width="12.7109375" style="1" bestFit="1" customWidth="1"/>
    <col min="16142" max="16142" width="14.85546875" style="1" customWidth="1"/>
    <col min="16143" max="16143" width="13" style="1" customWidth="1"/>
    <col min="16144" max="16144" width="14.42578125" style="1" customWidth="1"/>
    <col min="16145" max="16146" width="18.140625" style="1" customWidth="1"/>
    <col min="16147" max="16147" width="15.5703125" style="1" customWidth="1"/>
    <col min="16148" max="16148" width="12.7109375" style="1" bestFit="1" customWidth="1"/>
    <col min="16149" max="16149" width="14.42578125" style="1" customWidth="1"/>
    <col min="16150" max="16150" width="18.140625" style="1" customWidth="1"/>
    <col min="16151" max="16151" width="13.85546875" style="1" customWidth="1"/>
    <col min="16152" max="16152" width="12.7109375" style="1" bestFit="1" customWidth="1"/>
    <col min="16153" max="16153" width="14.85546875" style="1" customWidth="1"/>
    <col min="16154" max="16154" width="13" style="1" customWidth="1"/>
    <col min="16155" max="16155" width="14.42578125" style="1" customWidth="1"/>
    <col min="16156" max="16156" width="20" style="1" customWidth="1"/>
    <col min="16157" max="16157" width="13" style="1" bestFit="1" customWidth="1"/>
    <col min="16158" max="16158" width="12.7109375" style="1" bestFit="1" customWidth="1"/>
    <col min="16159" max="16159" width="14.42578125" style="1" customWidth="1"/>
    <col min="16160" max="16160" width="20" style="1" customWidth="1"/>
    <col min="16161" max="16161" width="13" style="1" bestFit="1" customWidth="1"/>
    <col min="16162" max="16162" width="12.7109375" style="1" bestFit="1" customWidth="1"/>
    <col min="16163" max="16163" width="14.42578125" style="1" customWidth="1"/>
    <col min="16164" max="16164" width="20" style="1" customWidth="1"/>
    <col min="16165" max="16165" width="13" style="1" bestFit="1" customWidth="1"/>
    <col min="16166" max="16166" width="12.7109375" style="1" bestFit="1" customWidth="1"/>
    <col min="16167" max="16167" width="14.42578125" style="1" customWidth="1"/>
    <col min="16168" max="16168" width="20" style="1" customWidth="1"/>
    <col min="16169" max="16169" width="13" style="1" bestFit="1" customWidth="1"/>
    <col min="16170" max="16170" width="12.7109375" style="1" bestFit="1" customWidth="1"/>
    <col min="16171" max="16171" width="14.42578125" style="1" customWidth="1"/>
    <col min="16172" max="16172" width="20" style="1" customWidth="1"/>
    <col min="16173" max="16173" width="13" style="1" bestFit="1" customWidth="1"/>
    <col min="16174" max="16174" width="12.7109375" style="1" bestFit="1" customWidth="1"/>
    <col min="16175" max="16175" width="14.85546875" style="1" customWidth="1"/>
    <col min="16176" max="16176" width="13" style="1" customWidth="1"/>
    <col min="16177" max="16177" width="14.85546875" style="1" customWidth="1"/>
    <col min="16178" max="16178" width="13" style="1" customWidth="1"/>
    <col min="16179" max="16179" width="14.85546875" style="1" customWidth="1"/>
    <col min="16180" max="16180" width="13" style="1" customWidth="1"/>
    <col min="16181" max="16384" width="11" style="1"/>
  </cols>
  <sheetData>
    <row r="1" spans="1:52" x14ac:dyDescent="0.2">
      <c r="A1" s="296" t="s">
        <v>0</v>
      </c>
      <c r="B1" s="296"/>
      <c r="C1" s="296"/>
      <c r="D1" s="296"/>
      <c r="E1" s="296"/>
      <c r="F1" s="296"/>
      <c r="G1" s="296"/>
      <c r="H1" s="296"/>
      <c r="I1" s="296"/>
      <c r="J1" s="296"/>
      <c r="K1" s="296"/>
      <c r="L1" s="296"/>
      <c r="M1" s="296"/>
      <c r="N1" s="296"/>
      <c r="O1" s="296"/>
      <c r="P1" s="296"/>
      <c r="Q1" s="296"/>
      <c r="R1" s="296"/>
      <c r="S1" s="296"/>
      <c r="T1" s="296"/>
      <c r="U1" s="296"/>
      <c r="V1" s="296"/>
      <c r="W1" s="296"/>
      <c r="X1" s="296"/>
      <c r="Y1" s="296"/>
      <c r="Z1" s="296"/>
      <c r="AA1" s="296"/>
      <c r="AB1" s="296"/>
      <c r="AC1" s="296"/>
      <c r="AD1" s="296"/>
      <c r="AE1" s="296"/>
      <c r="AF1" s="296"/>
      <c r="AG1" s="296"/>
      <c r="AH1" s="296"/>
      <c r="AI1" s="296"/>
      <c r="AJ1" s="296"/>
      <c r="AK1" s="296"/>
      <c r="AL1" s="296"/>
      <c r="AM1" s="296"/>
      <c r="AN1" s="296"/>
      <c r="AO1" s="296"/>
      <c r="AP1" s="296"/>
      <c r="AQ1" s="296"/>
      <c r="AR1" s="296"/>
      <c r="AS1" s="296"/>
      <c r="AT1" s="296"/>
      <c r="AU1" s="296"/>
      <c r="AV1" s="296"/>
      <c r="AW1" s="296"/>
      <c r="AX1" s="296"/>
    </row>
    <row r="2" spans="1:52" x14ac:dyDescent="0.2">
      <c r="A2" s="296" t="s">
        <v>1</v>
      </c>
      <c r="B2" s="296"/>
      <c r="C2" s="296"/>
      <c r="D2" s="296"/>
      <c r="E2" s="296"/>
      <c r="F2" s="296"/>
      <c r="G2" s="296"/>
      <c r="H2" s="296"/>
      <c r="I2" s="296"/>
      <c r="J2" s="296"/>
      <c r="K2" s="296"/>
      <c r="L2" s="296"/>
      <c r="M2" s="296"/>
      <c r="N2" s="296"/>
      <c r="O2" s="296"/>
      <c r="P2" s="296"/>
      <c r="Q2" s="296"/>
      <c r="R2" s="296"/>
      <c r="S2" s="296"/>
      <c r="T2" s="296"/>
      <c r="U2" s="296"/>
      <c r="V2" s="296"/>
      <c r="W2" s="296"/>
      <c r="X2" s="296"/>
      <c r="Y2" s="296"/>
      <c r="Z2" s="296"/>
      <c r="AA2" s="296"/>
      <c r="AB2" s="296"/>
      <c r="AC2" s="296"/>
      <c r="AD2" s="296"/>
      <c r="AE2" s="296"/>
      <c r="AF2" s="296"/>
      <c r="AG2" s="296"/>
      <c r="AH2" s="296"/>
      <c r="AI2" s="296"/>
      <c r="AJ2" s="296"/>
      <c r="AK2" s="296"/>
      <c r="AL2" s="296"/>
      <c r="AM2" s="296"/>
      <c r="AN2" s="296"/>
      <c r="AO2" s="296"/>
      <c r="AP2" s="296"/>
      <c r="AQ2" s="296"/>
      <c r="AR2" s="296"/>
      <c r="AS2" s="296"/>
      <c r="AT2" s="296"/>
      <c r="AU2" s="296"/>
      <c r="AV2" s="296"/>
      <c r="AW2" s="296"/>
      <c r="AX2" s="296"/>
    </row>
    <row r="3" spans="1:52" x14ac:dyDescent="0.2">
      <c r="A3" s="296" t="s">
        <v>2</v>
      </c>
      <c r="B3" s="296"/>
      <c r="C3" s="296"/>
      <c r="D3" s="296"/>
      <c r="E3" s="296"/>
      <c r="F3" s="296"/>
      <c r="G3" s="296"/>
      <c r="H3" s="296"/>
      <c r="I3" s="296"/>
      <c r="J3" s="296"/>
      <c r="K3" s="296"/>
      <c r="L3" s="296"/>
      <c r="M3" s="296"/>
      <c r="N3" s="296"/>
      <c r="O3" s="296"/>
      <c r="P3" s="296"/>
      <c r="Q3" s="296"/>
      <c r="R3" s="296"/>
      <c r="S3" s="296"/>
      <c r="T3" s="296"/>
      <c r="U3" s="296"/>
      <c r="V3" s="296"/>
      <c r="W3" s="296"/>
      <c r="X3" s="296"/>
      <c r="Y3" s="296"/>
      <c r="Z3" s="296"/>
      <c r="AA3" s="296"/>
      <c r="AB3" s="296"/>
      <c r="AC3" s="296"/>
      <c r="AD3" s="296"/>
      <c r="AE3" s="296"/>
      <c r="AF3" s="296"/>
      <c r="AG3" s="296"/>
      <c r="AH3" s="296"/>
      <c r="AI3" s="296"/>
      <c r="AJ3" s="296"/>
      <c r="AK3" s="296"/>
      <c r="AL3" s="296"/>
      <c r="AM3" s="296"/>
      <c r="AN3" s="296"/>
      <c r="AO3" s="296"/>
      <c r="AP3" s="296"/>
      <c r="AQ3" s="296"/>
      <c r="AR3" s="296"/>
      <c r="AS3" s="296"/>
      <c r="AT3" s="296"/>
      <c r="AU3" s="296"/>
      <c r="AV3" s="296"/>
      <c r="AW3" s="296"/>
      <c r="AX3" s="296"/>
    </row>
    <row r="4" spans="1:52" s="3" customFormat="1" ht="18" customHeight="1" x14ac:dyDescent="0.25">
      <c r="A4" s="149" t="s">
        <v>3</v>
      </c>
      <c r="B4" s="149"/>
      <c r="C4" s="149"/>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49"/>
      <c r="AE4" s="149"/>
      <c r="AF4" s="149"/>
      <c r="AG4" s="149"/>
      <c r="AH4" s="149"/>
      <c r="AI4" s="149"/>
      <c r="AJ4" s="149"/>
      <c r="AK4" s="149"/>
      <c r="AL4" s="149"/>
      <c r="AM4" s="149"/>
      <c r="AN4" s="149"/>
      <c r="AO4" s="149"/>
      <c r="AP4" s="149"/>
      <c r="AQ4" s="149"/>
      <c r="AR4" s="149"/>
      <c r="AS4" s="149"/>
      <c r="AT4" s="149"/>
      <c r="AU4" s="149"/>
      <c r="AV4" s="149"/>
      <c r="AW4" s="149"/>
      <c r="AX4" s="149"/>
      <c r="AY4" s="149"/>
      <c r="AZ4" s="149"/>
    </row>
    <row r="5" spans="1:52" x14ac:dyDescent="0.2">
      <c r="A5" s="150" t="s">
        <v>4</v>
      </c>
      <c r="B5" s="148"/>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148"/>
      <c r="AC5" s="148"/>
      <c r="AD5" s="148"/>
      <c r="AE5" s="148"/>
      <c r="AF5" s="148"/>
      <c r="AG5" s="148"/>
      <c r="AH5" s="148"/>
      <c r="AI5" s="148"/>
      <c r="AJ5" s="148"/>
      <c r="AK5" s="148"/>
      <c r="AL5" s="148"/>
      <c r="AM5" s="148"/>
      <c r="AN5" s="148"/>
      <c r="AO5" s="148"/>
      <c r="AP5" s="148"/>
      <c r="AQ5" s="148"/>
      <c r="AR5" s="148"/>
      <c r="AS5" s="148"/>
      <c r="AT5" s="148"/>
      <c r="AU5" s="148"/>
      <c r="AV5" s="148"/>
      <c r="AW5" s="148"/>
      <c r="AX5" s="148"/>
      <c r="AY5" s="148"/>
      <c r="AZ5" s="148"/>
    </row>
    <row r="6" spans="1:52" ht="45.6" customHeight="1" x14ac:dyDescent="0.2">
      <c r="A6" s="295" t="s">
        <v>5</v>
      </c>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5"/>
      <c r="AN6" s="295"/>
      <c r="AO6" s="295"/>
      <c r="AP6" s="295"/>
      <c r="AQ6" s="295"/>
      <c r="AR6" s="295"/>
      <c r="AS6" s="295"/>
      <c r="AT6" s="295"/>
      <c r="AU6" s="295"/>
      <c r="AV6" s="295"/>
      <c r="AW6" s="295"/>
      <c r="AX6" s="295"/>
    </row>
    <row r="7" spans="1:52" x14ac:dyDescent="0.2">
      <c r="A7" s="9" t="s">
        <v>6</v>
      </c>
      <c r="B7" s="153">
        <v>1454596625</v>
      </c>
      <c r="C7" s="154"/>
    </row>
    <row r="8" spans="1:52" ht="13.5" customHeight="1" x14ac:dyDescent="0.2">
      <c r="A8" s="7" t="s">
        <v>7</v>
      </c>
      <c r="B8" s="155">
        <v>44718</v>
      </c>
      <c r="C8" s="154"/>
    </row>
    <row r="9" spans="1:52" ht="13.5" customHeight="1" x14ac:dyDescent="0.2">
      <c r="A9" s="7"/>
      <c r="B9" s="155"/>
      <c r="C9" s="154"/>
    </row>
    <row r="10" spans="1:52" x14ac:dyDescent="0.2">
      <c r="A10" s="301" t="s">
        <v>8</v>
      </c>
      <c r="B10" s="301"/>
      <c r="C10" s="301"/>
    </row>
    <row r="11" spans="1:52" ht="14.25" customHeight="1" x14ac:dyDescent="0.2">
      <c r="A11" s="302" t="s">
        <v>9</v>
      </c>
      <c r="B11" s="4" t="s">
        <v>10</v>
      </c>
      <c r="C11" s="156">
        <v>1</v>
      </c>
    </row>
    <row r="12" spans="1:52" x14ac:dyDescent="0.2">
      <c r="A12" s="303"/>
      <c r="B12" s="4" t="s">
        <v>11</v>
      </c>
      <c r="C12" s="18">
        <v>0.7</v>
      </c>
    </row>
    <row r="13" spans="1:52" x14ac:dyDescent="0.2">
      <c r="A13" s="303"/>
      <c r="B13" s="4" t="s">
        <v>12</v>
      </c>
      <c r="C13" s="156">
        <v>1</v>
      </c>
    </row>
    <row r="14" spans="1:52" x14ac:dyDescent="0.2">
      <c r="A14" s="304"/>
      <c r="B14" s="4" t="s">
        <v>13</v>
      </c>
      <c r="C14" s="78">
        <f>B7*3/8</f>
        <v>545473734.375</v>
      </c>
      <c r="D14" s="19"/>
      <c r="F14" s="19"/>
      <c r="H14" s="19"/>
      <c r="J14" s="5"/>
      <c r="M14" s="153"/>
      <c r="N14" s="19"/>
      <c r="P14" s="5"/>
      <c r="T14" s="153"/>
      <c r="U14" s="5"/>
      <c r="X14" s="153"/>
      <c r="Y14" s="19"/>
      <c r="AA14" s="5"/>
      <c r="AD14" s="153"/>
      <c r="AE14" s="5"/>
      <c r="AH14" s="153"/>
      <c r="AI14" s="5"/>
      <c r="AL14" s="153"/>
      <c r="AM14" s="5"/>
      <c r="AP14" s="153"/>
      <c r="AQ14" s="5"/>
      <c r="AT14" s="153"/>
      <c r="AU14" s="19"/>
      <c r="AW14" s="19"/>
      <c r="AY14" s="19"/>
    </row>
    <row r="15" spans="1:52" ht="18" customHeight="1" x14ac:dyDescent="0.2">
      <c r="A15" s="302" t="s">
        <v>14</v>
      </c>
      <c r="B15" s="4" t="s">
        <v>15</v>
      </c>
      <c r="C15" s="18">
        <v>0</v>
      </c>
    </row>
    <row r="16" spans="1:52" ht="18" customHeight="1" x14ac:dyDescent="0.2">
      <c r="A16" s="304"/>
      <c r="B16" s="4" t="s">
        <v>16</v>
      </c>
      <c r="C16" s="18">
        <v>0</v>
      </c>
    </row>
    <row r="17" spans="1:52" ht="18" customHeight="1" thickBot="1" x14ac:dyDescent="0.25">
      <c r="A17" s="157"/>
      <c r="B17" s="158"/>
      <c r="C17" s="154"/>
    </row>
    <row r="18" spans="1:52" ht="48.75" customHeight="1" x14ac:dyDescent="0.2">
      <c r="C18" s="305" t="s">
        <v>17</v>
      </c>
      <c r="D18" s="323" t="s">
        <v>153</v>
      </c>
      <c r="E18" s="323"/>
      <c r="F18" s="323" t="s">
        <v>154</v>
      </c>
      <c r="G18" s="324"/>
      <c r="H18" s="323" t="s">
        <v>155</v>
      </c>
      <c r="I18" s="324"/>
      <c r="J18" s="325" t="s">
        <v>156</v>
      </c>
      <c r="K18" s="326"/>
      <c r="L18" s="326"/>
      <c r="M18" s="327"/>
      <c r="N18" s="323" t="s">
        <v>157</v>
      </c>
      <c r="O18" s="324"/>
      <c r="P18" s="325" t="s">
        <v>158</v>
      </c>
      <c r="Q18" s="325"/>
      <c r="R18" s="325"/>
      <c r="S18" s="325"/>
      <c r="T18" s="325"/>
      <c r="U18" s="325" t="s">
        <v>159</v>
      </c>
      <c r="V18" s="325"/>
      <c r="W18" s="325"/>
      <c r="X18" s="325"/>
      <c r="Y18" s="323" t="s">
        <v>160</v>
      </c>
      <c r="Z18" s="324"/>
      <c r="AA18" s="325" t="s">
        <v>161</v>
      </c>
      <c r="AB18" s="326"/>
      <c r="AC18" s="326"/>
      <c r="AD18" s="327"/>
      <c r="AE18" s="325" t="s">
        <v>162</v>
      </c>
      <c r="AF18" s="326"/>
      <c r="AG18" s="326"/>
      <c r="AH18" s="327"/>
      <c r="AI18" s="325" t="s">
        <v>163</v>
      </c>
      <c r="AJ18" s="326"/>
      <c r="AK18" s="326"/>
      <c r="AL18" s="327"/>
      <c r="AM18" s="325" t="s">
        <v>164</v>
      </c>
      <c r="AN18" s="326"/>
      <c r="AO18" s="326"/>
      <c r="AP18" s="327"/>
      <c r="AQ18" s="325" t="s">
        <v>165</v>
      </c>
      <c r="AR18" s="326"/>
      <c r="AS18" s="326"/>
      <c r="AT18" s="327"/>
      <c r="AU18" s="323" t="s">
        <v>166</v>
      </c>
      <c r="AV18" s="324"/>
      <c r="AW18" s="323" t="s">
        <v>167</v>
      </c>
      <c r="AX18" s="324"/>
      <c r="AY18" s="323" t="s">
        <v>168</v>
      </c>
      <c r="AZ18" s="324"/>
    </row>
    <row r="19" spans="1:52" ht="60" customHeight="1" x14ac:dyDescent="0.2">
      <c r="C19" s="306"/>
      <c r="D19" s="35" t="s">
        <v>35</v>
      </c>
      <c r="E19" s="36" t="s">
        <v>36</v>
      </c>
      <c r="F19" s="187" t="s">
        <v>35</v>
      </c>
      <c r="G19" s="188" t="s">
        <v>36</v>
      </c>
      <c r="H19" s="35" t="s">
        <v>35</v>
      </c>
      <c r="I19" s="36" t="s">
        <v>36</v>
      </c>
      <c r="J19" s="189" t="s">
        <v>169</v>
      </c>
      <c r="K19" s="190" t="s">
        <v>170</v>
      </c>
      <c r="L19" s="191" t="s">
        <v>35</v>
      </c>
      <c r="M19" s="192" t="s">
        <v>36</v>
      </c>
      <c r="N19" s="35" t="s">
        <v>35</v>
      </c>
      <c r="O19" s="36" t="s">
        <v>36</v>
      </c>
      <c r="P19" s="189" t="s">
        <v>171</v>
      </c>
      <c r="Q19" s="190" t="s">
        <v>172</v>
      </c>
      <c r="R19" s="190" t="s">
        <v>173</v>
      </c>
      <c r="S19" s="191" t="s">
        <v>35</v>
      </c>
      <c r="T19" s="192" t="s">
        <v>36</v>
      </c>
      <c r="U19" s="189" t="s">
        <v>174</v>
      </c>
      <c r="V19" s="190" t="s">
        <v>175</v>
      </c>
      <c r="W19" s="191" t="s">
        <v>35</v>
      </c>
      <c r="X19" s="192" t="s">
        <v>36</v>
      </c>
      <c r="Y19" s="35" t="s">
        <v>35</v>
      </c>
      <c r="Z19" s="36" t="s">
        <v>36</v>
      </c>
      <c r="AA19" s="189" t="s">
        <v>176</v>
      </c>
      <c r="AB19" s="190" t="s">
        <v>177</v>
      </c>
      <c r="AC19" s="191" t="s">
        <v>35</v>
      </c>
      <c r="AD19" s="192" t="s">
        <v>36</v>
      </c>
      <c r="AE19" s="189" t="s">
        <v>178</v>
      </c>
      <c r="AF19" s="190" t="s">
        <v>179</v>
      </c>
      <c r="AG19" s="191" t="s">
        <v>35</v>
      </c>
      <c r="AH19" s="192" t="s">
        <v>36</v>
      </c>
      <c r="AI19" s="189" t="s">
        <v>180</v>
      </c>
      <c r="AJ19" s="190" t="s">
        <v>181</v>
      </c>
      <c r="AK19" s="191" t="s">
        <v>35</v>
      </c>
      <c r="AL19" s="192" t="s">
        <v>36</v>
      </c>
      <c r="AM19" s="189" t="s">
        <v>182</v>
      </c>
      <c r="AN19" s="190" t="s">
        <v>183</v>
      </c>
      <c r="AO19" s="191" t="s">
        <v>35</v>
      </c>
      <c r="AP19" s="192" t="s">
        <v>36</v>
      </c>
      <c r="AQ19" s="189" t="s">
        <v>184</v>
      </c>
      <c r="AR19" s="190" t="s">
        <v>185</v>
      </c>
      <c r="AS19" s="191" t="s">
        <v>35</v>
      </c>
      <c r="AT19" s="192" t="s">
        <v>36</v>
      </c>
      <c r="AU19" s="35" t="s">
        <v>35</v>
      </c>
      <c r="AV19" s="36" t="s">
        <v>36</v>
      </c>
      <c r="AW19" s="35" t="s">
        <v>35</v>
      </c>
      <c r="AX19" s="36" t="s">
        <v>36</v>
      </c>
      <c r="AY19" s="35" t="s">
        <v>35</v>
      </c>
      <c r="AZ19" s="36" t="s">
        <v>36</v>
      </c>
    </row>
    <row r="20" spans="1:52" x14ac:dyDescent="0.2">
      <c r="C20" s="28" t="s">
        <v>63</v>
      </c>
      <c r="D20" s="37">
        <v>1</v>
      </c>
      <c r="E20" s="38"/>
      <c r="F20" s="193">
        <v>1</v>
      </c>
      <c r="G20" s="194"/>
      <c r="H20" s="37">
        <v>1</v>
      </c>
      <c r="I20" s="38"/>
      <c r="J20" s="195">
        <v>0.6</v>
      </c>
      <c r="K20" s="196">
        <v>0.4</v>
      </c>
      <c r="L20" s="197">
        <f>+K20+J20</f>
        <v>1</v>
      </c>
      <c r="M20" s="192"/>
      <c r="N20" s="37">
        <v>1</v>
      </c>
      <c r="O20" s="38"/>
      <c r="P20" s="195">
        <v>0.5</v>
      </c>
      <c r="Q20" s="196">
        <v>0.2</v>
      </c>
      <c r="R20" s="196">
        <v>0.3</v>
      </c>
      <c r="S20" s="197">
        <f>+P20+Q20+R20</f>
        <v>1</v>
      </c>
      <c r="T20" s="192"/>
      <c r="U20" s="195">
        <v>0.5</v>
      </c>
      <c r="V20" s="196">
        <v>0.5</v>
      </c>
      <c r="W20" s="197">
        <f>+V20+U20</f>
        <v>1</v>
      </c>
      <c r="X20" s="192"/>
      <c r="Y20" s="37">
        <v>1</v>
      </c>
      <c r="Z20" s="38"/>
      <c r="AA20" s="195">
        <v>0.95</v>
      </c>
      <c r="AB20" s="196">
        <v>0.05</v>
      </c>
      <c r="AC20" s="197">
        <f>+AB20+AA20</f>
        <v>1</v>
      </c>
      <c r="AD20" s="192"/>
      <c r="AE20" s="195">
        <v>0.95</v>
      </c>
      <c r="AF20" s="196">
        <v>0.05</v>
      </c>
      <c r="AG20" s="197">
        <f>+AF20+AE20</f>
        <v>1</v>
      </c>
      <c r="AH20" s="192"/>
      <c r="AI20" s="195">
        <v>0.75</v>
      </c>
      <c r="AJ20" s="196">
        <v>0.25</v>
      </c>
      <c r="AK20" s="197">
        <f>+AJ20+AI20</f>
        <v>1</v>
      </c>
      <c r="AL20" s="192"/>
      <c r="AM20" s="195">
        <v>0.5</v>
      </c>
      <c r="AN20" s="196">
        <v>0.5</v>
      </c>
      <c r="AO20" s="197">
        <f>+AN20+AM20</f>
        <v>1</v>
      </c>
      <c r="AP20" s="192"/>
      <c r="AQ20" s="195">
        <v>0.95</v>
      </c>
      <c r="AR20" s="196">
        <v>0.05</v>
      </c>
      <c r="AS20" s="197">
        <f>+AR20+AQ20</f>
        <v>1</v>
      </c>
      <c r="AT20" s="192"/>
      <c r="AU20" s="37">
        <v>1</v>
      </c>
      <c r="AV20" s="38"/>
      <c r="AW20" s="37">
        <v>1</v>
      </c>
      <c r="AX20" s="38"/>
      <c r="AY20" s="37">
        <v>1</v>
      </c>
      <c r="AZ20" s="38"/>
    </row>
    <row r="21" spans="1:52" s="3" customFormat="1" ht="15" customHeight="1" x14ac:dyDescent="0.25">
      <c r="B21" s="310" t="s">
        <v>64</v>
      </c>
      <c r="C21" s="28" t="s">
        <v>65</v>
      </c>
      <c r="D21" s="159">
        <v>15713509533</v>
      </c>
      <c r="E21" s="40"/>
      <c r="F21" s="159">
        <v>13495375426</v>
      </c>
      <c r="G21" s="160"/>
      <c r="H21" s="159">
        <v>6440924916</v>
      </c>
      <c r="I21" s="40"/>
      <c r="J21" s="198">
        <v>18415346057</v>
      </c>
      <c r="K21" s="198">
        <v>930712398</v>
      </c>
      <c r="L21" s="199"/>
      <c r="M21" s="200"/>
      <c r="N21" s="159">
        <v>2447965702</v>
      </c>
      <c r="O21" s="40"/>
      <c r="P21" s="198">
        <v>4138258672</v>
      </c>
      <c r="Q21" s="198">
        <v>368298673</v>
      </c>
      <c r="R21" s="198">
        <v>2558272239</v>
      </c>
      <c r="S21" s="199"/>
      <c r="T21" s="200"/>
      <c r="U21" s="198">
        <v>7659856667</v>
      </c>
      <c r="V21" s="198">
        <v>13078319926</v>
      </c>
      <c r="W21" s="199"/>
      <c r="X21" s="200"/>
      <c r="Y21" s="159">
        <v>1764845264</v>
      </c>
      <c r="Z21" s="40"/>
      <c r="AA21" s="198">
        <v>1628760774</v>
      </c>
      <c r="AB21" s="198">
        <v>472090028</v>
      </c>
      <c r="AC21" s="199"/>
      <c r="AD21" s="200"/>
      <c r="AE21" s="198">
        <v>566675000</v>
      </c>
      <c r="AF21" s="198">
        <v>279674859</v>
      </c>
      <c r="AG21" s="199"/>
      <c r="AH21" s="200"/>
      <c r="AI21" s="198">
        <v>1167370499</v>
      </c>
      <c r="AJ21" s="198">
        <v>257207983</v>
      </c>
      <c r="AK21" s="199"/>
      <c r="AL21" s="200"/>
      <c r="AM21" s="198">
        <v>9152869793</v>
      </c>
      <c r="AN21" s="198">
        <v>798403766</v>
      </c>
      <c r="AO21" s="199"/>
      <c r="AP21" s="200"/>
      <c r="AQ21" s="198">
        <v>3822120858</v>
      </c>
      <c r="AR21" s="198">
        <v>278916061</v>
      </c>
      <c r="AS21" s="199"/>
      <c r="AT21" s="200"/>
      <c r="AU21" s="159">
        <v>1264870948</v>
      </c>
      <c r="AV21" s="40"/>
      <c r="AW21" s="159">
        <v>1383247532</v>
      </c>
      <c r="AX21" s="40"/>
      <c r="AY21" s="159">
        <v>3430444011</v>
      </c>
      <c r="AZ21" s="40"/>
    </row>
    <row r="22" spans="1:52" s="3" customFormat="1" x14ac:dyDescent="0.25">
      <c r="B22" s="311"/>
      <c r="C22" s="28" t="s">
        <v>66</v>
      </c>
      <c r="D22" s="159">
        <v>17585568111</v>
      </c>
      <c r="E22" s="40"/>
      <c r="F22" s="159">
        <v>13663694080</v>
      </c>
      <c r="G22" s="160"/>
      <c r="H22" s="159">
        <v>7883081008</v>
      </c>
      <c r="I22" s="40"/>
      <c r="J22" s="198">
        <v>20424506203</v>
      </c>
      <c r="K22" s="198">
        <v>950338195</v>
      </c>
      <c r="L22" s="199"/>
      <c r="M22" s="200"/>
      <c r="N22" s="159">
        <v>4545079715</v>
      </c>
      <c r="O22" s="40"/>
      <c r="P22" s="198">
        <v>4952226972</v>
      </c>
      <c r="Q22" s="198">
        <v>817137695</v>
      </c>
      <c r="R22" s="198">
        <v>2939212835</v>
      </c>
      <c r="S22" s="199"/>
      <c r="T22" s="200"/>
      <c r="U22" s="198">
        <v>9426505606</v>
      </c>
      <c r="V22" s="198">
        <v>13103520874</v>
      </c>
      <c r="W22" s="199"/>
      <c r="X22" s="200"/>
      <c r="Y22" s="159">
        <v>1780816892</v>
      </c>
      <c r="Z22" s="40"/>
      <c r="AA22" s="198">
        <v>2106137974</v>
      </c>
      <c r="AB22" s="198">
        <v>479508569</v>
      </c>
      <c r="AC22" s="199"/>
      <c r="AD22" s="200"/>
      <c r="AE22" s="198">
        <v>1041699000</v>
      </c>
      <c r="AF22" s="198">
        <v>765313859</v>
      </c>
      <c r="AG22" s="199"/>
      <c r="AH22" s="200"/>
      <c r="AI22" s="198">
        <v>1661136738</v>
      </c>
      <c r="AJ22" s="198">
        <v>257207983</v>
      </c>
      <c r="AK22" s="199"/>
      <c r="AL22" s="200"/>
      <c r="AM22" s="198">
        <v>10214748079</v>
      </c>
      <c r="AN22" s="198">
        <v>854811727</v>
      </c>
      <c r="AO22" s="199"/>
      <c r="AP22" s="200"/>
      <c r="AQ22" s="198">
        <v>3880868754</v>
      </c>
      <c r="AR22" s="198">
        <v>747606796</v>
      </c>
      <c r="AS22" s="199"/>
      <c r="AT22" s="200"/>
      <c r="AU22" s="159">
        <v>1791728318</v>
      </c>
      <c r="AV22" s="40"/>
      <c r="AW22" s="159">
        <v>1393247396</v>
      </c>
      <c r="AX22" s="40"/>
      <c r="AY22" s="159">
        <v>5636888600</v>
      </c>
      <c r="AZ22" s="40"/>
    </row>
    <row r="23" spans="1:52" s="3" customFormat="1" x14ac:dyDescent="0.25">
      <c r="B23" s="311"/>
      <c r="C23" s="28" t="s">
        <v>67</v>
      </c>
      <c r="D23" s="159">
        <v>4775149158</v>
      </c>
      <c r="E23" s="40"/>
      <c r="F23" s="159">
        <v>3168210950</v>
      </c>
      <c r="G23" s="160"/>
      <c r="H23" s="159">
        <v>1251111384</v>
      </c>
      <c r="I23" s="40"/>
      <c r="J23" s="198">
        <v>10187579429</v>
      </c>
      <c r="K23" s="198">
        <v>256077547</v>
      </c>
      <c r="L23" s="199"/>
      <c r="M23" s="200"/>
      <c r="N23" s="159">
        <v>425217181</v>
      </c>
      <c r="O23" s="40"/>
      <c r="P23" s="198">
        <v>138004416</v>
      </c>
      <c r="Q23" s="198">
        <v>23500000</v>
      </c>
      <c r="R23" s="198">
        <v>89166495</v>
      </c>
      <c r="S23" s="199"/>
      <c r="T23" s="200"/>
      <c r="U23" s="198">
        <v>327983880</v>
      </c>
      <c r="V23" s="198">
        <v>6239495134</v>
      </c>
      <c r="W23" s="199"/>
      <c r="X23" s="200"/>
      <c r="Y23" s="159">
        <v>392479965</v>
      </c>
      <c r="Z23" s="40"/>
      <c r="AA23" s="198">
        <v>230844210</v>
      </c>
      <c r="AB23" s="198">
        <v>61447135</v>
      </c>
      <c r="AC23" s="199"/>
      <c r="AD23" s="200"/>
      <c r="AE23" s="198">
        <v>5062000</v>
      </c>
      <c r="AF23" s="198">
        <v>2911496</v>
      </c>
      <c r="AG23" s="199"/>
      <c r="AH23" s="200"/>
      <c r="AI23" s="198">
        <v>90494245</v>
      </c>
      <c r="AJ23" s="198">
        <v>42413727</v>
      </c>
      <c r="AK23" s="199"/>
      <c r="AL23" s="200"/>
      <c r="AM23" s="198">
        <v>1167742471</v>
      </c>
      <c r="AN23" s="198">
        <v>53921489</v>
      </c>
      <c r="AO23" s="199"/>
      <c r="AP23" s="200"/>
      <c r="AQ23" s="198">
        <v>1902665799</v>
      </c>
      <c r="AR23" s="198">
        <v>141056037</v>
      </c>
      <c r="AS23" s="199"/>
      <c r="AT23" s="200"/>
      <c r="AU23" s="159">
        <v>256288169</v>
      </c>
      <c r="AV23" s="40"/>
      <c r="AW23" s="159">
        <v>411318964</v>
      </c>
      <c r="AX23" s="40"/>
      <c r="AY23" s="159">
        <v>1054148220</v>
      </c>
      <c r="AZ23" s="40"/>
    </row>
    <row r="24" spans="1:52" s="3" customFormat="1" x14ac:dyDescent="0.25">
      <c r="B24" s="311"/>
      <c r="C24" s="28" t="s">
        <v>68</v>
      </c>
      <c r="D24" s="159">
        <v>5941374561</v>
      </c>
      <c r="E24" s="40"/>
      <c r="F24" s="159">
        <v>5259336804</v>
      </c>
      <c r="G24" s="160"/>
      <c r="H24" s="159">
        <v>1655437427</v>
      </c>
      <c r="I24" s="40"/>
      <c r="J24" s="198">
        <v>10666793597</v>
      </c>
      <c r="K24" s="198">
        <v>481795319</v>
      </c>
      <c r="L24" s="199"/>
      <c r="M24" s="200"/>
      <c r="N24" s="159">
        <v>2725525488</v>
      </c>
      <c r="O24" s="40"/>
      <c r="P24" s="198">
        <v>659377249</v>
      </c>
      <c r="Q24" s="198">
        <v>26400000</v>
      </c>
      <c r="R24" s="198">
        <v>934702638</v>
      </c>
      <c r="S24" s="199"/>
      <c r="T24" s="200"/>
      <c r="U24" s="198">
        <v>3552353820</v>
      </c>
      <c r="V24" s="198">
        <v>11223088127</v>
      </c>
      <c r="W24" s="199"/>
      <c r="X24" s="200"/>
      <c r="Y24" s="159">
        <v>392479965</v>
      </c>
      <c r="Z24" s="40"/>
      <c r="AA24" s="198">
        <v>236518480</v>
      </c>
      <c r="AB24" s="198">
        <v>468287589</v>
      </c>
      <c r="AC24" s="199"/>
      <c r="AD24" s="200"/>
      <c r="AE24" s="198">
        <v>21431000</v>
      </c>
      <c r="AF24" s="198">
        <v>410284890</v>
      </c>
      <c r="AG24" s="199"/>
      <c r="AH24" s="200"/>
      <c r="AI24" s="198">
        <v>90494245</v>
      </c>
      <c r="AJ24" s="198">
        <v>42413727</v>
      </c>
      <c r="AK24" s="199"/>
      <c r="AL24" s="200"/>
      <c r="AM24" s="198">
        <v>2744325792</v>
      </c>
      <c r="AN24" s="198">
        <v>371051987</v>
      </c>
      <c r="AO24" s="199"/>
      <c r="AP24" s="200"/>
      <c r="AQ24" s="198">
        <v>2553772938</v>
      </c>
      <c r="AR24" s="198">
        <v>216545237</v>
      </c>
      <c r="AS24" s="199"/>
      <c r="AT24" s="200"/>
      <c r="AU24" s="159">
        <v>431370000</v>
      </c>
      <c r="AV24" s="40"/>
      <c r="AW24" s="159">
        <v>811410536</v>
      </c>
      <c r="AX24" s="40"/>
      <c r="AY24" s="159">
        <v>2847342799</v>
      </c>
      <c r="AZ24" s="40"/>
    </row>
    <row r="25" spans="1:52" s="3" customFormat="1" x14ac:dyDescent="0.25">
      <c r="B25" s="311"/>
      <c r="C25" s="28" t="s">
        <v>69</v>
      </c>
      <c r="D25" s="159">
        <f>+D22-D24</f>
        <v>11644193550</v>
      </c>
      <c r="E25" s="40"/>
      <c r="F25" s="159">
        <f>+F22-F24</f>
        <v>8404357276</v>
      </c>
      <c r="G25" s="160"/>
      <c r="H25" s="159">
        <f>+H22-H24</f>
        <v>6227643581</v>
      </c>
      <c r="I25" s="40"/>
      <c r="J25" s="201">
        <f>+J22-J24</f>
        <v>9757712606</v>
      </c>
      <c r="K25" s="201">
        <f>+K22-K24</f>
        <v>468542876</v>
      </c>
      <c r="L25" s="199"/>
      <c r="M25" s="200"/>
      <c r="N25" s="159">
        <f>+N22-N24</f>
        <v>1819554227</v>
      </c>
      <c r="O25" s="40"/>
      <c r="P25" s="201">
        <f>+P22-P24</f>
        <v>4292849723</v>
      </c>
      <c r="Q25" s="201">
        <f>+Q22-Q24</f>
        <v>790737695</v>
      </c>
      <c r="R25" s="201">
        <f>+R22-R24</f>
        <v>2004510197</v>
      </c>
      <c r="S25" s="199"/>
      <c r="T25" s="200"/>
      <c r="U25" s="201">
        <f>+U22-U24</f>
        <v>5874151786</v>
      </c>
      <c r="V25" s="201">
        <f>+V22-V24</f>
        <v>1880432747</v>
      </c>
      <c r="W25" s="199"/>
      <c r="X25" s="200"/>
      <c r="Y25" s="159">
        <f>+Y22-Y24</f>
        <v>1388336927</v>
      </c>
      <c r="Z25" s="40"/>
      <c r="AA25" s="201">
        <f>+AA22-AA24</f>
        <v>1869619494</v>
      </c>
      <c r="AB25" s="201">
        <f>+AB22-AB24</f>
        <v>11220980</v>
      </c>
      <c r="AC25" s="199"/>
      <c r="AD25" s="200"/>
      <c r="AE25" s="201">
        <f>+AE22-AE24</f>
        <v>1020268000</v>
      </c>
      <c r="AF25" s="201">
        <f>+AF22-AF24</f>
        <v>355028969</v>
      </c>
      <c r="AG25" s="199"/>
      <c r="AH25" s="200"/>
      <c r="AI25" s="201">
        <f>+AI22-AI24</f>
        <v>1570642493</v>
      </c>
      <c r="AJ25" s="201">
        <f>+AJ22-AJ24</f>
        <v>214794256</v>
      </c>
      <c r="AK25" s="199"/>
      <c r="AL25" s="200"/>
      <c r="AM25" s="201">
        <f>+AM22-AM24</f>
        <v>7470422287</v>
      </c>
      <c r="AN25" s="201">
        <f>+AN22-AN24</f>
        <v>483759740</v>
      </c>
      <c r="AO25" s="199"/>
      <c r="AP25" s="200"/>
      <c r="AQ25" s="201">
        <f>+AQ22-AQ24</f>
        <v>1327095816</v>
      </c>
      <c r="AR25" s="201">
        <f>+AR22-AR24</f>
        <v>531061559</v>
      </c>
      <c r="AS25" s="199"/>
      <c r="AT25" s="200"/>
      <c r="AU25" s="159">
        <f>+AU22-AU24</f>
        <v>1360358318</v>
      </c>
      <c r="AV25" s="40"/>
      <c r="AW25" s="159">
        <f>+AW22-AW24</f>
        <v>581836860</v>
      </c>
      <c r="AX25" s="40"/>
      <c r="AY25" s="159">
        <f>+AY22-AY24</f>
        <v>2789545801</v>
      </c>
      <c r="AZ25" s="40"/>
    </row>
    <row r="26" spans="1:52" s="3" customFormat="1" x14ac:dyDescent="0.25">
      <c r="B26" s="311"/>
      <c r="C26" s="28" t="s">
        <v>70</v>
      </c>
      <c r="D26" s="159">
        <v>3170211736</v>
      </c>
      <c r="E26" s="40"/>
      <c r="F26" s="159">
        <v>1269297299</v>
      </c>
      <c r="G26" s="160"/>
      <c r="H26" s="159">
        <v>1117116966</v>
      </c>
      <c r="I26" s="40"/>
      <c r="J26" s="198">
        <v>1267406858</v>
      </c>
      <c r="K26" s="198">
        <v>523289925</v>
      </c>
      <c r="L26" s="199"/>
      <c r="M26" s="200"/>
      <c r="N26" s="159">
        <v>570373862</v>
      </c>
      <c r="O26" s="40"/>
      <c r="P26" s="198">
        <v>686710491</v>
      </c>
      <c r="Q26" s="198">
        <v>121166033</v>
      </c>
      <c r="R26" s="198">
        <v>566092643</v>
      </c>
      <c r="S26" s="199"/>
      <c r="T26" s="200"/>
      <c r="U26" s="198">
        <v>833486394</v>
      </c>
      <c r="V26" s="198">
        <v>-671973063</v>
      </c>
      <c r="W26" s="199"/>
      <c r="X26" s="200"/>
      <c r="Y26" s="159">
        <v>316492252</v>
      </c>
      <c r="Z26" s="40"/>
      <c r="AA26" s="198">
        <v>174684384</v>
      </c>
      <c r="AB26" s="198">
        <v>3845993</v>
      </c>
      <c r="AC26" s="199"/>
      <c r="AD26" s="200"/>
      <c r="AE26" s="198">
        <v>217796000</v>
      </c>
      <c r="AF26" s="198">
        <v>101069197</v>
      </c>
      <c r="AG26" s="199"/>
      <c r="AH26" s="200"/>
      <c r="AI26" s="198">
        <v>267085278</v>
      </c>
      <c r="AJ26" s="198">
        <v>48279645</v>
      </c>
      <c r="AK26" s="199"/>
      <c r="AL26" s="200"/>
      <c r="AM26" s="198">
        <v>1377757615</v>
      </c>
      <c r="AN26" s="198">
        <v>149402359</v>
      </c>
      <c r="AO26" s="199"/>
      <c r="AP26" s="200"/>
      <c r="AQ26" s="198">
        <v>300669562</v>
      </c>
      <c r="AR26" s="198">
        <v>292246173</v>
      </c>
      <c r="AS26" s="199"/>
      <c r="AT26" s="200"/>
      <c r="AU26" s="159">
        <v>350790733</v>
      </c>
      <c r="AV26" s="40"/>
      <c r="AW26" s="159">
        <v>123776567</v>
      </c>
      <c r="AX26" s="40"/>
      <c r="AY26" s="159">
        <v>686927991</v>
      </c>
      <c r="AZ26" s="40"/>
    </row>
    <row r="27" spans="1:52" s="3" customFormat="1" x14ac:dyDescent="0.25">
      <c r="B27" s="311"/>
      <c r="C27" s="28" t="s">
        <v>71</v>
      </c>
      <c r="D27" s="159">
        <v>133528727</v>
      </c>
      <c r="E27" s="40"/>
      <c r="F27" s="159">
        <v>0</v>
      </c>
      <c r="G27" s="160"/>
      <c r="H27" s="159">
        <v>14656947</v>
      </c>
      <c r="I27" s="40"/>
      <c r="J27" s="202">
        <v>103495820</v>
      </c>
      <c r="K27" s="202">
        <v>37810087</v>
      </c>
      <c r="L27" s="199"/>
      <c r="M27" s="200"/>
      <c r="N27" s="159">
        <v>87367418</v>
      </c>
      <c r="O27" s="40"/>
      <c r="P27" s="202">
        <v>16511363</v>
      </c>
      <c r="Q27" s="202">
        <v>250000</v>
      </c>
      <c r="R27" s="202">
        <v>18577317</v>
      </c>
      <c r="S27" s="199"/>
      <c r="T27" s="200"/>
      <c r="U27" s="202">
        <v>0</v>
      </c>
      <c r="V27" s="202">
        <v>0</v>
      </c>
      <c r="W27" s="199"/>
      <c r="X27" s="200"/>
      <c r="Y27" s="159">
        <v>500452</v>
      </c>
      <c r="Z27" s="40"/>
      <c r="AA27" s="202">
        <v>16541863</v>
      </c>
      <c r="AB27" s="202">
        <v>167344</v>
      </c>
      <c r="AC27" s="199"/>
      <c r="AD27" s="200"/>
      <c r="AE27" s="202">
        <v>3047000</v>
      </c>
      <c r="AF27" s="202">
        <v>51601936</v>
      </c>
      <c r="AG27" s="199"/>
      <c r="AH27" s="200"/>
      <c r="AI27" s="202">
        <v>142000</v>
      </c>
      <c r="AJ27" s="202">
        <v>14000</v>
      </c>
      <c r="AK27" s="199"/>
      <c r="AL27" s="200"/>
      <c r="AM27" s="202">
        <v>74360004</v>
      </c>
      <c r="AN27" s="202">
        <v>1924355</v>
      </c>
      <c r="AO27" s="199"/>
      <c r="AP27" s="200"/>
      <c r="AQ27" s="202">
        <v>14089976</v>
      </c>
      <c r="AR27" s="202">
        <v>0</v>
      </c>
      <c r="AS27" s="199"/>
      <c r="AT27" s="200"/>
      <c r="AU27" s="159">
        <v>11065821</v>
      </c>
      <c r="AV27" s="40"/>
      <c r="AW27" s="159">
        <v>14813523</v>
      </c>
      <c r="AX27" s="40"/>
      <c r="AY27" s="159">
        <v>12226928.98</v>
      </c>
      <c r="AZ27" s="40"/>
    </row>
    <row r="28" spans="1:52" s="3" customFormat="1" x14ac:dyDescent="0.25">
      <c r="B28" s="310" t="s">
        <v>9</v>
      </c>
      <c r="C28" s="28" t="s">
        <v>72</v>
      </c>
      <c r="D28" s="41">
        <f>+D21/D23</f>
        <v>3.2906845447276813</v>
      </c>
      <c r="E28" s="42" t="str">
        <f>+IF(D28&gt;=$C$11,"Cumple","No cumple")</f>
        <v>Cumple</v>
      </c>
      <c r="F28" s="161">
        <f>+F21/F23</f>
        <v>4.2596202206800653</v>
      </c>
      <c r="G28" s="162" t="str">
        <f>+IF(F28&gt;=$C$11,"Cumple","No cumple")</f>
        <v>Cumple</v>
      </c>
      <c r="H28" s="41">
        <f>+H21/H23</f>
        <v>5.1481626643083924</v>
      </c>
      <c r="I28" s="42" t="str">
        <f>+IF(H28&gt;=$C$11,"Cumple","No cumple")</f>
        <v>Cumple</v>
      </c>
      <c r="J28" s="203">
        <f>+J21/J23</f>
        <v>1.8076272372001154</v>
      </c>
      <c r="K28" s="203">
        <f>+K21/K23</f>
        <v>3.6344943510412491</v>
      </c>
      <c r="L28" s="204">
        <f>+((J21*J20)+(K21*K20))/((J23*J20)+(K23*K20))</f>
        <v>1.8377364088372703</v>
      </c>
      <c r="M28" s="205" t="str">
        <f>+IF(L28&gt;=$C$11,"Cumple","No cumple")</f>
        <v>Cumple</v>
      </c>
      <c r="N28" s="41">
        <f>+N21/N23</f>
        <v>5.7569774020960836</v>
      </c>
      <c r="O28" s="42" t="str">
        <f>+IF(N28&gt;=$C$11,"Cumple","No cumple")</f>
        <v>Cumple</v>
      </c>
      <c r="P28" s="203">
        <f>+P21/P23</f>
        <v>29.98642211565172</v>
      </c>
      <c r="Q28" s="203">
        <f>+Q21/Q23</f>
        <v>15.672283957446808</v>
      </c>
      <c r="R28" s="203">
        <f>+R21/R23</f>
        <v>28.690958851752555</v>
      </c>
      <c r="S28" s="204">
        <f>+((P21*P20)+ (Q21*Q20)+(R21*R20))/((P23*P20)+(Q23*Q20)+(R23*R20))</f>
        <v>28.971709953285071</v>
      </c>
      <c r="T28" s="205" t="str">
        <f>+IF(S28&gt;=$C$11,"Cumple","No cumple")</f>
        <v>Cumple</v>
      </c>
      <c r="U28" s="203">
        <f>+U21/U23</f>
        <v>23.354369327541342</v>
      </c>
      <c r="V28" s="203">
        <f>+V21/V23</f>
        <v>2.0960541911050075</v>
      </c>
      <c r="W28" s="204">
        <f>+((U21*U20)+(V21*V20))/((U23*U20)+(V23*V20))</f>
        <v>3.1577073255646644</v>
      </c>
      <c r="X28" s="205" t="str">
        <f>+IF(W28&gt;=$C$11,"Cumple","No cumple")</f>
        <v>Cumple</v>
      </c>
      <c r="Y28" s="41">
        <f>+Y21/Y23</f>
        <v>4.4966505844444828</v>
      </c>
      <c r="Z28" s="42" t="str">
        <f>+IF(Y28&gt;=$C$11,"Cumple","No cumple")</f>
        <v>Cumple</v>
      </c>
      <c r="AA28" s="203">
        <f>+AA21/AA23</f>
        <v>7.0556708959691905</v>
      </c>
      <c r="AB28" s="203">
        <f>+AB21/AB23</f>
        <v>7.682864758462701</v>
      </c>
      <c r="AC28" s="204">
        <f>+((AA21*AA20)+(AB21*AB20))/((AA23*AA20)+(AB23*AB20))</f>
        <v>7.0643362984440348</v>
      </c>
      <c r="AD28" s="205" t="str">
        <f>+IF(AC28&gt;=$C$11,"Cumple","No cumple")</f>
        <v>Cumple</v>
      </c>
      <c r="AE28" s="203">
        <f>+AE21/AE23</f>
        <v>111.94685894903201</v>
      </c>
      <c r="AF28" s="203">
        <f>+AF21/AF23</f>
        <v>96.058816154993863</v>
      </c>
      <c r="AG28" s="204">
        <f>+((AE21*AE20)+(AF21*AF20))/((AE23*AE20)+(AF23*AF20))</f>
        <v>111.48002871061128</v>
      </c>
      <c r="AH28" s="205" t="str">
        <f>+IF(AG28&gt;=$C$11,"Cumple","No cumple")</f>
        <v>Cumple</v>
      </c>
      <c r="AI28" s="203">
        <f>+AI21/AI23</f>
        <v>12.899941858181148</v>
      </c>
      <c r="AJ28" s="203">
        <f>+AJ21/AJ23</f>
        <v>6.0642627090988723</v>
      </c>
      <c r="AK28" s="204">
        <f>+((AI21*AI20)+(AJ21*AJ20))/((AI23*AI20)+(AJ23*AJ20))</f>
        <v>11.976304084625204</v>
      </c>
      <c r="AL28" s="205" t="str">
        <f>+IF(AK28&gt;=$C$11,"Cumple","No cumple")</f>
        <v>Cumple</v>
      </c>
      <c r="AM28" s="203">
        <f>+AM21/AM23</f>
        <v>7.8380893221789822</v>
      </c>
      <c r="AN28" s="203">
        <f>+AN21/AN23</f>
        <v>14.806782616852439</v>
      </c>
      <c r="AO28" s="204">
        <f>+((AM21*AM20)+(AN21*AN20))/((AM23*AM20)+(AN23*AN20))</f>
        <v>8.1456717107378687</v>
      </c>
      <c r="AP28" s="205" t="str">
        <f>+IF(AO28&gt;=$C$11,"Cumple","No cumple")</f>
        <v>Cumple</v>
      </c>
      <c r="AQ28" s="203">
        <f>+AQ21/AQ23</f>
        <v>2.008824071998784</v>
      </c>
      <c r="AR28" s="203">
        <f>+AR21/AR23</f>
        <v>1.9773422459047252</v>
      </c>
      <c r="AS28" s="204">
        <f>+((AQ21*AQ20)+(AR21*AR20))/((AQ23*AQ20)+(AR23*AR20))</f>
        <v>2.0087017106636718</v>
      </c>
      <c r="AT28" s="205" t="str">
        <f>+IF(AS28&gt;=$C$11,"Cumple","No cumple")</f>
        <v>Cumple</v>
      </c>
      <c r="AU28" s="41">
        <f>+AU21/AU23</f>
        <v>4.9353466175803069</v>
      </c>
      <c r="AV28" s="42" t="str">
        <f>+IF(AU28&gt;=$C$11,"Cumple","No cumple")</f>
        <v>Cumple</v>
      </c>
      <c r="AW28" s="41">
        <f>+AW21/AW23</f>
        <v>3.3629558884136448</v>
      </c>
      <c r="AX28" s="42" t="str">
        <f>+IF(AW28&gt;=$C$11,"Cumple","No cumple")</f>
        <v>Cumple</v>
      </c>
      <c r="AY28" s="41">
        <f>+AY21/AY23</f>
        <v>3.254233082137159</v>
      </c>
      <c r="AZ28" s="42" t="str">
        <f>+IF(AY28&gt;=$C$11,"Cumple","No cumple")</f>
        <v>Cumple</v>
      </c>
    </row>
    <row r="29" spans="1:52" s="3" customFormat="1" x14ac:dyDescent="0.25">
      <c r="B29" s="311"/>
      <c r="C29" s="28" t="s">
        <v>73</v>
      </c>
      <c r="D29" s="43">
        <f>+D24/D22</f>
        <v>0.33785513914012216</v>
      </c>
      <c r="E29" s="42" t="str">
        <f>+IF(D29&lt;=$C$12,"Cumple","No Cumple")</f>
        <v>Cumple</v>
      </c>
      <c r="F29" s="164">
        <f>+F24/F22</f>
        <v>0.38491324331523674</v>
      </c>
      <c r="G29" s="162" t="str">
        <f>+IF(F29&lt;=$C$12,"Cumple","No Cumple")</f>
        <v>Cumple</v>
      </c>
      <c r="H29" s="43">
        <f>+H24/H22</f>
        <v>0.20999878414543879</v>
      </c>
      <c r="I29" s="42" t="str">
        <f>+IF(H29&lt;=$C$12,"Cumple","No Cumple")</f>
        <v>Cumple</v>
      </c>
      <c r="J29" s="206">
        <f>+J24/J22</f>
        <v>0.52225466265780451</v>
      </c>
      <c r="K29" s="206">
        <f>+K24/K22</f>
        <v>0.50697248783102944</v>
      </c>
      <c r="L29" s="207">
        <f>+((J24*J20)+(K24*K20))/((J22*J20)+(K22*K20))</f>
        <v>0.52179487889828746</v>
      </c>
      <c r="M29" s="208" t="str">
        <f>+IF(L29&lt;=$C$12,"Cumple","No Cumple")</f>
        <v>Cumple</v>
      </c>
      <c r="N29" s="43">
        <f>+N24/N22</f>
        <v>0.59966505735972553</v>
      </c>
      <c r="O29" s="42" t="str">
        <f>+IF(N29&lt;=$C$12,"Cumple","No Cumple")</f>
        <v>Cumple</v>
      </c>
      <c r="P29" s="206">
        <f>+P24/P22</f>
        <v>0.13314762282264797</v>
      </c>
      <c r="Q29" s="206">
        <f>+Q24/Q22</f>
        <v>3.23078964066148E-2</v>
      </c>
      <c r="R29" s="206">
        <f>+R24/R22</f>
        <v>0.3180112126857938</v>
      </c>
      <c r="S29" s="207">
        <f>+((P24*P20)+ ( Q24*Q20)+(R24*R20))/((P22*P20)+(Q22*Q20)+(R22*R20))</f>
        <v>0.17475891399849908</v>
      </c>
      <c r="T29" s="208" t="str">
        <f>+IF(S29&lt;=$C$12,"Cumple","No Cumple")</f>
        <v>Cumple</v>
      </c>
      <c r="U29" s="206">
        <f>+U24/U22</f>
        <v>0.37684736725122359</v>
      </c>
      <c r="V29" s="206">
        <f>+V24/V22</f>
        <v>0.85649408543842942</v>
      </c>
      <c r="W29" s="207">
        <f>+((U24*U20)+(V24*V20))/((U22*U20)+(V22*V20))</f>
        <v>0.65581112210925374</v>
      </c>
      <c r="X29" s="208" t="str">
        <f>+IF(W29&lt;=$C$12,"Cumple","No Cumple")</f>
        <v>Cumple</v>
      </c>
      <c r="Y29" s="43">
        <f>+Y24/Y22</f>
        <v>0.22039321772111761</v>
      </c>
      <c r="Z29" s="42" t="str">
        <f>+IF(Y29&lt;=$C$12,"Cumple","No Cumple")</f>
        <v>Cumple</v>
      </c>
      <c r="AA29" s="206">
        <f>+AA24/AA22</f>
        <v>0.11229961328260064</v>
      </c>
      <c r="AB29" s="206">
        <f>+AB24/AB22</f>
        <v>0.97659900004831823</v>
      </c>
      <c r="AC29" s="207">
        <f>+((AA24*AA20)+(AB24*AB20))/((AA22*AA20)+(AB22*AB20))</f>
        <v>0.12253365197637345</v>
      </c>
      <c r="AD29" s="208" t="str">
        <f>+IF(AC29&lt;=$C$12,"Cumple","No Cumple")</f>
        <v>Cumple</v>
      </c>
      <c r="AE29" s="206">
        <f>+AE24/AE22</f>
        <v>2.0573121410311423E-2</v>
      </c>
      <c r="AF29" s="206">
        <f>+AF24/AF22</f>
        <v>0.53610017011334432</v>
      </c>
      <c r="AG29" s="207">
        <f>+((AE24*AE20)+(AF24*AF20))/((AE22*AE20)+(AF22*AF20))</f>
        <v>3.976505498852724E-2</v>
      </c>
      <c r="AH29" s="208" t="str">
        <f>+IF(AG29&lt;=$C$12,"Cumple","No Cumple")</f>
        <v>Cumple</v>
      </c>
      <c r="AI29" s="206">
        <f>+AI24/AI22</f>
        <v>5.4477300350935953E-2</v>
      </c>
      <c r="AJ29" s="206">
        <f>+AJ24/AJ22</f>
        <v>0.16490050777311993</v>
      </c>
      <c r="AK29" s="207">
        <f>+((AI24*AI20)+(AJ24*AJ20))/((AI22*AI20)+(AJ22*AJ20))</f>
        <v>5.989683854085965E-2</v>
      </c>
      <c r="AL29" s="208" t="str">
        <f>+IF(AK29&lt;=$C$12,"Cumple","No Cumple")</f>
        <v>Cumple</v>
      </c>
      <c r="AM29" s="206">
        <f>+AM24/AM22</f>
        <v>0.26866309093240637</v>
      </c>
      <c r="AN29" s="206">
        <f>+AN24/AN22</f>
        <v>0.43407451638763023</v>
      </c>
      <c r="AO29" s="207">
        <f>+((AM24*AM20)+(AN24*AN20))/((AM22*AM20)+(AN22*AN20))</f>
        <v>0.28143646482775053</v>
      </c>
      <c r="AP29" s="208" t="str">
        <f>+IF(AO29&lt;=$C$12,"Cumple","No Cumple")</f>
        <v>Cumple</v>
      </c>
      <c r="AQ29" s="206">
        <f>+AQ24/AQ22</f>
        <v>0.65804156230942712</v>
      </c>
      <c r="AR29" s="206">
        <f>+AR24/AR22</f>
        <v>0.28965124201465925</v>
      </c>
      <c r="AS29" s="207">
        <f>+((AQ24*AQ20)+(AR24*AR20))/((AQ22*AQ20)+(AR22*AR20))</f>
        <v>0.65434398042935726</v>
      </c>
      <c r="AT29" s="208" t="str">
        <f>+IF(AS29&lt;=$C$12,"Cumple","No Cumple")</f>
        <v>Cumple</v>
      </c>
      <c r="AU29" s="43">
        <f>+AU24/AU22</f>
        <v>0.24075636672501372</v>
      </c>
      <c r="AV29" s="42" t="str">
        <f>+IF(AU29&lt;=$C$12,"Cumple","No Cumple")</f>
        <v>Cumple</v>
      </c>
      <c r="AW29" s="43">
        <f>+AW24/AW22</f>
        <v>0.58238797957171995</v>
      </c>
      <c r="AX29" s="42" t="str">
        <f>+IF(AW29&lt;=$C$12,"Cumple","No Cumple")</f>
        <v>Cumple</v>
      </c>
      <c r="AY29" s="43">
        <f>+AY24/AY22</f>
        <v>0.50512667555644086</v>
      </c>
      <c r="AZ29" s="42" t="str">
        <f>+IF(AY29&lt;=$C$12,"Cumple","No Cumple")</f>
        <v>Cumple</v>
      </c>
    </row>
    <row r="30" spans="1:52" s="3" customFormat="1" x14ac:dyDescent="0.25">
      <c r="B30" s="311"/>
      <c r="C30" s="28" t="s">
        <v>74</v>
      </c>
      <c r="D30" s="44">
        <f>+D26/D27</f>
        <v>23.741795546362095</v>
      </c>
      <c r="E30" s="42" t="str">
        <f>+IF(D30&gt;=$C$13,"Cumple","No cumple")</f>
        <v>Cumple</v>
      </c>
      <c r="F30" s="166" t="s">
        <v>131</v>
      </c>
      <c r="G30" s="162" t="str">
        <f>+IF(F30&gt;=$C$13,"Cumple","No cumple")</f>
        <v>Cumple</v>
      </c>
      <c r="H30" s="44">
        <f>+H26/H27</f>
        <v>76.217575597428308</v>
      </c>
      <c r="I30" s="42" t="str">
        <f>+IF(H30&gt;=$C$13,"Cumple","No cumple")</f>
        <v>Cumple</v>
      </c>
      <c r="J30" s="209">
        <f>+J26/J27</f>
        <v>12.245971460489901</v>
      </c>
      <c r="K30" s="209">
        <f>+K26/K27</f>
        <v>13.839955591744605</v>
      </c>
      <c r="L30" s="210">
        <f>+((J26*J20)+(K26*K20))/((J27*J20)+(K27*K20))</f>
        <v>12.558157355676629</v>
      </c>
      <c r="M30" s="205" t="str">
        <f>+IF(L30&gt;=$C$13,"Cumple","No cumple")</f>
        <v>Cumple</v>
      </c>
      <c r="N30" s="44">
        <f>+N26/N27</f>
        <v>6.528450480246538</v>
      </c>
      <c r="O30" s="42" t="str">
        <f>+IF(N30&gt;=$C$13,"Cumple","No cumple")</f>
        <v>Cumple</v>
      </c>
      <c r="P30" s="209">
        <f>+P26/P27</f>
        <v>41.590175868582136</v>
      </c>
      <c r="Q30" s="209">
        <f>+Q26/Q27</f>
        <v>484.664132</v>
      </c>
      <c r="R30" s="209">
        <f>+R26/R27</f>
        <v>30.472249733371079</v>
      </c>
      <c r="S30" s="210">
        <f>+((P26*P20)+ (Q26*Q20)+(R26*R20))/((P27*P20)+(Q27*Q20)+(R27*R20))</f>
        <v>38.72188365735596</v>
      </c>
      <c r="T30" s="205" t="str">
        <f>+IF(S30&gt;=$C$13,"Cumple","No cumple")</f>
        <v>Cumple</v>
      </c>
      <c r="U30" s="209" t="s">
        <v>131</v>
      </c>
      <c r="V30" s="209" t="s">
        <v>131</v>
      </c>
      <c r="W30" s="209" t="s">
        <v>131</v>
      </c>
      <c r="X30" s="205" t="str">
        <f>+IF(W30&gt;=$C$13,"Cumple","No cumple")</f>
        <v>Cumple</v>
      </c>
      <c r="Y30" s="44">
        <f>+Y26/Y27</f>
        <v>632.41280282624507</v>
      </c>
      <c r="Z30" s="42" t="str">
        <f>+IF(Y30&gt;=$C$13,"Cumple","No cumple")</f>
        <v>Cumple</v>
      </c>
      <c r="AA30" s="209">
        <f>+AA26/AA27</f>
        <v>10.560139689223638</v>
      </c>
      <c r="AB30" s="209">
        <f>+AB26/AB27</f>
        <v>22.982556888803902</v>
      </c>
      <c r="AC30" s="210">
        <f>+((AA26*AA20)+(AB26*AB20))/((AA27*AA20)+(AB27*AB20))</f>
        <v>10.566750383314886</v>
      </c>
      <c r="AD30" s="205" t="str">
        <f>+IF(AC30&gt;=$C$13,"Cumple","No cumple")</f>
        <v>Cumple</v>
      </c>
      <c r="AE30" s="209">
        <f>+AE26/AE27</f>
        <v>71.478831637676407</v>
      </c>
      <c r="AF30" s="209">
        <f>+AF26/AF27</f>
        <v>1.9586318815635135</v>
      </c>
      <c r="AG30" s="210">
        <f>+((AE26*AE20)+(AF26*AF20))/((AE27*AE20)+(AF27*AF20))</f>
        <v>38.715883600315536</v>
      </c>
      <c r="AH30" s="205" t="str">
        <f>+IF(AG30&gt;=$C$13,"Cumple","No cumple")</f>
        <v>Cumple</v>
      </c>
      <c r="AI30" s="209">
        <f>+AI26/AI27</f>
        <v>1880.8822394366198</v>
      </c>
      <c r="AJ30" s="209">
        <f>+AJ26/AJ27</f>
        <v>3448.5460714285714</v>
      </c>
      <c r="AK30" s="210">
        <f>+((AI26*AI20)+(AJ26*AJ20))/((AI27*AI20)+(AJ27*AJ20))</f>
        <v>1930.7624522727272</v>
      </c>
      <c r="AL30" s="205" t="str">
        <f>+IF(AK30&gt;=$C$13,"Cumple","No cumple")</f>
        <v>Cumple</v>
      </c>
      <c r="AM30" s="209">
        <f>+AM26/AM27</f>
        <v>18.528207919407858</v>
      </c>
      <c r="AN30" s="209">
        <f>+AN26/AN27</f>
        <v>77.63762871195803</v>
      </c>
      <c r="AO30" s="210">
        <f>+((AM26*AM20)+(AN26*AN20))/((AM27*AM20)+(AN27*AN20))</f>
        <v>20.019306631389536</v>
      </c>
      <c r="AP30" s="205" t="str">
        <f>+IF(AO30&gt;=$C$13,"Cumple","No cumple")</f>
        <v>Cumple</v>
      </c>
      <c r="AQ30" s="209">
        <f>+AQ26/AQ27</f>
        <v>21.339252955434418</v>
      </c>
      <c r="AR30" s="211" t="s">
        <v>131</v>
      </c>
      <c r="AS30" s="210">
        <f>+((AQ26*AQ20)+(AR26*AR20))/((AQ27*AQ20)+(AR27*AR20))</f>
        <v>22.430906874952502</v>
      </c>
      <c r="AT30" s="205" t="str">
        <f>+IF(AS30&gt;=$C$13,"Cumple","No cumple")</f>
        <v>Cumple</v>
      </c>
      <c r="AU30" s="44">
        <f>+AU26/AU27</f>
        <v>31.700380206764596</v>
      </c>
      <c r="AV30" s="42" t="str">
        <f>+IF(AU30&gt;=$C$13,"Cumple","No cumple")</f>
        <v>Cumple</v>
      </c>
      <c r="AW30" s="44">
        <f>+AW26/AW27</f>
        <v>8.3556468640174248</v>
      </c>
      <c r="AX30" s="42" t="str">
        <f>+IF(AW30&gt;=$C$13,"Cumple","No cumple")</f>
        <v>Cumple</v>
      </c>
      <c r="AY30" s="44">
        <f>+AY26/AY27</f>
        <v>56.181563835336839</v>
      </c>
      <c r="AZ30" s="42" t="str">
        <f>+IF(AY30&gt;=$C$13,"Cumple","No cumple")</f>
        <v>Cumple</v>
      </c>
    </row>
    <row r="31" spans="1:52" s="3" customFormat="1" x14ac:dyDescent="0.25">
      <c r="B31" s="311"/>
      <c r="C31" s="28" t="s">
        <v>76</v>
      </c>
      <c r="D31" s="39">
        <f>+D21-D23</f>
        <v>10938360375</v>
      </c>
      <c r="E31" s="42" t="str">
        <f>+IF(D31&gt;=C14,"Cumple","No cumple")</f>
        <v>Cumple</v>
      </c>
      <c r="F31" s="159">
        <f>+F21-F23</f>
        <v>10327164476</v>
      </c>
      <c r="G31" s="162" t="str">
        <f>+IF(F31&gt;=C14,"Cumple","No cumple")</f>
        <v>Cumple</v>
      </c>
      <c r="H31" s="39">
        <f>+H21-H23</f>
        <v>5189813532</v>
      </c>
      <c r="I31" s="42" t="str">
        <f>+IF(H31&gt;=G14,"Cumple","No cumple")</f>
        <v>Cumple</v>
      </c>
      <c r="J31" s="198">
        <f>J21-J23</f>
        <v>8227766628</v>
      </c>
      <c r="K31" s="199">
        <f>K21-K23</f>
        <v>674634851</v>
      </c>
      <c r="L31" s="199">
        <f>+J31+K31</f>
        <v>8902401479</v>
      </c>
      <c r="M31" s="205" t="str">
        <f>+IF(L31&gt;=C14,"Cumple","No cumple")</f>
        <v>Cumple</v>
      </c>
      <c r="N31" s="39">
        <f>+N21-N23</f>
        <v>2022748521</v>
      </c>
      <c r="O31" s="42" t="str">
        <f>+IF(N31&gt;=M14,"Cumple","No cumple")</f>
        <v>Cumple</v>
      </c>
      <c r="P31" s="198">
        <f>P21-P23</f>
        <v>4000254256</v>
      </c>
      <c r="Q31" s="199">
        <f>Q21-Q23</f>
        <v>344798673</v>
      </c>
      <c r="R31" s="199">
        <f>R21-R23</f>
        <v>2469105744</v>
      </c>
      <c r="S31" s="199">
        <f>+R31+Q31+P31</f>
        <v>6814158673</v>
      </c>
      <c r="T31" s="205" t="str">
        <f>+IF(S31&gt;=I14,"Cumple","No cumple")</f>
        <v>Cumple</v>
      </c>
      <c r="U31" s="198">
        <f>U21-U23</f>
        <v>7331872787</v>
      </c>
      <c r="V31" s="199">
        <f>V21-V23</f>
        <v>6838824792</v>
      </c>
      <c r="W31" s="199">
        <f>+U31+V31</f>
        <v>14170697579</v>
      </c>
      <c r="X31" s="205" t="str">
        <f>+IF(W31&gt;=N14,"Cumple","No cumple")</f>
        <v>Cumple</v>
      </c>
      <c r="Y31" s="39">
        <f>+Y21-Y23</f>
        <v>1372365299</v>
      </c>
      <c r="Z31" s="42" t="str">
        <f>+IF(Y31&gt;=X14,"Cumple","No cumple")</f>
        <v>Cumple</v>
      </c>
      <c r="AA31" s="198">
        <f>AA21-AA23</f>
        <v>1397916564</v>
      </c>
      <c r="AB31" s="199">
        <f>AB21-AB23</f>
        <v>410642893</v>
      </c>
      <c r="AC31" s="199">
        <f>+AA31+AB31</f>
        <v>1808559457</v>
      </c>
      <c r="AD31" s="205" t="str">
        <f>+IF(AC31&gt;=T14,"Cumple","No cumple")</f>
        <v>Cumple</v>
      </c>
      <c r="AE31" s="198">
        <f>AE21-AE23</f>
        <v>561613000</v>
      </c>
      <c r="AF31" s="199">
        <f>AF21-AF23</f>
        <v>276763363</v>
      </c>
      <c r="AG31" s="199">
        <f>+AE31+AF31</f>
        <v>838376363</v>
      </c>
      <c r="AH31" s="205" t="str">
        <f>+IF(AG31&gt;=X14,"Cumple","No cumple")</f>
        <v>Cumple</v>
      </c>
      <c r="AI31" s="198">
        <f>AI21-AI23</f>
        <v>1076876254</v>
      </c>
      <c r="AJ31" s="199">
        <f>AJ21-AJ23</f>
        <v>214794256</v>
      </c>
      <c r="AK31" s="199">
        <f>+AI31+AJ31</f>
        <v>1291670510</v>
      </c>
      <c r="AL31" s="205" t="str">
        <f>+IF(AK31&gt;=AB14,"Cumple","No cumple")</f>
        <v>Cumple</v>
      </c>
      <c r="AM31" s="198">
        <f>AM21-AM23</f>
        <v>7985127322</v>
      </c>
      <c r="AN31" s="199">
        <f>AN21-AN23</f>
        <v>744482277</v>
      </c>
      <c r="AO31" s="199">
        <f>+AM31+AN31</f>
        <v>8729609599</v>
      </c>
      <c r="AP31" s="205" t="str">
        <f>+IF(AO31&gt;=AF14,"Cumple","No cumple")</f>
        <v>Cumple</v>
      </c>
      <c r="AQ31" s="198">
        <f>AQ21-AQ23</f>
        <v>1919455059</v>
      </c>
      <c r="AR31" s="199">
        <f>AR21-AR23</f>
        <v>137860024</v>
      </c>
      <c r="AS31" s="199">
        <f>+AQ31+AR31</f>
        <v>2057315083</v>
      </c>
      <c r="AT31" s="205" t="str">
        <f>+IF(AS31&gt;=AJ14,"Cumple","No cumple")</f>
        <v>Cumple</v>
      </c>
      <c r="AU31" s="39">
        <f>+AU21-AU23</f>
        <v>1008582779</v>
      </c>
      <c r="AV31" s="42" t="str">
        <f>+IF(AU31&gt;=AT14,"Cumple","No cumple")</f>
        <v>Cumple</v>
      </c>
      <c r="AW31" s="39">
        <f>+AW21-AW23</f>
        <v>971928568</v>
      </c>
      <c r="AX31" s="42" t="str">
        <f>+IF(AW31&gt;=AV14,"Cumple","No cumple")</f>
        <v>Cumple</v>
      </c>
      <c r="AY31" s="39">
        <f>+AY21-AY23</f>
        <v>2376295791</v>
      </c>
      <c r="AZ31" s="42" t="str">
        <f>+IF(AY31&gt;=AX14,"Cumple","No cumple")</f>
        <v>Cumple</v>
      </c>
    </row>
    <row r="32" spans="1:52" s="3" customFormat="1" x14ac:dyDescent="0.25">
      <c r="B32" s="312" t="s">
        <v>14</v>
      </c>
      <c r="C32" s="28" t="s">
        <v>77</v>
      </c>
      <c r="D32" s="43">
        <f>+D26/D25</f>
        <v>0.27225687398506015</v>
      </c>
      <c r="E32" s="42" t="str">
        <f>+IF(D32&gt;=$C$15,"Cumple","No cumple")</f>
        <v>Cumple</v>
      </c>
      <c r="F32" s="164">
        <f>+F26/F25</f>
        <v>0.15102847931330615</v>
      </c>
      <c r="G32" s="162" t="str">
        <f>+IF(F32&gt;=$C$15,"Cumple","No cumple")</f>
        <v>Cumple</v>
      </c>
      <c r="H32" s="43">
        <f>+H26/H25</f>
        <v>0.17938036296878435</v>
      </c>
      <c r="I32" s="42" t="str">
        <f>+IF(H32&gt;=$C$15,"Cumple","No cumple")</f>
        <v>Cumple</v>
      </c>
      <c r="J32" s="206">
        <f>+J26/J25</f>
        <v>0.12988770106025399</v>
      </c>
      <c r="K32" s="206">
        <f>+K26/K25</f>
        <v>1.1168453343424647</v>
      </c>
      <c r="L32" s="207">
        <f>+((J26*J20)+(K26*K20))/((J25*J20)+(K25*K20))</f>
        <v>0.1605019708895852</v>
      </c>
      <c r="M32" s="205" t="str">
        <f>+IF(L32&gt;=$C$15,"Cumple","No cumple")</f>
        <v>Cumple</v>
      </c>
      <c r="N32" s="43">
        <f>+N26/N25</f>
        <v>0.31346900990162135</v>
      </c>
      <c r="O32" s="42" t="str">
        <f>+IF(N32&gt;=$C$15,"Cumple","No cumple")</f>
        <v>Cumple</v>
      </c>
      <c r="P32" s="206">
        <f>+P26/P25</f>
        <v>0.15996611465823724</v>
      </c>
      <c r="Q32" s="206">
        <f>+Q26/Q25</f>
        <v>0.15323163896973446</v>
      </c>
      <c r="R32" s="206">
        <f>+R26/R25</f>
        <v>0.28240946034957987</v>
      </c>
      <c r="S32" s="207">
        <f>+((P26*P20)+ (Q26*Q20)+(R26*R20))/((P25*P20)+(Q25*Q20)+(R25*R20))</f>
        <v>0.18493806963444109</v>
      </c>
      <c r="T32" s="205" t="str">
        <f>+IF(S32&gt;=$C$15,"Cumple","No cumple")</f>
        <v>Cumple</v>
      </c>
      <c r="U32" s="206">
        <f>+U26/U25</f>
        <v>0.14189051021569907</v>
      </c>
      <c r="V32" s="206">
        <f>+V26/V25</f>
        <v>-0.35735022380994519</v>
      </c>
      <c r="W32" s="207">
        <f>+((U26*U20)+(V26*V20))/((U25*U20)+(V25*V20))</f>
        <v>2.0828108883547844E-2</v>
      </c>
      <c r="X32" s="205" t="str">
        <f>+IF(W32&gt;=$C$15,"Cumple","No cumple")</f>
        <v>Cumple</v>
      </c>
      <c r="Y32" s="43">
        <f>+Y26/Y25</f>
        <v>0.22796501760123536</v>
      </c>
      <c r="Z32" s="42" t="str">
        <f>+IF(Y32&gt;=$C$15,"Cumple","No cumple")</f>
        <v>Cumple</v>
      </c>
      <c r="AA32" s="206">
        <f>+AA26/AA25</f>
        <v>9.3433120782383111E-2</v>
      </c>
      <c r="AB32" s="206">
        <f>+AB26/AB25</f>
        <v>0.3427501875950229</v>
      </c>
      <c r="AC32" s="207">
        <f>+((AA26*AA20)+(AB26*AB20))/((AA25*AA20)+(AB25*AB20))</f>
        <v>9.3511850520102358E-2</v>
      </c>
      <c r="AD32" s="205" t="str">
        <f>+IF(AC32&gt;=$C$15,"Cumple","No cumple")</f>
        <v>Cumple</v>
      </c>
      <c r="AE32" s="206">
        <f>+AE26/AE25</f>
        <v>0.2134694021570803</v>
      </c>
      <c r="AF32" s="206">
        <f>+AF26/AF25</f>
        <v>0.28467873279377381</v>
      </c>
      <c r="AG32" s="207">
        <f>+((AE26*AE20)+(AF26*AF20))/((AE25*AE20)+(AF25*AF20))</f>
        <v>0.21475011240596009</v>
      </c>
      <c r="AH32" s="205" t="str">
        <f>+IF(AG32&gt;=$C$15,"Cumple","No cumple")</f>
        <v>Cumple</v>
      </c>
      <c r="AI32" s="206">
        <f>+AI26/AI25</f>
        <v>0.17004842234330153</v>
      </c>
      <c r="AJ32" s="206">
        <f>+AJ26/AJ25</f>
        <v>0.22477158327734797</v>
      </c>
      <c r="AK32" s="207">
        <f>+((AI26*AI20)+(AJ26*AJ20))/((AI25*AI20)+(AJ25*AJ20))</f>
        <v>0.17243423207054742</v>
      </c>
      <c r="AL32" s="205" t="str">
        <f>+IF(AK32&gt;=$C$15,"Cumple","No cumple")</f>
        <v>Cumple</v>
      </c>
      <c r="AM32" s="206">
        <f>+AM26/AM25</f>
        <v>0.18442834448563483</v>
      </c>
      <c r="AN32" s="206">
        <f>+AN26/AN25</f>
        <v>0.30883586757343634</v>
      </c>
      <c r="AO32" s="207">
        <f>+((AM26*AM20)+(AN26*AN20))/((AM25*AM20)+(AN25*AN20))</f>
        <v>0.19199459715859479</v>
      </c>
      <c r="AP32" s="205" t="str">
        <f>+IF(AO32&gt;=$C$15,"Cumple","No cumple")</f>
        <v>Cumple</v>
      </c>
      <c r="AQ32" s="206">
        <f>+AQ26/AQ25</f>
        <v>0.22656206008263083</v>
      </c>
      <c r="AR32" s="206">
        <f>+AR26/AR25</f>
        <v>0.55030564356852651</v>
      </c>
      <c r="AS32" s="207">
        <f>+((AQ26*AQ20)+(AR26*AR20))/((AQ25*AQ20)+(AR25*AR20))</f>
        <v>0.23323993469347382</v>
      </c>
      <c r="AT32" s="205" t="str">
        <f>+IF(AS32&gt;=$C$15,"Cumple","No cumple")</f>
        <v>Cumple</v>
      </c>
      <c r="AU32" s="43">
        <f>+AU26/AU25</f>
        <v>0.25786642266115067</v>
      </c>
      <c r="AV32" s="42" t="str">
        <f>+IF(AU32&gt;=$C$15,"Cumple","No cumple")</f>
        <v>Cumple</v>
      </c>
      <c r="AW32" s="43">
        <f>+AW26/AW25</f>
        <v>0.21273414510039806</v>
      </c>
      <c r="AX32" s="42" t="str">
        <f>+IF(AW32&gt;=$C$15,"Cumple","No cumple")</f>
        <v>Cumple</v>
      </c>
      <c r="AY32" s="43">
        <f>+AY26/AY25</f>
        <v>0.24625083795137873</v>
      </c>
      <c r="AZ32" s="42" t="str">
        <f>+IF(AY32&gt;=$C$15,"Cumple","No cumple")</f>
        <v>Cumple</v>
      </c>
    </row>
    <row r="33" spans="1:52" s="3" customFormat="1" x14ac:dyDescent="0.25">
      <c r="B33" s="312"/>
      <c r="C33" s="28" t="s">
        <v>78</v>
      </c>
      <c r="D33" s="43">
        <f>+D26/D22</f>
        <v>0.18027348994298295</v>
      </c>
      <c r="E33" s="42" t="str">
        <f>+IF(D33&gt;=$C$16,"Cumple","No cumple")</f>
        <v>Cumple</v>
      </c>
      <c r="F33" s="164">
        <f>+F26/F22</f>
        <v>9.2895617507853342E-2</v>
      </c>
      <c r="G33" s="162" t="str">
        <f>+IF(F33&gt;=$C$16,"Cumple","No cumple")</f>
        <v>Cumple</v>
      </c>
      <c r="H33" s="43">
        <f>+H26/H22</f>
        <v>0.14171070484577214</v>
      </c>
      <c r="I33" s="42" t="str">
        <f>+IF(H33&gt;=$C$16,"Cumple","No cumple")</f>
        <v>Cumple</v>
      </c>
      <c r="J33" s="206">
        <f>+J26/J22</f>
        <v>6.2053243559633292E-2</v>
      </c>
      <c r="K33" s="206">
        <f>+K26/K22</f>
        <v>0.55063547666838752</v>
      </c>
      <c r="L33" s="207">
        <f>+((J26*J20)+(K26*K20))/((J22*J20)+(K22*K20))</f>
        <v>7.6752864426317624E-2</v>
      </c>
      <c r="M33" s="205" t="str">
        <f>+IF(L33&gt;=$C$16,"Cumple","No cumple")</f>
        <v>Cumple</v>
      </c>
      <c r="N33" s="43">
        <f>+N26/N22</f>
        <v>0.12549259809846922</v>
      </c>
      <c r="O33" s="42" t="str">
        <f>+IF(N33&gt;=$C$16,"Cumple","No cumple")</f>
        <v>Cumple</v>
      </c>
      <c r="P33" s="206">
        <f>+P26/P22</f>
        <v>0.13866700675931781</v>
      </c>
      <c r="Q33" s="206">
        <f>+Q26/Q22</f>
        <v>0.14828104705168449</v>
      </c>
      <c r="R33" s="206">
        <f>+R26/R22</f>
        <v>0.19260008538986936</v>
      </c>
      <c r="S33" s="207">
        <f>+((P26*P20)+ (Q26*Q20)+(R26*R20))/((P22*P20)+(Q22*Q20)+(R22*R20))</f>
        <v>0.15261849342814734</v>
      </c>
      <c r="T33" s="205" t="str">
        <f>+IF(S33&gt;=$C$16,"Cumple","No cumple")</f>
        <v>Cumple</v>
      </c>
      <c r="U33" s="206">
        <f>+U26/U22</f>
        <v>8.8419445002980032E-2</v>
      </c>
      <c r="V33" s="206">
        <f>+V26/V22</f>
        <v>-5.1281870686628102E-2</v>
      </c>
      <c r="W33" s="207">
        <f>+((U26*U20)+(V26*V20))/((U22*U20)+(V22*V20))</f>
        <v>7.1688034252146158E-3</v>
      </c>
      <c r="X33" s="205" t="str">
        <f>+IF(W33&gt;=$C$16,"Cumple","No cumple")</f>
        <v>Cumple</v>
      </c>
      <c r="Y33" s="43">
        <f>+Y26/Y22</f>
        <v>0.17772307384424788</v>
      </c>
      <c r="Z33" s="42" t="str">
        <f>+IF(Y33&gt;=$C$16,"Cumple","No cumple")</f>
        <v>Cumple</v>
      </c>
      <c r="AA33" s="206">
        <f>+AA26/AA22</f>
        <v>8.2940617450734971E-2</v>
      </c>
      <c r="AB33" s="206">
        <f>+AB26/AB22</f>
        <v>8.0206971233500526E-3</v>
      </c>
      <c r="AC33" s="207">
        <f>+((AA26*AA20)+(AB26*AB20))/((AA22*AA20)+(AB22*AB20))</f>
        <v>8.2053501972805476E-2</v>
      </c>
      <c r="AD33" s="205" t="str">
        <f>+IF(AC33&gt;=$C$16,"Cumple","No cumple")</f>
        <v>Cumple</v>
      </c>
      <c r="AE33" s="206">
        <f>+AE26/AE22</f>
        <v>0.20907767022911608</v>
      </c>
      <c r="AF33" s="206">
        <f>+AF26/AF22</f>
        <v>0.13206241571538038</v>
      </c>
      <c r="AG33" s="207">
        <f>+((AE26*AE20)+(AF26*AF20))/((AE22*AE20)+(AF22*AF20))</f>
        <v>0.20621056237734467</v>
      </c>
      <c r="AH33" s="205" t="str">
        <f>+IF(AG33&gt;=$C$16,"Cumple","No cumple")</f>
        <v>Cumple</v>
      </c>
      <c r="AI33" s="206">
        <f>+AI26/AI22</f>
        <v>0.16078464336510268</v>
      </c>
      <c r="AJ33" s="206">
        <f>+AJ26/AJ22</f>
        <v>0.18770663506194518</v>
      </c>
      <c r="AK33" s="207">
        <f>+((AI26*AI20)+(AJ26*AJ20))/((AI22*AI20)+(AJ22*AJ20))</f>
        <v>0.16210596671330071</v>
      </c>
      <c r="AL33" s="205" t="str">
        <f>+IF(AK33&gt;=$C$16,"Cumple","No cumple")</f>
        <v>Cumple</v>
      </c>
      <c r="AM33" s="206">
        <f>+AM26/AM22</f>
        <v>0.13487925540057755</v>
      </c>
      <c r="AN33" s="206">
        <f>+AN26/AN22</f>
        <v>0.17477808771334274</v>
      </c>
      <c r="AO33" s="207">
        <f>+((AM26*AM20)+(AN26*AN20))/((AM22*AM20)+(AN22*AN20))</f>
        <v>0.1379603164682518</v>
      </c>
      <c r="AP33" s="205" t="str">
        <f>+IF(AO33&gt;=$C$16,"Cumple","No cumple")</f>
        <v>Cumple</v>
      </c>
      <c r="AQ33" s="206">
        <f>+AQ26/AQ22</f>
        <v>7.7474808105814141E-2</v>
      </c>
      <c r="AR33" s="206">
        <f>+AR26/AR22</f>
        <v>0.39090893042122637</v>
      </c>
      <c r="AS33" s="207">
        <f>+((AQ26*AQ20)+(AR26*AR20))/((AQ22*AQ20)+(AR22*AR20))</f>
        <v>8.0620787431062824E-2</v>
      </c>
      <c r="AT33" s="205" t="str">
        <f>+IF(AS33&gt;=$C$16,"Cumple","No cumple")</f>
        <v>Cumple</v>
      </c>
      <c r="AU33" s="43">
        <f>+AU26/AU22</f>
        <v>0.19578343964087527</v>
      </c>
      <c r="AV33" s="42" t="str">
        <f>+IF(AU33&gt;=$C$16,"Cumple","No cumple")</f>
        <v>Cumple</v>
      </c>
      <c r="AW33" s="43">
        <f>+AW26/AW22</f>
        <v>8.8840336149460131E-2</v>
      </c>
      <c r="AX33" s="42" t="str">
        <f>+IF(AW33&gt;=$C$16,"Cumple","No cumple")</f>
        <v>Cumple</v>
      </c>
      <c r="AY33" s="43">
        <f>+AY26/AY22</f>
        <v>0.12186297082401096</v>
      </c>
      <c r="AZ33" s="42" t="str">
        <f>+IF(AY33&gt;=$C$16,"Cumple","No cumple")</f>
        <v>Cumple</v>
      </c>
    </row>
    <row r="34" spans="1:52" x14ac:dyDescent="0.2">
      <c r="B34" s="2"/>
      <c r="C34" s="28" t="s">
        <v>79</v>
      </c>
      <c r="D34" s="29">
        <v>44561</v>
      </c>
      <c r="E34" s="24"/>
      <c r="F34" s="170">
        <v>44561</v>
      </c>
      <c r="G34" s="212"/>
      <c r="H34" s="29">
        <v>44561</v>
      </c>
      <c r="I34" s="24"/>
      <c r="J34" s="29">
        <v>44561</v>
      </c>
      <c r="K34" s="29">
        <v>44561</v>
      </c>
      <c r="L34" s="168"/>
      <c r="M34" s="24"/>
      <c r="N34" s="29">
        <v>44561</v>
      </c>
      <c r="O34" s="24"/>
      <c r="P34" s="29">
        <v>44561</v>
      </c>
      <c r="Q34" s="29">
        <v>44561</v>
      </c>
      <c r="R34" s="29">
        <v>44561</v>
      </c>
      <c r="S34" s="168"/>
      <c r="T34" s="24"/>
      <c r="U34" s="29">
        <v>44561</v>
      </c>
      <c r="V34" s="29">
        <v>44561</v>
      </c>
      <c r="W34" s="168"/>
      <c r="X34" s="24"/>
      <c r="Y34" s="29">
        <v>44561</v>
      </c>
      <c r="Z34" s="24"/>
      <c r="AA34" s="29">
        <v>44561</v>
      </c>
      <c r="AB34" s="29">
        <v>44561</v>
      </c>
      <c r="AC34" s="168"/>
      <c r="AD34" s="24"/>
      <c r="AE34" s="29">
        <v>44561</v>
      </c>
      <c r="AF34" s="29">
        <v>44561</v>
      </c>
      <c r="AG34" s="168"/>
      <c r="AH34" s="24"/>
      <c r="AI34" s="29">
        <v>44561</v>
      </c>
      <c r="AJ34" s="29">
        <v>44561</v>
      </c>
      <c r="AK34" s="168"/>
      <c r="AL34" s="24"/>
      <c r="AM34" s="29">
        <v>44561</v>
      </c>
      <c r="AN34" s="29">
        <v>44561</v>
      </c>
      <c r="AO34" s="168"/>
      <c r="AP34" s="24"/>
      <c r="AQ34" s="29">
        <v>44561</v>
      </c>
      <c r="AR34" s="29">
        <v>44561</v>
      </c>
      <c r="AS34" s="168"/>
      <c r="AT34" s="24"/>
      <c r="AU34" s="29">
        <v>44561</v>
      </c>
      <c r="AV34" s="24"/>
      <c r="AW34" s="29">
        <v>44561</v>
      </c>
      <c r="AX34" s="24"/>
      <c r="AY34" s="29">
        <v>44561</v>
      </c>
      <c r="AZ34" s="24"/>
    </row>
    <row r="35" spans="1:52" ht="15" thickBot="1" x14ac:dyDescent="0.25">
      <c r="B35" s="2"/>
      <c r="C35" s="28"/>
      <c r="D35" s="30" t="s">
        <v>80</v>
      </c>
      <c r="E35" s="24"/>
      <c r="F35" s="213" t="s">
        <v>80</v>
      </c>
      <c r="G35" s="212"/>
      <c r="H35" s="30" t="s">
        <v>80</v>
      </c>
      <c r="I35" s="24"/>
      <c r="J35" s="32" t="s">
        <v>80</v>
      </c>
      <c r="K35" s="71" t="s">
        <v>80</v>
      </c>
      <c r="L35" s="168"/>
      <c r="M35" s="24"/>
      <c r="N35" s="30" t="s">
        <v>80</v>
      </c>
      <c r="O35" s="24"/>
      <c r="P35" s="32" t="s">
        <v>80</v>
      </c>
      <c r="Q35" s="71" t="s">
        <v>80</v>
      </c>
      <c r="R35" s="71" t="s">
        <v>80</v>
      </c>
      <c r="S35" s="168"/>
      <c r="T35" s="24"/>
      <c r="U35" s="32" t="s">
        <v>80</v>
      </c>
      <c r="V35" s="71" t="s">
        <v>80</v>
      </c>
      <c r="W35" s="168"/>
      <c r="X35" s="24"/>
      <c r="Y35" s="30" t="s">
        <v>80</v>
      </c>
      <c r="Z35" s="24"/>
      <c r="AA35" s="32" t="s">
        <v>80</v>
      </c>
      <c r="AB35" s="71" t="s">
        <v>80</v>
      </c>
      <c r="AC35" s="168"/>
      <c r="AD35" s="24"/>
      <c r="AE35" s="32" t="s">
        <v>80</v>
      </c>
      <c r="AF35" s="71" t="s">
        <v>80</v>
      </c>
      <c r="AG35" s="168"/>
      <c r="AH35" s="24"/>
      <c r="AI35" s="32" t="s">
        <v>80</v>
      </c>
      <c r="AJ35" s="71" t="s">
        <v>80</v>
      </c>
      <c r="AK35" s="168"/>
      <c r="AL35" s="24"/>
      <c r="AM35" s="32" t="s">
        <v>80</v>
      </c>
      <c r="AN35" s="71" t="s">
        <v>80</v>
      </c>
      <c r="AO35" s="168"/>
      <c r="AP35" s="24"/>
      <c r="AQ35" s="32" t="s">
        <v>80</v>
      </c>
      <c r="AR35" s="71" t="s">
        <v>80</v>
      </c>
      <c r="AS35" s="168"/>
      <c r="AT35" s="24"/>
      <c r="AU35" s="30" t="s">
        <v>80</v>
      </c>
      <c r="AV35" s="24"/>
      <c r="AW35" s="30" t="s">
        <v>80</v>
      </c>
      <c r="AX35" s="24"/>
      <c r="AY35" s="30" t="s">
        <v>80</v>
      </c>
      <c r="AZ35" s="24"/>
    </row>
    <row r="36" spans="1:52" x14ac:dyDescent="0.2">
      <c r="C36" s="28" t="s">
        <v>81</v>
      </c>
      <c r="D36" s="29">
        <v>44701</v>
      </c>
      <c r="E36" s="31"/>
      <c r="F36" s="170">
        <v>44700</v>
      </c>
      <c r="G36" s="214"/>
      <c r="H36" s="29">
        <v>44701</v>
      </c>
      <c r="I36" s="31"/>
      <c r="J36" s="29">
        <v>44694</v>
      </c>
      <c r="K36" s="29">
        <v>44693</v>
      </c>
      <c r="L36" s="169"/>
      <c r="M36" s="31"/>
      <c r="N36" s="29">
        <v>44708</v>
      </c>
      <c r="O36" s="31"/>
      <c r="P36" s="29">
        <v>44693</v>
      </c>
      <c r="Q36" s="29">
        <v>44693</v>
      </c>
      <c r="R36" s="29">
        <v>44700</v>
      </c>
      <c r="S36" s="169"/>
      <c r="T36" s="31"/>
      <c r="U36" s="29">
        <v>44692</v>
      </c>
      <c r="V36" s="29">
        <v>44691</v>
      </c>
      <c r="W36" s="169"/>
      <c r="X36" s="31"/>
      <c r="Y36" s="29">
        <v>44692</v>
      </c>
      <c r="Z36" s="31"/>
      <c r="AA36" s="29">
        <v>44713</v>
      </c>
      <c r="AB36" s="29">
        <v>44809</v>
      </c>
      <c r="AC36" s="169"/>
      <c r="AD36" s="31"/>
      <c r="AE36" s="29">
        <v>44704</v>
      </c>
      <c r="AF36" s="29">
        <v>44684</v>
      </c>
      <c r="AG36" s="169"/>
      <c r="AH36" s="31"/>
      <c r="AI36" s="29">
        <v>44699</v>
      </c>
      <c r="AJ36" s="29">
        <v>44699</v>
      </c>
      <c r="AK36" s="169"/>
      <c r="AL36" s="31"/>
      <c r="AM36" s="29">
        <v>44705</v>
      </c>
      <c r="AN36" s="29">
        <v>44705</v>
      </c>
      <c r="AO36" s="169"/>
      <c r="AP36" s="31"/>
      <c r="AQ36" s="29">
        <v>44708</v>
      </c>
      <c r="AR36" s="29">
        <v>44698</v>
      </c>
      <c r="AS36" s="169"/>
      <c r="AT36" s="31"/>
      <c r="AU36" s="29">
        <v>44692</v>
      </c>
      <c r="AV36" s="31"/>
      <c r="AW36" s="29">
        <v>44694</v>
      </c>
      <c r="AX36" s="31"/>
      <c r="AY36" s="29">
        <v>44700</v>
      </c>
      <c r="AZ36" s="31"/>
    </row>
    <row r="37" spans="1:52" ht="16.5" customHeight="1" thickBot="1" x14ac:dyDescent="0.25">
      <c r="D37" s="32" t="str">
        <f>+IF($B$8-D36&lt;=30,"Cumple","No cumple")</f>
        <v>Cumple</v>
      </c>
      <c r="E37" s="27"/>
      <c r="F37" s="215" t="s">
        <v>186</v>
      </c>
      <c r="G37" s="216"/>
      <c r="H37" s="32" t="str">
        <f>+IF($B$8-H36&lt;=30,"Cumple","No cumple")</f>
        <v>Cumple</v>
      </c>
      <c r="I37" s="27"/>
      <c r="J37" s="32" t="str">
        <f>+IF($B$8-J36&lt;=30,"Cumple","No cumple")</f>
        <v>Cumple</v>
      </c>
      <c r="K37" s="32" t="str">
        <f>+IF($B$8-K36&lt;=30,"Cumple","No cumple")</f>
        <v>Cumple</v>
      </c>
      <c r="L37" s="168"/>
      <c r="M37" s="24"/>
      <c r="N37" s="32" t="str">
        <f>+IF($B$8-N36&lt;=30,"Cumple","No cumple")</f>
        <v>Cumple</v>
      </c>
      <c r="O37" s="27"/>
      <c r="P37" s="32" t="str">
        <f>+IF($B$8-P36&lt;=30,"Cumple","No cumple")</f>
        <v>Cumple</v>
      </c>
      <c r="Q37" s="32" t="str">
        <f>+IF($B$8-Q36&lt;=30,"Cumple","No cumple")</f>
        <v>Cumple</v>
      </c>
      <c r="R37" s="32" t="str">
        <f>+IF($B$8-R36&lt;=30,"Cumple","No cumple")</f>
        <v>Cumple</v>
      </c>
      <c r="S37" s="168"/>
      <c r="T37" s="24"/>
      <c r="U37" s="32" t="str">
        <f>+IF($B$8-U36&lt;=30,"Cumple","No cumple")</f>
        <v>Cumple</v>
      </c>
      <c r="V37" s="32" t="str">
        <f>+IF($B$8-V36&lt;=30,"Cumple","No cumple")</f>
        <v>Cumple</v>
      </c>
      <c r="W37" s="168"/>
      <c r="X37" s="24"/>
      <c r="Y37" s="32" t="str">
        <f>+IF($B$8-Y36&lt;=30,"Cumple","No cumple")</f>
        <v>Cumple</v>
      </c>
      <c r="Z37" s="27"/>
      <c r="AA37" s="32" t="str">
        <f>+IF($B$8-AA36&lt;=30,"Cumple","No cumple")</f>
        <v>Cumple</v>
      </c>
      <c r="AB37" s="32" t="str">
        <f>+IF($B$8-AB36&lt;=30,"Cumple","No cumple")</f>
        <v>Cumple</v>
      </c>
      <c r="AC37" s="168"/>
      <c r="AD37" s="24"/>
      <c r="AE37" s="32" t="str">
        <f>+IF($B$8-AE36&lt;=30,"Cumple","No cumple")</f>
        <v>Cumple</v>
      </c>
      <c r="AF37" s="32" t="str">
        <f>+IF($B$8-AF36&lt;=30,"Cumple","No cumple")</f>
        <v>No cumple</v>
      </c>
      <c r="AG37" s="168"/>
      <c r="AH37" s="24"/>
      <c r="AI37" s="32" t="str">
        <f>+IF($B$8-AI36&lt;=30,"Cumple","No cumple")</f>
        <v>Cumple</v>
      </c>
      <c r="AJ37" s="32" t="str">
        <f>+IF($B$8-AJ36&lt;=30,"Cumple","No cumple")</f>
        <v>Cumple</v>
      </c>
      <c r="AK37" s="168"/>
      <c r="AL37" s="24"/>
      <c r="AM37" s="32" t="str">
        <f>+IF($B$8-AM36&lt;=30,"Cumple","No cumple")</f>
        <v>Cumple</v>
      </c>
      <c r="AN37" s="32" t="str">
        <f>+IF($B$8-AN36&lt;=30,"Cumple","No cumple")</f>
        <v>Cumple</v>
      </c>
      <c r="AO37" s="168"/>
      <c r="AP37" s="24"/>
      <c r="AQ37" s="32" t="str">
        <f>+IF($B$8-AQ36&lt;=30,"Cumple","No cumple")</f>
        <v>Cumple</v>
      </c>
      <c r="AR37" s="32" t="str">
        <f>+IF($B$8-AR36&lt;=30,"Cumple","No cumple")</f>
        <v>Cumple</v>
      </c>
      <c r="AS37" s="168"/>
      <c r="AT37" s="24"/>
      <c r="AU37" s="32" t="str">
        <f>+IF($B$8-AU36&lt;=30,"Cumple","No cumple")</f>
        <v>Cumple</v>
      </c>
      <c r="AV37" s="27"/>
      <c r="AW37" s="32" t="str">
        <f>+IF($B$8-AW36&lt;=30,"Cumple","No cumple")</f>
        <v>Cumple</v>
      </c>
      <c r="AX37" s="27"/>
      <c r="AY37" s="32" t="str">
        <f>+IF($B$8-AY36&lt;=30,"Cumple","No cumple")</f>
        <v>Cumple</v>
      </c>
      <c r="AZ37" s="27"/>
    </row>
    <row r="38" spans="1:52" ht="15" customHeight="1" x14ac:dyDescent="0.2">
      <c r="D38" s="318"/>
      <c r="E38" s="318"/>
      <c r="F38" s="318"/>
      <c r="G38" s="318"/>
      <c r="H38" s="318"/>
      <c r="I38" s="322"/>
      <c r="J38" s="318"/>
      <c r="K38" s="319"/>
      <c r="L38" s="319"/>
      <c r="M38" s="322"/>
      <c r="N38" s="146"/>
      <c r="O38" s="147"/>
      <c r="P38" s="318"/>
      <c r="Q38" s="318"/>
      <c r="R38" s="318"/>
      <c r="S38" s="318"/>
      <c r="T38" s="318"/>
      <c r="U38" s="318"/>
      <c r="V38" s="318"/>
      <c r="W38" s="318"/>
      <c r="X38" s="318"/>
      <c r="Y38" s="146"/>
      <c r="Z38" s="147"/>
      <c r="AA38" s="318"/>
      <c r="AB38" s="319"/>
      <c r="AC38" s="319"/>
      <c r="AD38" s="322"/>
      <c r="AE38" s="318"/>
      <c r="AF38" s="319"/>
      <c r="AG38" s="319"/>
      <c r="AH38" s="322"/>
      <c r="AI38" s="318"/>
      <c r="AJ38" s="319"/>
      <c r="AK38" s="319"/>
      <c r="AL38" s="322"/>
      <c r="AM38" s="318"/>
      <c r="AN38" s="319"/>
      <c r="AO38" s="319"/>
      <c r="AP38" s="322"/>
      <c r="AQ38" s="318"/>
      <c r="AR38" s="319"/>
      <c r="AS38" s="319"/>
      <c r="AT38" s="322"/>
      <c r="AU38" s="318"/>
      <c r="AV38" s="322"/>
      <c r="AW38" s="318"/>
      <c r="AX38" s="322"/>
      <c r="AY38" s="318"/>
      <c r="AZ38" s="322"/>
    </row>
    <row r="39" spans="1:52" ht="56.45" customHeight="1" x14ac:dyDescent="0.2">
      <c r="A39" s="21"/>
      <c r="B39" s="21"/>
      <c r="C39" s="22" t="s">
        <v>82</v>
      </c>
      <c r="D39" s="47">
        <v>44655</v>
      </c>
      <c r="E39" s="23"/>
      <c r="F39" s="47">
        <v>44655</v>
      </c>
      <c r="G39" s="23"/>
      <c r="H39" s="47">
        <v>44655</v>
      </c>
      <c r="I39" s="23"/>
      <c r="J39" s="74">
        <v>44687</v>
      </c>
      <c r="K39" s="75">
        <v>44633</v>
      </c>
      <c r="L39" s="174"/>
      <c r="M39" s="23"/>
      <c r="N39" s="47">
        <v>44656</v>
      </c>
      <c r="O39" s="23"/>
      <c r="P39" s="74">
        <v>44677</v>
      </c>
      <c r="Q39" s="75">
        <v>44676</v>
      </c>
      <c r="R39" s="75">
        <v>44685</v>
      </c>
      <c r="S39" s="174"/>
      <c r="T39" s="23"/>
      <c r="U39" s="74">
        <v>44677</v>
      </c>
      <c r="V39" s="75">
        <v>44676</v>
      </c>
      <c r="W39" s="174"/>
      <c r="X39" s="23"/>
      <c r="Y39" s="47">
        <v>44659</v>
      </c>
      <c r="Z39" s="23"/>
      <c r="AA39" s="74">
        <v>44689</v>
      </c>
      <c r="AB39" s="75">
        <v>44620</v>
      </c>
      <c r="AC39" s="174"/>
      <c r="AD39" s="23"/>
      <c r="AE39" s="74">
        <v>44652</v>
      </c>
      <c r="AF39" s="75">
        <v>44687</v>
      </c>
      <c r="AG39" s="174"/>
      <c r="AH39" s="23"/>
      <c r="AI39" s="74">
        <v>44679</v>
      </c>
      <c r="AJ39" s="75">
        <v>44676</v>
      </c>
      <c r="AK39" s="174"/>
      <c r="AL39" s="23"/>
      <c r="AM39" s="74">
        <v>44649</v>
      </c>
      <c r="AN39" s="75">
        <v>44653</v>
      </c>
      <c r="AO39" s="174"/>
      <c r="AP39" s="23"/>
      <c r="AQ39" s="74">
        <v>44679</v>
      </c>
      <c r="AR39" s="75">
        <v>44679</v>
      </c>
      <c r="AS39" s="174"/>
      <c r="AT39" s="23"/>
      <c r="AU39" s="47">
        <v>44597</v>
      </c>
      <c r="AV39" s="23"/>
      <c r="AW39" s="47">
        <v>44679</v>
      </c>
      <c r="AX39" s="23"/>
      <c r="AY39" s="47">
        <v>44685</v>
      </c>
      <c r="AZ39" s="23"/>
    </row>
    <row r="40" spans="1:52" ht="72" customHeight="1" thickBot="1" x14ac:dyDescent="0.25">
      <c r="D40" s="217" t="s">
        <v>80</v>
      </c>
      <c r="E40" s="79"/>
      <c r="F40" s="217" t="s">
        <v>80</v>
      </c>
      <c r="G40" s="79"/>
      <c r="H40" s="217" t="s">
        <v>80</v>
      </c>
      <c r="I40" s="79"/>
      <c r="J40" s="218" t="s">
        <v>80</v>
      </c>
      <c r="K40" s="219" t="s">
        <v>80</v>
      </c>
      <c r="L40" s="26"/>
      <c r="M40" s="27"/>
      <c r="N40" s="217" t="s">
        <v>80</v>
      </c>
      <c r="O40" s="79"/>
      <c r="P40" s="218" t="s">
        <v>80</v>
      </c>
      <c r="Q40" s="219" t="s">
        <v>80</v>
      </c>
      <c r="R40" s="219" t="s">
        <v>80</v>
      </c>
      <c r="S40" s="26"/>
      <c r="T40" s="27"/>
      <c r="U40" s="218" t="s">
        <v>80</v>
      </c>
      <c r="V40" s="219" t="s">
        <v>80</v>
      </c>
      <c r="W40" s="26"/>
      <c r="X40" s="27"/>
      <c r="Y40" s="217" t="s">
        <v>80</v>
      </c>
      <c r="Z40" s="79"/>
      <c r="AA40" s="218" t="s">
        <v>80</v>
      </c>
      <c r="AB40" s="219" t="s">
        <v>80</v>
      </c>
      <c r="AC40" s="26"/>
      <c r="AD40" s="27"/>
      <c r="AE40" s="218" t="s">
        <v>80</v>
      </c>
      <c r="AF40" s="219" t="s">
        <v>80</v>
      </c>
      <c r="AG40" s="26"/>
      <c r="AH40" s="27"/>
      <c r="AI40" s="218" t="s">
        <v>80</v>
      </c>
      <c r="AJ40" s="219" t="s">
        <v>80</v>
      </c>
      <c r="AK40" s="26"/>
      <c r="AL40" s="27"/>
      <c r="AM40" s="218" t="s">
        <v>80</v>
      </c>
      <c r="AN40" s="219" t="s">
        <v>80</v>
      </c>
      <c r="AO40" s="26"/>
      <c r="AP40" s="27"/>
      <c r="AQ40" s="218" t="s">
        <v>80</v>
      </c>
      <c r="AR40" s="219" t="s">
        <v>80</v>
      </c>
      <c r="AS40" s="26"/>
      <c r="AT40" s="27"/>
      <c r="AU40" s="217" t="s">
        <v>80</v>
      </c>
      <c r="AV40" s="79"/>
      <c r="AW40" s="217" t="s">
        <v>80</v>
      </c>
      <c r="AX40" s="79"/>
      <c r="AY40" s="217" t="s">
        <v>80</v>
      </c>
      <c r="AZ40" s="79"/>
    </row>
    <row r="41" spans="1:52" x14ac:dyDescent="0.2">
      <c r="A41" s="317" t="s">
        <v>187</v>
      </c>
      <c r="B41" s="317"/>
      <c r="D41" s="34"/>
      <c r="E41" s="34"/>
      <c r="F41" s="34"/>
      <c r="G41" s="34"/>
      <c r="H41" s="34"/>
      <c r="I41" s="34"/>
      <c r="N41" s="34"/>
      <c r="O41" s="34"/>
      <c r="Y41" s="34"/>
      <c r="Z41" s="34"/>
      <c r="AU41" s="34"/>
      <c r="AV41" s="34"/>
      <c r="AW41" s="34"/>
      <c r="AX41" s="34"/>
      <c r="AY41" s="34"/>
      <c r="AZ41" s="34"/>
    </row>
    <row r="42" spans="1:52" x14ac:dyDescent="0.2">
      <c r="A42" s="180"/>
      <c r="B42" s="180"/>
      <c r="C42" s="180"/>
      <c r="J42" s="180"/>
      <c r="K42" s="180"/>
      <c r="L42" s="180"/>
      <c r="M42" s="180"/>
      <c r="P42" s="180"/>
      <c r="Q42" s="180"/>
      <c r="R42" s="180"/>
      <c r="S42" s="180"/>
      <c r="T42" s="180"/>
      <c r="U42" s="180"/>
      <c r="V42" s="180"/>
      <c r="W42" s="180"/>
      <c r="X42" s="180"/>
      <c r="AA42" s="180"/>
      <c r="AB42" s="180"/>
      <c r="AC42" s="180"/>
      <c r="AD42" s="180"/>
      <c r="AE42" s="180"/>
      <c r="AF42" s="180"/>
      <c r="AG42" s="180"/>
      <c r="AH42" s="180"/>
      <c r="AI42" s="180"/>
      <c r="AJ42" s="180"/>
      <c r="AK42" s="180"/>
      <c r="AL42" s="180"/>
      <c r="AM42" s="180"/>
      <c r="AN42" s="180"/>
      <c r="AO42" s="180"/>
      <c r="AP42" s="180"/>
      <c r="AQ42" s="180"/>
      <c r="AR42" s="180"/>
      <c r="AS42" s="180"/>
      <c r="AT42" s="180"/>
    </row>
  </sheetData>
  <mergeCells count="42">
    <mergeCell ref="J18:M18"/>
    <mergeCell ref="A1:AX1"/>
    <mergeCell ref="A2:AX2"/>
    <mergeCell ref="A3:AX3"/>
    <mergeCell ref="A6:AX6"/>
    <mergeCell ref="A10:C10"/>
    <mergeCell ref="A11:A14"/>
    <mergeCell ref="A15:A16"/>
    <mergeCell ref="C18:C19"/>
    <mergeCell ref="D18:E18"/>
    <mergeCell ref="F18:G18"/>
    <mergeCell ref="H18:I18"/>
    <mergeCell ref="AY18:AZ18"/>
    <mergeCell ref="N18:O18"/>
    <mergeCell ref="P18:T18"/>
    <mergeCell ref="U18:X18"/>
    <mergeCell ref="Y18:Z18"/>
    <mergeCell ref="AA18:AD18"/>
    <mergeCell ref="AE18:AH18"/>
    <mergeCell ref="AI18:AL18"/>
    <mergeCell ref="AM18:AP18"/>
    <mergeCell ref="AQ18:AT18"/>
    <mergeCell ref="AU18:AV18"/>
    <mergeCell ref="AW18:AX18"/>
    <mergeCell ref="AE38:AH38"/>
    <mergeCell ref="AI38:AL38"/>
    <mergeCell ref="B21:B27"/>
    <mergeCell ref="B28:B31"/>
    <mergeCell ref="B32:B33"/>
    <mergeCell ref="D38:E38"/>
    <mergeCell ref="F38:G38"/>
    <mergeCell ref="H38:I38"/>
    <mergeCell ref="A41:B41"/>
    <mergeCell ref="J38:M38"/>
    <mergeCell ref="P38:T38"/>
    <mergeCell ref="U38:X38"/>
    <mergeCell ref="AA38:AD38"/>
    <mergeCell ref="AM38:AP38"/>
    <mergeCell ref="AQ38:AT38"/>
    <mergeCell ref="AU38:AV38"/>
    <mergeCell ref="AW38:AX38"/>
    <mergeCell ref="AY38:AZ38"/>
  </mergeCells>
  <pageMargins left="0.70866141732283472" right="0.70866141732283472" top="0.74803149606299213" bottom="0.74803149606299213" header="0.31496062992125984" footer="0.31496062992125984"/>
  <pageSetup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41"/>
  <sheetViews>
    <sheetView showGridLines="0" zoomScale="80" zoomScaleNormal="80" workbookViewId="0">
      <pane xSplit="3" topLeftCell="D1" activePane="topRight" state="frozen"/>
      <selection activeCell="A7" sqref="A7"/>
      <selection pane="topRight"/>
    </sheetView>
  </sheetViews>
  <sheetFormatPr baseColWidth="10" defaultColWidth="11" defaultRowHeight="14.25" x14ac:dyDescent="0.2"/>
  <cols>
    <col min="1" max="1" width="45.42578125" style="1" bestFit="1" customWidth="1"/>
    <col min="2" max="2" width="43.28515625" style="1" bestFit="1" customWidth="1"/>
    <col min="3" max="3" width="32.42578125" style="1" bestFit="1" customWidth="1"/>
    <col min="4" max="59" width="21.140625" style="1" customWidth="1"/>
    <col min="60" max="16384" width="11" style="1"/>
  </cols>
  <sheetData>
    <row r="1" spans="1:59" x14ac:dyDescent="0.2">
      <c r="A1" s="221" t="s">
        <v>0</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21"/>
      <c r="AL1" s="221"/>
      <c r="AM1" s="221"/>
      <c r="AN1" s="221"/>
      <c r="AO1" s="221"/>
      <c r="AP1" s="221"/>
      <c r="AQ1" s="221"/>
      <c r="AR1" s="221"/>
      <c r="AS1" s="221"/>
      <c r="AT1" s="221"/>
      <c r="AU1" s="221"/>
      <c r="AV1" s="221"/>
      <c r="AW1" s="221"/>
      <c r="AX1" s="221"/>
      <c r="AY1" s="221"/>
      <c r="AZ1" s="221"/>
      <c r="BA1" s="221"/>
      <c r="BB1" s="221"/>
      <c r="BC1" s="221"/>
      <c r="BD1" s="221"/>
      <c r="BE1" s="221"/>
      <c r="BF1" s="221"/>
      <c r="BG1" s="221"/>
    </row>
    <row r="2" spans="1:59" x14ac:dyDescent="0.2">
      <c r="A2" s="221" t="s">
        <v>1</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row>
    <row r="3" spans="1:59" x14ac:dyDescent="0.2">
      <c r="A3" s="221" t="s">
        <v>2</v>
      </c>
      <c r="B3" s="221"/>
      <c r="C3" s="221"/>
      <c r="D3" s="221"/>
      <c r="E3" s="221"/>
      <c r="F3" s="221"/>
      <c r="G3" s="221"/>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1"/>
      <c r="AG3" s="221"/>
      <c r="AH3" s="221"/>
      <c r="AI3" s="221"/>
      <c r="AJ3" s="221"/>
      <c r="AK3" s="221"/>
      <c r="AL3" s="221"/>
      <c r="AM3" s="221"/>
      <c r="AN3" s="221"/>
      <c r="AO3" s="221"/>
      <c r="AP3" s="221"/>
      <c r="AQ3" s="221"/>
      <c r="AR3" s="221"/>
      <c r="AS3" s="221"/>
      <c r="AT3" s="221"/>
      <c r="AU3" s="221"/>
      <c r="AV3" s="221"/>
      <c r="AW3" s="221"/>
      <c r="AX3" s="221"/>
      <c r="AY3" s="221"/>
      <c r="AZ3" s="221"/>
      <c r="BA3" s="221"/>
      <c r="BB3" s="221"/>
      <c r="BC3" s="221"/>
      <c r="BD3" s="221"/>
      <c r="BE3" s="221"/>
      <c r="BF3" s="221"/>
      <c r="BG3" s="221"/>
    </row>
    <row r="4" spans="1:59" s="3" customFormat="1" ht="18" customHeight="1" x14ac:dyDescent="0.2">
      <c r="A4" s="222" t="s">
        <v>3</v>
      </c>
      <c r="B4" s="222"/>
      <c r="C4" s="222"/>
      <c r="D4" s="222"/>
      <c r="E4" s="222"/>
      <c r="F4" s="222"/>
      <c r="G4" s="222"/>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row>
    <row r="5" spans="1:59" x14ac:dyDescent="0.2">
      <c r="A5" s="223" t="s">
        <v>4</v>
      </c>
      <c r="B5" s="221"/>
      <c r="C5" s="221"/>
      <c r="D5" s="221"/>
      <c r="E5" s="221"/>
      <c r="F5" s="221"/>
      <c r="G5" s="221"/>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1"/>
      <c r="AG5" s="221"/>
      <c r="AH5" s="221"/>
      <c r="AI5" s="221"/>
      <c r="AJ5" s="221"/>
      <c r="AK5" s="221"/>
      <c r="AL5" s="221"/>
      <c r="AM5" s="221"/>
      <c r="AN5" s="221"/>
      <c r="AO5" s="221"/>
      <c r="AP5" s="221"/>
      <c r="AQ5" s="221"/>
      <c r="AR5" s="221"/>
      <c r="AS5" s="221"/>
      <c r="AT5" s="221"/>
      <c r="AU5" s="221"/>
      <c r="AV5" s="221"/>
      <c r="AW5" s="221"/>
      <c r="AX5" s="221"/>
      <c r="AY5" s="221"/>
      <c r="AZ5" s="221"/>
      <c r="BA5" s="221"/>
      <c r="BB5" s="221"/>
      <c r="BC5" s="221"/>
      <c r="BD5" s="221"/>
      <c r="BE5" s="221"/>
      <c r="BF5" s="221"/>
      <c r="BG5" s="221"/>
    </row>
    <row r="6" spans="1:59" ht="45.4" customHeight="1" x14ac:dyDescent="0.2">
      <c r="A6" s="224" t="s">
        <v>205</v>
      </c>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5"/>
      <c r="AX6" s="225"/>
      <c r="AY6" s="225"/>
      <c r="AZ6" s="225"/>
      <c r="BA6" s="225"/>
      <c r="BB6" s="225"/>
      <c r="BC6" s="225"/>
      <c r="BD6" s="225"/>
      <c r="BE6" s="225"/>
      <c r="BF6" s="225"/>
      <c r="BG6" s="225"/>
    </row>
    <row r="7" spans="1:59" x14ac:dyDescent="0.2">
      <c r="A7" s="9" t="s">
        <v>6</v>
      </c>
      <c r="B7" s="153">
        <v>1454596625</v>
      </c>
      <c r="C7" s="154"/>
    </row>
    <row r="8" spans="1:59" ht="13.5" customHeight="1" x14ac:dyDescent="0.2">
      <c r="A8" s="226" t="s">
        <v>7</v>
      </c>
      <c r="B8" s="227">
        <v>44718</v>
      </c>
      <c r="C8" s="154"/>
    </row>
    <row r="9" spans="1:59" ht="13.5" customHeight="1" x14ac:dyDescent="0.2">
      <c r="A9" s="7"/>
      <c r="B9" s="155"/>
      <c r="C9" s="154"/>
    </row>
    <row r="10" spans="1:59" x14ac:dyDescent="0.2">
      <c r="A10" s="301" t="s">
        <v>8</v>
      </c>
      <c r="B10" s="301"/>
      <c r="C10" s="301"/>
    </row>
    <row r="11" spans="1:59" ht="14.25" customHeight="1" x14ac:dyDescent="0.25">
      <c r="A11" s="302" t="s">
        <v>9</v>
      </c>
      <c r="B11" s="4" t="s">
        <v>10</v>
      </c>
      <c r="C11" s="156">
        <v>1</v>
      </c>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row>
    <row r="12" spans="1:59" ht="15" x14ac:dyDescent="0.25">
      <c r="A12" s="303"/>
      <c r="B12" s="4" t="s">
        <v>11</v>
      </c>
      <c r="C12" s="18">
        <v>0.7</v>
      </c>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row>
    <row r="13" spans="1:59" ht="15" x14ac:dyDescent="0.25">
      <c r="A13" s="303"/>
      <c r="B13" s="4" t="s">
        <v>12</v>
      </c>
      <c r="C13" s="156">
        <v>1</v>
      </c>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row>
    <row r="14" spans="1:59" ht="15" x14ac:dyDescent="0.25">
      <c r="A14" s="304"/>
      <c r="B14" s="4" t="s">
        <v>13</v>
      </c>
      <c r="C14" s="78">
        <f>B7*3/8</f>
        <v>545473734.375</v>
      </c>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row>
    <row r="15" spans="1:59" ht="18" customHeight="1" x14ac:dyDescent="0.25">
      <c r="A15" s="302" t="s">
        <v>14</v>
      </c>
      <c r="B15" s="4" t="s">
        <v>15</v>
      </c>
      <c r="C15" s="18">
        <v>0</v>
      </c>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row>
    <row r="16" spans="1:59" ht="18" customHeight="1" x14ac:dyDescent="0.25">
      <c r="A16" s="304"/>
      <c r="B16" s="4" t="s">
        <v>16</v>
      </c>
      <c r="C16" s="18">
        <v>0</v>
      </c>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row>
    <row r="17" spans="1:59" ht="18" customHeight="1" thickBot="1" x14ac:dyDescent="0.25">
      <c r="A17" s="157"/>
      <c r="B17" s="158"/>
      <c r="C17" s="154"/>
    </row>
    <row r="18" spans="1:59" ht="34.5" customHeight="1" x14ac:dyDescent="0.2">
      <c r="C18" s="305" t="s">
        <v>17</v>
      </c>
      <c r="D18" s="228" t="s">
        <v>206</v>
      </c>
      <c r="E18" s="229"/>
      <c r="F18" s="230" t="s">
        <v>207</v>
      </c>
      <c r="G18" s="231"/>
      <c r="H18" s="231"/>
      <c r="I18" s="232"/>
      <c r="J18" s="230" t="s">
        <v>208</v>
      </c>
      <c r="K18" s="231"/>
      <c r="L18" s="231"/>
      <c r="M18" s="232"/>
      <c r="N18" s="228" t="s">
        <v>209</v>
      </c>
      <c r="O18" s="229"/>
      <c r="P18" s="230" t="s">
        <v>210</v>
      </c>
      <c r="Q18" s="231"/>
      <c r="R18" s="231"/>
      <c r="S18" s="231"/>
      <c r="T18" s="232"/>
      <c r="U18" s="230" t="s">
        <v>211</v>
      </c>
      <c r="V18" s="231"/>
      <c r="W18" s="231"/>
      <c r="X18" s="232"/>
      <c r="Y18" s="230" t="s">
        <v>212</v>
      </c>
      <c r="Z18" s="231"/>
      <c r="AA18" s="231"/>
      <c r="AB18" s="232"/>
      <c r="AC18" s="230" t="s">
        <v>213</v>
      </c>
      <c r="AD18" s="231"/>
      <c r="AE18" s="231"/>
      <c r="AF18" s="231"/>
      <c r="AG18" s="232"/>
      <c r="AH18" s="230" t="s">
        <v>214</v>
      </c>
      <c r="AI18" s="231"/>
      <c r="AJ18" s="231"/>
      <c r="AK18" s="232"/>
      <c r="AL18" s="230" t="s">
        <v>215</v>
      </c>
      <c r="AM18" s="231"/>
      <c r="AN18" s="231"/>
      <c r="AO18" s="232"/>
      <c r="AP18" s="228" t="s">
        <v>216</v>
      </c>
      <c r="AQ18" s="229"/>
      <c r="AR18" s="230" t="s">
        <v>217</v>
      </c>
      <c r="AS18" s="231"/>
      <c r="AT18" s="231"/>
      <c r="AU18" s="232"/>
      <c r="AV18" s="230" t="s">
        <v>218</v>
      </c>
      <c r="AW18" s="231"/>
      <c r="AX18" s="231"/>
      <c r="AY18" s="232"/>
      <c r="AZ18" s="230" t="s">
        <v>219</v>
      </c>
      <c r="BA18" s="231"/>
      <c r="BB18" s="231"/>
      <c r="BC18" s="232"/>
      <c r="BD18" s="228" t="s">
        <v>220</v>
      </c>
      <c r="BE18" s="229"/>
      <c r="BF18" s="228" t="s">
        <v>221</v>
      </c>
      <c r="BG18" s="229"/>
    </row>
    <row r="19" spans="1:59" ht="49.9" customHeight="1" x14ac:dyDescent="0.2">
      <c r="C19" s="306"/>
      <c r="D19" s="35" t="s">
        <v>35</v>
      </c>
      <c r="E19" s="36" t="s">
        <v>36</v>
      </c>
      <c r="F19" s="48" t="s">
        <v>222</v>
      </c>
      <c r="G19" s="57" t="s">
        <v>223</v>
      </c>
      <c r="H19" s="57" t="s">
        <v>35</v>
      </c>
      <c r="I19" s="58" t="s">
        <v>36</v>
      </c>
      <c r="J19" s="48" t="s">
        <v>224</v>
      </c>
      <c r="K19" s="57" t="s">
        <v>225</v>
      </c>
      <c r="L19" s="57" t="s">
        <v>35</v>
      </c>
      <c r="M19" s="58" t="s">
        <v>36</v>
      </c>
      <c r="N19" s="35" t="s">
        <v>35</v>
      </c>
      <c r="O19" s="36" t="s">
        <v>36</v>
      </c>
      <c r="P19" s="48" t="s">
        <v>226</v>
      </c>
      <c r="Q19" s="57" t="s">
        <v>227</v>
      </c>
      <c r="R19" s="57" t="s">
        <v>228</v>
      </c>
      <c r="S19" s="57" t="s">
        <v>35</v>
      </c>
      <c r="T19" s="58" t="s">
        <v>36</v>
      </c>
      <c r="U19" s="48" t="s">
        <v>229</v>
      </c>
      <c r="V19" s="57" t="s">
        <v>230</v>
      </c>
      <c r="W19" s="57" t="s">
        <v>35</v>
      </c>
      <c r="X19" s="58" t="s">
        <v>36</v>
      </c>
      <c r="Y19" s="48" t="s">
        <v>231</v>
      </c>
      <c r="Z19" s="57" t="s">
        <v>232</v>
      </c>
      <c r="AA19" s="57" t="s">
        <v>35</v>
      </c>
      <c r="AB19" s="58" t="s">
        <v>36</v>
      </c>
      <c r="AC19" s="48" t="s">
        <v>233</v>
      </c>
      <c r="AD19" s="57" t="s">
        <v>234</v>
      </c>
      <c r="AE19" s="57" t="s">
        <v>235</v>
      </c>
      <c r="AF19" s="57" t="s">
        <v>35</v>
      </c>
      <c r="AG19" s="58" t="s">
        <v>36</v>
      </c>
      <c r="AH19" s="48" t="s">
        <v>236</v>
      </c>
      <c r="AI19" s="57" t="s">
        <v>237</v>
      </c>
      <c r="AJ19" s="57" t="s">
        <v>35</v>
      </c>
      <c r="AK19" s="58" t="s">
        <v>36</v>
      </c>
      <c r="AL19" s="48" t="s">
        <v>238</v>
      </c>
      <c r="AM19" s="57" t="s">
        <v>239</v>
      </c>
      <c r="AN19" s="57" t="s">
        <v>35</v>
      </c>
      <c r="AO19" s="58" t="s">
        <v>36</v>
      </c>
      <c r="AP19" s="35" t="s">
        <v>35</v>
      </c>
      <c r="AQ19" s="36" t="s">
        <v>36</v>
      </c>
      <c r="AR19" s="48" t="s">
        <v>240</v>
      </c>
      <c r="AS19" s="57" t="s">
        <v>241</v>
      </c>
      <c r="AT19" s="57" t="s">
        <v>35</v>
      </c>
      <c r="AU19" s="58" t="s">
        <v>36</v>
      </c>
      <c r="AV19" s="48" t="s">
        <v>242</v>
      </c>
      <c r="AW19" s="57" t="s">
        <v>243</v>
      </c>
      <c r="AX19" s="57" t="s">
        <v>35</v>
      </c>
      <c r="AY19" s="58" t="s">
        <v>36</v>
      </c>
      <c r="AZ19" s="48" t="s">
        <v>244</v>
      </c>
      <c r="BA19" s="57" t="s">
        <v>245</v>
      </c>
      <c r="BB19" s="57" t="s">
        <v>35</v>
      </c>
      <c r="BC19" s="58" t="s">
        <v>36</v>
      </c>
      <c r="BD19" s="35" t="s">
        <v>35</v>
      </c>
      <c r="BE19" s="36" t="s">
        <v>36</v>
      </c>
      <c r="BF19" s="35" t="s">
        <v>35</v>
      </c>
      <c r="BG19" s="36" t="s">
        <v>36</v>
      </c>
    </row>
    <row r="20" spans="1:59" x14ac:dyDescent="0.2">
      <c r="C20" s="28" t="s">
        <v>63</v>
      </c>
      <c r="D20" s="37">
        <v>1</v>
      </c>
      <c r="E20" s="38"/>
      <c r="F20" s="49">
        <v>0.6</v>
      </c>
      <c r="G20" s="59">
        <v>0.4</v>
      </c>
      <c r="H20" s="60">
        <f>+G20+F20</f>
        <v>1</v>
      </c>
      <c r="I20" s="58"/>
      <c r="J20" s="49">
        <v>0.95</v>
      </c>
      <c r="K20" s="59">
        <v>0.05</v>
      </c>
      <c r="L20" s="60">
        <f>+K20+J20</f>
        <v>1</v>
      </c>
      <c r="M20" s="58"/>
      <c r="N20" s="37">
        <v>1</v>
      </c>
      <c r="O20" s="38"/>
      <c r="P20" s="49">
        <v>0.05</v>
      </c>
      <c r="Q20" s="59">
        <v>0.45</v>
      </c>
      <c r="R20" s="59">
        <v>0.5</v>
      </c>
      <c r="S20" s="60">
        <f>+R20+Q20+P20</f>
        <v>1</v>
      </c>
      <c r="T20" s="58"/>
      <c r="U20" s="49">
        <v>0.5</v>
      </c>
      <c r="V20" s="59">
        <v>0.5</v>
      </c>
      <c r="W20" s="60">
        <f>+V20+U20</f>
        <v>1</v>
      </c>
      <c r="X20" s="58"/>
      <c r="Y20" s="49">
        <v>0.5</v>
      </c>
      <c r="Z20" s="59">
        <v>0.5</v>
      </c>
      <c r="AA20" s="60">
        <f>+Z20+Y20</f>
        <v>1</v>
      </c>
      <c r="AB20" s="58"/>
      <c r="AC20" s="49">
        <v>0.55000000000000004</v>
      </c>
      <c r="AD20" s="59">
        <v>0.3</v>
      </c>
      <c r="AE20" s="59">
        <v>0.15</v>
      </c>
      <c r="AF20" s="60">
        <f>+AE20+AD20+AC20</f>
        <v>1</v>
      </c>
      <c r="AG20" s="58"/>
      <c r="AH20" s="49">
        <v>0.7</v>
      </c>
      <c r="AI20" s="59">
        <v>0.3</v>
      </c>
      <c r="AJ20" s="60">
        <f>+AI20+AH20</f>
        <v>1</v>
      </c>
      <c r="AK20" s="58"/>
      <c r="AL20" s="49">
        <v>0.5</v>
      </c>
      <c r="AM20" s="59">
        <v>0.5</v>
      </c>
      <c r="AN20" s="60">
        <f>+AM20+AL20</f>
        <v>1</v>
      </c>
      <c r="AO20" s="58"/>
      <c r="AP20" s="37">
        <v>1</v>
      </c>
      <c r="AQ20" s="38"/>
      <c r="AR20" s="49">
        <v>0.5</v>
      </c>
      <c r="AS20" s="59">
        <v>0.5</v>
      </c>
      <c r="AT20" s="60">
        <f>+AS20+AR20</f>
        <v>1</v>
      </c>
      <c r="AU20" s="58"/>
      <c r="AV20" s="49">
        <v>0.4</v>
      </c>
      <c r="AW20" s="59">
        <v>0.6</v>
      </c>
      <c r="AX20" s="60">
        <f>+AW20+AV20</f>
        <v>1</v>
      </c>
      <c r="AY20" s="58"/>
      <c r="AZ20" s="49">
        <v>0.25</v>
      </c>
      <c r="BA20" s="59">
        <v>0.75</v>
      </c>
      <c r="BB20" s="60">
        <f>+BA20+AZ20</f>
        <v>1</v>
      </c>
      <c r="BC20" s="58"/>
      <c r="BD20" s="37">
        <v>1</v>
      </c>
      <c r="BE20" s="38"/>
      <c r="BF20" s="37">
        <v>1</v>
      </c>
      <c r="BG20" s="38"/>
    </row>
    <row r="21" spans="1:59" s="3" customFormat="1" ht="15" customHeight="1" x14ac:dyDescent="0.25">
      <c r="B21" s="310" t="s">
        <v>64</v>
      </c>
      <c r="C21" s="28" t="s">
        <v>65</v>
      </c>
      <c r="D21" s="39">
        <v>1202892000</v>
      </c>
      <c r="E21" s="40"/>
      <c r="F21" s="50">
        <v>2770156966</v>
      </c>
      <c r="G21" s="61">
        <v>3154530231</v>
      </c>
      <c r="H21" s="61">
        <f t="shared" ref="H21:H27" si="0">(F21*F$20)+(G21*G$20)</f>
        <v>2923906272</v>
      </c>
      <c r="I21" s="62"/>
      <c r="J21" s="50">
        <v>3193406039</v>
      </c>
      <c r="K21" s="61">
        <v>284079745</v>
      </c>
      <c r="L21" s="61">
        <f t="shared" ref="L21:L27" si="1">(J21*J$20)+(K21*K$20)</f>
        <v>3047939724.2999997</v>
      </c>
      <c r="M21" s="62"/>
      <c r="N21" s="39">
        <v>1071811782</v>
      </c>
      <c r="O21" s="40"/>
      <c r="P21" s="50">
        <v>537936325</v>
      </c>
      <c r="Q21" s="61">
        <v>730507803</v>
      </c>
      <c r="R21" s="61">
        <v>1180008495</v>
      </c>
      <c r="S21" s="61">
        <f t="shared" ref="S21:S27" si="2">(P21*P$20)+(Q21*Q$20)+(R21*R$20)</f>
        <v>945629575.10000002</v>
      </c>
      <c r="T21" s="62"/>
      <c r="U21" s="50">
        <v>2488780267</v>
      </c>
      <c r="V21" s="61">
        <v>2122250318</v>
      </c>
      <c r="W21" s="61">
        <f t="shared" ref="W21:W27" si="3">(U21*U$20)+(V21*V$20)</f>
        <v>2305515292.5</v>
      </c>
      <c r="X21" s="62"/>
      <c r="Y21" s="50">
        <v>2558492954</v>
      </c>
      <c r="Z21" s="61">
        <v>20008000</v>
      </c>
      <c r="AA21" s="61">
        <f t="shared" ref="AA21:AA27" si="4">(Y21*Y$20)+(Z21*Z$20)</f>
        <v>1289250477</v>
      </c>
      <c r="AB21" s="62"/>
      <c r="AC21" s="50">
        <v>1150135287</v>
      </c>
      <c r="AD21" s="61">
        <v>1140868846</v>
      </c>
      <c r="AE21" s="61">
        <v>66268975</v>
      </c>
      <c r="AF21" s="61">
        <f t="shared" ref="AF21:AF27" si="5">(AC21*AC$20)+(AD21*AD$20)+(AE21*AE$20)</f>
        <v>984775407.9000001</v>
      </c>
      <c r="AG21" s="62"/>
      <c r="AH21" s="50">
        <v>1392913000</v>
      </c>
      <c r="AI21" s="61">
        <v>14675036000</v>
      </c>
      <c r="AJ21" s="61">
        <f t="shared" ref="AJ21:AJ27" si="6">(AH21*AH$20)+(AI21*AI$20)</f>
        <v>5377549900</v>
      </c>
      <c r="AK21" s="62"/>
      <c r="AL21" s="50">
        <v>1851465938</v>
      </c>
      <c r="AM21" s="61">
        <v>661078079</v>
      </c>
      <c r="AN21" s="61">
        <f t="shared" ref="AN21:AN27" si="7">(AL21*AL$20)+(AM21*AM$20)</f>
        <v>1256272008.5</v>
      </c>
      <c r="AO21" s="62"/>
      <c r="AP21" s="39">
        <v>5425765350</v>
      </c>
      <c r="AQ21" s="40"/>
      <c r="AR21" s="50">
        <v>20679357000</v>
      </c>
      <c r="AS21" s="61">
        <v>3370826656</v>
      </c>
      <c r="AT21" s="61">
        <f t="shared" ref="AT21:AT27" si="8">(AR21*AR$20)+(AS21*AS$20)</f>
        <v>12025091828</v>
      </c>
      <c r="AU21" s="62"/>
      <c r="AV21" s="50">
        <v>5155609607</v>
      </c>
      <c r="AW21" s="61">
        <v>1179462388</v>
      </c>
      <c r="AX21" s="61">
        <f t="shared" ref="AX21:AX27" si="9">(AV21*AV$20)+(AW21*AW$20)</f>
        <v>2769921275.6000004</v>
      </c>
      <c r="AY21" s="62"/>
      <c r="AZ21" s="50">
        <v>9276100266</v>
      </c>
      <c r="BA21" s="61">
        <v>3659945424</v>
      </c>
      <c r="BB21" s="61">
        <f t="shared" ref="BB21:BB27" si="10">(AZ21*AZ$20)+(BA21*BA$20)</f>
        <v>5063984134.5</v>
      </c>
      <c r="BC21" s="62"/>
      <c r="BD21" s="39">
        <v>5802368783</v>
      </c>
      <c r="BE21" s="40"/>
      <c r="BF21" s="39">
        <v>8896825410</v>
      </c>
      <c r="BG21" s="40"/>
    </row>
    <row r="22" spans="1:59" s="3" customFormat="1" x14ac:dyDescent="0.25">
      <c r="B22" s="311"/>
      <c r="C22" s="28" t="s">
        <v>66</v>
      </c>
      <c r="D22" s="39">
        <v>1202892000</v>
      </c>
      <c r="E22" s="40"/>
      <c r="F22" s="50">
        <v>2961676063</v>
      </c>
      <c r="G22" s="61">
        <v>3371362790</v>
      </c>
      <c r="H22" s="61">
        <f t="shared" si="0"/>
        <v>3125550753.8000002</v>
      </c>
      <c r="I22" s="62"/>
      <c r="J22" s="50">
        <v>3648306436</v>
      </c>
      <c r="K22" s="61">
        <v>394114580</v>
      </c>
      <c r="L22" s="61">
        <f t="shared" si="1"/>
        <v>3485596843.1999998</v>
      </c>
      <c r="M22" s="62"/>
      <c r="N22" s="39">
        <v>2947754489</v>
      </c>
      <c r="O22" s="40"/>
      <c r="P22" s="50">
        <v>647862952</v>
      </c>
      <c r="Q22" s="61">
        <v>730507803</v>
      </c>
      <c r="R22" s="61">
        <v>1409020365</v>
      </c>
      <c r="S22" s="61">
        <f t="shared" si="2"/>
        <v>1065631841.45</v>
      </c>
      <c r="T22" s="62"/>
      <c r="U22" s="50">
        <v>2806113780</v>
      </c>
      <c r="V22" s="61">
        <v>2328254693</v>
      </c>
      <c r="W22" s="61">
        <f t="shared" si="3"/>
        <v>2567184236.5</v>
      </c>
      <c r="X22" s="62"/>
      <c r="Y22" s="50">
        <v>6118942739</v>
      </c>
      <c r="Z22" s="61">
        <v>20008000</v>
      </c>
      <c r="AA22" s="61">
        <f t="shared" si="4"/>
        <v>3069475369.5</v>
      </c>
      <c r="AB22" s="62"/>
      <c r="AC22" s="50">
        <v>1150135287</v>
      </c>
      <c r="AD22" s="61">
        <v>1956868846</v>
      </c>
      <c r="AE22" s="61">
        <v>66268975</v>
      </c>
      <c r="AF22" s="61">
        <f t="shared" si="5"/>
        <v>1229575407.9000001</v>
      </c>
      <c r="AG22" s="62"/>
      <c r="AH22" s="50">
        <v>2185904000</v>
      </c>
      <c r="AI22" s="61">
        <v>19750059000</v>
      </c>
      <c r="AJ22" s="61">
        <f t="shared" si="6"/>
        <v>7455150500</v>
      </c>
      <c r="AK22" s="62"/>
      <c r="AL22" s="50">
        <v>3498931186</v>
      </c>
      <c r="AM22" s="61">
        <v>1107578079</v>
      </c>
      <c r="AN22" s="61">
        <f t="shared" si="7"/>
        <v>2303254632.5</v>
      </c>
      <c r="AO22" s="62"/>
      <c r="AP22" s="39">
        <v>5668707859</v>
      </c>
      <c r="AQ22" s="40"/>
      <c r="AR22" s="50">
        <v>22510454000</v>
      </c>
      <c r="AS22" s="61">
        <v>3878299642</v>
      </c>
      <c r="AT22" s="61">
        <f t="shared" si="8"/>
        <v>13194376821</v>
      </c>
      <c r="AU22" s="62"/>
      <c r="AV22" s="50">
        <v>7089990974</v>
      </c>
      <c r="AW22" s="61">
        <v>6587316114</v>
      </c>
      <c r="AX22" s="61">
        <f t="shared" si="9"/>
        <v>6788386058</v>
      </c>
      <c r="AY22" s="62"/>
      <c r="AZ22" s="50">
        <v>9571819627</v>
      </c>
      <c r="BA22" s="61">
        <v>4083261067</v>
      </c>
      <c r="BB22" s="61">
        <f t="shared" si="10"/>
        <v>5455400707</v>
      </c>
      <c r="BC22" s="62"/>
      <c r="BD22" s="39">
        <v>10305647220</v>
      </c>
      <c r="BE22" s="40"/>
      <c r="BF22" s="39">
        <v>8948328677</v>
      </c>
      <c r="BG22" s="40"/>
    </row>
    <row r="23" spans="1:59" s="3" customFormat="1" x14ac:dyDescent="0.25">
      <c r="B23" s="311"/>
      <c r="C23" s="28" t="s">
        <v>67</v>
      </c>
      <c r="D23" s="39">
        <v>155218000</v>
      </c>
      <c r="E23" s="40"/>
      <c r="F23" s="50">
        <v>699542809</v>
      </c>
      <c r="G23" s="61">
        <v>507277252</v>
      </c>
      <c r="H23" s="61">
        <f t="shared" si="0"/>
        <v>622636586.20000005</v>
      </c>
      <c r="I23" s="62"/>
      <c r="J23" s="50">
        <v>1280851304</v>
      </c>
      <c r="K23" s="61">
        <v>112378366</v>
      </c>
      <c r="L23" s="61">
        <f t="shared" si="1"/>
        <v>1222427657.0999999</v>
      </c>
      <c r="M23" s="62"/>
      <c r="N23" s="39">
        <v>197482969</v>
      </c>
      <c r="O23" s="40"/>
      <c r="P23" s="50">
        <v>65833414</v>
      </c>
      <c r="Q23" s="61">
        <v>17419481</v>
      </c>
      <c r="R23" s="61">
        <v>229923991</v>
      </c>
      <c r="S23" s="61">
        <f t="shared" si="2"/>
        <v>126092432.65000001</v>
      </c>
      <c r="T23" s="62"/>
      <c r="U23" s="50">
        <v>593654429</v>
      </c>
      <c r="V23" s="61">
        <v>164865562</v>
      </c>
      <c r="W23" s="61">
        <f t="shared" si="3"/>
        <v>379259995.5</v>
      </c>
      <c r="X23" s="62"/>
      <c r="Y23" s="50">
        <v>1375593437</v>
      </c>
      <c r="Z23" s="61">
        <v>8366407</v>
      </c>
      <c r="AA23" s="61">
        <f t="shared" si="4"/>
        <v>691979922</v>
      </c>
      <c r="AB23" s="62"/>
      <c r="AC23" s="50">
        <v>20298718</v>
      </c>
      <c r="AD23" s="61">
        <v>721550043</v>
      </c>
      <c r="AE23" s="61">
        <v>4514244</v>
      </c>
      <c r="AF23" s="61">
        <f t="shared" si="5"/>
        <v>228306444.40000001</v>
      </c>
      <c r="AG23" s="62"/>
      <c r="AH23" s="50">
        <v>202938000</v>
      </c>
      <c r="AI23" s="61">
        <v>5274972000</v>
      </c>
      <c r="AJ23" s="61">
        <f t="shared" si="6"/>
        <v>1724548200</v>
      </c>
      <c r="AK23" s="62"/>
      <c r="AL23" s="50">
        <v>466477134</v>
      </c>
      <c r="AM23" s="61">
        <v>126274696</v>
      </c>
      <c r="AN23" s="61">
        <f t="shared" si="7"/>
        <v>296375915</v>
      </c>
      <c r="AO23" s="62"/>
      <c r="AP23" s="39">
        <v>175964483</v>
      </c>
      <c r="AQ23" s="40"/>
      <c r="AR23" s="50">
        <v>3319495000</v>
      </c>
      <c r="AS23" s="61">
        <v>402377422</v>
      </c>
      <c r="AT23" s="61">
        <f t="shared" si="8"/>
        <v>1860936211</v>
      </c>
      <c r="AU23" s="62"/>
      <c r="AV23" s="50">
        <v>995935683</v>
      </c>
      <c r="AW23" s="61">
        <v>121813192</v>
      </c>
      <c r="AX23" s="61">
        <f t="shared" si="9"/>
        <v>471462188.40000004</v>
      </c>
      <c r="AY23" s="62"/>
      <c r="AZ23" s="50">
        <v>401268211</v>
      </c>
      <c r="BA23" s="61">
        <v>117114657</v>
      </c>
      <c r="BB23" s="61">
        <f t="shared" si="10"/>
        <v>188153045.5</v>
      </c>
      <c r="BC23" s="62"/>
      <c r="BD23" s="39">
        <v>1434118626</v>
      </c>
      <c r="BE23" s="40"/>
      <c r="BF23" s="39">
        <v>2515564498</v>
      </c>
      <c r="BG23" s="40"/>
    </row>
    <row r="24" spans="1:59" s="3" customFormat="1" x14ac:dyDescent="0.25">
      <c r="B24" s="311"/>
      <c r="C24" s="28" t="s">
        <v>68</v>
      </c>
      <c r="D24" s="39">
        <v>663683000</v>
      </c>
      <c r="E24" s="40"/>
      <c r="F24" s="50">
        <v>1284872393</v>
      </c>
      <c r="G24" s="61">
        <v>1215189293</v>
      </c>
      <c r="H24" s="61">
        <f t="shared" si="0"/>
        <v>1256999153</v>
      </c>
      <c r="I24" s="62"/>
      <c r="J24" s="50">
        <v>1290851384</v>
      </c>
      <c r="K24" s="61">
        <v>112378366</v>
      </c>
      <c r="L24" s="61">
        <f t="shared" si="1"/>
        <v>1231927733.0999999</v>
      </c>
      <c r="M24" s="62"/>
      <c r="N24" s="39">
        <v>197482969</v>
      </c>
      <c r="O24" s="40"/>
      <c r="P24" s="50">
        <v>192753438</v>
      </c>
      <c r="Q24" s="61">
        <v>17419481</v>
      </c>
      <c r="R24" s="61">
        <v>431324125</v>
      </c>
      <c r="S24" s="61">
        <f t="shared" si="2"/>
        <v>233138500.84999999</v>
      </c>
      <c r="T24" s="62"/>
      <c r="U24" s="50">
        <v>1202774380</v>
      </c>
      <c r="V24" s="61">
        <v>523425159</v>
      </c>
      <c r="W24" s="61">
        <f t="shared" si="3"/>
        <v>863099769.5</v>
      </c>
      <c r="X24" s="62"/>
      <c r="Y24" s="50">
        <v>1423430589</v>
      </c>
      <c r="Z24" s="61">
        <v>8366407</v>
      </c>
      <c r="AA24" s="61">
        <f t="shared" si="4"/>
        <v>715898498</v>
      </c>
      <c r="AB24" s="62"/>
      <c r="AC24" s="50">
        <v>20298718</v>
      </c>
      <c r="AD24" s="61">
        <v>721550043</v>
      </c>
      <c r="AE24" s="61">
        <v>4514244</v>
      </c>
      <c r="AF24" s="61">
        <f t="shared" si="5"/>
        <v>228306444.40000001</v>
      </c>
      <c r="AG24" s="62"/>
      <c r="AH24" s="50">
        <v>202938000</v>
      </c>
      <c r="AI24" s="61">
        <v>5406316000</v>
      </c>
      <c r="AJ24" s="61">
        <f t="shared" si="6"/>
        <v>1763951400</v>
      </c>
      <c r="AK24" s="62"/>
      <c r="AL24" s="50">
        <v>1581815658</v>
      </c>
      <c r="AM24" s="61">
        <v>414165097</v>
      </c>
      <c r="AN24" s="61">
        <f t="shared" si="7"/>
        <v>997990377.5</v>
      </c>
      <c r="AO24" s="62"/>
      <c r="AP24" s="39">
        <v>1828323310</v>
      </c>
      <c r="AQ24" s="40"/>
      <c r="AR24" s="50">
        <v>4996135000</v>
      </c>
      <c r="AS24" s="61">
        <v>505716674</v>
      </c>
      <c r="AT24" s="61">
        <f t="shared" si="8"/>
        <v>2750925837</v>
      </c>
      <c r="AU24" s="62"/>
      <c r="AV24" s="50">
        <v>3303240766</v>
      </c>
      <c r="AW24" s="61">
        <v>4065654168</v>
      </c>
      <c r="AX24" s="61">
        <f t="shared" si="9"/>
        <v>3760688807.1999998</v>
      </c>
      <c r="AY24" s="62"/>
      <c r="AZ24" s="50">
        <v>3351274990</v>
      </c>
      <c r="BA24" s="61">
        <v>2087233753</v>
      </c>
      <c r="BB24" s="61">
        <f t="shared" si="10"/>
        <v>2403244062.25</v>
      </c>
      <c r="BC24" s="62"/>
      <c r="BD24" s="39">
        <v>3799517203</v>
      </c>
      <c r="BE24" s="40"/>
      <c r="BF24" s="39">
        <v>2539710213</v>
      </c>
      <c r="BG24" s="40"/>
    </row>
    <row r="25" spans="1:59" s="3" customFormat="1" x14ac:dyDescent="0.25">
      <c r="B25" s="311"/>
      <c r="C25" s="28" t="s">
        <v>69</v>
      </c>
      <c r="D25" s="39">
        <v>539209000</v>
      </c>
      <c r="E25" s="40"/>
      <c r="F25" s="50">
        <v>1676803670</v>
      </c>
      <c r="G25" s="61">
        <v>2156173497</v>
      </c>
      <c r="H25" s="61">
        <f t="shared" si="0"/>
        <v>1868551600.8000002</v>
      </c>
      <c r="I25" s="62"/>
      <c r="J25" s="50">
        <v>2357455052</v>
      </c>
      <c r="K25" s="61">
        <v>281736214</v>
      </c>
      <c r="L25" s="61">
        <f t="shared" si="1"/>
        <v>2253669110.0999999</v>
      </c>
      <c r="M25" s="62"/>
      <c r="N25" s="39">
        <v>2750271520</v>
      </c>
      <c r="O25" s="40"/>
      <c r="P25" s="50">
        <v>455109514</v>
      </c>
      <c r="Q25" s="61">
        <v>713088322</v>
      </c>
      <c r="R25" s="61">
        <v>977696240</v>
      </c>
      <c r="S25" s="61">
        <f t="shared" si="2"/>
        <v>832493340.60000002</v>
      </c>
      <c r="T25" s="62"/>
      <c r="U25" s="50">
        <v>1603339400</v>
      </c>
      <c r="V25" s="61">
        <v>1804829534</v>
      </c>
      <c r="W25" s="61">
        <f t="shared" si="3"/>
        <v>1704084467</v>
      </c>
      <c r="X25" s="62"/>
      <c r="Y25" s="50">
        <v>4695512150</v>
      </c>
      <c r="Z25" s="61">
        <v>11641593</v>
      </c>
      <c r="AA25" s="61">
        <f t="shared" si="4"/>
        <v>2353576871.5</v>
      </c>
      <c r="AB25" s="62"/>
      <c r="AC25" s="50">
        <v>1129836569</v>
      </c>
      <c r="AD25" s="61">
        <v>1235318803</v>
      </c>
      <c r="AE25" s="61">
        <v>61754731</v>
      </c>
      <c r="AF25" s="61">
        <f t="shared" si="5"/>
        <v>1001268963.5</v>
      </c>
      <c r="AG25" s="62"/>
      <c r="AH25" s="50">
        <v>1982966000</v>
      </c>
      <c r="AI25" s="61">
        <v>14343743000</v>
      </c>
      <c r="AJ25" s="61">
        <f t="shared" si="6"/>
        <v>5691199100</v>
      </c>
      <c r="AK25" s="62"/>
      <c r="AL25" s="50">
        <v>1917115528</v>
      </c>
      <c r="AM25" s="61">
        <v>693412982</v>
      </c>
      <c r="AN25" s="61">
        <f t="shared" si="7"/>
        <v>1305264255</v>
      </c>
      <c r="AO25" s="62"/>
      <c r="AP25" s="39">
        <v>3840384549</v>
      </c>
      <c r="AQ25" s="40"/>
      <c r="AR25" s="50">
        <v>17514319000</v>
      </c>
      <c r="AS25" s="61">
        <v>3372582968</v>
      </c>
      <c r="AT25" s="61">
        <f t="shared" si="8"/>
        <v>10443450984</v>
      </c>
      <c r="AU25" s="62"/>
      <c r="AV25" s="50">
        <v>3786750208</v>
      </c>
      <c r="AW25" s="61">
        <v>2521661946</v>
      </c>
      <c r="AX25" s="61">
        <f t="shared" si="9"/>
        <v>3027697250.8000002</v>
      </c>
      <c r="AY25" s="62"/>
      <c r="AZ25" s="50">
        <v>6220544637</v>
      </c>
      <c r="BA25" s="61">
        <v>1996027314</v>
      </c>
      <c r="BB25" s="61">
        <f t="shared" si="10"/>
        <v>3052156644.75</v>
      </c>
      <c r="BC25" s="62"/>
      <c r="BD25" s="39">
        <v>6506130017</v>
      </c>
      <c r="BE25" s="40"/>
      <c r="BF25" s="39">
        <v>6408618464</v>
      </c>
      <c r="BG25" s="40"/>
    </row>
    <row r="26" spans="1:59" s="3" customFormat="1" x14ac:dyDescent="0.25">
      <c r="B26" s="311"/>
      <c r="C26" s="28" t="s">
        <v>70</v>
      </c>
      <c r="D26" s="39">
        <v>129377000</v>
      </c>
      <c r="E26" s="40"/>
      <c r="F26" s="50">
        <v>719424629</v>
      </c>
      <c r="G26" s="61">
        <v>745341992</v>
      </c>
      <c r="H26" s="61">
        <f t="shared" si="0"/>
        <v>729791574.20000005</v>
      </c>
      <c r="I26" s="62"/>
      <c r="J26" s="50">
        <v>676856346</v>
      </c>
      <c r="K26" s="61">
        <v>93904254</v>
      </c>
      <c r="L26" s="61">
        <f t="shared" si="1"/>
        <v>647708741.39999998</v>
      </c>
      <c r="M26" s="62"/>
      <c r="N26" s="39">
        <v>464730623</v>
      </c>
      <c r="O26" s="40"/>
      <c r="P26" s="50">
        <v>36939647</v>
      </c>
      <c r="Q26" s="61">
        <v>39571654</v>
      </c>
      <c r="R26" s="61">
        <v>159087067</v>
      </c>
      <c r="S26" s="61">
        <f t="shared" si="2"/>
        <v>99197760.150000006</v>
      </c>
      <c r="T26" s="62"/>
      <c r="U26" s="50">
        <v>683802028</v>
      </c>
      <c r="V26" s="61">
        <v>293457040</v>
      </c>
      <c r="W26" s="61">
        <f t="shared" si="3"/>
        <v>488629534</v>
      </c>
      <c r="X26" s="62"/>
      <c r="Y26" s="50">
        <v>104065045</v>
      </c>
      <c r="Z26" s="61">
        <v>-334630</v>
      </c>
      <c r="AA26" s="61">
        <f t="shared" si="4"/>
        <v>51865207.5</v>
      </c>
      <c r="AB26" s="62"/>
      <c r="AC26" s="50">
        <v>189849230</v>
      </c>
      <c r="AD26" s="61">
        <v>145234552</v>
      </c>
      <c r="AE26" s="61">
        <v>-38245268</v>
      </c>
      <c r="AF26" s="61">
        <f t="shared" si="5"/>
        <v>142250651.90000004</v>
      </c>
      <c r="AG26" s="62"/>
      <c r="AH26" s="50">
        <v>234368000</v>
      </c>
      <c r="AI26" s="61">
        <v>5021720000</v>
      </c>
      <c r="AJ26" s="61">
        <f t="shared" si="6"/>
        <v>1670573600</v>
      </c>
      <c r="AK26" s="62"/>
      <c r="AL26" s="50">
        <v>325526566</v>
      </c>
      <c r="AM26" s="61">
        <v>322777215</v>
      </c>
      <c r="AN26" s="61">
        <f t="shared" si="7"/>
        <v>324151890.5</v>
      </c>
      <c r="AO26" s="62"/>
      <c r="AP26" s="39">
        <v>439386173</v>
      </c>
      <c r="AQ26" s="40"/>
      <c r="AR26" s="50">
        <v>3708161000</v>
      </c>
      <c r="AS26" s="61">
        <v>1167143060</v>
      </c>
      <c r="AT26" s="61">
        <f t="shared" si="8"/>
        <v>2437652030</v>
      </c>
      <c r="AU26" s="62"/>
      <c r="AV26" s="50">
        <v>2811774350</v>
      </c>
      <c r="AW26" s="61">
        <v>357866070</v>
      </c>
      <c r="AX26" s="61">
        <f t="shared" si="9"/>
        <v>1339429382</v>
      </c>
      <c r="AY26" s="62"/>
      <c r="AZ26" s="50">
        <v>1525772463</v>
      </c>
      <c r="BA26" s="61">
        <v>1350002669</v>
      </c>
      <c r="BB26" s="61">
        <f t="shared" si="10"/>
        <v>1393945117.5</v>
      </c>
      <c r="BC26" s="62"/>
      <c r="BD26" s="39">
        <v>1572808883</v>
      </c>
      <c r="BE26" s="40"/>
      <c r="BF26" s="39">
        <v>474555410</v>
      </c>
      <c r="BG26" s="40"/>
    </row>
    <row r="27" spans="1:59" s="3" customFormat="1" x14ac:dyDescent="0.25">
      <c r="B27" s="311"/>
      <c r="C27" s="28" t="s">
        <v>71</v>
      </c>
      <c r="D27" s="39">
        <v>15000</v>
      </c>
      <c r="E27" s="40"/>
      <c r="F27" s="51">
        <v>0</v>
      </c>
      <c r="G27" s="63">
        <v>93727339</v>
      </c>
      <c r="H27" s="61">
        <f t="shared" si="0"/>
        <v>37490935.600000001</v>
      </c>
      <c r="I27" s="62"/>
      <c r="J27" s="51">
        <v>1290692</v>
      </c>
      <c r="K27" s="63">
        <v>6395565</v>
      </c>
      <c r="L27" s="61">
        <f t="shared" si="1"/>
        <v>1545935.65</v>
      </c>
      <c r="M27" s="62"/>
      <c r="N27" s="39">
        <v>0</v>
      </c>
      <c r="O27" s="40"/>
      <c r="P27" s="51">
        <v>0</v>
      </c>
      <c r="Q27" s="63">
        <v>0</v>
      </c>
      <c r="R27" s="63">
        <v>6118310</v>
      </c>
      <c r="S27" s="61">
        <f t="shared" si="2"/>
        <v>3059155</v>
      </c>
      <c r="T27" s="62"/>
      <c r="U27" s="51">
        <v>6908341</v>
      </c>
      <c r="V27" s="63">
        <v>1575535</v>
      </c>
      <c r="W27" s="61">
        <f t="shared" si="3"/>
        <v>4241938</v>
      </c>
      <c r="X27" s="62"/>
      <c r="Y27" s="51">
        <v>0</v>
      </c>
      <c r="Z27" s="63">
        <v>0</v>
      </c>
      <c r="AA27" s="61">
        <f t="shared" si="4"/>
        <v>0</v>
      </c>
      <c r="AB27" s="62"/>
      <c r="AC27" s="51">
        <v>999999</v>
      </c>
      <c r="AD27" s="63">
        <v>0</v>
      </c>
      <c r="AE27" s="63">
        <v>0</v>
      </c>
      <c r="AF27" s="61">
        <f t="shared" si="5"/>
        <v>549999.45000000007</v>
      </c>
      <c r="AG27" s="62"/>
      <c r="AH27" s="51">
        <v>0</v>
      </c>
      <c r="AI27" s="63">
        <v>39261000</v>
      </c>
      <c r="AJ27" s="61">
        <f t="shared" si="6"/>
        <v>11778300</v>
      </c>
      <c r="AK27" s="62"/>
      <c r="AL27" s="51">
        <v>26826678</v>
      </c>
      <c r="AM27" s="63">
        <v>0</v>
      </c>
      <c r="AN27" s="61">
        <f t="shared" si="7"/>
        <v>13413339</v>
      </c>
      <c r="AO27" s="62"/>
      <c r="AP27" s="39">
        <v>434888</v>
      </c>
      <c r="AQ27" s="40"/>
      <c r="AR27" s="51">
        <v>66471000</v>
      </c>
      <c r="AS27" s="63">
        <v>379499000</v>
      </c>
      <c r="AT27" s="61">
        <f t="shared" si="8"/>
        <v>222985000</v>
      </c>
      <c r="AU27" s="62"/>
      <c r="AV27" s="51">
        <v>175205443</v>
      </c>
      <c r="AW27" s="63">
        <v>65712372</v>
      </c>
      <c r="AX27" s="61">
        <f t="shared" si="9"/>
        <v>109509600.40000001</v>
      </c>
      <c r="AY27" s="62"/>
      <c r="AZ27" s="51">
        <v>1074800</v>
      </c>
      <c r="BA27" s="63">
        <v>4062610</v>
      </c>
      <c r="BB27" s="61">
        <f t="shared" si="10"/>
        <v>3315657.5</v>
      </c>
      <c r="BC27" s="62"/>
      <c r="BD27" s="39">
        <v>214725199</v>
      </c>
      <c r="BE27" s="40"/>
      <c r="BF27" s="39">
        <v>14756198</v>
      </c>
      <c r="BG27" s="40"/>
    </row>
    <row r="28" spans="1:59" s="3" customFormat="1" x14ac:dyDescent="0.25">
      <c r="B28" s="310" t="s">
        <v>9</v>
      </c>
      <c r="C28" s="28" t="s">
        <v>72</v>
      </c>
      <c r="D28" s="41">
        <f>IFERROR(D21/D23,"")</f>
        <v>7.7496939787911199</v>
      </c>
      <c r="E28" s="42" t="str">
        <f>IF(D28="","",IF(D28&gt;=$C$11,"Cumple","No cumple"))</f>
        <v>Cumple</v>
      </c>
      <c r="F28" s="52"/>
      <c r="G28" s="64"/>
      <c r="H28" s="64">
        <f>IFERROR(H21/H23,"")</f>
        <v>4.6960078106634073</v>
      </c>
      <c r="I28" s="66" t="str">
        <f>IF(H28="","",IF(H28&gt;=$C$11,"Cumple","No cumple"))</f>
        <v>Cumple</v>
      </c>
      <c r="J28" s="52"/>
      <c r="K28" s="64"/>
      <c r="L28" s="64">
        <f>IFERROR(L21/L23,"")</f>
        <v>2.4933497754220602</v>
      </c>
      <c r="M28" s="66" t="str">
        <f>IF(L28="","",IF(L28&gt;=$C$11,"Cumple","No cumple"))</f>
        <v>Cumple</v>
      </c>
      <c r="N28" s="41">
        <f>IFERROR(N21/N23,"")</f>
        <v>5.4273631160568589</v>
      </c>
      <c r="O28" s="42" t="str">
        <f>IF(N28="","",IF(N28&gt;=$C$11,"Cumple","No cumple"))</f>
        <v>Cumple</v>
      </c>
      <c r="P28" s="52"/>
      <c r="Q28" s="64"/>
      <c r="R28" s="64"/>
      <c r="S28" s="64">
        <f>IFERROR(S21/S23,"")</f>
        <v>7.499495054749425</v>
      </c>
      <c r="T28" s="66" t="str">
        <f>IF(S28="","",IF(S28&gt;=$C$11,"Cumple","No cumple"))</f>
        <v>Cumple</v>
      </c>
      <c r="U28" s="52"/>
      <c r="V28" s="64"/>
      <c r="W28" s="64">
        <f>IFERROR(W21/W23,"")</f>
        <v>6.0789835992602068</v>
      </c>
      <c r="X28" s="66" t="str">
        <f>IF(W28="","",IF(W28&gt;=$C$11,"Cumple","No cumple"))</f>
        <v>Cumple</v>
      </c>
      <c r="Y28" s="52"/>
      <c r="Z28" s="64"/>
      <c r="AA28" s="64">
        <f>IFERROR(AA21/AA23,"")</f>
        <v>1.8631327817629946</v>
      </c>
      <c r="AB28" s="66" t="str">
        <f>IF(AA28="","",IF(AA28&gt;=$C$11,"Cumple","No cumple"))</f>
        <v>Cumple</v>
      </c>
      <c r="AC28" s="52"/>
      <c r="AD28" s="64"/>
      <c r="AE28" s="64"/>
      <c r="AF28" s="64">
        <f>IFERROR(AF21/AF23,"")</f>
        <v>4.3133929508123865</v>
      </c>
      <c r="AG28" s="66" t="str">
        <f>IF(AF28="","",IF(AF28&gt;=$C$11,"Cumple","No cumple"))</f>
        <v>Cumple</v>
      </c>
      <c r="AH28" s="52"/>
      <c r="AI28" s="64"/>
      <c r="AJ28" s="64">
        <f>IFERROR(AJ21/AJ23,"")</f>
        <v>3.1182369388109885</v>
      </c>
      <c r="AK28" s="66" t="str">
        <f>IF(AJ28="","",IF(AJ28&gt;=$C$11,"Cumple","No cumple"))</f>
        <v>Cumple</v>
      </c>
      <c r="AL28" s="52"/>
      <c r="AM28" s="64"/>
      <c r="AN28" s="64">
        <f>IFERROR(AN21/AN23,"")</f>
        <v>4.2387790131326968</v>
      </c>
      <c r="AO28" s="66" t="str">
        <f>IF(AN28="","",IF(AN28&gt;=$C$11,"Cumple","No cumple"))</f>
        <v>Cumple</v>
      </c>
      <c r="AP28" s="41">
        <f>IFERROR(AP21/AP23,"")</f>
        <v>30.834434639858543</v>
      </c>
      <c r="AQ28" s="42" t="str">
        <f>IF(AP28="","",IF(AP28&gt;=$C$11,"Cumple","No cumple"))</f>
        <v>Cumple</v>
      </c>
      <c r="AR28" s="52"/>
      <c r="AS28" s="64"/>
      <c r="AT28" s="64">
        <f>IFERROR(AT21/AT23,"")</f>
        <v>6.4618506303008365</v>
      </c>
      <c r="AU28" s="66" t="str">
        <f>IF(AT28="","",IF(AT28&gt;=$C$11,"Cumple","No cumple"))</f>
        <v>Cumple</v>
      </c>
      <c r="AV28" s="52"/>
      <c r="AW28" s="64"/>
      <c r="AX28" s="64">
        <f>IFERROR(AX21/AX23,"")</f>
        <v>5.8751716335943609</v>
      </c>
      <c r="AY28" s="66" t="str">
        <f>IF(AX28="","",IF(AX28&gt;=$C$11,"Cumple","No cumple"))</f>
        <v>Cumple</v>
      </c>
      <c r="AZ28" s="52"/>
      <c r="BA28" s="64"/>
      <c r="BB28" s="64">
        <f>IFERROR(BB21/BB23,"")</f>
        <v>26.914175750081068</v>
      </c>
      <c r="BC28" s="66" t="str">
        <f>IF(BB28="","",IF(BB28&gt;=$C$11,"Cumple","No cumple"))</f>
        <v>Cumple</v>
      </c>
      <c r="BD28" s="41">
        <f>IFERROR(BD21/BD23,"")</f>
        <v>4.0459475790951762</v>
      </c>
      <c r="BE28" s="42" t="str">
        <f>IF(BD28="","",IF(BD28&gt;=$C$11,"Cumple","No cumple"))</f>
        <v>Cumple</v>
      </c>
      <c r="BF28" s="41">
        <f>IFERROR(BF21/BF23,"")</f>
        <v>3.5367113095583207</v>
      </c>
      <c r="BG28" s="42" t="str">
        <f>IF(BF28="","",IF(BF28&gt;=$C$11,"Cumple","No cumple"))</f>
        <v>Cumple</v>
      </c>
    </row>
    <row r="29" spans="1:59" s="3" customFormat="1" x14ac:dyDescent="0.25">
      <c r="B29" s="311"/>
      <c r="C29" s="28" t="s">
        <v>73</v>
      </c>
      <c r="D29" s="43">
        <f>IFERROR(D24/D22,"")</f>
        <v>0.55173947453304206</v>
      </c>
      <c r="E29" s="42" t="str">
        <f>IF(D28="","",IF(D29&lt;=$C$12,"Cumple","No Cumple"))</f>
        <v>Cumple</v>
      </c>
      <c r="F29" s="53"/>
      <c r="G29" s="67"/>
      <c r="H29" s="68">
        <f>IFERROR(H24/H22,"")</f>
        <v>0.40216885023279764</v>
      </c>
      <c r="I29" s="163" t="str">
        <f>IF(H28="","",IF(H29&lt;=$C$12,"Cumple","No Cumple"))</f>
        <v>Cumple</v>
      </c>
      <c r="J29" s="53"/>
      <c r="K29" s="67"/>
      <c r="L29" s="68">
        <f>IFERROR(L24/L22,"")</f>
        <v>0.35343379872039699</v>
      </c>
      <c r="M29" s="163" t="str">
        <f>IF(L28="","",IF(L29&lt;=$C$12,"Cumple","No Cumple"))</f>
        <v>Cumple</v>
      </c>
      <c r="N29" s="43">
        <f>IFERROR(N24/N22,"")</f>
        <v>6.6994374781528823E-2</v>
      </c>
      <c r="O29" s="42" t="str">
        <f>IF(N28="","",IF(N29&lt;=$C$12,"Cumple","No Cumple"))</f>
        <v>Cumple</v>
      </c>
      <c r="P29" s="53"/>
      <c r="Q29" s="67"/>
      <c r="R29" s="67"/>
      <c r="S29" s="68">
        <f>IFERROR(S24/S22,"")</f>
        <v>0.2187795932718842</v>
      </c>
      <c r="T29" s="163" t="str">
        <f>IF(S28="","",IF(S29&lt;=$C$12,"Cumple","No Cumple"))</f>
        <v>Cumple</v>
      </c>
      <c r="U29" s="53"/>
      <c r="V29" s="67"/>
      <c r="W29" s="68">
        <f>IFERROR(W24/W22,"")</f>
        <v>0.33620484156474761</v>
      </c>
      <c r="X29" s="163" t="str">
        <f>IF(W28="","",IF(W29&lt;=$C$12,"Cumple","No Cumple"))</f>
        <v>Cumple</v>
      </c>
      <c r="Y29" s="53"/>
      <c r="Z29" s="67"/>
      <c r="AA29" s="68">
        <f>IFERROR(AA24/AA22,"")</f>
        <v>0.23323154996243406</v>
      </c>
      <c r="AB29" s="163" t="str">
        <f>IF(AA28="","",IF(AA29&lt;=$C$12,"Cumple","No Cumple"))</f>
        <v>Cumple</v>
      </c>
      <c r="AC29" s="53"/>
      <c r="AD29" s="67"/>
      <c r="AE29" s="67"/>
      <c r="AF29" s="68">
        <f>IFERROR(AF24/AF22,"")</f>
        <v>0.18567909128072599</v>
      </c>
      <c r="AG29" s="163" t="str">
        <f>IF(AF28="","",IF(AF29&lt;=$C$12,"Cumple","No Cumple"))</f>
        <v>Cumple</v>
      </c>
      <c r="AH29" s="53"/>
      <c r="AI29" s="67"/>
      <c r="AJ29" s="68">
        <f>IFERROR(AJ24/AJ22,"")</f>
        <v>0.23660842259321258</v>
      </c>
      <c r="AK29" s="163" t="str">
        <f>IF(AJ28="","",IF(AJ29&lt;=$C$12,"Cumple","No Cumple"))</f>
        <v>Cumple</v>
      </c>
      <c r="AL29" s="53"/>
      <c r="AM29" s="67"/>
      <c r="AN29" s="68">
        <f>IFERROR(AN24/AN22,"")</f>
        <v>0.43329572137526134</v>
      </c>
      <c r="AO29" s="163" t="str">
        <f>IF(AN28="","",IF(AN29&lt;=$C$12,"Cumple","No Cumple"))</f>
        <v>Cumple</v>
      </c>
      <c r="AP29" s="43">
        <f>IFERROR(AP24/AP22,"")</f>
        <v>0.32252911165588433</v>
      </c>
      <c r="AQ29" s="42" t="str">
        <f>IF(AP28="","",IF(AP29&lt;=$C$12,"Cumple","No Cumple"))</f>
        <v>Cumple</v>
      </c>
      <c r="AR29" s="53"/>
      <c r="AS29" s="67"/>
      <c r="AT29" s="68">
        <f>IFERROR(AT24/AT22,"")</f>
        <v>0.20849228988379823</v>
      </c>
      <c r="AU29" s="163" t="str">
        <f>IF(AT28="","",IF(AT29&lt;=$C$12,"Cumple","No Cumple"))</f>
        <v>Cumple</v>
      </c>
      <c r="AV29" s="53"/>
      <c r="AW29" s="67"/>
      <c r="AX29" s="68">
        <f>IFERROR(AX24/AX22,"")</f>
        <v>0.55398864694327321</v>
      </c>
      <c r="AY29" s="163" t="str">
        <f>IF(AX28="","",IF(AX29&lt;=$C$12,"Cumple","No Cumple"))</f>
        <v>Cumple</v>
      </c>
      <c r="AZ29" s="53"/>
      <c r="BA29" s="67"/>
      <c r="BB29" s="68">
        <f>IFERROR(BB24/BB22,"")</f>
        <v>0.44052567195775744</v>
      </c>
      <c r="BC29" s="163" t="str">
        <f>IF(BB28="","",IF(BB29&lt;=$C$12,"Cumple","No Cumple"))</f>
        <v>Cumple</v>
      </c>
      <c r="BD29" s="43">
        <f>IFERROR(BD24/BD22,"")</f>
        <v>0.3686830261011011</v>
      </c>
      <c r="BE29" s="42" t="str">
        <f>IF(BD28="","",IF(BD29&lt;=$C$12,"Cumple","No Cumple"))</f>
        <v>Cumple</v>
      </c>
      <c r="BF29" s="43">
        <f>IFERROR(BF24/BF22,"")</f>
        <v>0.28381950470011774</v>
      </c>
      <c r="BG29" s="42" t="str">
        <f>IF(BF28="","",IF(BF29&lt;=$C$12,"Cumple","No Cumple"))</f>
        <v>Cumple</v>
      </c>
    </row>
    <row r="30" spans="1:59" s="3" customFormat="1" x14ac:dyDescent="0.25">
      <c r="B30" s="311"/>
      <c r="C30" s="28" t="s">
        <v>74</v>
      </c>
      <c r="D30" s="44">
        <f>IFERROR(D26/D27,"")</f>
        <v>8625.1333333333332</v>
      </c>
      <c r="E30" s="42" t="str">
        <f>IF(D28="","",IF(D30&gt;=$C$13,"Cumple","No cumple"))</f>
        <v>Cumple</v>
      </c>
      <c r="F30" s="53"/>
      <c r="G30" s="67"/>
      <c r="H30" s="67">
        <f>IFERROR(H26/H27,"")</f>
        <v>19.465813869953141</v>
      </c>
      <c r="I30" s="66" t="str">
        <f>IF(H28="","",IF(H30&gt;=$C$13,"Cumple","No cumple"))</f>
        <v>Cumple</v>
      </c>
      <c r="J30" s="53"/>
      <c r="K30" s="67"/>
      <c r="L30" s="67">
        <f>IFERROR(L26/L27,"")</f>
        <v>418.97522797925001</v>
      </c>
      <c r="M30" s="66" t="str">
        <f>IF(L28="","",IF(L30&gt;=$C$13,"Cumple","No cumple"))</f>
        <v>Cumple</v>
      </c>
      <c r="N30" s="44" t="str">
        <f>IFERROR(N26/N27,"")</f>
        <v/>
      </c>
      <c r="O30" s="42" t="str">
        <f>IF(N28="","",IF(N30&gt;=$C$13,"Cumple","No cumple"))</f>
        <v>Cumple</v>
      </c>
      <c r="P30" s="53"/>
      <c r="Q30" s="67"/>
      <c r="R30" s="67"/>
      <c r="S30" s="67">
        <f>IFERROR(S26/S27,"")</f>
        <v>32.426523059472309</v>
      </c>
      <c r="T30" s="66" t="str">
        <f>IF(S28="","",IF(S30&gt;=$C$13,"Cumple","No cumple"))</f>
        <v>Cumple</v>
      </c>
      <c r="U30" s="53"/>
      <c r="V30" s="67"/>
      <c r="W30" s="67">
        <f>IFERROR(W26/W27,"")</f>
        <v>115.19016402408522</v>
      </c>
      <c r="X30" s="66" t="str">
        <f>IF(W28="","",IF(W30&gt;=$C$13,"Cumple","No cumple"))</f>
        <v>Cumple</v>
      </c>
      <c r="Y30" s="53"/>
      <c r="Z30" s="67"/>
      <c r="AA30" s="165" t="str">
        <f>IFERROR(AA26/AA27,"")</f>
        <v/>
      </c>
      <c r="AB30" s="66" t="str">
        <f>IF(AA28="","",IF(AA30&gt;=$C$13,"Cumple","No cumple"))</f>
        <v>Cumple</v>
      </c>
      <c r="AC30" s="53"/>
      <c r="AD30" s="67"/>
      <c r="AE30" s="67"/>
      <c r="AF30" s="67">
        <f>IFERROR(AF26/AF27,"")</f>
        <v>258.6378075468985</v>
      </c>
      <c r="AG30" s="66" t="str">
        <f>IF(AF28="","",IF(AF30&gt;=$C$13,"Cumple","No cumple"))</f>
        <v>Cumple</v>
      </c>
      <c r="AH30" s="53"/>
      <c r="AI30" s="67"/>
      <c r="AJ30" s="67">
        <f>IFERROR(AJ26/AJ27,"")</f>
        <v>141.8348658125536</v>
      </c>
      <c r="AK30" s="66" t="str">
        <f>IF(AJ28="","",IF(AJ30&gt;=$C$13,"Cumple","No cumple"))</f>
        <v>Cumple</v>
      </c>
      <c r="AL30" s="53"/>
      <c r="AM30" s="67"/>
      <c r="AN30" s="67">
        <f>IFERROR(AN26/AN27,"")</f>
        <v>24.166383217482238</v>
      </c>
      <c r="AO30" s="66" t="str">
        <f>IF(AN28="","",IF(AN30&gt;=$C$13,"Cumple","No cumple"))</f>
        <v>Cumple</v>
      </c>
      <c r="AP30" s="44">
        <f>IFERROR(AP26/AP27,"")</f>
        <v>1010.3432906863376</v>
      </c>
      <c r="AQ30" s="42" t="str">
        <f>IF(AP28="","",IF(AP30&gt;=$C$13,"Cumple","No cumple"))</f>
        <v>Cumple</v>
      </c>
      <c r="AR30" s="53"/>
      <c r="AS30" s="67"/>
      <c r="AT30" s="67">
        <f>IFERROR(AT26/AT27,"")</f>
        <v>10.931910352714308</v>
      </c>
      <c r="AU30" s="66" t="str">
        <f>IF(AT28="","",IF(AT30&gt;=$C$13,"Cumple","No cumple"))</f>
        <v>Cumple</v>
      </c>
      <c r="AV30" s="53"/>
      <c r="AW30" s="67"/>
      <c r="AX30" s="67">
        <f>IFERROR(AX26/AX27,"")</f>
        <v>12.23115943357967</v>
      </c>
      <c r="AY30" s="66" t="str">
        <f>IF(AX28="","",IF(AX30&gt;=$C$13,"Cumple","No cumple"))</f>
        <v>Cumple</v>
      </c>
      <c r="AZ30" s="53"/>
      <c r="BA30" s="67"/>
      <c r="BB30" s="67">
        <f>IFERROR(BB26/BB27,"")</f>
        <v>420.41287964755105</v>
      </c>
      <c r="BC30" s="66" t="str">
        <f>IF(BB28="","",IF(BB30&gt;=$C$13,"Cumple","No cumple"))</f>
        <v>Cumple</v>
      </c>
      <c r="BD30" s="44">
        <f>IFERROR(BD26/BD27,"")</f>
        <v>7.3247522429819707</v>
      </c>
      <c r="BE30" s="42" t="str">
        <f>IF(BD28="","",IF(BD30&gt;=$C$13,"Cumple","No cumple"))</f>
        <v>Cumple</v>
      </c>
      <c r="BF30" s="44">
        <f>IFERROR(BF26/BF27,"")</f>
        <v>32.159734506137696</v>
      </c>
      <c r="BG30" s="42" t="str">
        <f>IF(BF28="","",IF(BF30&gt;=$C$13,"Cumple","No cumple"))</f>
        <v>Cumple</v>
      </c>
    </row>
    <row r="31" spans="1:59" s="3" customFormat="1" x14ac:dyDescent="0.25">
      <c r="B31" s="311"/>
      <c r="C31" s="28" t="s">
        <v>76</v>
      </c>
      <c r="D31" s="39">
        <f>IFERROR(D21-D23,"")</f>
        <v>1047674000</v>
      </c>
      <c r="E31" s="42" t="str">
        <f>IF(D28="","",IF(D31&gt;=C14,"Cumple","No cumple"))</f>
        <v>Cumple</v>
      </c>
      <c r="F31" s="50"/>
      <c r="G31" s="61"/>
      <c r="H31" s="61">
        <f>IFERROR(H21-H23,"")</f>
        <v>2301269685.8000002</v>
      </c>
      <c r="I31" s="66" t="str">
        <f>IF(H28="","",IF(H31&gt;=G14,"Cumple","No cumple"))</f>
        <v>Cumple</v>
      </c>
      <c r="J31" s="50"/>
      <c r="K31" s="61"/>
      <c r="L31" s="61">
        <f>IFERROR(L21-L23,"")</f>
        <v>1825512067.1999998</v>
      </c>
      <c r="M31" s="66" t="str">
        <f>IF(L28="","",IF(L31&gt;=K14,"Cumple","No cumple"))</f>
        <v>Cumple</v>
      </c>
      <c r="N31" s="39">
        <f>IFERROR(N21-N23,"")</f>
        <v>874328813</v>
      </c>
      <c r="O31" s="42" t="str">
        <f>IF(N28="","",IF(N31&gt;=M14,"Cumple","No cumple"))</f>
        <v>Cumple</v>
      </c>
      <c r="P31" s="50"/>
      <c r="Q31" s="61"/>
      <c r="R31" s="61"/>
      <c r="S31" s="61">
        <f>IFERROR(S21-S23,"")</f>
        <v>819537142.45000005</v>
      </c>
      <c r="T31" s="66" t="str">
        <f>IF(S28="","",IF(S31&gt;=R14,"Cumple","No cumple"))</f>
        <v>Cumple</v>
      </c>
      <c r="U31" s="50"/>
      <c r="V31" s="61"/>
      <c r="W31" s="61">
        <f>IFERROR(W21-W23,"")</f>
        <v>1926255297</v>
      </c>
      <c r="X31" s="66" t="str">
        <f>IF(W28="","",IF(W31&gt;=V14,"Cumple","No cumple"))</f>
        <v>Cumple</v>
      </c>
      <c r="Y31" s="50"/>
      <c r="Z31" s="61"/>
      <c r="AA31" s="61">
        <f>IFERROR(AA21-AA23,"")</f>
        <v>597270555</v>
      </c>
      <c r="AB31" s="66" t="str">
        <f>IF(AA28="","",IF(AA31&gt;=Z14,"Cumple","No cumple"))</f>
        <v>Cumple</v>
      </c>
      <c r="AC31" s="50"/>
      <c r="AD31" s="61"/>
      <c r="AE31" s="61"/>
      <c r="AF31" s="61">
        <f>IFERROR(AF21-AF23,"")</f>
        <v>756468963.50000012</v>
      </c>
      <c r="AG31" s="66" t="str">
        <f>IF(AF28="","",IF(AF31&gt;=AE14,"Cumple","No cumple"))</f>
        <v>Cumple</v>
      </c>
      <c r="AH31" s="50"/>
      <c r="AI31" s="61"/>
      <c r="AJ31" s="61">
        <f>IFERROR(AJ21-AJ23,"")</f>
        <v>3653001700</v>
      </c>
      <c r="AK31" s="66" t="str">
        <f>IF(AJ28="","",IF(AJ31&gt;=AI14,"Cumple","No cumple"))</f>
        <v>Cumple</v>
      </c>
      <c r="AL31" s="50"/>
      <c r="AM31" s="61"/>
      <c r="AN31" s="61">
        <f>IFERROR(AN21-AN23,"")</f>
        <v>959896093.5</v>
      </c>
      <c r="AO31" s="66" t="str">
        <f>IF(AN28="","",IF(AN31&gt;=AM14,"Cumple","No cumple"))</f>
        <v>Cumple</v>
      </c>
      <c r="AP31" s="39">
        <f>IFERROR(AP21-AP23,"")</f>
        <v>5249800867</v>
      </c>
      <c r="AQ31" s="42" t="str">
        <f>IF(AP28="","",IF(AP31&gt;=AO14,"Cumple","No cumple"))</f>
        <v>Cumple</v>
      </c>
      <c r="AR31" s="50"/>
      <c r="AS31" s="61"/>
      <c r="AT31" s="61">
        <f>IFERROR(AT21-AT23,"")</f>
        <v>10164155617</v>
      </c>
      <c r="AU31" s="66" t="str">
        <f>IF(AT28="","",IF(AT31&gt;=AS14,"Cumple","No cumple"))</f>
        <v>Cumple</v>
      </c>
      <c r="AV31" s="50"/>
      <c r="AW31" s="61"/>
      <c r="AX31" s="61">
        <f>IFERROR(AX21-AX23,"")</f>
        <v>2298459087.2000003</v>
      </c>
      <c r="AY31" s="66" t="str">
        <f>IF(AX28="","",IF(AX31&gt;=AW14,"Cumple","No cumple"))</f>
        <v>Cumple</v>
      </c>
      <c r="AZ31" s="50"/>
      <c r="BA31" s="61"/>
      <c r="BB31" s="61">
        <f>IFERROR(BB21-BB23,"")</f>
        <v>4875831089</v>
      </c>
      <c r="BC31" s="66" t="str">
        <f>IF(BB28="","",IF(BB31&gt;=BA14,"Cumple","No cumple"))</f>
        <v>Cumple</v>
      </c>
      <c r="BD31" s="39">
        <f>IFERROR(BD21-BD23,"")</f>
        <v>4368250157</v>
      </c>
      <c r="BE31" s="42" t="str">
        <f>IF(BD28="","",IF(BD31&gt;=BC14,"Cumple","No cumple"))</f>
        <v>Cumple</v>
      </c>
      <c r="BF31" s="39">
        <f>IFERROR(BF21-BF23,"")</f>
        <v>6381260912</v>
      </c>
      <c r="BG31" s="42" t="str">
        <f>IF(BF28="","",IF(BF31&gt;=BE14,"Cumple","No cumple"))</f>
        <v>Cumple</v>
      </c>
    </row>
    <row r="32" spans="1:59" s="3" customFormat="1" x14ac:dyDescent="0.25">
      <c r="B32" s="312" t="s">
        <v>14</v>
      </c>
      <c r="C32" s="28" t="s">
        <v>77</v>
      </c>
      <c r="D32" s="43">
        <f>IFERROR(D26/D25,"")</f>
        <v>0.23993850251015839</v>
      </c>
      <c r="E32" s="42" t="str">
        <f>IF(D28="","",IF(D32&gt;=$C$15,"Cumple","No cumple"))</f>
        <v>Cumple</v>
      </c>
      <c r="F32" s="53"/>
      <c r="G32" s="67"/>
      <c r="H32" s="68">
        <f>IFERROR(H26/H25,"")</f>
        <v>0.39056538437983068</v>
      </c>
      <c r="I32" s="66" t="str">
        <f>IF(H28="","",IF(H32&gt;=$C$15,"Cumple","No cumple"))</f>
        <v>Cumple</v>
      </c>
      <c r="J32" s="53"/>
      <c r="K32" s="67"/>
      <c r="L32" s="68">
        <f>IFERROR(L26/L25,"")</f>
        <v>0.28740188100251318</v>
      </c>
      <c r="M32" s="66" t="str">
        <f>IF(L28="","",IF(L32&gt;=$C$15,"Cumple","No cumple"))</f>
        <v>Cumple</v>
      </c>
      <c r="N32" s="43">
        <f>IFERROR(N26/N25,"")</f>
        <v>0.1689762700229685</v>
      </c>
      <c r="O32" s="42" t="str">
        <f>IF(N28="","",IF(N32&gt;=$C$15,"Cumple","No cumple"))</f>
        <v>Cumple</v>
      </c>
      <c r="P32" s="53"/>
      <c r="Q32" s="67"/>
      <c r="R32" s="67"/>
      <c r="S32" s="68">
        <f>IFERROR(S26/S25,"")</f>
        <v>0.11915742182214401</v>
      </c>
      <c r="T32" s="66" t="str">
        <f>IF(S28="","",IF(S32&gt;=$C$15,"Cumple","No cumple"))</f>
        <v>Cumple</v>
      </c>
      <c r="U32" s="53"/>
      <c r="V32" s="67"/>
      <c r="W32" s="68">
        <f>IFERROR(W26/W25,"")</f>
        <v>0.28674020769652375</v>
      </c>
      <c r="X32" s="66" t="str">
        <f>IF(W28="","",IF(W32&gt;=$C$15,"Cumple","No cumple"))</f>
        <v>Cumple</v>
      </c>
      <c r="Y32" s="53"/>
      <c r="Z32" s="67"/>
      <c r="AA32" s="68">
        <f>IFERROR(AA26/AA25,"")</f>
        <v>2.2036759507644575E-2</v>
      </c>
      <c r="AB32" s="66" t="str">
        <f>IF(AA28="","",IF(AA32&gt;=$C$15,"Cumple","No cumple"))</f>
        <v>Cumple</v>
      </c>
      <c r="AC32" s="53"/>
      <c r="AD32" s="67"/>
      <c r="AE32" s="67"/>
      <c r="AF32" s="68">
        <f>IFERROR(AF26/AF25,"")</f>
        <v>0.14207036978630971</v>
      </c>
      <c r="AG32" s="66" t="str">
        <f>IF(AF28="","",IF(AF32&gt;=$C$15,"Cumple","No cumple"))</f>
        <v>Cumple</v>
      </c>
      <c r="AH32" s="53"/>
      <c r="AI32" s="67"/>
      <c r="AJ32" s="68">
        <f>IFERROR(AJ26/AJ25,"")</f>
        <v>0.29353631293623167</v>
      </c>
      <c r="AK32" s="66" t="str">
        <f>IF(AJ28="","",IF(AJ32&gt;=$C$15,"Cumple","No cumple"))</f>
        <v>Cumple</v>
      </c>
      <c r="AL32" s="53"/>
      <c r="AM32" s="67"/>
      <c r="AN32" s="68">
        <f>IFERROR(AN26/AN25,"")</f>
        <v>0.24834196543595688</v>
      </c>
      <c r="AO32" s="66" t="str">
        <f>IF(AN28="","",IF(AN32&gt;=$C$15,"Cumple","No cumple"))</f>
        <v>Cumple</v>
      </c>
      <c r="AP32" s="43">
        <f>IFERROR(AP26/AP25,"")</f>
        <v>0.11441202499223992</v>
      </c>
      <c r="AQ32" s="42" t="str">
        <f>IF(AP28="","",IF(AP32&gt;=$C$15,"Cumple","No cumple"))</f>
        <v>Cumple</v>
      </c>
      <c r="AR32" s="53"/>
      <c r="AS32" s="67"/>
      <c r="AT32" s="68">
        <f>IFERROR(AT26/AT25,"")</f>
        <v>0.23341441768000162</v>
      </c>
      <c r="AU32" s="66" t="str">
        <f>IF(AT28="","",IF(AT32&gt;=$C$15,"Cumple","No cumple"))</f>
        <v>Cumple</v>
      </c>
      <c r="AV32" s="53"/>
      <c r="AW32" s="67"/>
      <c r="AX32" s="68">
        <f>IFERROR(AX26/AX25,"")</f>
        <v>0.44239211223846314</v>
      </c>
      <c r="AY32" s="66" t="str">
        <f>IF(AX28="","",IF(AX32&gt;=$C$15,"Cumple","No cumple"))</f>
        <v>Cumple</v>
      </c>
      <c r="AZ32" s="53"/>
      <c r="BA32" s="67"/>
      <c r="BB32" s="68">
        <f>IFERROR(BB26/BB25,"")</f>
        <v>0.45670824919740549</v>
      </c>
      <c r="BC32" s="66" t="str">
        <f>IF(BB28="","",IF(BB32&gt;=$C$15,"Cumple","No cumple"))</f>
        <v>Cumple</v>
      </c>
      <c r="BD32" s="43">
        <f>IFERROR(BD26/BD25,"")</f>
        <v>0.24174261487095638</v>
      </c>
      <c r="BE32" s="42" t="str">
        <f>IF(BD28="","",IF(BD32&gt;=$C$15,"Cumple","No cumple"))</f>
        <v>Cumple</v>
      </c>
      <c r="BF32" s="43">
        <f>IFERROR(BF26/BF25,"")</f>
        <v>7.4049565076433302E-2</v>
      </c>
      <c r="BG32" s="42" t="str">
        <f>IF(BF28="","",IF(BF32&gt;=$C$15,"Cumple","No cumple"))</f>
        <v>Cumple</v>
      </c>
    </row>
    <row r="33" spans="1:59" s="3" customFormat="1" x14ac:dyDescent="0.25">
      <c r="B33" s="312"/>
      <c r="C33" s="28" t="s">
        <v>78</v>
      </c>
      <c r="D33" s="43">
        <f>IFERROR(D26/D22,"")</f>
        <v>0.10755495921495861</v>
      </c>
      <c r="E33" s="42" t="str">
        <f>IF(D28="","",IF(D33&gt;=$C$16,"Cumple","No cumple"))</f>
        <v>Cumple</v>
      </c>
      <c r="F33" s="53"/>
      <c r="G33" s="67"/>
      <c r="H33" s="68">
        <f>IFERROR(H26/H22,"")</f>
        <v>0.23349215280306354</v>
      </c>
      <c r="I33" s="66" t="str">
        <f>IF(H28="","",IF(H33&gt;=$C$16,"Cumple","No cumple"))</f>
        <v>Cumple</v>
      </c>
      <c r="J33" s="53"/>
      <c r="K33" s="67"/>
      <c r="L33" s="68">
        <f>IFERROR(L26/L22,"")</f>
        <v>0.18582434244040746</v>
      </c>
      <c r="M33" s="66" t="str">
        <f>IF(L28="","",IF(L33&gt;=$C$16,"Cumple","No cumple"))</f>
        <v>Cumple</v>
      </c>
      <c r="N33" s="43">
        <f>IFERROR(N26/N22,"")</f>
        <v>0.15765581045986493</v>
      </c>
      <c r="O33" s="42" t="str">
        <f>IF(N28="","",IF(N33&gt;=$C$16,"Cumple","No cumple"))</f>
        <v>Cumple</v>
      </c>
      <c r="P33" s="53"/>
      <c r="Q33" s="67"/>
      <c r="R33" s="67"/>
      <c r="S33" s="68">
        <f>IFERROR(S26/S22,"")</f>
        <v>9.3088209540568997E-2</v>
      </c>
      <c r="T33" s="66" t="str">
        <f>IF(S28="","",IF(S33&gt;=$C$16,"Cumple","No cumple"))</f>
        <v>Cumple</v>
      </c>
      <c r="U33" s="53"/>
      <c r="V33" s="67"/>
      <c r="W33" s="68">
        <f>IFERROR(W26/W22,"")</f>
        <v>0.19033676159767118</v>
      </c>
      <c r="X33" s="66" t="str">
        <f>IF(W28="","",IF(W33&gt;=$C$16,"Cumple","No cumple"))</f>
        <v>Cumple</v>
      </c>
      <c r="Y33" s="53"/>
      <c r="Z33" s="67"/>
      <c r="AA33" s="68">
        <f>IFERROR(AA26/AA22,"")</f>
        <v>1.6897091931527226E-2</v>
      </c>
      <c r="AB33" s="66" t="str">
        <f>IF(AA28="","",IF(AA33&gt;=$C$16,"Cumple","No cumple"))</f>
        <v>Cumple</v>
      </c>
      <c r="AC33" s="53"/>
      <c r="AD33" s="67"/>
      <c r="AE33" s="67"/>
      <c r="AF33" s="68">
        <f>IFERROR(AF26/AF22,"")</f>
        <v>0.115690872626471</v>
      </c>
      <c r="AG33" s="66" t="str">
        <f>IF(AF28="","",IF(AF33&gt;=$C$16,"Cumple","No cumple"))</f>
        <v>Cumple</v>
      </c>
      <c r="AH33" s="53"/>
      <c r="AI33" s="67"/>
      <c r="AJ33" s="68">
        <f>IFERROR(AJ26/AJ22,"")</f>
        <v>0.22408314895856227</v>
      </c>
      <c r="AK33" s="66" t="str">
        <f>IF(AJ28="","",IF(AJ33&gt;=$C$16,"Cumple","No cumple"))</f>
        <v>Cumple</v>
      </c>
      <c r="AL33" s="53"/>
      <c r="AM33" s="67"/>
      <c r="AN33" s="68">
        <f>IFERROR(AN26/AN22,"")</f>
        <v>0.14073645437463372</v>
      </c>
      <c r="AO33" s="66" t="str">
        <f>IF(AN28="","",IF(AN33&gt;=$C$16,"Cumple","No cumple"))</f>
        <v>Cumple</v>
      </c>
      <c r="AP33" s="43">
        <f>IFERROR(AP26/AP22,"")</f>
        <v>7.7510816208741937E-2</v>
      </c>
      <c r="AQ33" s="42" t="str">
        <f>IF(AP28="","",IF(AP33&gt;=$C$16,"Cumple","No cumple"))</f>
        <v>Cumple</v>
      </c>
      <c r="AR33" s="53"/>
      <c r="AS33" s="67"/>
      <c r="AT33" s="68">
        <f>IFERROR(AT26/AT22,"")</f>
        <v>0.18474931124600477</v>
      </c>
      <c r="AU33" s="66" t="str">
        <f>IF(AT28="","",IF(AT33&gt;=$C$16,"Cumple","No cumple"))</f>
        <v>Cumple</v>
      </c>
      <c r="AV33" s="53"/>
      <c r="AW33" s="67"/>
      <c r="AX33" s="68">
        <f>IFERROR(AX26/AX22,"")</f>
        <v>0.19731190456110032</v>
      </c>
      <c r="AY33" s="66" t="str">
        <f>IF(AX28="","",IF(AX33&gt;=$C$16,"Cumple","No cumple"))</f>
        <v>Cumple</v>
      </c>
      <c r="AZ33" s="53"/>
      <c r="BA33" s="67"/>
      <c r="BB33" s="68">
        <f>IFERROR(BB26/BB22,"")</f>
        <v>0.25551654083106751</v>
      </c>
      <c r="BC33" s="66" t="str">
        <f>IF(BB28="","",IF(BB33&gt;=$C$16,"Cumple","No cumple"))</f>
        <v>Cumple</v>
      </c>
      <c r="BD33" s="43">
        <f>IFERROR(BD26/BD22,"")</f>
        <v>0.15261621608273915</v>
      </c>
      <c r="BE33" s="42" t="str">
        <f>IF(BD28="","",IF(BD33&gt;=$C$16,"Cumple","No cumple"))</f>
        <v>Cumple</v>
      </c>
      <c r="BF33" s="43">
        <f>IFERROR(BF26/BF22,"")</f>
        <v>5.3032854193180864E-2</v>
      </c>
      <c r="BG33" s="42" t="str">
        <f>IF(BF28="","",IF(BF33&gt;=$C$16,"Cumple","No cumple"))</f>
        <v>Cumple</v>
      </c>
    </row>
    <row r="34" spans="1:59" x14ac:dyDescent="0.2">
      <c r="B34" s="2"/>
      <c r="C34" s="28" t="s">
        <v>79</v>
      </c>
      <c r="D34" s="233">
        <v>44561</v>
      </c>
      <c r="E34" s="234"/>
      <c r="F34" s="233">
        <v>44561</v>
      </c>
      <c r="G34" s="235">
        <v>44561</v>
      </c>
      <c r="H34" s="168"/>
      <c r="I34" s="24"/>
      <c r="J34" s="233">
        <v>44561</v>
      </c>
      <c r="K34" s="235">
        <v>44561</v>
      </c>
      <c r="L34" s="168"/>
      <c r="M34" s="24"/>
      <c r="N34" s="233">
        <v>44561</v>
      </c>
      <c r="O34" s="234"/>
      <c r="P34" s="233">
        <v>44561</v>
      </c>
      <c r="Q34" s="235">
        <v>44561</v>
      </c>
      <c r="R34" s="235">
        <v>44561</v>
      </c>
      <c r="S34" s="168"/>
      <c r="T34" s="24"/>
      <c r="U34" s="233">
        <v>44561</v>
      </c>
      <c r="V34" s="235">
        <v>44561</v>
      </c>
      <c r="W34" s="168"/>
      <c r="X34" s="24"/>
      <c r="Y34" s="233">
        <v>44561</v>
      </c>
      <c r="Z34" s="235">
        <v>44561</v>
      </c>
      <c r="AA34" s="168"/>
      <c r="AB34" s="24"/>
      <c r="AC34" s="233">
        <v>44561</v>
      </c>
      <c r="AD34" s="235">
        <v>44561</v>
      </c>
      <c r="AE34" s="235">
        <v>44561</v>
      </c>
      <c r="AF34" s="168"/>
      <c r="AG34" s="24"/>
      <c r="AH34" s="233">
        <v>44561</v>
      </c>
      <c r="AI34" s="235">
        <v>44561</v>
      </c>
      <c r="AJ34" s="168"/>
      <c r="AK34" s="24"/>
      <c r="AL34" s="233">
        <v>44561</v>
      </c>
      <c r="AM34" s="235">
        <v>44561</v>
      </c>
      <c r="AN34" s="168"/>
      <c r="AO34" s="24"/>
      <c r="AP34" s="233">
        <v>44561</v>
      </c>
      <c r="AQ34" s="234"/>
      <c r="AR34" s="233">
        <v>44561</v>
      </c>
      <c r="AS34" s="235">
        <v>44561</v>
      </c>
      <c r="AT34" s="168"/>
      <c r="AU34" s="24"/>
      <c r="AV34" s="233">
        <v>44561</v>
      </c>
      <c r="AW34" s="235">
        <v>44561</v>
      </c>
      <c r="AX34" s="168"/>
      <c r="AY34" s="24"/>
      <c r="AZ34" s="233">
        <v>44561</v>
      </c>
      <c r="BA34" s="235">
        <v>44561</v>
      </c>
      <c r="BB34" s="168"/>
      <c r="BC34" s="24"/>
      <c r="BD34" s="233">
        <v>44561</v>
      </c>
      <c r="BE34" s="234"/>
      <c r="BF34" s="233">
        <v>44561</v>
      </c>
      <c r="BG34" s="234"/>
    </row>
    <row r="35" spans="1:59" x14ac:dyDescent="0.2">
      <c r="B35" s="2"/>
      <c r="C35" s="28"/>
      <c r="D35" s="30" t="s">
        <v>80</v>
      </c>
      <c r="E35" s="24"/>
      <c r="F35" s="30" t="s">
        <v>80</v>
      </c>
      <c r="G35" s="71" t="s">
        <v>80</v>
      </c>
      <c r="H35" s="168"/>
      <c r="I35" s="24"/>
      <c r="J35" s="30" t="s">
        <v>80</v>
      </c>
      <c r="K35" s="71" t="s">
        <v>80</v>
      </c>
      <c r="L35" s="168"/>
      <c r="M35" s="24"/>
      <c r="N35" s="30" t="s">
        <v>80</v>
      </c>
      <c r="O35" s="24"/>
      <c r="P35" s="30" t="s">
        <v>80</v>
      </c>
      <c r="Q35" s="71" t="s">
        <v>80</v>
      </c>
      <c r="R35" s="71" t="s">
        <v>80</v>
      </c>
      <c r="S35" s="168"/>
      <c r="T35" s="24"/>
      <c r="U35" s="30" t="s">
        <v>80</v>
      </c>
      <c r="V35" s="71" t="s">
        <v>80</v>
      </c>
      <c r="W35" s="168"/>
      <c r="X35" s="24"/>
      <c r="Y35" s="30" t="s">
        <v>80</v>
      </c>
      <c r="Z35" s="71" t="s">
        <v>80</v>
      </c>
      <c r="AA35" s="168"/>
      <c r="AB35" s="24"/>
      <c r="AC35" s="30" t="s">
        <v>80</v>
      </c>
      <c r="AD35" s="71" t="s">
        <v>80</v>
      </c>
      <c r="AE35" s="71" t="s">
        <v>80</v>
      </c>
      <c r="AF35" s="168"/>
      <c r="AG35" s="24"/>
      <c r="AH35" s="30" t="s">
        <v>80</v>
      </c>
      <c r="AI35" s="71" t="s">
        <v>80</v>
      </c>
      <c r="AJ35" s="168"/>
      <c r="AK35" s="24"/>
      <c r="AL35" s="30" t="s">
        <v>80</v>
      </c>
      <c r="AM35" s="71" t="s">
        <v>80</v>
      </c>
      <c r="AN35" s="168"/>
      <c r="AO35" s="24"/>
      <c r="AP35" s="30" t="s">
        <v>80</v>
      </c>
      <c r="AQ35" s="24"/>
      <c r="AR35" s="30" t="s">
        <v>80</v>
      </c>
      <c r="AS35" s="71" t="s">
        <v>80</v>
      </c>
      <c r="AT35" s="168"/>
      <c r="AU35" s="24"/>
      <c r="AV35" s="30" t="s">
        <v>80</v>
      </c>
      <c r="AW35" s="71" t="s">
        <v>80</v>
      </c>
      <c r="AX35" s="168"/>
      <c r="AY35" s="24"/>
      <c r="AZ35" s="30" t="s">
        <v>80</v>
      </c>
      <c r="BA35" s="71" t="s">
        <v>80</v>
      </c>
      <c r="BB35" s="168"/>
      <c r="BC35" s="24"/>
      <c r="BD35" s="30" t="s">
        <v>80</v>
      </c>
      <c r="BE35" s="24"/>
      <c r="BF35" s="30" t="s">
        <v>80</v>
      </c>
      <c r="BG35" s="24"/>
    </row>
    <row r="36" spans="1:59" x14ac:dyDescent="0.2">
      <c r="C36" s="28" t="s">
        <v>81</v>
      </c>
      <c r="D36" s="233">
        <v>44712</v>
      </c>
      <c r="E36" s="234"/>
      <c r="F36" s="233">
        <v>44713</v>
      </c>
      <c r="G36" s="235">
        <v>44713</v>
      </c>
      <c r="H36" s="169"/>
      <c r="I36" s="31"/>
      <c r="J36" s="233">
        <v>44705</v>
      </c>
      <c r="K36" s="235">
        <v>44705</v>
      </c>
      <c r="L36" s="169"/>
      <c r="M36" s="31"/>
      <c r="N36" s="233">
        <v>44693</v>
      </c>
      <c r="O36" s="234"/>
      <c r="P36" s="233">
        <v>44714</v>
      </c>
      <c r="Q36" s="235">
        <v>44714</v>
      </c>
      <c r="R36" s="235">
        <v>44698</v>
      </c>
      <c r="S36" s="169"/>
      <c r="T36" s="31"/>
      <c r="U36" s="233">
        <v>44698</v>
      </c>
      <c r="V36" s="235">
        <v>44690</v>
      </c>
      <c r="W36" s="169"/>
      <c r="X36" s="31"/>
      <c r="Y36" s="233">
        <v>44693</v>
      </c>
      <c r="Z36" s="235">
        <v>44693</v>
      </c>
      <c r="AA36" s="169"/>
      <c r="AB36" s="31"/>
      <c r="AC36" s="233">
        <v>44697</v>
      </c>
      <c r="AD36" s="235">
        <v>44691</v>
      </c>
      <c r="AE36" s="235">
        <v>44713</v>
      </c>
      <c r="AF36" s="169"/>
      <c r="AG36" s="31"/>
      <c r="AH36" s="233">
        <v>44697</v>
      </c>
      <c r="AI36" s="235">
        <v>44697</v>
      </c>
      <c r="AJ36" s="169"/>
      <c r="AK36" s="31"/>
      <c r="AL36" s="233">
        <v>44699</v>
      </c>
      <c r="AM36" s="235">
        <v>44715</v>
      </c>
      <c r="AN36" s="169"/>
      <c r="AO36" s="31"/>
      <c r="AP36" s="233">
        <v>44698</v>
      </c>
      <c r="AQ36" s="234"/>
      <c r="AR36" s="233">
        <v>44712</v>
      </c>
      <c r="AS36" s="235">
        <v>44704</v>
      </c>
      <c r="AT36" s="169"/>
      <c r="AU36" s="31"/>
      <c r="AV36" s="233">
        <v>44690</v>
      </c>
      <c r="AW36" s="235">
        <v>44690</v>
      </c>
      <c r="AX36" s="169"/>
      <c r="AY36" s="31"/>
      <c r="AZ36" s="233">
        <v>44691</v>
      </c>
      <c r="BA36" s="235">
        <v>44691</v>
      </c>
      <c r="BB36" s="169"/>
      <c r="BC36" s="31"/>
      <c r="BD36" s="233">
        <v>44693</v>
      </c>
      <c r="BE36" s="234"/>
      <c r="BF36" s="233">
        <v>44701</v>
      </c>
      <c r="BG36" s="234"/>
    </row>
    <row r="37" spans="1:59" ht="16.5" customHeight="1" thickBot="1" x14ac:dyDescent="0.25">
      <c r="D37" s="32" t="str">
        <f>+IF($B$8-D36&lt;=30,"Cumple","No cumple")</f>
        <v>Cumple</v>
      </c>
      <c r="E37" s="27"/>
      <c r="F37" s="32" t="str">
        <f>+IF($B$8-F36&lt;=30,"Cumple","No cumple")</f>
        <v>Cumple</v>
      </c>
      <c r="G37" s="76" t="str">
        <f>+IF($B$8-G36&lt;=30,"Cumple","No cumple")</f>
        <v>Cumple</v>
      </c>
      <c r="H37" s="26"/>
      <c r="I37" s="27"/>
      <c r="J37" s="32" t="str">
        <f>+IF($B$8-J36&lt;=30,"Cumple","No cumple")</f>
        <v>Cumple</v>
      </c>
      <c r="K37" s="76" t="str">
        <f>+IF($B$8-K36&lt;=30,"Cumple","No cumple")</f>
        <v>Cumple</v>
      </c>
      <c r="L37" s="26"/>
      <c r="M37" s="27"/>
      <c r="N37" s="32" t="str">
        <f>+IF($B$8-N36&lt;=30,"Cumple","No cumple")</f>
        <v>Cumple</v>
      </c>
      <c r="O37" s="27"/>
      <c r="P37" s="32" t="str">
        <f>+IF($B$8-P36&lt;=30,"Cumple","No cumple")</f>
        <v>Cumple</v>
      </c>
      <c r="Q37" s="76" t="str">
        <f>+IF($B$8-Q36&lt;=30,"Cumple","No cumple")</f>
        <v>Cumple</v>
      </c>
      <c r="R37" s="76" t="str">
        <f>+IF($B$8-R36&lt;=30,"Cumple","No cumple")</f>
        <v>Cumple</v>
      </c>
      <c r="S37" s="26"/>
      <c r="T37" s="27"/>
      <c r="U37" s="32" t="str">
        <f>+IF($B$8-U36&lt;=30,"Cumple","No cumple")</f>
        <v>Cumple</v>
      </c>
      <c r="V37" s="76" t="str">
        <f>+IF($B$8-V36&lt;=30,"Cumple","No cumple")</f>
        <v>Cumple</v>
      </c>
      <c r="W37" s="26"/>
      <c r="X37" s="27"/>
      <c r="Y37" s="32" t="str">
        <f>+IF($B$8-Y36&lt;=30,"Cumple","No cumple")</f>
        <v>Cumple</v>
      </c>
      <c r="Z37" s="76" t="str">
        <f>+IF($B$8-Z36&lt;=30,"Cumple","No cumple")</f>
        <v>Cumple</v>
      </c>
      <c r="AA37" s="26"/>
      <c r="AB37" s="27"/>
      <c r="AC37" s="32" t="str">
        <f>+IF($B$8-AC36&lt;=30,"Cumple","No cumple")</f>
        <v>Cumple</v>
      </c>
      <c r="AD37" s="76" t="str">
        <f>+IF($B$8-AD36&lt;=30,"Cumple","No cumple")</f>
        <v>Cumple</v>
      </c>
      <c r="AE37" s="76" t="str">
        <f>+IF($B$8-AE36&lt;=30,"Cumple","No cumple")</f>
        <v>Cumple</v>
      </c>
      <c r="AF37" s="26"/>
      <c r="AG37" s="27"/>
      <c r="AH37" s="32" t="str">
        <f>+IF($B$8-AH36&lt;=30,"Cumple","No cumple")</f>
        <v>Cumple</v>
      </c>
      <c r="AI37" s="76" t="str">
        <f>+IF($B$8-AI36&lt;=30,"Cumple","No cumple")</f>
        <v>Cumple</v>
      </c>
      <c r="AJ37" s="26"/>
      <c r="AK37" s="27"/>
      <c r="AL37" s="32" t="str">
        <f>+IF($B$8-AL36&lt;=30,"Cumple","No cumple")</f>
        <v>Cumple</v>
      </c>
      <c r="AM37" s="76" t="str">
        <f>+IF($B$8-AM36&lt;=30,"Cumple","No cumple")</f>
        <v>Cumple</v>
      </c>
      <c r="AN37" s="26"/>
      <c r="AO37" s="27"/>
      <c r="AP37" s="32" t="str">
        <f>+IF($B$8-AP36&lt;=30,"Cumple","No cumple")</f>
        <v>Cumple</v>
      </c>
      <c r="AQ37" s="27"/>
      <c r="AR37" s="32" t="str">
        <f>+IF($B$8-AR36&lt;=30,"Cumple","No cumple")</f>
        <v>Cumple</v>
      </c>
      <c r="AS37" s="76" t="str">
        <f>+IF($B$8-AS36&lt;=30,"Cumple","No cumple")</f>
        <v>Cumple</v>
      </c>
      <c r="AT37" s="26"/>
      <c r="AU37" s="27"/>
      <c r="AV37" s="32" t="str">
        <f>+IF($B$8-AV36&lt;=30,"Cumple","No cumple")</f>
        <v>Cumple</v>
      </c>
      <c r="AW37" s="76" t="str">
        <f>+IF($B$8-AW36&lt;=30,"Cumple","No cumple")</f>
        <v>Cumple</v>
      </c>
      <c r="AX37" s="26"/>
      <c r="AY37" s="27"/>
      <c r="AZ37" s="32" t="str">
        <f>+IF($B$8-AZ36&lt;=30,"Cumple","No cumple")</f>
        <v>Cumple</v>
      </c>
      <c r="BA37" s="76" t="str">
        <f>+IF($B$8-BA36&lt;=30,"Cumple","No cumple")</f>
        <v>Cumple</v>
      </c>
      <c r="BB37" s="26"/>
      <c r="BC37" s="27"/>
      <c r="BD37" s="32" t="str">
        <f>+IF($B$8-BD36&lt;=30,"Cumple","No cumple")</f>
        <v>Cumple</v>
      </c>
      <c r="BE37" s="27"/>
      <c r="BF37" s="32" t="str">
        <f>+IF($B$8-BF36&lt;=30,"Cumple","No cumple")</f>
        <v>Cumple</v>
      </c>
      <c r="BG37" s="27"/>
    </row>
    <row r="38" spans="1:59" ht="16.5" customHeight="1" x14ac:dyDescent="0.25">
      <c r="D38"/>
      <c r="E38"/>
      <c r="F38"/>
      <c r="G38"/>
      <c r="H38" s="168"/>
      <c r="I38" s="168"/>
      <c r="J38"/>
      <c r="K38"/>
      <c r="L38" s="168"/>
      <c r="M38" s="168"/>
      <c r="N38"/>
      <c r="O38"/>
      <c r="P38"/>
      <c r="Q38"/>
      <c r="R38"/>
      <c r="S38" s="168"/>
      <c r="T38" s="168"/>
      <c r="U38"/>
      <c r="V38"/>
      <c r="W38" s="168"/>
      <c r="X38" s="168"/>
      <c r="Y38"/>
      <c r="Z38"/>
      <c r="AA38" s="168"/>
      <c r="AB38" s="168"/>
      <c r="AC38"/>
      <c r="AD38"/>
      <c r="AE38"/>
      <c r="AF38" s="168"/>
      <c r="AG38" s="168"/>
      <c r="AH38"/>
      <c r="AI38"/>
      <c r="AJ38" s="168"/>
      <c r="AK38" s="168"/>
      <c r="AL38"/>
      <c r="AM38"/>
      <c r="AN38" s="168"/>
      <c r="AO38" s="168"/>
      <c r="AP38"/>
      <c r="AQ38"/>
      <c r="AR38"/>
      <c r="AS38"/>
      <c r="AT38" s="168"/>
      <c r="AU38" s="168"/>
      <c r="AV38"/>
      <c r="AW38"/>
      <c r="AX38" s="168"/>
      <c r="AY38" s="168"/>
      <c r="AZ38"/>
      <c r="BA38"/>
      <c r="BB38" s="168"/>
      <c r="BC38" s="168"/>
      <c r="BD38"/>
      <c r="BE38"/>
      <c r="BF38"/>
      <c r="BG38"/>
    </row>
    <row r="39" spans="1:59" ht="16.5" customHeight="1" x14ac:dyDescent="0.25">
      <c r="D39"/>
      <c r="E39"/>
      <c r="F39"/>
      <c r="G39"/>
      <c r="H39" s="168"/>
      <c r="I39" s="168"/>
      <c r="J39"/>
      <c r="K39"/>
      <c r="L39" s="168"/>
      <c r="M39" s="168"/>
      <c r="N39"/>
      <c r="O39"/>
      <c r="P39"/>
      <c r="Q39"/>
      <c r="R39"/>
      <c r="S39" s="168"/>
      <c r="T39" s="168"/>
      <c r="U39"/>
      <c r="V39"/>
      <c r="W39" s="168"/>
      <c r="X39" s="168"/>
      <c r="Y39"/>
      <c r="Z39"/>
      <c r="AA39" s="168"/>
      <c r="AB39" s="168"/>
      <c r="AC39"/>
      <c r="AD39"/>
      <c r="AE39"/>
      <c r="AF39" s="168"/>
      <c r="AG39" s="168"/>
      <c r="AH39"/>
      <c r="AI39"/>
      <c r="AJ39" s="168"/>
      <c r="AK39" s="168"/>
      <c r="AL39"/>
      <c r="AM39"/>
      <c r="AN39" s="168"/>
      <c r="AO39" s="168"/>
      <c r="AP39"/>
      <c r="AQ39"/>
      <c r="AR39"/>
      <c r="AS39"/>
      <c r="AT39" s="168"/>
      <c r="AU39" s="168"/>
      <c r="AV39"/>
      <c r="AW39"/>
      <c r="AX39" s="168"/>
      <c r="AY39" s="168"/>
      <c r="AZ39"/>
      <c r="BA39"/>
      <c r="BB39" s="168"/>
      <c r="BC39" s="168"/>
      <c r="BD39"/>
      <c r="BE39"/>
      <c r="BF39"/>
      <c r="BG39"/>
    </row>
    <row r="40" spans="1:59" x14ac:dyDescent="0.2">
      <c r="A40" s="236" t="s">
        <v>246</v>
      </c>
      <c r="B40" s="237"/>
      <c r="D40" s="34"/>
      <c r="E40" s="34"/>
      <c r="N40" s="34"/>
      <c r="O40" s="34"/>
      <c r="AP40" s="34"/>
      <c r="AQ40" s="34"/>
      <c r="BD40" s="34"/>
      <c r="BE40" s="34"/>
      <c r="BF40" s="34"/>
      <c r="BG40" s="34"/>
    </row>
    <row r="41" spans="1:59" x14ac:dyDescent="0.2">
      <c r="A41" s="180"/>
      <c r="B41" s="180"/>
      <c r="C41" s="180"/>
      <c r="F41" s="180"/>
      <c r="G41" s="180"/>
      <c r="H41" s="180"/>
      <c r="I41" s="180"/>
      <c r="J41" s="180"/>
      <c r="K41" s="180"/>
      <c r="L41" s="180"/>
      <c r="M41" s="180"/>
      <c r="P41" s="180"/>
      <c r="Q41" s="180"/>
      <c r="R41" s="180"/>
      <c r="S41" s="180"/>
      <c r="T41" s="180"/>
      <c r="U41" s="180"/>
      <c r="V41" s="180"/>
      <c r="W41" s="180"/>
      <c r="X41" s="180"/>
      <c r="Y41" s="180"/>
      <c r="Z41" s="180"/>
      <c r="AA41" s="180"/>
      <c r="AB41" s="180"/>
      <c r="AC41" s="180"/>
      <c r="AD41" s="180"/>
      <c r="AE41" s="180"/>
      <c r="AF41" s="180"/>
      <c r="AG41" s="180"/>
      <c r="AH41" s="180"/>
      <c r="AI41" s="180"/>
      <c r="AJ41" s="180"/>
      <c r="AK41" s="180"/>
      <c r="AL41" s="180"/>
      <c r="AM41" s="180"/>
      <c r="AN41" s="180"/>
      <c r="AO41" s="180"/>
      <c r="AR41" s="180"/>
      <c r="AS41" s="180"/>
      <c r="AT41" s="180"/>
      <c r="AU41" s="180"/>
      <c r="AV41" s="180"/>
      <c r="AW41" s="180"/>
      <c r="AX41" s="180"/>
      <c r="AY41" s="180"/>
      <c r="AZ41" s="180"/>
      <c r="BA41" s="180"/>
      <c r="BB41" s="180"/>
      <c r="BC41" s="180"/>
    </row>
  </sheetData>
  <mergeCells count="7">
    <mergeCell ref="B32:B33"/>
    <mergeCell ref="A10:C10"/>
    <mergeCell ref="A11:A14"/>
    <mergeCell ref="A15:A16"/>
    <mergeCell ref="C18:C19"/>
    <mergeCell ref="B21:B27"/>
    <mergeCell ref="B28:B31"/>
  </mergeCells>
  <pageMargins left="0.70866141732283472" right="0.70866141732283472" top="0.74803149606299213" bottom="0.74803149606299213" header="0.31496062992125984" footer="0.31496062992125984"/>
  <pageSetup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42"/>
  <sheetViews>
    <sheetView showGridLines="0" topLeftCell="A16" zoomScale="80" zoomScaleNormal="80" workbookViewId="0">
      <pane xSplit="3" topLeftCell="D1" activePane="topRight" state="frozen"/>
      <selection activeCell="A7" sqref="A7"/>
      <selection pane="topRight" activeCell="A38" sqref="A38"/>
    </sheetView>
  </sheetViews>
  <sheetFormatPr baseColWidth="10" defaultColWidth="11" defaultRowHeight="14.25" x14ac:dyDescent="0.2"/>
  <cols>
    <col min="1" max="1" width="45.42578125" style="1" bestFit="1" customWidth="1"/>
    <col min="2" max="2" width="43.140625" style="1" bestFit="1" customWidth="1"/>
    <col min="3" max="3" width="32.42578125" style="1" bestFit="1" customWidth="1"/>
    <col min="4" max="4" width="22.5703125" style="1" customWidth="1"/>
    <col min="5" max="5" width="23.5703125" style="1" customWidth="1"/>
    <col min="6" max="6" width="13.42578125" style="1" bestFit="1" customWidth="1"/>
    <col min="7" max="7" width="12.7109375" style="1" bestFit="1" customWidth="1"/>
    <col min="8" max="8" width="22.5703125" style="1" customWidth="1"/>
    <col min="9" max="9" width="23.5703125" style="1" customWidth="1"/>
    <col min="10" max="10" width="13.42578125" style="1" bestFit="1" customWidth="1"/>
    <col min="11" max="11" width="12.7109375" style="1" bestFit="1" customWidth="1"/>
    <col min="12" max="12" width="14.85546875" style="1" customWidth="1"/>
    <col min="13" max="13" width="13.5703125" style="1" customWidth="1"/>
    <col min="14" max="14" width="22.5703125" style="1" customWidth="1"/>
    <col min="15" max="15" width="23.5703125" style="1" customWidth="1"/>
    <col min="16" max="16" width="13.42578125" style="1" bestFit="1" customWidth="1"/>
    <col min="17" max="17" width="12.7109375" style="1" bestFit="1" customWidth="1"/>
    <col min="18" max="18" width="14.85546875" style="1" customWidth="1"/>
    <col min="19" max="19" width="13.7109375" style="1" customWidth="1"/>
    <col min="20" max="20" width="22.5703125" style="1" customWidth="1"/>
    <col min="21" max="21" width="23.5703125" style="1" customWidth="1"/>
    <col min="22" max="22" width="13.42578125" style="1" bestFit="1" customWidth="1"/>
    <col min="23" max="23" width="13.85546875" style="1" bestFit="1" customWidth="1"/>
    <col min="24" max="24" width="17.85546875" style="1" customWidth="1"/>
    <col min="25" max="25" width="22.140625" style="1" customWidth="1"/>
    <col min="26" max="26" width="13.42578125" style="1" bestFit="1" customWidth="1"/>
    <col min="27" max="27" width="12.7109375" style="1" bestFit="1" customWidth="1"/>
    <col min="28" max="29" width="16.140625" style="1" customWidth="1"/>
    <col min="30" max="30" width="15.7109375" style="1" customWidth="1"/>
    <col min="31" max="31" width="22.140625" style="1" customWidth="1"/>
    <col min="32" max="32" width="13.42578125" style="1" bestFit="1" customWidth="1"/>
    <col min="33" max="33" width="12.7109375" style="1" bestFit="1" customWidth="1"/>
    <col min="34" max="39" width="16.140625" style="1" customWidth="1"/>
    <col min="40" max="40" width="15.7109375" style="1" customWidth="1"/>
    <col min="41" max="41" width="22.140625" style="1" customWidth="1"/>
    <col min="42" max="42" width="19.140625" style="1" customWidth="1"/>
    <col min="43" max="43" width="13.42578125" style="1" bestFit="1" customWidth="1"/>
    <col min="44" max="44" width="12.7109375" style="1" bestFit="1" customWidth="1"/>
    <col min="45" max="45" width="18.140625" style="1" bestFit="1" customWidth="1"/>
    <col min="46" max="46" width="22.140625" style="1" customWidth="1"/>
    <col min="47" max="47" width="13.42578125" style="1" bestFit="1" customWidth="1"/>
    <col min="48" max="48" width="12.7109375" style="1" bestFit="1" customWidth="1"/>
    <col min="49" max="50" width="16.140625" style="1" customWidth="1"/>
    <col min="51" max="51" width="18.42578125" style="1" customWidth="1"/>
    <col min="52" max="52" width="19.7109375" style="1" customWidth="1"/>
    <col min="53" max="53" width="13.42578125" style="1" bestFit="1" customWidth="1"/>
    <col min="54" max="54" width="12.7109375" style="1" bestFit="1" customWidth="1"/>
    <col min="55" max="16384" width="11" style="1"/>
  </cols>
  <sheetData>
    <row r="1" spans="1:54" s="145" customFormat="1" x14ac:dyDescent="0.2">
      <c r="A1" s="338" t="s">
        <v>0</v>
      </c>
      <c r="B1" s="338"/>
      <c r="C1" s="338"/>
      <c r="D1" s="338"/>
      <c r="E1" s="338"/>
      <c r="F1" s="338"/>
      <c r="G1" s="338"/>
      <c r="H1" s="338"/>
      <c r="I1" s="338"/>
      <c r="J1" s="338"/>
      <c r="K1" s="338"/>
      <c r="L1" s="338"/>
      <c r="M1" s="338"/>
      <c r="N1" s="338"/>
      <c r="O1" s="338"/>
      <c r="P1" s="338"/>
      <c r="Q1" s="338"/>
      <c r="R1" s="338"/>
      <c r="S1" s="338"/>
      <c r="T1" s="338"/>
      <c r="U1" s="338"/>
      <c r="V1" s="338"/>
      <c r="W1" s="338"/>
      <c r="X1" s="338"/>
      <c r="Y1" s="338"/>
      <c r="Z1" s="338"/>
      <c r="AA1" s="338"/>
      <c r="AB1" s="338"/>
      <c r="AC1" s="338"/>
      <c r="AD1" s="338"/>
      <c r="AE1" s="338"/>
      <c r="AF1" s="338"/>
      <c r="AG1" s="338"/>
      <c r="AH1" s="338"/>
      <c r="AI1" s="338"/>
      <c r="AJ1" s="338"/>
      <c r="AK1" s="338"/>
      <c r="AL1" s="338"/>
      <c r="AM1" s="338"/>
      <c r="AN1" s="338"/>
      <c r="AO1" s="338"/>
      <c r="AP1" s="338"/>
      <c r="AQ1" s="338"/>
      <c r="AR1" s="338"/>
    </row>
    <row r="2" spans="1:54" s="145" customFormat="1" x14ac:dyDescent="0.2">
      <c r="A2" s="338" t="s">
        <v>1</v>
      </c>
      <c r="B2" s="338"/>
      <c r="C2" s="338"/>
      <c r="D2" s="338"/>
      <c r="E2" s="338"/>
      <c r="F2" s="338"/>
      <c r="G2" s="338"/>
      <c r="H2" s="338"/>
      <c r="I2" s="338"/>
      <c r="J2" s="338"/>
      <c r="K2" s="338"/>
      <c r="L2" s="338"/>
      <c r="M2" s="338"/>
      <c r="N2" s="338"/>
      <c r="O2" s="338"/>
      <c r="P2" s="338"/>
      <c r="Q2" s="338"/>
      <c r="R2" s="338"/>
      <c r="S2" s="338"/>
      <c r="T2" s="338"/>
      <c r="U2" s="338"/>
      <c r="V2" s="338"/>
      <c r="W2" s="338"/>
      <c r="X2" s="338"/>
      <c r="Y2" s="338"/>
      <c r="Z2" s="338"/>
      <c r="AA2" s="338"/>
      <c r="AB2" s="338"/>
      <c r="AC2" s="338"/>
      <c r="AD2" s="338"/>
      <c r="AE2" s="338"/>
      <c r="AF2" s="338"/>
      <c r="AG2" s="338"/>
      <c r="AH2" s="338"/>
      <c r="AI2" s="338"/>
      <c r="AJ2" s="338"/>
      <c r="AK2" s="338"/>
      <c r="AL2" s="338"/>
      <c r="AM2" s="338"/>
      <c r="AN2" s="338"/>
      <c r="AO2" s="338"/>
      <c r="AP2" s="338"/>
      <c r="AQ2" s="338"/>
      <c r="AR2" s="338"/>
    </row>
    <row r="3" spans="1:54" s="145" customFormat="1" x14ac:dyDescent="0.2">
      <c r="A3" s="338" t="s">
        <v>2</v>
      </c>
      <c r="B3" s="338"/>
      <c r="C3" s="338"/>
      <c r="D3" s="338"/>
      <c r="E3" s="338"/>
      <c r="F3" s="338"/>
      <c r="G3" s="338"/>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8"/>
      <c r="AI3" s="338"/>
      <c r="AJ3" s="338"/>
      <c r="AK3" s="338"/>
      <c r="AL3" s="338"/>
      <c r="AM3" s="338"/>
      <c r="AN3" s="338"/>
      <c r="AO3" s="338"/>
      <c r="AP3" s="338"/>
      <c r="AQ3" s="338"/>
      <c r="AR3" s="338"/>
    </row>
    <row r="4" spans="1:54" s="256" customFormat="1" ht="18" customHeight="1" x14ac:dyDescent="0.25">
      <c r="A4" s="297" t="s">
        <v>3</v>
      </c>
      <c r="B4" s="297"/>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row>
    <row r="5" spans="1:54" s="257" customFormat="1" x14ac:dyDescent="0.2">
      <c r="A5" s="298" t="s">
        <v>4</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row>
    <row r="6" spans="1:54" ht="45.6" customHeight="1" x14ac:dyDescent="0.2">
      <c r="A6" s="295" t="s">
        <v>5</v>
      </c>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5"/>
      <c r="AN6" s="295"/>
      <c r="AO6" s="295"/>
      <c r="AP6" s="295"/>
      <c r="AQ6" s="295"/>
      <c r="AR6" s="295"/>
    </row>
    <row r="7" spans="1:54" x14ac:dyDescent="0.2">
      <c r="A7" s="9" t="s">
        <v>6</v>
      </c>
      <c r="B7" s="153">
        <v>1454596625</v>
      </c>
      <c r="C7" s="154"/>
    </row>
    <row r="8" spans="1:54" ht="13.5" customHeight="1" x14ac:dyDescent="0.2">
      <c r="A8" s="7" t="s">
        <v>7</v>
      </c>
      <c r="B8" s="155">
        <v>44718</v>
      </c>
      <c r="C8" s="154"/>
    </row>
    <row r="9" spans="1:54" ht="13.5" customHeight="1" x14ac:dyDescent="0.2">
      <c r="A9" s="7"/>
      <c r="B9" s="155"/>
      <c r="C9" s="154"/>
    </row>
    <row r="10" spans="1:54" x14ac:dyDescent="0.2">
      <c r="A10" s="301" t="s">
        <v>8</v>
      </c>
      <c r="B10" s="301"/>
      <c r="C10" s="301"/>
    </row>
    <row r="11" spans="1:54" ht="14.25" customHeight="1" x14ac:dyDescent="0.2">
      <c r="A11" s="302" t="s">
        <v>9</v>
      </c>
      <c r="B11" s="4" t="s">
        <v>10</v>
      </c>
      <c r="C11" s="156">
        <v>1</v>
      </c>
    </row>
    <row r="12" spans="1:54" x14ac:dyDescent="0.2">
      <c r="A12" s="303"/>
      <c r="B12" s="4" t="s">
        <v>11</v>
      </c>
      <c r="C12" s="18">
        <v>0.7</v>
      </c>
    </row>
    <row r="13" spans="1:54" x14ac:dyDescent="0.2">
      <c r="A13" s="303"/>
      <c r="B13" s="4" t="s">
        <v>12</v>
      </c>
      <c r="C13" s="156">
        <v>1</v>
      </c>
    </row>
    <row r="14" spans="1:54" x14ac:dyDescent="0.2">
      <c r="A14" s="304"/>
      <c r="B14" s="4" t="s">
        <v>13</v>
      </c>
      <c r="C14" s="78">
        <f>B7*3/8</f>
        <v>545473734.375</v>
      </c>
      <c r="D14" s="5"/>
      <c r="G14" s="153"/>
      <c r="H14" s="5"/>
      <c r="K14" s="153"/>
      <c r="L14" s="19"/>
      <c r="N14" s="5"/>
      <c r="Q14" s="153"/>
      <c r="R14" s="19"/>
      <c r="T14" s="5"/>
      <c r="W14" s="153"/>
      <c r="X14" s="5"/>
      <c r="AA14" s="153"/>
      <c r="AB14" s="19"/>
      <c r="AD14" s="5"/>
      <c r="AG14" s="153"/>
      <c r="AH14" s="19"/>
      <c r="AJ14" s="19"/>
      <c r="AL14" s="19"/>
      <c r="AN14" s="5"/>
      <c r="AR14" s="153"/>
      <c r="AS14" s="5"/>
      <c r="AV14" s="153"/>
      <c r="AW14" s="19"/>
      <c r="AY14" s="5"/>
      <c r="BB14" s="153"/>
    </row>
    <row r="15" spans="1:54" ht="18" customHeight="1" x14ac:dyDescent="0.2">
      <c r="A15" s="302" t="s">
        <v>14</v>
      </c>
      <c r="B15" s="4" t="s">
        <v>15</v>
      </c>
      <c r="C15" s="18">
        <v>0</v>
      </c>
    </row>
    <row r="16" spans="1:54" ht="18" customHeight="1" x14ac:dyDescent="0.2">
      <c r="A16" s="304"/>
      <c r="B16" s="4" t="s">
        <v>16</v>
      </c>
      <c r="C16" s="18">
        <v>0</v>
      </c>
    </row>
    <row r="17" spans="1:54" ht="18" customHeight="1" thickBot="1" x14ac:dyDescent="0.25">
      <c r="A17" s="157"/>
      <c r="B17" s="158"/>
      <c r="C17" s="154"/>
    </row>
    <row r="18" spans="1:54" s="258" customFormat="1" ht="48.75" customHeight="1" x14ac:dyDescent="0.2">
      <c r="C18" s="305" t="s">
        <v>17</v>
      </c>
      <c r="D18" s="333" t="s">
        <v>252</v>
      </c>
      <c r="E18" s="334"/>
      <c r="F18" s="334"/>
      <c r="G18" s="335"/>
      <c r="H18" s="333" t="s">
        <v>253</v>
      </c>
      <c r="I18" s="334"/>
      <c r="J18" s="334"/>
      <c r="K18" s="335"/>
      <c r="L18" s="336" t="s">
        <v>254</v>
      </c>
      <c r="M18" s="337"/>
      <c r="N18" s="333" t="s">
        <v>255</v>
      </c>
      <c r="O18" s="334"/>
      <c r="P18" s="334"/>
      <c r="Q18" s="335"/>
      <c r="R18" s="336" t="s">
        <v>256</v>
      </c>
      <c r="S18" s="337"/>
      <c r="T18" s="333" t="s">
        <v>257</v>
      </c>
      <c r="U18" s="334"/>
      <c r="V18" s="334"/>
      <c r="W18" s="335"/>
      <c r="X18" s="333" t="s">
        <v>258</v>
      </c>
      <c r="Y18" s="334"/>
      <c r="Z18" s="334"/>
      <c r="AA18" s="335"/>
      <c r="AB18" s="331" t="s">
        <v>259</v>
      </c>
      <c r="AC18" s="332"/>
      <c r="AD18" s="333" t="s">
        <v>260</v>
      </c>
      <c r="AE18" s="334"/>
      <c r="AF18" s="334"/>
      <c r="AG18" s="335"/>
      <c r="AH18" s="331" t="s">
        <v>261</v>
      </c>
      <c r="AI18" s="332"/>
      <c r="AJ18" s="331" t="s">
        <v>262</v>
      </c>
      <c r="AK18" s="332"/>
      <c r="AL18" s="331" t="s">
        <v>263</v>
      </c>
      <c r="AM18" s="332"/>
      <c r="AN18" s="333" t="s">
        <v>264</v>
      </c>
      <c r="AO18" s="334"/>
      <c r="AP18" s="334"/>
      <c r="AQ18" s="334"/>
      <c r="AR18" s="335"/>
      <c r="AS18" s="333" t="s">
        <v>265</v>
      </c>
      <c r="AT18" s="334"/>
      <c r="AU18" s="334"/>
      <c r="AV18" s="335"/>
      <c r="AW18" s="331" t="s">
        <v>266</v>
      </c>
      <c r="AX18" s="332"/>
      <c r="AY18" s="333" t="s">
        <v>267</v>
      </c>
      <c r="AZ18" s="334"/>
      <c r="BA18" s="334"/>
      <c r="BB18" s="335"/>
    </row>
    <row r="19" spans="1:54" ht="56.25" customHeight="1" x14ac:dyDescent="0.2">
      <c r="C19" s="306"/>
      <c r="D19" s="48" t="s">
        <v>268</v>
      </c>
      <c r="E19" s="57" t="s">
        <v>269</v>
      </c>
      <c r="F19" s="57" t="s">
        <v>35</v>
      </c>
      <c r="G19" s="58" t="s">
        <v>36</v>
      </c>
      <c r="H19" s="48" t="s">
        <v>270</v>
      </c>
      <c r="I19" s="57" t="s">
        <v>271</v>
      </c>
      <c r="J19" s="57" t="s">
        <v>35</v>
      </c>
      <c r="K19" s="58" t="s">
        <v>36</v>
      </c>
      <c r="L19" s="35" t="s">
        <v>35</v>
      </c>
      <c r="M19" s="36" t="s">
        <v>36</v>
      </c>
      <c r="N19" s="48" t="s">
        <v>272</v>
      </c>
      <c r="O19" s="57" t="s">
        <v>273</v>
      </c>
      <c r="P19" s="57" t="s">
        <v>35</v>
      </c>
      <c r="Q19" s="58" t="s">
        <v>36</v>
      </c>
      <c r="R19" s="35" t="s">
        <v>35</v>
      </c>
      <c r="S19" s="36" t="s">
        <v>36</v>
      </c>
      <c r="T19" s="48" t="s">
        <v>274</v>
      </c>
      <c r="U19" s="57" t="s">
        <v>275</v>
      </c>
      <c r="V19" s="57" t="s">
        <v>35</v>
      </c>
      <c r="W19" s="58" t="s">
        <v>36</v>
      </c>
      <c r="X19" s="48" t="s">
        <v>276</v>
      </c>
      <c r="Y19" s="57" t="s">
        <v>277</v>
      </c>
      <c r="Z19" s="57" t="s">
        <v>35</v>
      </c>
      <c r="AA19" s="58" t="s">
        <v>36</v>
      </c>
      <c r="AB19" s="35" t="s">
        <v>35</v>
      </c>
      <c r="AC19" s="36" t="s">
        <v>36</v>
      </c>
      <c r="AD19" s="48" t="s">
        <v>278</v>
      </c>
      <c r="AE19" s="57" t="s">
        <v>279</v>
      </c>
      <c r="AF19" s="57" t="s">
        <v>35</v>
      </c>
      <c r="AG19" s="58" t="s">
        <v>36</v>
      </c>
      <c r="AH19" s="35" t="s">
        <v>35</v>
      </c>
      <c r="AI19" s="36" t="s">
        <v>36</v>
      </c>
      <c r="AJ19" s="35" t="s">
        <v>35</v>
      </c>
      <c r="AK19" s="36" t="s">
        <v>36</v>
      </c>
      <c r="AL19" s="35" t="s">
        <v>35</v>
      </c>
      <c r="AM19" s="36" t="s">
        <v>36</v>
      </c>
      <c r="AN19" s="48" t="s">
        <v>280</v>
      </c>
      <c r="AO19" s="57" t="s">
        <v>281</v>
      </c>
      <c r="AP19" s="57" t="s">
        <v>282</v>
      </c>
      <c r="AQ19" s="57" t="s">
        <v>35</v>
      </c>
      <c r="AR19" s="58" t="s">
        <v>36</v>
      </c>
      <c r="AS19" s="48" t="s">
        <v>283</v>
      </c>
      <c r="AT19" s="57" t="s">
        <v>284</v>
      </c>
      <c r="AU19" s="57" t="s">
        <v>35</v>
      </c>
      <c r="AV19" s="58" t="s">
        <v>36</v>
      </c>
      <c r="AW19" s="35" t="s">
        <v>35</v>
      </c>
      <c r="AX19" s="36" t="s">
        <v>36</v>
      </c>
      <c r="AY19" s="48" t="s">
        <v>285</v>
      </c>
      <c r="AZ19" s="57" t="s">
        <v>286</v>
      </c>
      <c r="BA19" s="57" t="s">
        <v>35</v>
      </c>
      <c r="BB19" s="58" t="s">
        <v>36</v>
      </c>
    </row>
    <row r="20" spans="1:54" x14ac:dyDescent="0.2">
      <c r="C20" s="28" t="s">
        <v>63</v>
      </c>
      <c r="D20" s="49">
        <v>0.95</v>
      </c>
      <c r="E20" s="59">
        <v>0.05</v>
      </c>
      <c r="F20" s="60">
        <f>+E20+D20</f>
        <v>1</v>
      </c>
      <c r="G20" s="58"/>
      <c r="H20" s="259">
        <v>0.5</v>
      </c>
      <c r="I20" s="260">
        <v>0.5</v>
      </c>
      <c r="J20" s="60">
        <f>+I20+H20</f>
        <v>1</v>
      </c>
      <c r="K20" s="58"/>
      <c r="L20" s="37">
        <v>1</v>
      </c>
      <c r="M20" s="38"/>
      <c r="N20" s="259">
        <v>0.6</v>
      </c>
      <c r="O20" s="260">
        <v>0.4</v>
      </c>
      <c r="P20" s="60">
        <f>+O20+N20</f>
        <v>1</v>
      </c>
      <c r="Q20" s="58"/>
      <c r="R20" s="37">
        <v>1</v>
      </c>
      <c r="S20" s="38"/>
      <c r="T20" s="259">
        <v>0.95</v>
      </c>
      <c r="U20" s="260">
        <v>0.05</v>
      </c>
      <c r="V20" s="60">
        <f>+U20+T20</f>
        <v>1</v>
      </c>
      <c r="W20" s="58"/>
      <c r="X20" s="259">
        <v>0.5</v>
      </c>
      <c r="Y20" s="260">
        <v>0.5</v>
      </c>
      <c r="Z20" s="60">
        <f>+Y20+X20</f>
        <v>1</v>
      </c>
      <c r="AA20" s="58"/>
      <c r="AB20" s="37">
        <v>1</v>
      </c>
      <c r="AC20" s="38"/>
      <c r="AD20" s="259">
        <v>0.5</v>
      </c>
      <c r="AE20" s="260">
        <v>0.5</v>
      </c>
      <c r="AF20" s="60">
        <f>+AE20+AD20</f>
        <v>1</v>
      </c>
      <c r="AG20" s="58"/>
      <c r="AH20" s="37">
        <v>1</v>
      </c>
      <c r="AI20" s="38"/>
      <c r="AJ20" s="37">
        <v>1</v>
      </c>
      <c r="AK20" s="38"/>
      <c r="AL20" s="37">
        <v>1</v>
      </c>
      <c r="AM20" s="38"/>
      <c r="AN20" s="259">
        <v>0.55000000000000004</v>
      </c>
      <c r="AO20" s="260">
        <v>0.4</v>
      </c>
      <c r="AP20" s="260">
        <v>0.05</v>
      </c>
      <c r="AQ20" s="60">
        <f>+AP20+AO20+AN20</f>
        <v>1</v>
      </c>
      <c r="AR20" s="58"/>
      <c r="AS20" s="259">
        <v>0.95</v>
      </c>
      <c r="AT20" s="260">
        <v>0.05</v>
      </c>
      <c r="AU20" s="60">
        <f>+AT20+AS20</f>
        <v>1</v>
      </c>
      <c r="AV20" s="58"/>
      <c r="AW20" s="37">
        <v>1</v>
      </c>
      <c r="AX20" s="38"/>
      <c r="AY20" s="259">
        <v>0.7</v>
      </c>
      <c r="AZ20" s="260">
        <v>0.3</v>
      </c>
      <c r="BA20" s="60">
        <f>+AY20+AZ20</f>
        <v>1</v>
      </c>
      <c r="BB20" s="58"/>
    </row>
    <row r="21" spans="1:54" s="3" customFormat="1" ht="15" customHeight="1" x14ac:dyDescent="0.25">
      <c r="B21" s="310" t="s">
        <v>64</v>
      </c>
      <c r="C21" s="28" t="s">
        <v>65</v>
      </c>
      <c r="D21" s="50">
        <v>6111056000</v>
      </c>
      <c r="E21" s="50">
        <v>807031000</v>
      </c>
      <c r="F21" s="61"/>
      <c r="G21" s="62"/>
      <c r="H21" s="50">
        <v>362029304.13999999</v>
      </c>
      <c r="I21" s="61">
        <v>593661262</v>
      </c>
      <c r="J21" s="61"/>
      <c r="K21" s="62"/>
      <c r="L21" s="39">
        <v>1254235000</v>
      </c>
      <c r="M21" s="40"/>
      <c r="N21" s="50">
        <v>2089636787</v>
      </c>
      <c r="O21" s="61">
        <v>3049109594</v>
      </c>
      <c r="P21" s="61"/>
      <c r="Q21" s="62"/>
      <c r="R21" s="39">
        <v>4744189000</v>
      </c>
      <c r="S21" s="40"/>
      <c r="T21" s="50">
        <v>3339541531</v>
      </c>
      <c r="U21" s="61">
        <v>547081162</v>
      </c>
      <c r="V21" s="61"/>
      <c r="W21" s="62"/>
      <c r="X21" s="50">
        <v>4169549667</v>
      </c>
      <c r="Y21" s="61">
        <v>10570978018</v>
      </c>
      <c r="Z21" s="61"/>
      <c r="AA21" s="62"/>
      <c r="AB21" s="39">
        <v>3025424340</v>
      </c>
      <c r="AC21" s="40"/>
      <c r="AD21" s="50">
        <v>530327471</v>
      </c>
      <c r="AE21" s="61">
        <v>18914276119</v>
      </c>
      <c r="AF21" s="61"/>
      <c r="AG21" s="62"/>
      <c r="AH21" s="39">
        <v>5307256000</v>
      </c>
      <c r="AI21" s="40"/>
      <c r="AJ21" s="39">
        <v>10357629000</v>
      </c>
      <c r="AK21" s="40"/>
      <c r="AL21" s="39">
        <v>841704000</v>
      </c>
      <c r="AM21" s="40"/>
      <c r="AN21" s="50">
        <v>2489201198</v>
      </c>
      <c r="AO21" s="61">
        <v>2212298436</v>
      </c>
      <c r="AP21" s="61">
        <v>47818097</v>
      </c>
      <c r="AQ21" s="61"/>
      <c r="AR21" s="62"/>
      <c r="AS21" s="50">
        <v>9206306790</v>
      </c>
      <c r="AT21" s="61">
        <v>154551232</v>
      </c>
      <c r="AU21" s="61"/>
      <c r="AV21" s="62"/>
      <c r="AW21" s="39">
        <v>2972054000</v>
      </c>
      <c r="AX21" s="40"/>
      <c r="AY21" s="50">
        <v>9687359957</v>
      </c>
      <c r="AZ21" s="61">
        <v>2686387529</v>
      </c>
      <c r="BA21" s="61"/>
      <c r="BB21" s="62"/>
    </row>
    <row r="22" spans="1:54" s="3" customFormat="1" x14ac:dyDescent="0.25">
      <c r="B22" s="311"/>
      <c r="C22" s="28" t="s">
        <v>66</v>
      </c>
      <c r="D22" s="50">
        <v>6781172000</v>
      </c>
      <c r="E22" s="50">
        <v>807031000</v>
      </c>
      <c r="F22" s="61"/>
      <c r="G22" s="62"/>
      <c r="H22" s="50">
        <v>1429292845.1400001</v>
      </c>
      <c r="I22" s="61">
        <v>736576762</v>
      </c>
      <c r="J22" s="61"/>
      <c r="K22" s="62"/>
      <c r="L22" s="39">
        <v>1254235000</v>
      </c>
      <c r="M22" s="40"/>
      <c r="N22" s="50">
        <v>2089636787</v>
      </c>
      <c r="O22" s="61">
        <v>3945692926</v>
      </c>
      <c r="P22" s="61"/>
      <c r="Q22" s="62"/>
      <c r="R22" s="39">
        <v>7198504000</v>
      </c>
      <c r="S22" s="40"/>
      <c r="T22" s="50">
        <v>3986438045</v>
      </c>
      <c r="U22" s="61">
        <v>562337062</v>
      </c>
      <c r="V22" s="61"/>
      <c r="W22" s="62"/>
      <c r="X22" s="50">
        <v>4179410474</v>
      </c>
      <c r="Y22" s="61">
        <v>11860187071</v>
      </c>
      <c r="Z22" s="61"/>
      <c r="AA22" s="62"/>
      <c r="AB22" s="39">
        <v>3103458991</v>
      </c>
      <c r="AC22" s="40"/>
      <c r="AD22" s="50">
        <v>530327471</v>
      </c>
      <c r="AE22" s="61">
        <v>19156568402</v>
      </c>
      <c r="AF22" s="61"/>
      <c r="AG22" s="62"/>
      <c r="AH22" s="39">
        <v>9869342000</v>
      </c>
      <c r="AI22" s="40"/>
      <c r="AJ22" s="39">
        <v>11679182000</v>
      </c>
      <c r="AK22" s="40"/>
      <c r="AL22" s="39">
        <v>1424068000</v>
      </c>
      <c r="AM22" s="40"/>
      <c r="AN22" s="50">
        <v>2835106201</v>
      </c>
      <c r="AO22" s="61">
        <v>2260542643</v>
      </c>
      <c r="AP22" s="61">
        <v>57759828</v>
      </c>
      <c r="AQ22" s="61"/>
      <c r="AR22" s="62"/>
      <c r="AS22" s="50">
        <v>9373755122</v>
      </c>
      <c r="AT22" s="61">
        <v>233548900</v>
      </c>
      <c r="AU22" s="61"/>
      <c r="AV22" s="62"/>
      <c r="AW22" s="39">
        <v>3005731000</v>
      </c>
      <c r="AX22" s="40"/>
      <c r="AY22" s="50">
        <v>10504252670</v>
      </c>
      <c r="AZ22" s="61">
        <v>2762441311</v>
      </c>
      <c r="BA22" s="61"/>
      <c r="BB22" s="62"/>
    </row>
    <row r="23" spans="1:54" s="3" customFormat="1" x14ac:dyDescent="0.25">
      <c r="B23" s="311"/>
      <c r="C23" s="28" t="s">
        <v>67</v>
      </c>
      <c r="D23" s="50">
        <v>1252580000</v>
      </c>
      <c r="E23" s="50">
        <v>27752000</v>
      </c>
      <c r="F23" s="61"/>
      <c r="G23" s="62"/>
      <c r="H23" s="50">
        <v>75087689.939999998</v>
      </c>
      <c r="I23" s="61">
        <v>216425738</v>
      </c>
      <c r="J23" s="61"/>
      <c r="K23" s="62"/>
      <c r="L23" s="39">
        <v>10056000</v>
      </c>
      <c r="M23" s="40"/>
      <c r="N23" s="50">
        <v>486553532</v>
      </c>
      <c r="O23" s="61">
        <v>782512817</v>
      </c>
      <c r="P23" s="61"/>
      <c r="Q23" s="62"/>
      <c r="R23" s="39">
        <v>647872000</v>
      </c>
      <c r="S23" s="40"/>
      <c r="T23" s="50">
        <v>1716185231</v>
      </c>
      <c r="U23" s="61">
        <v>23191473</v>
      </c>
      <c r="V23" s="61"/>
      <c r="W23" s="62"/>
      <c r="X23" s="50">
        <v>1106078723</v>
      </c>
      <c r="Y23" s="61">
        <v>6933373910</v>
      </c>
      <c r="Z23" s="61"/>
      <c r="AA23" s="62"/>
      <c r="AB23" s="39">
        <v>392373356</v>
      </c>
      <c r="AC23" s="40"/>
      <c r="AD23" s="50">
        <v>182532888</v>
      </c>
      <c r="AE23" s="61">
        <v>5616680726</v>
      </c>
      <c r="AF23" s="61"/>
      <c r="AG23" s="62"/>
      <c r="AH23" s="39">
        <v>1866398000</v>
      </c>
      <c r="AI23" s="40"/>
      <c r="AJ23" s="39">
        <v>3449233000</v>
      </c>
      <c r="AK23" s="40"/>
      <c r="AL23" s="39">
        <v>1350000</v>
      </c>
      <c r="AM23" s="40"/>
      <c r="AN23" s="50">
        <v>258181355</v>
      </c>
      <c r="AO23" s="61">
        <v>56475045</v>
      </c>
      <c r="AP23" s="61">
        <v>3136778</v>
      </c>
      <c r="AQ23" s="61"/>
      <c r="AR23" s="62"/>
      <c r="AS23" s="50">
        <v>255576016</v>
      </c>
      <c r="AT23" s="61">
        <v>4946254</v>
      </c>
      <c r="AU23" s="61"/>
      <c r="AV23" s="62"/>
      <c r="AW23" s="39">
        <v>603505000</v>
      </c>
      <c r="AX23" s="40"/>
      <c r="AY23" s="50">
        <v>1222907164</v>
      </c>
      <c r="AZ23" s="61">
        <v>342445185</v>
      </c>
      <c r="BA23" s="61"/>
      <c r="BB23" s="62"/>
    </row>
    <row r="24" spans="1:54" s="3" customFormat="1" x14ac:dyDescent="0.25">
      <c r="B24" s="311"/>
      <c r="C24" s="28" t="s">
        <v>68</v>
      </c>
      <c r="D24" s="50">
        <v>2922770000</v>
      </c>
      <c r="E24" s="50">
        <v>62069000</v>
      </c>
      <c r="F24" s="61"/>
      <c r="G24" s="62"/>
      <c r="H24" s="50">
        <v>309047288.94</v>
      </c>
      <c r="I24" s="61">
        <v>216425738</v>
      </c>
      <c r="J24" s="61"/>
      <c r="K24" s="62"/>
      <c r="L24" s="39">
        <v>10056000</v>
      </c>
      <c r="M24" s="40"/>
      <c r="N24" s="50">
        <v>486553532</v>
      </c>
      <c r="O24" s="61">
        <v>1483171605</v>
      </c>
      <c r="P24" s="61"/>
      <c r="Q24" s="62"/>
      <c r="R24" s="39">
        <v>3549582000</v>
      </c>
      <c r="S24" s="40"/>
      <c r="T24" s="50">
        <v>2441388929</v>
      </c>
      <c r="U24" s="61">
        <v>173540732</v>
      </c>
      <c r="V24" s="61"/>
      <c r="W24" s="62"/>
      <c r="X24" s="50">
        <v>1106078723</v>
      </c>
      <c r="Y24" s="61">
        <v>7021373910</v>
      </c>
      <c r="Z24" s="61"/>
      <c r="AA24" s="62"/>
      <c r="AB24" s="39">
        <v>392373356</v>
      </c>
      <c r="AC24" s="40"/>
      <c r="AD24" s="50">
        <v>182532888</v>
      </c>
      <c r="AE24" s="61">
        <v>7738329424</v>
      </c>
      <c r="AF24" s="61"/>
      <c r="AG24" s="62"/>
      <c r="AH24" s="39">
        <v>4342368000</v>
      </c>
      <c r="AI24" s="40"/>
      <c r="AJ24" s="39">
        <v>3449233000</v>
      </c>
      <c r="AK24" s="40"/>
      <c r="AL24" s="39">
        <v>1350000</v>
      </c>
      <c r="AM24" s="40"/>
      <c r="AN24" s="50">
        <v>1097724736</v>
      </c>
      <c r="AO24" s="61">
        <v>640909112</v>
      </c>
      <c r="AP24" s="61">
        <v>34224430</v>
      </c>
      <c r="AQ24" s="61"/>
      <c r="AR24" s="62"/>
      <c r="AS24" s="50">
        <v>3208680756</v>
      </c>
      <c r="AT24" s="61">
        <v>11968230</v>
      </c>
      <c r="AU24" s="61"/>
      <c r="AV24" s="62"/>
      <c r="AW24" s="39">
        <v>1090172000</v>
      </c>
      <c r="AX24" s="40"/>
      <c r="AY24" s="50">
        <v>1222907164</v>
      </c>
      <c r="AZ24" s="61">
        <v>595809599</v>
      </c>
      <c r="BA24" s="61"/>
      <c r="BB24" s="62"/>
    </row>
    <row r="25" spans="1:54" s="3" customFormat="1" x14ac:dyDescent="0.25">
      <c r="B25" s="311"/>
      <c r="C25" s="28" t="s">
        <v>69</v>
      </c>
      <c r="D25" s="50">
        <v>3858402000</v>
      </c>
      <c r="E25" s="50">
        <v>744962000</v>
      </c>
      <c r="F25" s="61"/>
      <c r="G25" s="62"/>
      <c r="H25" s="50">
        <v>1120245556.2</v>
      </c>
      <c r="I25" s="61">
        <v>520151024</v>
      </c>
      <c r="J25" s="61"/>
      <c r="K25" s="62"/>
      <c r="L25" s="39">
        <v>1244179000</v>
      </c>
      <c r="M25" s="40"/>
      <c r="N25" s="50">
        <v>1603083255</v>
      </c>
      <c r="O25" s="61">
        <v>2462521321</v>
      </c>
      <c r="P25" s="61"/>
      <c r="Q25" s="62"/>
      <c r="R25" s="39">
        <v>3648922000</v>
      </c>
      <c r="S25" s="40"/>
      <c r="T25" s="50">
        <v>1545049116</v>
      </c>
      <c r="U25" s="61">
        <v>388796330</v>
      </c>
      <c r="V25" s="61"/>
      <c r="W25" s="62"/>
      <c r="X25" s="50">
        <v>3073331751</v>
      </c>
      <c r="Y25" s="61">
        <v>4838813161</v>
      </c>
      <c r="Z25" s="61"/>
      <c r="AA25" s="62"/>
      <c r="AB25" s="39">
        <v>2711085635</v>
      </c>
      <c r="AC25" s="40"/>
      <c r="AD25" s="50">
        <v>347794583</v>
      </c>
      <c r="AE25" s="61">
        <v>11418238978</v>
      </c>
      <c r="AF25" s="61"/>
      <c r="AG25" s="62"/>
      <c r="AH25" s="39">
        <v>5526974000</v>
      </c>
      <c r="AI25" s="40"/>
      <c r="AJ25" s="39">
        <v>8229949000</v>
      </c>
      <c r="AK25" s="40"/>
      <c r="AL25" s="39">
        <v>1422718000</v>
      </c>
      <c r="AM25" s="40"/>
      <c r="AN25" s="50">
        <v>1737381465</v>
      </c>
      <c r="AO25" s="61">
        <v>1619633531</v>
      </c>
      <c r="AP25" s="61">
        <v>23535398</v>
      </c>
      <c r="AQ25" s="61"/>
      <c r="AR25" s="62"/>
      <c r="AS25" s="50">
        <v>6165074366</v>
      </c>
      <c r="AT25" s="61">
        <v>221580670</v>
      </c>
      <c r="AU25" s="61"/>
      <c r="AV25" s="62"/>
      <c r="AW25" s="39">
        <v>1915559000</v>
      </c>
      <c r="AX25" s="40"/>
      <c r="AY25" s="50">
        <v>9281345506</v>
      </c>
      <c r="AZ25" s="61">
        <v>2166631712</v>
      </c>
      <c r="BA25" s="61"/>
      <c r="BB25" s="62"/>
    </row>
    <row r="26" spans="1:54" s="3" customFormat="1" x14ac:dyDescent="0.25">
      <c r="B26" s="311"/>
      <c r="C26" s="28" t="s">
        <v>70</v>
      </c>
      <c r="D26" s="50">
        <v>324869000</v>
      </c>
      <c r="E26" s="50">
        <v>2746000</v>
      </c>
      <c r="F26" s="61"/>
      <c r="G26" s="62"/>
      <c r="H26" s="50">
        <v>142280815.68000001</v>
      </c>
      <c r="I26" s="61">
        <v>177485595</v>
      </c>
      <c r="J26" s="61"/>
      <c r="K26" s="62"/>
      <c r="L26" s="39">
        <v>4966816000</v>
      </c>
      <c r="M26" s="40"/>
      <c r="N26" s="50">
        <v>97893535</v>
      </c>
      <c r="O26" s="61">
        <v>59786840</v>
      </c>
      <c r="P26" s="61"/>
      <c r="Q26" s="62"/>
      <c r="R26" s="39">
        <v>689288000</v>
      </c>
      <c r="S26" s="40"/>
      <c r="T26" s="50">
        <v>118082398</v>
      </c>
      <c r="U26" s="61">
        <v>42291720</v>
      </c>
      <c r="V26" s="61"/>
      <c r="W26" s="62"/>
      <c r="X26" s="50">
        <v>567168992</v>
      </c>
      <c r="Y26" s="61">
        <v>792984266</v>
      </c>
      <c r="Z26" s="61"/>
      <c r="AA26" s="62"/>
      <c r="AB26" s="39">
        <v>211862009</v>
      </c>
      <c r="AC26" s="40"/>
      <c r="AD26" s="50">
        <v>241941924</v>
      </c>
      <c r="AE26" s="61">
        <v>3210007397</v>
      </c>
      <c r="AF26" s="61"/>
      <c r="AG26" s="62"/>
      <c r="AH26" s="39">
        <v>1086358000</v>
      </c>
      <c r="AI26" s="40"/>
      <c r="AJ26" s="39">
        <v>2189322000</v>
      </c>
      <c r="AK26" s="40"/>
      <c r="AL26" s="39">
        <v>145383000</v>
      </c>
      <c r="AM26" s="40"/>
      <c r="AN26" s="50">
        <v>624250864</v>
      </c>
      <c r="AO26" s="61">
        <v>389366968</v>
      </c>
      <c r="AP26" s="61">
        <v>10136430</v>
      </c>
      <c r="AQ26" s="61"/>
      <c r="AR26" s="62"/>
      <c r="AS26" s="50">
        <v>2890094653</v>
      </c>
      <c r="AT26" s="61">
        <v>94059842</v>
      </c>
      <c r="AU26" s="61"/>
      <c r="AV26" s="62"/>
      <c r="AW26" s="39">
        <v>150374000</v>
      </c>
      <c r="AX26" s="40"/>
      <c r="AY26" s="50">
        <v>2151716079</v>
      </c>
      <c r="AZ26" s="61">
        <v>784665536</v>
      </c>
      <c r="BA26" s="61"/>
      <c r="BB26" s="62"/>
    </row>
    <row r="27" spans="1:54" s="3" customFormat="1" x14ac:dyDescent="0.25">
      <c r="B27" s="311"/>
      <c r="C27" s="28" t="s">
        <v>71</v>
      </c>
      <c r="D27" s="50">
        <v>14077000</v>
      </c>
      <c r="E27" s="50">
        <v>0</v>
      </c>
      <c r="F27" s="61"/>
      <c r="G27" s="62"/>
      <c r="H27" s="50">
        <v>4094795.1</v>
      </c>
      <c r="I27" s="63">
        <v>10123212</v>
      </c>
      <c r="J27" s="61"/>
      <c r="K27" s="62"/>
      <c r="L27" s="39">
        <v>1254000</v>
      </c>
      <c r="M27" s="40"/>
      <c r="N27" s="50">
        <v>2972000</v>
      </c>
      <c r="O27" s="63">
        <v>37570852</v>
      </c>
      <c r="P27" s="61"/>
      <c r="Q27" s="62"/>
      <c r="R27" s="39">
        <v>106015275</v>
      </c>
      <c r="S27" s="40"/>
      <c r="T27" s="51">
        <v>11288815</v>
      </c>
      <c r="U27" s="63">
        <v>0</v>
      </c>
      <c r="V27" s="61"/>
      <c r="W27" s="62"/>
      <c r="X27" s="51">
        <v>80000</v>
      </c>
      <c r="Y27" s="63">
        <v>138786648</v>
      </c>
      <c r="Z27" s="61"/>
      <c r="AA27" s="62"/>
      <c r="AB27" s="39">
        <v>0</v>
      </c>
      <c r="AC27" s="40"/>
      <c r="AD27" s="51">
        <v>362000</v>
      </c>
      <c r="AE27" s="61">
        <v>339225</v>
      </c>
      <c r="AF27" s="61"/>
      <c r="AG27" s="62"/>
      <c r="AH27" s="39">
        <v>0</v>
      </c>
      <c r="AI27" s="40"/>
      <c r="AJ27" s="39">
        <v>100420</v>
      </c>
      <c r="AK27" s="40"/>
      <c r="AL27" s="39">
        <v>2500000</v>
      </c>
      <c r="AM27" s="40"/>
      <c r="AN27" s="51">
        <v>660110</v>
      </c>
      <c r="AO27" s="63">
        <v>114047</v>
      </c>
      <c r="AP27" s="63">
        <v>334000</v>
      </c>
      <c r="AQ27" s="61"/>
      <c r="AR27" s="62"/>
      <c r="AS27" s="51">
        <v>14761760</v>
      </c>
      <c r="AT27" s="63">
        <v>0</v>
      </c>
      <c r="AU27" s="61"/>
      <c r="AV27" s="62"/>
      <c r="AW27" s="39">
        <v>10531000</v>
      </c>
      <c r="AX27" s="40"/>
      <c r="AY27" s="51">
        <v>1016838</v>
      </c>
      <c r="AZ27" s="63">
        <v>0</v>
      </c>
      <c r="BA27" s="61"/>
      <c r="BB27" s="62"/>
    </row>
    <row r="28" spans="1:54" s="3" customFormat="1" x14ac:dyDescent="0.25">
      <c r="B28" s="310" t="s">
        <v>9</v>
      </c>
      <c r="C28" s="28" t="s">
        <v>72</v>
      </c>
      <c r="D28" s="52">
        <f>+D21/D23</f>
        <v>4.8787750083826982</v>
      </c>
      <c r="E28" s="64">
        <f>+E21/E23</f>
        <v>29.080102334966849</v>
      </c>
      <c r="F28" s="64">
        <f>+((D21*D20)+(E21*E20))/((D23*D20)+(E23*E20))</f>
        <v>4.9069632680415127</v>
      </c>
      <c r="G28" s="66" t="str">
        <f>+IF(F28&gt;=$C$11,"Cumple","No cumple")</f>
        <v>Cumple</v>
      </c>
      <c r="H28" s="64">
        <f>+H21/H23</f>
        <v>4.8214201879067691</v>
      </c>
      <c r="I28" s="64">
        <f>+I21/I23</f>
        <v>2.7430252403713649</v>
      </c>
      <c r="J28" s="64">
        <f>+((H21*H20)+(I21*I20))/((H23*H20)+(I23*I20))</f>
        <v>3.2783757952196373</v>
      </c>
      <c r="K28" s="66" t="str">
        <f>+IF(J28&gt;=$C$11,"Cumple","No cumple")</f>
        <v>Cumple</v>
      </c>
      <c r="L28" s="41">
        <f>+L21/L23</f>
        <v>124.72503977724742</v>
      </c>
      <c r="M28" s="42" t="str">
        <f>+IF(L28&gt;=$C$11,"Cumple","No cumple")</f>
        <v>Cumple</v>
      </c>
      <c r="N28" s="64">
        <f>+N21/N23</f>
        <v>4.2947726191822202</v>
      </c>
      <c r="O28" s="64">
        <f>+O21/O23</f>
        <v>3.8965618552929082</v>
      </c>
      <c r="P28" s="64">
        <f>+((N21*N20)+(O21*O20))/((N23*N20)+(O23*O20))</f>
        <v>4.0887313951239168</v>
      </c>
      <c r="Q28" s="66" t="str">
        <f>+IF(P28&gt;=$C$11,"Cumple","No cumple")</f>
        <v>Cumple</v>
      </c>
      <c r="R28" s="41">
        <f>+R21/R23</f>
        <v>7.3227257853403138</v>
      </c>
      <c r="S28" s="42" t="str">
        <f>+IF(R28&gt;=$C$11,"Cumple","No cumple")</f>
        <v>Cumple</v>
      </c>
      <c r="T28" s="52">
        <f>+T21/T23</f>
        <v>1.9459097250557797</v>
      </c>
      <c r="U28" s="64">
        <f>+U21/U23</f>
        <v>23.589754820661888</v>
      </c>
      <c r="V28" s="64">
        <f>+((T21*T20)+(U21*U20))/((T23*T20)+(U23*U20))</f>
        <v>1.9612925541726127</v>
      </c>
      <c r="W28" s="66" t="str">
        <f>+IF(V28&gt;=$C$11,"Cumple","No cumple")</f>
        <v>Cumple</v>
      </c>
      <c r="X28" s="52">
        <f>+X21/X23</f>
        <v>3.7696680898905601</v>
      </c>
      <c r="Y28" s="64">
        <f>+Y21/Y23</f>
        <v>1.5246513681821612</v>
      </c>
      <c r="Z28" s="64">
        <f>+((X21*X20)+(Y21*Y20))/((X23*X20)+(Y23*Y20))</f>
        <v>1.8335237929624357</v>
      </c>
      <c r="AA28" s="66" t="str">
        <f>+IF(Z28&gt;=$C$11,"Cumple","No cumple")</f>
        <v>Cumple</v>
      </c>
      <c r="AB28" s="41">
        <f>+AB21/AB23</f>
        <v>7.7105753837169315</v>
      </c>
      <c r="AC28" s="42" t="str">
        <f>+IF(AB28&gt;=$C$11,"Cumple","No cumple")</f>
        <v>Cumple</v>
      </c>
      <c r="AD28" s="64">
        <f>+AD21/AD23</f>
        <v>2.9053803772611104</v>
      </c>
      <c r="AE28" s="64">
        <f>+AE21/AE23</f>
        <v>3.367518476071556</v>
      </c>
      <c r="AF28" s="64">
        <f>+((AD21*AD20)+(AE21*AE20))/((AD23*AD20)+(AE23*AE20))</f>
        <v>3.3529724690703557</v>
      </c>
      <c r="AG28" s="66" t="str">
        <f>+IF(AF28&gt;=$C$11,"Cumple","No cumple")</f>
        <v>Cumple</v>
      </c>
      <c r="AH28" s="41">
        <f>+AH21/AH23</f>
        <v>2.8435821298565473</v>
      </c>
      <c r="AI28" s="42" t="str">
        <f>+IF(AH28&gt;=$C$11,"Cumple","No cumple")</f>
        <v>Cumple</v>
      </c>
      <c r="AJ28" s="41">
        <f>+AJ21/AJ23</f>
        <v>3.0028789009034762</v>
      </c>
      <c r="AK28" s="42" t="str">
        <f>+IF(AJ28&gt;=$C$11,"Cumple","No cumple")</f>
        <v>Cumple</v>
      </c>
      <c r="AL28" s="41">
        <f>+AL21/AL23</f>
        <v>623.48444444444442</v>
      </c>
      <c r="AM28" s="42" t="str">
        <f>+IF(AL28&gt;=$C$11,"Cumple","No cumple")</f>
        <v>Cumple</v>
      </c>
      <c r="AN28" s="64">
        <f>+AN21/AN23</f>
        <v>9.6412895423838805</v>
      </c>
      <c r="AO28" s="64">
        <f>+AO21/AO23</f>
        <v>39.173026528796925</v>
      </c>
      <c r="AP28" s="64">
        <f>+AP21/AP23</f>
        <v>15.244335748337944</v>
      </c>
      <c r="AQ28" s="64">
        <f>+((AN21*AN20)+(AO21*AO20))+(AP21*AP20)/((AN23*AN20)+(AO23*AO20)+(AP23*AP20))</f>
        <v>2253980033.3145127</v>
      </c>
      <c r="AR28" s="66" t="str">
        <f>+IF(AQ28&gt;=$C$11,"Cumple","No cumple")</f>
        <v>Cumple</v>
      </c>
      <c r="AS28" s="52">
        <f>+AS21/AS23</f>
        <v>36.021794744621104</v>
      </c>
      <c r="AT28" s="64">
        <f>+AT21/AT23</f>
        <v>31.246117162604264</v>
      </c>
      <c r="AU28" s="64">
        <f>+((AS21*AS20)+(AT21*AT20))/((AS23*AS20)+(AT23*AT20))</f>
        <v>36.016935200045708</v>
      </c>
      <c r="AV28" s="66" t="str">
        <f>+IF(AU28&gt;=$C$11,"Cumple","No cumple")</f>
        <v>Cumple</v>
      </c>
      <c r="AW28" s="41">
        <f>+AW21/AW23</f>
        <v>4.9246551395597384</v>
      </c>
      <c r="AX28" s="42" t="str">
        <f>+IF(AW28&gt;=$C$11,"Cumple","No cumple")</f>
        <v>Cumple</v>
      </c>
      <c r="AY28" s="52">
        <f>+AY21/AY23</f>
        <v>7.921582473450945</v>
      </c>
      <c r="AZ28" s="64">
        <f>+AZ21/AZ23</f>
        <v>7.8447227371586488</v>
      </c>
      <c r="BA28" s="64">
        <f>+((AY21*AY20)+(AZ21*AZ20))/((AY23*AY20)+(AZ23*AZ20))</f>
        <v>7.9133468322037253</v>
      </c>
      <c r="BB28" s="66" t="str">
        <f>+IF(BA28&gt;=$C$11,"Cumple","No cumple")</f>
        <v>Cumple</v>
      </c>
    </row>
    <row r="29" spans="1:54" s="3" customFormat="1" x14ac:dyDescent="0.25">
      <c r="B29" s="311"/>
      <c r="C29" s="28" t="s">
        <v>73</v>
      </c>
      <c r="D29" s="53">
        <f>+D24/D22</f>
        <v>0.43101251524072831</v>
      </c>
      <c r="E29" s="67">
        <f>+E24/E22</f>
        <v>7.6910304560791343E-2</v>
      </c>
      <c r="F29" s="68">
        <f>+((D24*D20)+(E24*E20))/((D22*D20)+(E22*E20))</f>
        <v>0.42880832699295968</v>
      </c>
      <c r="G29" s="163" t="str">
        <f>+IF(F29&lt;=$C$12,"Cumple","No Cumple")</f>
        <v>Cumple</v>
      </c>
      <c r="H29" s="67">
        <f>+H24/H22</f>
        <v>0.21622391099965846</v>
      </c>
      <c r="I29" s="67">
        <f>+I24/I22</f>
        <v>0.2938264538951067</v>
      </c>
      <c r="J29" s="68">
        <f>+((H24*H20)+(I24*I20))/((H22*H20)+(I22*I20))</f>
        <v>0.24261526419121768</v>
      </c>
      <c r="K29" s="163" t="str">
        <f>+IF(J29&lt;=$C$12,"Cumple","No Cumple")</f>
        <v>Cumple</v>
      </c>
      <c r="L29" s="44">
        <f>+L24/L22</f>
        <v>8.0176362483904539E-3</v>
      </c>
      <c r="M29" s="42" t="str">
        <f>+IF(L29&lt;=$C$12,"Cumple","No Cumple")</f>
        <v>Cumple</v>
      </c>
      <c r="N29" s="67">
        <f>+N24/N22</f>
        <v>0.23284119758368324</v>
      </c>
      <c r="O29" s="67">
        <f>+O24/O22</f>
        <v>0.37589635909745905</v>
      </c>
      <c r="P29" s="68">
        <f>+((N24*N20)+(O24*O20))/((N22*N20)+(O22*O20))</f>
        <v>0.31256435172144653</v>
      </c>
      <c r="Q29" s="163" t="str">
        <f>+IF(P29&lt;=$C$12,"Cumple","No Cumple")</f>
        <v>Cumple</v>
      </c>
      <c r="R29" s="44">
        <f>+R24/R22</f>
        <v>0.49309995521291644</v>
      </c>
      <c r="S29" s="42" t="str">
        <f>+IF(R29&lt;=$C$12,"Cumple","No Cumple")</f>
        <v>Cumple</v>
      </c>
      <c r="T29" s="53">
        <f>+T24/T22</f>
        <v>0.61242364773788927</v>
      </c>
      <c r="U29" s="67">
        <f>+U24/U22</f>
        <v>0.30860625010698656</v>
      </c>
      <c r="V29" s="68">
        <f>+((T24*T20)+(U24*U20))/((T22*T20)+(U22*U20))</f>
        <v>0.61018462612434576</v>
      </c>
      <c r="W29" s="163" t="str">
        <f>+IF(V29&lt;=$C$12,"Cumple","No Cumple")</f>
        <v>Cumple</v>
      </c>
      <c r="X29" s="53">
        <f>+X24/X22</f>
        <v>0.26464945950652274</v>
      </c>
      <c r="Y29" s="67">
        <f>+Y24/Y22</f>
        <v>0.59201207097047825</v>
      </c>
      <c r="Z29" s="68">
        <f>+((X24*X20)+(Y24*Y20))/((X22*X20)+(Y22*Y20))</f>
        <v>0.50671175571568872</v>
      </c>
      <c r="AA29" s="163" t="str">
        <f>+IF(Z29&lt;=$C$12,"Cumple","No Cumple")</f>
        <v>Cumple</v>
      </c>
      <c r="AB29" s="44">
        <f>+AB24/AB22</f>
        <v>0.12643097818849186</v>
      </c>
      <c r="AC29" s="42" t="str">
        <f>+IF(AB29&lt;=$C$12,"Cumple","No Cumple")</f>
        <v>Cumple</v>
      </c>
      <c r="AD29" s="67">
        <f>+AD24/AD22</f>
        <v>0.34418901147212116</v>
      </c>
      <c r="AE29" s="64">
        <f>+AE24/AE22</f>
        <v>0.40395175490784124</v>
      </c>
      <c r="AF29" s="68">
        <f>+((AD24*AD20)+(AE24*AE20))/((AD22*AD20)+(AE22*AE20))</f>
        <v>0.40234186044856518</v>
      </c>
      <c r="AG29" s="163" t="str">
        <f>+IF(AF29&lt;=$C$12,"Cumple","No Cumple")</f>
        <v>Cumple</v>
      </c>
      <c r="AH29" s="44">
        <f>+AH24/AH22</f>
        <v>0.43998556337393113</v>
      </c>
      <c r="AI29" s="42" t="str">
        <f>+IF(AH29&lt;=$C$12,"Cumple","No Cumple")</f>
        <v>Cumple</v>
      </c>
      <c r="AJ29" s="44">
        <f>+AJ24/AJ22</f>
        <v>0.29533172785559808</v>
      </c>
      <c r="AK29" s="42" t="str">
        <f>+IF(AJ29&lt;=$C$12,"Cumple","No Cumple")</f>
        <v>Cumple</v>
      </c>
      <c r="AL29" s="44">
        <f>+AL24/AL22</f>
        <v>9.4798843875432918E-4</v>
      </c>
      <c r="AM29" s="42" t="str">
        <f>+IF(AL29&lt;=$C$12,"Cumple","No Cumple")</f>
        <v>Cumple</v>
      </c>
      <c r="AN29" s="67">
        <f>+AN24/AN22</f>
        <v>0.38718998801978211</v>
      </c>
      <c r="AO29" s="64">
        <f>+AO24/AO22</f>
        <v>0.28352002736362447</v>
      </c>
      <c r="AP29" s="64">
        <f>+AP24/AP22</f>
        <v>0.59252998468070228</v>
      </c>
      <c r="AQ29" s="64">
        <f>+((AN24*AN20)+(AO24*AO20)+(AP24*AP20))/((AN22*AN20)+(AO22*AO20)+(AP22*AP20))</f>
        <v>0.34942376263102715</v>
      </c>
      <c r="AR29" s="163" t="str">
        <f>+IF(AQ29&lt;=$C$12,"Cumple","No Cumple")</f>
        <v>Cumple</v>
      </c>
      <c r="AS29" s="53">
        <f>+AS24/AS22</f>
        <v>0.34230473425418334</v>
      </c>
      <c r="AT29" s="67">
        <f>+AT24/AT22</f>
        <v>5.1245071160686266E-2</v>
      </c>
      <c r="AU29" s="68">
        <f>+((AS24*AS20)+(AT24*AT20))/((AS22*AS20)+(AT22*AT20))</f>
        <v>0.34192356003875241</v>
      </c>
      <c r="AV29" s="163" t="str">
        <f>+IF(AU29&lt;=$C$12,"Cumple","No Cumple")</f>
        <v>Cumple</v>
      </c>
      <c r="AW29" s="44">
        <f>+AW24/AW22</f>
        <v>0.36269779298280519</v>
      </c>
      <c r="AX29" s="42" t="str">
        <f>+IF(AW29&lt;=$C$12,"Cumple","No Cumple")</f>
        <v>Cumple</v>
      </c>
      <c r="AY29" s="53">
        <f>+AY24/AY22</f>
        <v>0.11642019688774299</v>
      </c>
      <c r="AZ29" s="67">
        <f>+AZ24/AZ22</f>
        <v>0.21568226504124996</v>
      </c>
      <c r="BA29" s="68">
        <f>+((AY24*AY20)+(AZ24*AZ20))/((AY22*AY20)+(AZ22*AZ20))</f>
        <v>0.12647453745002771</v>
      </c>
      <c r="BB29" s="163" t="str">
        <f>+IF(BA29&lt;=$C$12,"Cumple","No Cumple")</f>
        <v>Cumple</v>
      </c>
    </row>
    <row r="30" spans="1:54" s="3" customFormat="1" x14ac:dyDescent="0.25">
      <c r="B30" s="311"/>
      <c r="C30" s="28" t="s">
        <v>74</v>
      </c>
      <c r="D30" s="53">
        <f>+D26/D27</f>
        <v>23.077999573772821</v>
      </c>
      <c r="E30" s="165">
        <f>IFERROR(E26/E27,0)</f>
        <v>0</v>
      </c>
      <c r="F30" s="67">
        <f>+((D26*D20)+(E26*E20))/((D27*D20)+(E27*E20))</f>
        <v>23.088266414419937</v>
      </c>
      <c r="G30" s="66" t="str">
        <f>+IF(F30&gt;=$C$13,"Cumple","No cumple")</f>
        <v>Cumple</v>
      </c>
      <c r="H30" s="67">
        <f>+H26/H27</f>
        <v>34.746748544267824</v>
      </c>
      <c r="I30" s="67">
        <f>IFERROR(I26/I27,0)</f>
        <v>17.532537597750597</v>
      </c>
      <c r="J30" s="67">
        <f>+((H26*H20)+(I26*I20))/((H27*H20)+(I27*I20))</f>
        <v>22.490241313777371</v>
      </c>
      <c r="K30" s="66" t="str">
        <f>+IF(J30&gt;=$C$13,"Cumple","No cumple")</f>
        <v>Cumple</v>
      </c>
      <c r="L30" s="44">
        <f>+L26/L27</f>
        <v>3960.7783094098882</v>
      </c>
      <c r="M30" s="42" t="str">
        <f>+IF(L30&gt;=$C$13,"Cumple","No cumple")</f>
        <v>Cumple</v>
      </c>
      <c r="N30" s="67">
        <f>+N26/N27</f>
        <v>32.938605316285333</v>
      </c>
      <c r="O30" s="67">
        <f>IFERROR(O26/O27,0)</f>
        <v>1.5913091350709854</v>
      </c>
      <c r="P30" s="67">
        <f>+((N26*N20)+(O26*O20))/((N27*N20)+(O27*O20))</f>
        <v>4.9163165936580899</v>
      </c>
      <c r="Q30" s="66" t="str">
        <f>+IF(P30&gt;=$C$13,"Cumple","No cumple")</f>
        <v>Cumple</v>
      </c>
      <c r="R30" s="44">
        <f>+R26/R27</f>
        <v>6.5017800500918383</v>
      </c>
      <c r="S30" s="42" t="str">
        <f>+IF(R30&gt;=$C$13,"Cumple","No cumple")</f>
        <v>Cumple</v>
      </c>
      <c r="T30" s="53">
        <f>+T26/T27</f>
        <v>10.460123405335281</v>
      </c>
      <c r="U30" s="67">
        <f>IFERROR(U26/U27,0)</f>
        <v>0</v>
      </c>
      <c r="V30" s="67">
        <f>+((T26*T20)+(U26*U20))/((T27*T20)+(U27*U20))</f>
        <v>10.657299105353395</v>
      </c>
      <c r="W30" s="66" t="str">
        <f>+IF(V30&gt;=$C$13,"Cumple","No cumple")</f>
        <v>Cumple</v>
      </c>
      <c r="X30" s="53">
        <f>+X26/X27</f>
        <v>7089.6124</v>
      </c>
      <c r="Y30" s="67">
        <f>IFERROR(Y26/Y27,0)</f>
        <v>5.7136927609923971</v>
      </c>
      <c r="Z30" s="67">
        <f>+((X26*X20)+(Y26*Y20))/((X27*X20)+(Y27*Y20))</f>
        <v>9.7946719215113482</v>
      </c>
      <c r="AA30" s="66" t="str">
        <f>+IF(Z30&gt;=$C$13,"Cumple","No cumple")</f>
        <v>Cumple</v>
      </c>
      <c r="AB30" s="44" t="s">
        <v>75</v>
      </c>
      <c r="AC30" s="42" t="str">
        <f>+IF(AB30&gt;=$C$13,"Cumple","No cumple")</f>
        <v>Cumple</v>
      </c>
      <c r="AD30" s="67">
        <f>IFERROR(AD26/AD27,0)</f>
        <v>668.34785635359117</v>
      </c>
      <c r="AE30" s="67">
        <f>IFERROR(AE26/AE27,0)</f>
        <v>9462.7677706536961</v>
      </c>
      <c r="AF30" s="67">
        <f>+((AD26*AD20)+(AE26*AE20))/((AD27*AD20)+(AE27*AE20))</f>
        <v>4922.7413754501049</v>
      </c>
      <c r="AG30" s="66" t="str">
        <f>+IF(AF30&gt;=$C$13,"Cumple","No cumple")</f>
        <v>Cumple</v>
      </c>
      <c r="AH30" s="44" t="s">
        <v>75</v>
      </c>
      <c r="AI30" s="42" t="str">
        <f>+IF(AH30&gt;=$C$13,"Cumple","No cumple")</f>
        <v>Cumple</v>
      </c>
      <c r="AJ30" s="44">
        <f>+AJ26/AJ27</f>
        <v>21801.653057159929</v>
      </c>
      <c r="AK30" s="42" t="str">
        <f>+IF(AJ30&gt;=$C$13,"Cumple","No cumple")</f>
        <v>Cumple</v>
      </c>
      <c r="AL30" s="44">
        <f>+AL26/AL27</f>
        <v>58.153199999999998</v>
      </c>
      <c r="AM30" s="42" t="str">
        <f>+IF(AL30&gt;=$C$13,"Cumple","No cumple")</f>
        <v>Cumple</v>
      </c>
      <c r="AN30" s="67">
        <f>IFERROR(AN26/AN27,0)</f>
        <v>945.67702958597806</v>
      </c>
      <c r="AO30" s="67">
        <f>IFERROR(AO26/AO27,0)</f>
        <v>3414.0921549887325</v>
      </c>
      <c r="AP30" s="67">
        <f>IFERROR(AP26/AP27,0)</f>
        <v>30.348592814371258</v>
      </c>
      <c r="AQ30" s="67">
        <f>+((AN26*AN20)+(AO26*AO20)+(AP26*AP20))/((AN27*AN20)+(AO27*AO20)+(AP27*AP20))</f>
        <v>1174.4614368870325</v>
      </c>
      <c r="AR30" s="66" t="str">
        <f>+IF(AQ30&gt;=$C$13,"Cumple","No cumple")</f>
        <v>Cumple</v>
      </c>
      <c r="AS30" s="53">
        <f>IFERROR(AS26/AS27,0)</f>
        <v>195.78252545766901</v>
      </c>
      <c r="AT30" s="67">
        <f>IFERROR(AT26/AT27,0)</f>
        <v>0</v>
      </c>
      <c r="AU30" s="67">
        <f>+((AS26*AS20)+(AT26*AT20))/((AS27*AS20)+(AT27*AT20))</f>
        <v>196.11788641733776</v>
      </c>
      <c r="AV30" s="66" t="str">
        <f>+IF(AU30&gt;=$C$13,"Cumple","No cumple")</f>
        <v>Cumple</v>
      </c>
      <c r="AW30" s="44">
        <f>+AW26/AW27</f>
        <v>14.279175766783782</v>
      </c>
      <c r="AX30" s="42" t="str">
        <f>+IF(AW30&gt;=$C$13,"Cumple","No cumple")</f>
        <v>Cumple</v>
      </c>
      <c r="AY30" s="53">
        <f>IFERROR(AY26/AY27,0)</f>
        <v>2116.085432487771</v>
      </c>
      <c r="AZ30" s="67">
        <f>IFERROR(AZ26/AZ27,0)</f>
        <v>0</v>
      </c>
      <c r="BA30" s="67">
        <f>+((AY26*AY20)+(AZ26*AZ20))/((AY27*AY20)+(AZ27*AZ20))</f>
        <v>2446.8020557004024</v>
      </c>
      <c r="BB30" s="66" t="str">
        <f>+IF(BA30&gt;=$C$13,"Cumple","No cumple")</f>
        <v>Cumple</v>
      </c>
    </row>
    <row r="31" spans="1:54" s="3" customFormat="1" x14ac:dyDescent="0.25">
      <c r="B31" s="311"/>
      <c r="C31" s="28" t="s">
        <v>76</v>
      </c>
      <c r="D31" s="50">
        <f>+D21-D23</f>
        <v>4858476000</v>
      </c>
      <c r="E31" s="61">
        <f>+E21-E23</f>
        <v>779279000</v>
      </c>
      <c r="F31" s="61">
        <f>+D31+E31</f>
        <v>5637755000</v>
      </c>
      <c r="G31" s="66" t="str">
        <f>+IF(F31&gt;=C14,"Cumple","No cumple")</f>
        <v>Cumple</v>
      </c>
      <c r="H31" s="61">
        <f>+H21-H23</f>
        <v>286941614.19999999</v>
      </c>
      <c r="I31" s="61">
        <f>+I21-I23</f>
        <v>377235524</v>
      </c>
      <c r="J31" s="61">
        <f>+H31+I31</f>
        <v>664177138.20000005</v>
      </c>
      <c r="K31" s="66" t="str">
        <f>+IF(J31&gt;=$C$13,"Cumple","No cumple")</f>
        <v>Cumple</v>
      </c>
      <c r="L31" s="39">
        <f>+L21-L23</f>
        <v>1244179000</v>
      </c>
      <c r="M31" s="42" t="str">
        <f>+IF(L31&gt;=E14,"Cumple","No cumple")</f>
        <v>Cumple</v>
      </c>
      <c r="N31" s="61">
        <f>+N21-N23</f>
        <v>1603083255</v>
      </c>
      <c r="O31" s="61">
        <f>+O21-O23</f>
        <v>2266596777</v>
      </c>
      <c r="P31" s="61">
        <f>+N31+O31</f>
        <v>3869680032</v>
      </c>
      <c r="Q31" s="66" t="str">
        <f>+IF(P31&gt;=C14,"Cumple","No cumple")</f>
        <v>Cumple</v>
      </c>
      <c r="R31" s="39">
        <f>+R21-R23</f>
        <v>4096317000</v>
      </c>
      <c r="S31" s="42" t="str">
        <f>+IF(R31&gt;=K14,"Cumple","No cumple")</f>
        <v>Cumple</v>
      </c>
      <c r="T31" s="50">
        <f>+T21-T23</f>
        <v>1623356300</v>
      </c>
      <c r="U31" s="61">
        <f>+U21-U23</f>
        <v>523889689</v>
      </c>
      <c r="V31" s="61">
        <f>+T31+U31</f>
        <v>2147245989</v>
      </c>
      <c r="W31" s="66" t="str">
        <f>+IF(V31&gt;=C14,"Cumple","No cumple")</f>
        <v>Cumple</v>
      </c>
      <c r="X31" s="50">
        <f>+X21-X23</f>
        <v>3063470944</v>
      </c>
      <c r="Y31" s="61">
        <f>+Y21-Y23</f>
        <v>3637604108</v>
      </c>
      <c r="Z31" s="61">
        <f>+X31+Y31</f>
        <v>6701075052</v>
      </c>
      <c r="AA31" s="66" t="str">
        <f>+IF(Z31&gt;=$B$7*$C$14,"Cumple","No cumple")</f>
        <v>No cumple</v>
      </c>
      <c r="AB31" s="39">
        <f>+AB21-AB23</f>
        <v>2633050984</v>
      </c>
      <c r="AC31" s="42" t="str">
        <f>+IF(AB31&gt;=U14,"Cumple","No cumple")</f>
        <v>Cumple</v>
      </c>
      <c r="AD31" s="61">
        <f>+AD21-AD23</f>
        <v>347794583</v>
      </c>
      <c r="AE31" s="61">
        <f>+AE21-AE23</f>
        <v>13297595393</v>
      </c>
      <c r="AF31" s="61">
        <f>+AD31+AE31</f>
        <v>13645389976</v>
      </c>
      <c r="AG31" s="66" t="str">
        <f>+IF(AF31&gt;=$B$7*$C$14,"Cumple","No cumple")</f>
        <v>No cumple</v>
      </c>
      <c r="AH31" s="39">
        <f>+AH21-AH23</f>
        <v>3440858000</v>
      </c>
      <c r="AI31" s="42" t="str">
        <f>+IF(AH31&gt;=AA14,"Cumple","No cumple")</f>
        <v>Cumple</v>
      </c>
      <c r="AJ31" s="39">
        <f>+AJ21-AJ23</f>
        <v>6908396000</v>
      </c>
      <c r="AK31" s="42" t="str">
        <f>+IF(AJ31&gt;=AC14,"Cumple","No cumple")</f>
        <v>Cumple</v>
      </c>
      <c r="AL31" s="39">
        <f>+AL21-AL23</f>
        <v>840354000</v>
      </c>
      <c r="AM31" s="42" t="str">
        <f>+IF(AL31&gt;=AE14,"Cumple","No cumple")</f>
        <v>Cumple</v>
      </c>
      <c r="AN31" s="61">
        <f>+AN21-AN23</f>
        <v>2231019843</v>
      </c>
      <c r="AO31" s="61">
        <f>+AO21-AO23</f>
        <v>2155823391</v>
      </c>
      <c r="AP31" s="61">
        <f>+AP21-AP23</f>
        <v>44681319</v>
      </c>
      <c r="AQ31" s="61">
        <f>+AN31+AO31+AP31</f>
        <v>4431524553</v>
      </c>
      <c r="AR31" s="66" t="str">
        <f>+IF(AQ31&gt;=$C$13,"Cumple","No cumple")</f>
        <v>Cumple</v>
      </c>
      <c r="AS31" s="50">
        <f>+AS21-AS23</f>
        <v>8950730774</v>
      </c>
      <c r="AT31" s="61">
        <f>+AT21-AT23</f>
        <v>149604978</v>
      </c>
      <c r="AU31" s="61">
        <f>+AS31+AT31</f>
        <v>9100335752</v>
      </c>
      <c r="AV31" s="66" t="str">
        <f>+IF(AU31&gt;=$C$13,"Cumple","No cumple")</f>
        <v>Cumple</v>
      </c>
      <c r="AW31" s="39">
        <f>+AW21-AW23</f>
        <v>2368549000</v>
      </c>
      <c r="AX31" s="42" t="str">
        <f>+IF(AW31&gt;=AP14,"Cumple","No cumple")</f>
        <v>Cumple</v>
      </c>
      <c r="AY31" s="50">
        <f>+AY21-AY23</f>
        <v>8464452793</v>
      </c>
      <c r="AZ31" s="61">
        <f>+AZ21-AZ23</f>
        <v>2343942344</v>
      </c>
      <c r="BA31" s="61">
        <f>+AY31+AZ31</f>
        <v>10808395137</v>
      </c>
      <c r="BB31" s="66" t="str">
        <f>+IF(BA31&gt;=$B$7*$C$14,"Cumple","No cumple")</f>
        <v>No cumple</v>
      </c>
    </row>
    <row r="32" spans="1:54" s="3" customFormat="1" x14ac:dyDescent="0.25">
      <c r="B32" s="312" t="s">
        <v>14</v>
      </c>
      <c r="C32" s="28" t="s">
        <v>77</v>
      </c>
      <c r="D32" s="53">
        <f>+D26/D25</f>
        <v>8.419781038886047E-2</v>
      </c>
      <c r="E32" s="67">
        <f>+E26/E25</f>
        <v>3.6860940558041885E-3</v>
      </c>
      <c r="F32" s="68">
        <f>+((D26*D20)+(E26*E20))/((D25*D20)+(E25*E20))</f>
        <v>8.3387892176853301E-2</v>
      </c>
      <c r="G32" s="66" t="str">
        <f>+IF(F32&gt;=$C$15,"Cumple","No cumple")</f>
        <v>Cumple</v>
      </c>
      <c r="H32" s="67">
        <f>+H26/H25</f>
        <v>0.12700859636759701</v>
      </c>
      <c r="I32" s="67">
        <f>+I26/I25</f>
        <v>0.34121935132439535</v>
      </c>
      <c r="J32" s="68">
        <f>+((H26*H20)+(I26*I20))/((H25*H20)+(I25*I20))</f>
        <v>0.19493238070577637</v>
      </c>
      <c r="K32" s="66" t="str">
        <f>+IF(J32&gt;=$C$15,"Cumple","No cumple")</f>
        <v>Cumple</v>
      </c>
      <c r="L32" s="44">
        <f>+L26/L25</f>
        <v>3.9920429455890187</v>
      </c>
      <c r="M32" s="42" t="str">
        <f>+IF(L32&gt;=$C$15,"Cumple","No cumple")</f>
        <v>Cumple</v>
      </c>
      <c r="N32" s="67">
        <f>+N26/N25</f>
        <v>6.1065783511037919E-2</v>
      </c>
      <c r="O32" s="67">
        <f>+O26/O25</f>
        <v>2.4278709585231647E-2</v>
      </c>
      <c r="P32" s="68">
        <f>+((N26*N20)+(O26*O20))/((N25*N20)+(O25*O20))</f>
        <v>4.2453448871417283E-2</v>
      </c>
      <c r="Q32" s="66" t="str">
        <f>+IF(P32&gt;=$C$15,"Cumple","No cumple")</f>
        <v>Cumple</v>
      </c>
      <c r="R32" s="44">
        <f>+R26/R25</f>
        <v>0.18890181812601092</v>
      </c>
      <c r="S32" s="42" t="str">
        <f>+IF(R32&gt;=$C$15,"Cumple","No cumple")</f>
        <v>Cumple</v>
      </c>
      <c r="T32" s="53">
        <f>+T26/T25</f>
        <v>7.6426306955021103E-2</v>
      </c>
      <c r="U32" s="67">
        <f>+U26/U25</f>
        <v>0.10877602676959425</v>
      </c>
      <c r="V32" s="68">
        <f>+((T26*T20)+(U26*U20))/((T25*T20)+(U25*U20))</f>
        <v>7.6849153373108631E-2</v>
      </c>
      <c r="W32" s="66" t="str">
        <f>+IF(V32&gt;=$C$15,"Cumple","No cumple")</f>
        <v>Cumple</v>
      </c>
      <c r="X32" s="53">
        <f>+X26/X25</f>
        <v>0.18454532017750921</v>
      </c>
      <c r="Y32" s="67">
        <f>+Y26/Y25</f>
        <v>0.16387991013815464</v>
      </c>
      <c r="Z32" s="68">
        <f>+((X26*X20)+(Y26*Y20))/((X25*X20)+(Y25*Y20))</f>
        <v>0.17190702055230508</v>
      </c>
      <c r="AA32" s="66" t="str">
        <f>+IF(Z32&gt;=$C$15,"Cumple","No cumple")</f>
        <v>Cumple</v>
      </c>
      <c r="AB32" s="44">
        <f>+AB26/AB25</f>
        <v>7.8146557329237587E-2</v>
      </c>
      <c r="AC32" s="42" t="str">
        <f>+IF(AB32&gt;=$C$15,"Cumple","No cumple")</f>
        <v>Cumple</v>
      </c>
      <c r="AD32" s="67">
        <f>+AD26/AD25</f>
        <v>0.69564603885736775</v>
      </c>
      <c r="AE32" s="64">
        <f>+AE26/AE25</f>
        <v>0.28112981372914475</v>
      </c>
      <c r="AF32" s="68">
        <f>+((AD26*AD20)+(AE26*AE20))/((AD25*AD20)+(AE25*AE20))</f>
        <v>0.29338258327274541</v>
      </c>
      <c r="AG32" s="66" t="str">
        <f>+IF(AF32&gt;=$C$15,"Cumple","No cumple")</f>
        <v>Cumple</v>
      </c>
      <c r="AH32" s="44">
        <f>+AH26/AH25</f>
        <v>0.19655565595206345</v>
      </c>
      <c r="AI32" s="42" t="str">
        <f>+IF(AH32&gt;=$C$15,"Cumple","No cumple")</f>
        <v>Cumple</v>
      </c>
      <c r="AJ32" s="44">
        <f>+AJ26/AJ25</f>
        <v>0.26601890242576232</v>
      </c>
      <c r="AK32" s="42" t="str">
        <f>+IF(AJ32&gt;=$C$15,"Cumple","No cumple")</f>
        <v>Cumple</v>
      </c>
      <c r="AL32" s="44">
        <f>+AL26/AL25</f>
        <v>0.10218680019511948</v>
      </c>
      <c r="AM32" s="42" t="str">
        <f>+IF(AL32&gt;=$C$15,"Cumple","No cumple")</f>
        <v>Cumple</v>
      </c>
      <c r="AN32" s="67">
        <f>+AN26/AN25</f>
        <v>0.35930558520146294</v>
      </c>
      <c r="AO32" s="64">
        <f>+AO26/AO25</f>
        <v>0.24040436342386393</v>
      </c>
      <c r="AP32" s="64">
        <f>+AP26/AP25</f>
        <v>0.43068870133405007</v>
      </c>
      <c r="AQ32" s="64">
        <f>+((AN26*AN20)+(AO26*AO20)+(AP26*AP20))/((AN25*AN20)+(AO25*AO20)+(AP25*AP20))</f>
        <v>0.31135155249668206</v>
      </c>
      <c r="AR32" s="66" t="str">
        <f>+IF(AQ32&gt;=$C$15,"Cumple","No cumple")</f>
        <v>Cumple</v>
      </c>
      <c r="AS32" s="53">
        <f>+AS26/AS25</f>
        <v>0.46878504320056402</v>
      </c>
      <c r="AT32" s="67">
        <f>+AT26/AT25</f>
        <v>0.42449479911763061</v>
      </c>
      <c r="AU32" s="68">
        <f>+((AS26*AS20)+(AT26*AT20))/((AS25*AS20)+(AT25*AT20))</f>
        <v>0.46870141990695352</v>
      </c>
      <c r="AV32" s="66" t="str">
        <f>+IF(AU32&gt;=$C$15,"Cumple","No cumple")</f>
        <v>Cumple</v>
      </c>
      <c r="AW32" s="44">
        <f>+AW26/AW25</f>
        <v>7.8501366963899311E-2</v>
      </c>
      <c r="AX32" s="42" t="str">
        <f>+IF(AW32&gt;=$C$15,"Cumple","No cumple")</f>
        <v>Cumple</v>
      </c>
      <c r="AY32" s="53">
        <f>+AY26/AY25</f>
        <v>0.231832343447295</v>
      </c>
      <c r="AZ32" s="67">
        <f>+AZ26/AZ25</f>
        <v>0.36215916699367501</v>
      </c>
      <c r="BA32" s="68">
        <f>+((AY26*AY20)+(AZ26*AZ20))/((AY25*AY20)+(AZ25*AZ20))</f>
        <v>0.24368513232779332</v>
      </c>
      <c r="BB32" s="66" t="str">
        <f>+IF(BA32&gt;=$C$15,"Cumple","No cumple")</f>
        <v>Cumple</v>
      </c>
    </row>
    <row r="33" spans="1:54" s="3" customFormat="1" x14ac:dyDescent="0.25">
      <c r="B33" s="312"/>
      <c r="C33" s="28" t="s">
        <v>78</v>
      </c>
      <c r="D33" s="53">
        <f>+D26/D22</f>
        <v>4.7907500355395795E-2</v>
      </c>
      <c r="E33" s="67">
        <f>+E26/E22</f>
        <v>3.402595439332566E-3</v>
      </c>
      <c r="F33" s="68">
        <f>+((D26*D20)+(E26*E20))/((D22*D20)+(E22*E20))</f>
        <v>4.7630469641027524E-2</v>
      </c>
      <c r="G33" s="66" t="str">
        <f>+IF(F33&gt;=$C$16,"Cumple","No cumple")</f>
        <v>Cumple</v>
      </c>
      <c r="H33" s="67">
        <f>+H26/H22</f>
        <v>9.9546300930418163E-2</v>
      </c>
      <c r="I33" s="67">
        <f>+I26/I22</f>
        <v>0.24096007932435967</v>
      </c>
      <c r="J33" s="68">
        <f>+((H26*H20)+(I26*I20))/((H22*H20)+(I22*I20))</f>
        <v>0.14763880966142137</v>
      </c>
      <c r="K33" s="66" t="str">
        <f>+IF(J33&gt;=$C$16,"Cumple","No cumple")</f>
        <v>Cumple</v>
      </c>
      <c r="L33" s="44">
        <f>+L26/L22</f>
        <v>3.9600361973633329</v>
      </c>
      <c r="M33" s="42" t="str">
        <f>+IF(L33&gt;=$C$16,"Cumple","No cumple")</f>
        <v>Cumple</v>
      </c>
      <c r="N33" s="67">
        <f>+N26/N22</f>
        <v>4.6847153346941915E-2</v>
      </c>
      <c r="O33" s="67">
        <f>+O26/O22</f>
        <v>1.5152431048558491E-2</v>
      </c>
      <c r="P33" s="68">
        <f>+((N26*N20)+(O26*O20))/((N22*N20)+(O22*O20))</f>
        <v>2.918401414658316E-2</v>
      </c>
      <c r="Q33" s="66" t="str">
        <f>+IF(P33&gt;=$C$16,"Cumple","No cumple")</f>
        <v>Cumple</v>
      </c>
      <c r="R33" s="44">
        <f>+R26/R22</f>
        <v>9.5754340068436444E-2</v>
      </c>
      <c r="S33" s="42" t="str">
        <f>+IF(R33&gt;=$C$16,"Cumple","No cumple")</f>
        <v>Cumple</v>
      </c>
      <c r="T33" s="53">
        <f>+T26/T22</f>
        <v>2.9621029266491461E-2</v>
      </c>
      <c r="U33" s="67">
        <f>+U26/U22</f>
        <v>7.5207065046692584E-2</v>
      </c>
      <c r="V33" s="68">
        <f>+((T26*T20)+(U26*U20))/((T22*T20)+(U22*U20))</f>
        <v>2.9956981454165831E-2</v>
      </c>
      <c r="W33" s="66" t="str">
        <f>+IF(V33&gt;=$C$16,"Cumple","No cumple")</f>
        <v>Cumple</v>
      </c>
      <c r="X33" s="53">
        <f>+X26/X22</f>
        <v>0.13570550093807321</v>
      </c>
      <c r="Y33" s="67">
        <f>+Y26/Y22</f>
        <v>6.6861025146809847E-2</v>
      </c>
      <c r="Z33" s="68">
        <f>+((X26*X20)+(Y26*Y20))/((X22*X20)+(Y22*Y20))</f>
        <v>8.4799712348393591E-2</v>
      </c>
      <c r="AA33" s="66" t="str">
        <f>+IF(Z33&gt;=$C$16,"Cumple","No cumple")</f>
        <v>Cumple</v>
      </c>
      <c r="AB33" s="44">
        <f>+AB26/AB22</f>
        <v>6.826641164403903E-2</v>
      </c>
      <c r="AC33" s="42" t="str">
        <f>+IF(AB33&gt;=$C$16,"Cumple","No cumple")</f>
        <v>Cumple</v>
      </c>
      <c r="AD33" s="67">
        <f>+AD26/AD22</f>
        <v>0.45621231640855353</v>
      </c>
      <c r="AE33" s="64">
        <f>+AE26/AE22</f>
        <v>0.16756693211634219</v>
      </c>
      <c r="AF33" s="68">
        <f>+((AD26*AD20)+(AE26*AE20))/((AD22*AD20)+(AE22*AE20))</f>
        <v>0.17534248889558293</v>
      </c>
      <c r="AG33" s="66" t="str">
        <f>+IF(AF33&gt;=$C$16,"Cumple","No cumple")</f>
        <v>Cumple</v>
      </c>
      <c r="AH33" s="44">
        <f>+AH26/AH22</f>
        <v>0.11007400493366225</v>
      </c>
      <c r="AI33" s="42" t="str">
        <f>+IF(AH33&gt;=$C$16,"Cumple","No cumple")</f>
        <v>Cumple</v>
      </c>
      <c r="AJ33" s="44">
        <f>+AJ26/AJ22</f>
        <v>0.18745508033011216</v>
      </c>
      <c r="AK33" s="42" t="str">
        <f>+IF(AJ33&gt;=$C$16,"Cumple","No cumple")</f>
        <v>Cumple</v>
      </c>
      <c r="AL33" s="44">
        <f>+AL26/AL22</f>
        <v>0.10208992828994121</v>
      </c>
      <c r="AM33" s="42" t="str">
        <f>+IF(AL33&gt;=$C$16,"Cumple","No cumple")</f>
        <v>Cumple</v>
      </c>
      <c r="AN33" s="67">
        <f>+AN26/AN22</f>
        <v>0.22018605997186769</v>
      </c>
      <c r="AO33" s="64">
        <f>+AO26/AO22</f>
        <v>0.17224491172759532</v>
      </c>
      <c r="AP33" s="64">
        <f>+AP26/AP22</f>
        <v>0.17549273173043381</v>
      </c>
      <c r="AQ33" s="64">
        <f>+((AN26*AN20)+(AO26*AO20)+(AP26*AP20))/((AN22*AN20)+(AO22*AO20)+(AP22*AP20))</f>
        <v>0.20255792152227969</v>
      </c>
      <c r="AR33" s="66" t="str">
        <f>+IF(AQ33&gt;=$C$16,"Cumple","No cumple")</f>
        <v>Cumple</v>
      </c>
      <c r="AS33" s="53">
        <f>+AS26/AS22</f>
        <v>0.30831770356545912</v>
      </c>
      <c r="AT33" s="67">
        <f>+AT26/AT22</f>
        <v>0.40274153292950643</v>
      </c>
      <c r="AU33" s="68">
        <f>+((AS26*AS20)+(AT26*AT20))/((AS22*AS20)+(AT22*AT20))</f>
        <v>0.30844136181714982</v>
      </c>
      <c r="AV33" s="66" t="str">
        <f>+IF(AU33&gt;=$C$16,"Cumple","No cumple")</f>
        <v>Cumple</v>
      </c>
      <c r="AW33" s="44">
        <f>+AW26/AW22</f>
        <v>5.0029094419959737E-2</v>
      </c>
      <c r="AX33" s="42" t="str">
        <f>+IF(AW33&gt;=$C$16,"Cumple","No cumple")</f>
        <v>Cumple</v>
      </c>
      <c r="AY33" s="53">
        <f>+AY26/AY22</f>
        <v>0.20484237637821406</v>
      </c>
      <c r="AZ33" s="67">
        <f>+AZ26/AZ22</f>
        <v>0.28404785755102691</v>
      </c>
      <c r="BA33" s="68">
        <f>+((AY26*AY20)+(AZ26*AZ20))/((AY22*AY20)+(AZ22*AZ20))</f>
        <v>0.21286516793318686</v>
      </c>
      <c r="BB33" s="66" t="str">
        <f>+IF(BA33&gt;=$C$16,"Cumple","No cumple")</f>
        <v>Cumple</v>
      </c>
    </row>
    <row r="34" spans="1:54" x14ac:dyDescent="0.2">
      <c r="B34" s="2"/>
      <c r="C34" s="28" t="s">
        <v>79</v>
      </c>
      <c r="D34" s="29">
        <v>44561</v>
      </c>
      <c r="E34" s="29">
        <v>44561</v>
      </c>
      <c r="F34" s="168"/>
      <c r="G34" s="24"/>
      <c r="H34" s="29">
        <v>44561</v>
      </c>
      <c r="I34" s="70">
        <v>44561</v>
      </c>
      <c r="J34" s="168"/>
      <c r="K34" s="24"/>
      <c r="L34" s="29">
        <v>44561</v>
      </c>
      <c r="M34" s="24"/>
      <c r="N34" s="29">
        <v>44561</v>
      </c>
      <c r="O34" s="70">
        <v>44561</v>
      </c>
      <c r="P34" s="168"/>
      <c r="Q34" s="24"/>
      <c r="R34" s="29">
        <v>44561</v>
      </c>
      <c r="S34" s="24"/>
      <c r="T34" s="29">
        <v>44561</v>
      </c>
      <c r="U34" s="29">
        <v>44561</v>
      </c>
      <c r="V34" s="168"/>
      <c r="W34" s="24"/>
      <c r="X34" s="29">
        <v>44561</v>
      </c>
      <c r="Y34" s="29">
        <v>44561</v>
      </c>
      <c r="Z34" s="168"/>
      <c r="AA34" s="24"/>
      <c r="AB34" s="29">
        <v>44561</v>
      </c>
      <c r="AC34" s="24"/>
      <c r="AD34" s="29">
        <v>44561</v>
      </c>
      <c r="AE34" s="29">
        <v>44561</v>
      </c>
      <c r="AF34" s="168"/>
      <c r="AG34" s="24"/>
      <c r="AH34" s="29">
        <v>44561</v>
      </c>
      <c r="AI34" s="24"/>
      <c r="AJ34" s="29">
        <v>44561</v>
      </c>
      <c r="AK34" s="24"/>
      <c r="AL34" s="29">
        <v>44561</v>
      </c>
      <c r="AM34" s="24"/>
      <c r="AN34" s="29">
        <v>44561</v>
      </c>
      <c r="AO34" s="29">
        <v>44561</v>
      </c>
      <c r="AP34" s="29">
        <v>44561</v>
      </c>
      <c r="AQ34" s="168"/>
      <c r="AR34" s="24"/>
      <c r="AS34" s="29">
        <v>44561</v>
      </c>
      <c r="AT34" s="29">
        <v>44561</v>
      </c>
      <c r="AU34" s="168"/>
      <c r="AV34" s="24"/>
      <c r="AW34" s="29">
        <v>44561</v>
      </c>
      <c r="AX34" s="24"/>
      <c r="AY34" s="29">
        <v>44561</v>
      </c>
      <c r="AZ34" s="29">
        <v>44561</v>
      </c>
      <c r="BA34" s="168"/>
      <c r="BB34" s="24"/>
    </row>
    <row r="35" spans="1:54" ht="15" thickBot="1" x14ac:dyDescent="0.25">
      <c r="B35" s="2"/>
      <c r="C35" s="28"/>
      <c r="D35" s="32" t="s">
        <v>80</v>
      </c>
      <c r="E35" s="71" t="s">
        <v>80</v>
      </c>
      <c r="F35" s="168"/>
      <c r="G35" s="24"/>
      <c r="H35" s="32" t="s">
        <v>80</v>
      </c>
      <c r="I35" s="71" t="s">
        <v>80</v>
      </c>
      <c r="J35" s="168"/>
      <c r="K35" s="24"/>
      <c r="L35" s="30"/>
      <c r="M35" s="24"/>
      <c r="N35" s="32" t="s">
        <v>80</v>
      </c>
      <c r="O35" s="71" t="s">
        <v>80</v>
      </c>
      <c r="P35" s="168"/>
      <c r="Q35" s="24"/>
      <c r="R35" s="30" t="s">
        <v>80</v>
      </c>
      <c r="S35" s="24"/>
      <c r="T35" s="30" t="s">
        <v>80</v>
      </c>
      <c r="U35" s="30" t="s">
        <v>80</v>
      </c>
      <c r="V35" s="168"/>
      <c r="W35" s="24"/>
      <c r="X35" s="30" t="s">
        <v>80</v>
      </c>
      <c r="Y35" s="30" t="s">
        <v>80</v>
      </c>
      <c r="Z35" s="168"/>
      <c r="AA35" s="24"/>
      <c r="AB35" s="30" t="s">
        <v>80</v>
      </c>
      <c r="AC35" s="24"/>
      <c r="AD35" s="30" t="s">
        <v>80</v>
      </c>
      <c r="AE35" s="30" t="s">
        <v>80</v>
      </c>
      <c r="AF35" s="168"/>
      <c r="AG35" s="24"/>
      <c r="AH35" s="30" t="s">
        <v>80</v>
      </c>
      <c r="AI35" s="24"/>
      <c r="AJ35" s="30" t="s">
        <v>80</v>
      </c>
      <c r="AK35" s="24"/>
      <c r="AL35" s="30" t="s">
        <v>80</v>
      </c>
      <c r="AM35" s="24"/>
      <c r="AN35" s="30" t="s">
        <v>80</v>
      </c>
      <c r="AO35" s="30" t="s">
        <v>80</v>
      </c>
      <c r="AP35" s="30" t="s">
        <v>80</v>
      </c>
      <c r="AQ35" s="168"/>
      <c r="AR35" s="24"/>
      <c r="AS35" s="30" t="s">
        <v>80</v>
      </c>
      <c r="AT35" s="30" t="s">
        <v>80</v>
      </c>
      <c r="AU35" s="168"/>
      <c r="AV35" s="24"/>
      <c r="AW35" s="30" t="s">
        <v>80</v>
      </c>
      <c r="AX35" s="24"/>
      <c r="AY35" s="30" t="s">
        <v>80</v>
      </c>
      <c r="AZ35" s="30" t="s">
        <v>80</v>
      </c>
      <c r="BA35" s="168"/>
      <c r="BB35" s="24"/>
    </row>
    <row r="36" spans="1:54" x14ac:dyDescent="0.2">
      <c r="C36" s="28" t="s">
        <v>81</v>
      </c>
      <c r="D36" s="29">
        <v>44693</v>
      </c>
      <c r="E36" s="29">
        <v>44694</v>
      </c>
      <c r="F36" s="169"/>
      <c r="G36" s="31"/>
      <c r="H36" s="29">
        <v>44714</v>
      </c>
      <c r="I36" s="29">
        <v>44713</v>
      </c>
      <c r="J36" s="169"/>
      <c r="K36" s="31"/>
      <c r="L36" s="29">
        <v>44718</v>
      </c>
      <c r="M36" s="31"/>
      <c r="N36" s="29">
        <v>44704</v>
      </c>
      <c r="O36" s="29">
        <v>44715</v>
      </c>
      <c r="P36" s="169"/>
      <c r="Q36" s="31"/>
      <c r="R36" s="29">
        <v>44691</v>
      </c>
      <c r="S36" s="31"/>
      <c r="T36" s="29">
        <v>44698</v>
      </c>
      <c r="U36" s="29">
        <v>44697</v>
      </c>
      <c r="V36" s="169"/>
      <c r="W36" s="31"/>
      <c r="X36" s="29">
        <v>44700</v>
      </c>
      <c r="Y36" s="70">
        <v>44718</v>
      </c>
      <c r="Z36" s="169"/>
      <c r="AA36" s="31"/>
      <c r="AB36" s="29">
        <v>44693</v>
      </c>
      <c r="AC36" s="31"/>
      <c r="AD36" s="29">
        <v>44707</v>
      </c>
      <c r="AE36" s="29">
        <v>44707</v>
      </c>
      <c r="AF36" s="169"/>
      <c r="AG36" s="31"/>
      <c r="AH36" s="29">
        <v>44712</v>
      </c>
      <c r="AI36" s="31"/>
      <c r="AJ36" s="29">
        <v>44712</v>
      </c>
      <c r="AK36" s="31"/>
      <c r="AL36" s="29">
        <v>44715</v>
      </c>
      <c r="AM36" s="31"/>
      <c r="AN36" s="29">
        <v>44714</v>
      </c>
      <c r="AO36" s="70">
        <v>44712</v>
      </c>
      <c r="AP36" s="29">
        <v>44714</v>
      </c>
      <c r="AQ36" s="169"/>
      <c r="AR36" s="31"/>
      <c r="AS36" s="29">
        <v>44698</v>
      </c>
      <c r="AT36" s="70">
        <v>44713</v>
      </c>
      <c r="AU36" s="169"/>
      <c r="AV36" s="31"/>
      <c r="AW36" s="29">
        <v>44700</v>
      </c>
      <c r="AX36" s="31"/>
      <c r="AY36" s="261">
        <v>44686</v>
      </c>
      <c r="AZ36" s="261">
        <v>44686</v>
      </c>
      <c r="BA36" s="169"/>
      <c r="BB36" s="31"/>
    </row>
    <row r="37" spans="1:54" ht="16.5" customHeight="1" thickBot="1" x14ac:dyDescent="0.25">
      <c r="D37" s="32" t="str">
        <f>+IF($B$8-D36&lt;=30,"Cumple","No cumple")</f>
        <v>Cumple</v>
      </c>
      <c r="E37" s="32" t="str">
        <f>+IF($B$8-E36&lt;=30,"Cumple","No cumple")</f>
        <v>Cumple</v>
      </c>
      <c r="F37" s="168"/>
      <c r="G37" s="24"/>
      <c r="H37" s="262" t="str">
        <f t="shared" ref="H37:I37" si="0">+IF($B$8-H36&lt;=30,"Cumple","No cumple")</f>
        <v>Cumple</v>
      </c>
      <c r="I37" s="263" t="str">
        <f t="shared" si="0"/>
        <v>Cumple</v>
      </c>
      <c r="J37" s="168"/>
      <c r="K37" s="24"/>
      <c r="L37" s="32" t="str">
        <f>+IF($B$8-L36&lt;=30,"Cumple","No cumple")</f>
        <v>Cumple</v>
      </c>
      <c r="M37" s="27"/>
      <c r="N37" s="262" t="str">
        <f t="shared" ref="N37:O37" si="1">+IF($B$8-N36&lt;=30,"Cumple","No cumple")</f>
        <v>Cumple</v>
      </c>
      <c r="O37" s="263" t="str">
        <f t="shared" si="1"/>
        <v>Cumple</v>
      </c>
      <c r="P37" s="168"/>
      <c r="Q37" s="24"/>
      <c r="R37" s="32" t="str">
        <f>+IF($B$8-R36&lt;=30,"Cumple","No cumple")</f>
        <v>Cumple</v>
      </c>
      <c r="S37" s="27"/>
      <c r="T37" s="262" t="str">
        <f>+IF($B$8-T36&lt;=30,"Cumple","No cumple")</f>
        <v>Cumple</v>
      </c>
      <c r="U37" s="262" t="str">
        <f>+IF($B$8-U36&lt;=30,"Cumple","No cumple")</f>
        <v>Cumple</v>
      </c>
      <c r="V37" s="168"/>
      <c r="W37" s="24"/>
      <c r="X37" s="32" t="str">
        <f>+IF($B$8-X36&lt;=30,"Cumple","No cumple")</f>
        <v>Cumple</v>
      </c>
      <c r="Y37" s="76" t="str">
        <f>+IF($B$8-Y36&lt;=30,"Cumple","No cumple")</f>
        <v>Cumple</v>
      </c>
      <c r="Z37" s="26"/>
      <c r="AA37" s="27"/>
      <c r="AB37" s="32" t="str">
        <f>+IF($B$8-AB36&lt;=30,"Cumple","No cumple")</f>
        <v>Cumple</v>
      </c>
      <c r="AC37" s="27"/>
      <c r="AD37" s="32" t="str">
        <f t="shared" ref="AD37:AE37" si="2">+IF($B$8-AD36&lt;=30,"Cumple","No cumple")</f>
        <v>Cumple</v>
      </c>
      <c r="AE37" s="32" t="str">
        <f t="shared" si="2"/>
        <v>Cumple</v>
      </c>
      <c r="AF37" s="26"/>
      <c r="AG37" s="27"/>
      <c r="AH37" s="32" t="str">
        <f>+IF($B$8-AH36&lt;=30,"Cumple","No cumple")</f>
        <v>Cumple</v>
      </c>
      <c r="AI37" s="27"/>
      <c r="AJ37" s="32" t="str">
        <f>+IF($B$8-AJ36&lt;=30,"Cumple","No cumple")</f>
        <v>Cumple</v>
      </c>
      <c r="AK37" s="27"/>
      <c r="AL37" s="32" t="str">
        <f>+IF($B$8-AL36&lt;=30,"Cumple","No cumple")</f>
        <v>Cumple</v>
      </c>
      <c r="AM37" s="27"/>
      <c r="AN37" s="32" t="str">
        <f>+IF($B$8-AN36&lt;=30,"Cumple","No cumple")</f>
        <v>Cumple</v>
      </c>
      <c r="AO37" s="76" t="str">
        <f>+IF($B$8-AO36&lt;=30,"Cumple","No cumple")</f>
        <v>Cumple</v>
      </c>
      <c r="AP37" s="264" t="str">
        <f>+IF($B$8-AP36&lt;=30,"Cumple","No cumple")</f>
        <v>Cumple</v>
      </c>
      <c r="AQ37" s="26"/>
      <c r="AR37" s="27"/>
      <c r="AS37" s="32" t="str">
        <f>+IF($B$8-AS36&lt;=30,"Cumple","No cumple")</f>
        <v>Cumple</v>
      </c>
      <c r="AT37" s="76" t="str">
        <f>+IF($B$8-AT36&lt;=30,"Cumple","No cumple")</f>
        <v>Cumple</v>
      </c>
      <c r="AU37" s="26"/>
      <c r="AV37" s="27"/>
      <c r="AW37" s="32" t="str">
        <f>+IF($B$8-AW36&lt;=30,"Cumple","No cumple")</f>
        <v>Cumple</v>
      </c>
      <c r="AX37" s="27"/>
      <c r="AY37" s="32" t="s">
        <v>80</v>
      </c>
      <c r="AZ37" s="32" t="s">
        <v>80</v>
      </c>
      <c r="BA37" s="26"/>
      <c r="BB37" s="27"/>
    </row>
    <row r="38" spans="1:54" ht="15" customHeight="1" x14ac:dyDescent="0.2">
      <c r="D38" s="328" t="s">
        <v>287</v>
      </c>
      <c r="E38" s="330"/>
      <c r="F38" s="330"/>
      <c r="G38" s="329"/>
      <c r="H38" s="328" t="s">
        <v>287</v>
      </c>
      <c r="I38" s="330"/>
      <c r="J38" s="330"/>
      <c r="K38" s="329"/>
      <c r="L38" s="328" t="s">
        <v>287</v>
      </c>
      <c r="M38" s="329"/>
      <c r="N38" s="328" t="s">
        <v>287</v>
      </c>
      <c r="O38" s="330"/>
      <c r="P38" s="330"/>
      <c r="Q38" s="329"/>
      <c r="R38" s="328" t="s">
        <v>287</v>
      </c>
      <c r="S38" s="329"/>
      <c r="T38" s="328" t="s">
        <v>287</v>
      </c>
      <c r="U38" s="330"/>
      <c r="V38" s="330"/>
      <c r="W38" s="329"/>
      <c r="X38" s="328" t="s">
        <v>287</v>
      </c>
      <c r="Y38" s="330"/>
      <c r="Z38" s="330"/>
      <c r="AA38" s="329"/>
      <c r="AB38" s="328" t="s">
        <v>287</v>
      </c>
      <c r="AC38" s="329"/>
      <c r="AD38" s="328" t="s">
        <v>287</v>
      </c>
      <c r="AE38" s="330"/>
      <c r="AF38" s="330"/>
      <c r="AG38" s="329"/>
      <c r="AH38" s="328" t="s">
        <v>287</v>
      </c>
      <c r="AI38" s="329"/>
      <c r="AJ38" s="328" t="s">
        <v>287</v>
      </c>
      <c r="AK38" s="329"/>
      <c r="AL38" s="328" t="s">
        <v>287</v>
      </c>
      <c r="AM38" s="329"/>
      <c r="AN38" s="328" t="s">
        <v>287</v>
      </c>
      <c r="AO38" s="330"/>
      <c r="AP38" s="330"/>
      <c r="AQ38" s="330"/>
      <c r="AR38" s="329"/>
      <c r="AS38" s="328" t="s">
        <v>287</v>
      </c>
      <c r="AT38" s="330"/>
      <c r="AU38" s="330"/>
      <c r="AV38" s="329"/>
      <c r="AW38" s="328" t="s">
        <v>287</v>
      </c>
      <c r="AX38" s="329"/>
      <c r="AY38" s="328" t="s">
        <v>287</v>
      </c>
      <c r="AZ38" s="330"/>
      <c r="BA38" s="330"/>
      <c r="BB38" s="329"/>
    </row>
    <row r="39" spans="1:54" ht="56.45" customHeight="1" x14ac:dyDescent="0.2">
      <c r="A39" s="21"/>
      <c r="B39" s="21"/>
      <c r="C39" s="22" t="s">
        <v>82</v>
      </c>
      <c r="D39" s="265">
        <v>44678</v>
      </c>
      <c r="E39" s="266">
        <v>44679</v>
      </c>
      <c r="F39" s="174"/>
      <c r="G39" s="23"/>
      <c r="H39" s="75">
        <v>44652</v>
      </c>
      <c r="I39" s="75">
        <v>44655</v>
      </c>
      <c r="J39" s="174"/>
      <c r="K39" s="23"/>
      <c r="L39" s="47">
        <v>44669</v>
      </c>
      <c r="M39" s="23"/>
      <c r="N39" s="75">
        <v>44651</v>
      </c>
      <c r="O39" s="74">
        <v>44693</v>
      </c>
      <c r="P39" s="174"/>
      <c r="Q39" s="23"/>
      <c r="R39" s="47">
        <v>44676</v>
      </c>
      <c r="S39" s="23"/>
      <c r="T39" s="75">
        <v>44679</v>
      </c>
      <c r="U39" s="74">
        <v>44680</v>
      </c>
      <c r="V39" s="174"/>
      <c r="W39" s="23"/>
      <c r="X39" s="47">
        <v>44616</v>
      </c>
      <c r="Y39" s="77">
        <v>44652</v>
      </c>
      <c r="Z39" s="174"/>
      <c r="AA39" s="23"/>
      <c r="AB39" s="47">
        <v>44678</v>
      </c>
      <c r="AC39" s="23"/>
      <c r="AD39" s="47">
        <v>44658</v>
      </c>
      <c r="AE39" s="77">
        <v>44663</v>
      </c>
      <c r="AF39" s="174"/>
      <c r="AG39" s="23"/>
      <c r="AH39" s="47">
        <v>44693</v>
      </c>
      <c r="AI39" s="23"/>
      <c r="AJ39" s="47">
        <v>44677</v>
      </c>
      <c r="AK39" s="23"/>
      <c r="AL39" s="47">
        <v>44676</v>
      </c>
      <c r="AM39" s="23"/>
      <c r="AN39" s="47">
        <v>44690</v>
      </c>
      <c r="AO39" s="77">
        <v>44692</v>
      </c>
      <c r="AP39" s="267"/>
      <c r="AQ39" s="174"/>
      <c r="AR39" s="23"/>
      <c r="AS39" s="47">
        <v>44680</v>
      </c>
      <c r="AT39" s="77">
        <v>44664</v>
      </c>
      <c r="AU39" s="174"/>
      <c r="AV39" s="23"/>
      <c r="AW39" s="47">
        <v>44685</v>
      </c>
      <c r="AX39" s="23"/>
      <c r="AY39" s="47">
        <v>44659</v>
      </c>
      <c r="AZ39" s="77">
        <v>44658</v>
      </c>
      <c r="BA39" s="174"/>
      <c r="BB39" s="23"/>
    </row>
    <row r="40" spans="1:54" s="268" customFormat="1" ht="72" customHeight="1" thickBot="1" x14ac:dyDescent="0.25">
      <c r="D40" s="269" t="s">
        <v>80</v>
      </c>
      <c r="E40" s="270" t="s">
        <v>80</v>
      </c>
      <c r="F40" s="271"/>
      <c r="G40" s="272"/>
      <c r="H40" s="269" t="s">
        <v>80</v>
      </c>
      <c r="I40" s="269" t="s">
        <v>80</v>
      </c>
      <c r="J40" s="271"/>
      <c r="K40" s="272"/>
      <c r="L40" s="273" t="s">
        <v>80</v>
      </c>
      <c r="M40" s="274"/>
      <c r="N40" s="269" t="s">
        <v>80</v>
      </c>
      <c r="O40" s="270" t="s">
        <v>80</v>
      </c>
      <c r="P40" s="271"/>
      <c r="Q40" s="272"/>
      <c r="R40" s="273" t="s">
        <v>80</v>
      </c>
      <c r="S40" s="274"/>
      <c r="T40" s="269" t="s">
        <v>80</v>
      </c>
      <c r="U40" s="270" t="s">
        <v>80</v>
      </c>
      <c r="V40" s="271"/>
      <c r="W40" s="272"/>
      <c r="X40" s="269" t="s">
        <v>80</v>
      </c>
      <c r="Y40" s="269" t="s">
        <v>80</v>
      </c>
      <c r="Z40" s="271"/>
      <c r="AA40" s="272"/>
      <c r="AB40" s="273" t="s">
        <v>80</v>
      </c>
      <c r="AC40" s="274"/>
      <c r="AD40" s="269" t="s">
        <v>80</v>
      </c>
      <c r="AE40" s="269" t="s">
        <v>80</v>
      </c>
      <c r="AF40" s="271"/>
      <c r="AG40" s="272"/>
      <c r="AH40" s="273" t="s">
        <v>80</v>
      </c>
      <c r="AI40" s="274"/>
      <c r="AJ40" s="273" t="s">
        <v>80</v>
      </c>
      <c r="AK40" s="274"/>
      <c r="AL40" s="273" t="s">
        <v>80</v>
      </c>
      <c r="AM40" s="274"/>
      <c r="AN40" s="269" t="s">
        <v>80</v>
      </c>
      <c r="AO40" s="269" t="s">
        <v>80</v>
      </c>
      <c r="AP40" s="275"/>
      <c r="AQ40" s="271"/>
      <c r="AR40" s="272"/>
      <c r="AS40" s="269" t="s">
        <v>80</v>
      </c>
      <c r="AT40" s="269" t="s">
        <v>80</v>
      </c>
      <c r="AU40" s="271"/>
      <c r="AV40" s="272"/>
      <c r="AW40" s="273" t="s">
        <v>80</v>
      </c>
      <c r="AX40" s="274"/>
      <c r="AY40" s="269" t="s">
        <v>80</v>
      </c>
      <c r="AZ40" s="269" t="s">
        <v>80</v>
      </c>
      <c r="BA40" s="271"/>
      <c r="BB40" s="272"/>
    </row>
    <row r="41" spans="1:54" x14ac:dyDescent="0.2">
      <c r="A41" s="317" t="s">
        <v>288</v>
      </c>
      <c r="B41" s="317"/>
      <c r="L41" s="34"/>
      <c r="M41" s="34"/>
      <c r="R41" s="34"/>
      <c r="S41" s="34"/>
      <c r="X41" s="179"/>
      <c r="Y41" s="179"/>
      <c r="Z41" s="179"/>
      <c r="AA41" s="179"/>
      <c r="AB41" s="34"/>
      <c r="AC41" s="34"/>
      <c r="AD41" s="179"/>
      <c r="AE41" s="179"/>
      <c r="AF41" s="179"/>
      <c r="AG41" s="179"/>
      <c r="AH41" s="34"/>
      <c r="AI41" s="34"/>
      <c r="AJ41" s="34"/>
      <c r="AK41" s="34"/>
      <c r="AL41" s="34"/>
      <c r="AM41" s="34"/>
      <c r="AN41" s="179"/>
      <c r="AO41" s="179"/>
      <c r="AP41" s="179"/>
      <c r="AQ41" s="179"/>
      <c r="AR41" s="179"/>
      <c r="AS41" s="179"/>
      <c r="AT41" s="179"/>
      <c r="AU41" s="179"/>
      <c r="AV41" s="179"/>
      <c r="AW41" s="34"/>
      <c r="AX41" s="34"/>
      <c r="AY41" s="179"/>
      <c r="AZ41" s="179"/>
      <c r="BA41" s="179"/>
      <c r="BB41" s="179"/>
    </row>
    <row r="42" spans="1:54" x14ac:dyDescent="0.2">
      <c r="A42" s="180"/>
      <c r="B42" s="180"/>
      <c r="C42" s="180"/>
      <c r="D42" s="180"/>
      <c r="E42" s="180"/>
      <c r="F42" s="180"/>
      <c r="G42" s="180"/>
      <c r="H42" s="180"/>
      <c r="I42" s="180"/>
      <c r="J42" s="180"/>
      <c r="K42" s="180"/>
      <c r="N42" s="180"/>
      <c r="O42" s="180"/>
      <c r="P42" s="180"/>
      <c r="Q42" s="180"/>
      <c r="T42" s="180"/>
      <c r="U42" s="180"/>
      <c r="V42" s="180"/>
      <c r="W42" s="180"/>
      <c r="X42" s="180"/>
      <c r="Y42" s="180"/>
      <c r="Z42" s="180"/>
      <c r="AA42" s="180"/>
      <c r="AD42" s="180"/>
      <c r="AE42" s="180"/>
      <c r="AF42" s="180"/>
      <c r="AG42" s="180"/>
      <c r="AN42" s="180"/>
      <c r="AO42" s="276"/>
      <c r="AP42" s="180"/>
      <c r="AQ42" s="180"/>
      <c r="AR42" s="180"/>
      <c r="AS42" s="180"/>
      <c r="AT42" s="180"/>
      <c r="AU42" s="180"/>
      <c r="AV42" s="180"/>
      <c r="AY42" s="180"/>
      <c r="AZ42" s="180"/>
      <c r="BA42" s="180"/>
      <c r="BB42" s="180"/>
    </row>
  </sheetData>
  <mergeCells count="46">
    <mergeCell ref="H18:K18"/>
    <mergeCell ref="A1:AR1"/>
    <mergeCell ref="A2:AR2"/>
    <mergeCell ref="A3:AR3"/>
    <mergeCell ref="A4:AR4"/>
    <mergeCell ref="A5:AR5"/>
    <mergeCell ref="A6:AR6"/>
    <mergeCell ref="A10:C10"/>
    <mergeCell ref="A11:A14"/>
    <mergeCell ref="A15:A16"/>
    <mergeCell ref="C18:C19"/>
    <mergeCell ref="D18:G18"/>
    <mergeCell ref="AN18:AR18"/>
    <mergeCell ref="AS18:AV18"/>
    <mergeCell ref="L18:M18"/>
    <mergeCell ref="N18:Q18"/>
    <mergeCell ref="R18:S18"/>
    <mergeCell ref="T18:W18"/>
    <mergeCell ref="X18:AA18"/>
    <mergeCell ref="AB18:AC18"/>
    <mergeCell ref="AH38:AI38"/>
    <mergeCell ref="AJ38:AK38"/>
    <mergeCell ref="AW18:AX18"/>
    <mergeCell ref="AY18:BB18"/>
    <mergeCell ref="B21:B27"/>
    <mergeCell ref="B28:B31"/>
    <mergeCell ref="B32:B33"/>
    <mergeCell ref="D38:G38"/>
    <mergeCell ref="H38:K38"/>
    <mergeCell ref="L38:M38"/>
    <mergeCell ref="N38:Q38"/>
    <mergeCell ref="R38:S38"/>
    <mergeCell ref="AD18:AG18"/>
    <mergeCell ref="AH18:AI18"/>
    <mergeCell ref="AJ18:AK18"/>
    <mergeCell ref="AL18:AM18"/>
    <mergeCell ref="A41:B41"/>
    <mergeCell ref="T38:W38"/>
    <mergeCell ref="X38:AA38"/>
    <mergeCell ref="AB38:AC38"/>
    <mergeCell ref="AD38:AG38"/>
    <mergeCell ref="AL38:AM38"/>
    <mergeCell ref="AN38:AR38"/>
    <mergeCell ref="AS38:AV38"/>
    <mergeCell ref="AW38:AX38"/>
    <mergeCell ref="AY38:BB38"/>
  </mergeCells>
  <pageMargins left="0.70866141732283472" right="0.70866141732283472" top="0.74803149606299213" bottom="0.74803149606299213" header="0.31496062992125984" footer="0.31496062992125984"/>
  <pageSetup scale="7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1"/>
  <sheetViews>
    <sheetView showGridLines="0" zoomScale="59" zoomScaleNormal="55" workbookViewId="0">
      <pane xSplit="3" topLeftCell="AJ1" activePane="topRight" state="frozen"/>
      <selection activeCell="A7" sqref="A7"/>
      <selection pane="topRight" activeCell="B39" sqref="B39"/>
    </sheetView>
  </sheetViews>
  <sheetFormatPr baseColWidth="10" defaultColWidth="11" defaultRowHeight="14.25" x14ac:dyDescent="0.2"/>
  <cols>
    <col min="1" max="1" width="45.42578125" style="1" bestFit="1" customWidth="1"/>
    <col min="2" max="2" width="43.140625" style="1" customWidth="1"/>
    <col min="3" max="3" width="32.42578125" style="1" customWidth="1"/>
    <col min="4" max="4" width="14.85546875" style="1" customWidth="1"/>
    <col min="5" max="5" width="13" style="1" customWidth="1"/>
    <col min="6" max="6" width="14.85546875" style="1" customWidth="1"/>
    <col min="7" max="7" width="13" style="1" customWidth="1"/>
    <col min="8" max="8" width="22.5703125" style="1" customWidth="1"/>
    <col min="9" max="9" width="23.5703125" style="1" customWidth="1"/>
    <col min="10" max="10" width="13.42578125" style="1" bestFit="1" customWidth="1"/>
    <col min="11" max="11" width="12.7109375" style="1" bestFit="1" customWidth="1"/>
    <col min="12" max="12" width="14.85546875" style="1" customWidth="1"/>
    <col min="13" max="13" width="13" style="1" customWidth="1"/>
    <col min="14" max="14" width="22.5703125" style="1" customWidth="1"/>
    <col min="15" max="15" width="23.5703125" style="1" customWidth="1"/>
    <col min="16" max="16" width="13.42578125" style="1" bestFit="1" customWidth="1"/>
    <col min="17" max="17" width="12.7109375" style="1" bestFit="1" customWidth="1"/>
    <col min="18" max="18" width="12.5703125" style="1" bestFit="1" customWidth="1"/>
    <col min="19" max="19" width="13.85546875" style="1" bestFit="1" customWidth="1"/>
    <col min="20" max="20" width="12.5703125" style="1" bestFit="1" customWidth="1"/>
    <col min="21" max="21" width="15.140625" style="1" bestFit="1" customWidth="1"/>
    <col min="22" max="22" width="11" style="1"/>
    <col min="23" max="23" width="12.5703125" style="1" bestFit="1" customWidth="1"/>
    <col min="24" max="24" width="13.85546875" style="1" bestFit="1" customWidth="1"/>
    <col min="25" max="25" width="12.5703125" style="1" bestFit="1" customWidth="1"/>
    <col min="26" max="26" width="15.140625" style="1" bestFit="1" customWidth="1"/>
    <col min="27" max="27" width="11" style="1"/>
    <col min="28" max="28" width="15.7109375" style="1" customWidth="1"/>
    <col min="29" max="29" width="19.28515625" style="1" customWidth="1"/>
    <col min="30" max="30" width="13.42578125" style="1" bestFit="1" customWidth="1"/>
    <col min="31" max="31" width="12.7109375" style="1" bestFit="1" customWidth="1"/>
    <col min="32" max="32" width="15.7109375" style="1" customWidth="1"/>
    <col min="33" max="33" width="22.140625" style="1" customWidth="1"/>
    <col min="34" max="34" width="13.42578125" style="1" bestFit="1" customWidth="1"/>
    <col min="35" max="35" width="12.7109375" style="1" bestFit="1" customWidth="1"/>
    <col min="36" max="36" width="15.7109375" style="1" customWidth="1"/>
    <col min="37" max="37" width="22.140625" style="1" customWidth="1"/>
    <col min="38" max="38" width="13.42578125" style="1" bestFit="1" customWidth="1"/>
    <col min="39" max="39" width="12.7109375" style="1" bestFit="1" customWidth="1"/>
    <col min="40" max="40" width="15.7109375" style="1" customWidth="1"/>
    <col min="41" max="41" width="22.140625" style="1" customWidth="1"/>
    <col min="42" max="42" width="13.42578125" style="1" bestFit="1" customWidth="1"/>
    <col min="43" max="43" width="12.7109375" style="1" bestFit="1" customWidth="1"/>
    <col min="44" max="44" width="14.85546875" style="1" customWidth="1"/>
    <col min="45" max="45" width="13" style="1" customWidth="1"/>
    <col min="46" max="46" width="15.7109375" style="1" customWidth="1"/>
    <col min="47" max="47" width="22.140625" style="1" customWidth="1"/>
    <col min="48" max="48" width="13.42578125" style="1" bestFit="1" customWidth="1"/>
    <col min="49" max="49" width="12.7109375" style="1" bestFit="1" customWidth="1"/>
    <col min="50" max="50" width="15.7109375" style="1" customWidth="1"/>
    <col min="51" max="51" width="22.140625" style="1" customWidth="1"/>
    <col min="52" max="52" width="13.42578125" style="1" bestFit="1" customWidth="1"/>
    <col min="53" max="53" width="12.7109375" style="1" bestFit="1" customWidth="1"/>
    <col min="54" max="54" width="15.7109375" style="1" customWidth="1"/>
    <col min="55" max="55" width="22.140625" style="1" customWidth="1"/>
    <col min="56" max="56" width="13.42578125" style="1" bestFit="1" customWidth="1"/>
    <col min="57" max="57" width="12.7109375" style="1" bestFit="1" customWidth="1"/>
    <col min="58" max="58" width="14.85546875" style="1" customWidth="1"/>
    <col min="59" max="59" width="13" style="1" customWidth="1"/>
    <col min="60" max="60" width="15.7109375" style="1" customWidth="1"/>
    <col min="61" max="61" width="22.140625" style="1" customWidth="1"/>
    <col min="62" max="62" width="13.42578125" style="1" bestFit="1" customWidth="1"/>
    <col min="63" max="63" width="12.7109375" style="1" bestFit="1" customWidth="1"/>
    <col min="64" max="16384" width="11" style="1"/>
  </cols>
  <sheetData>
    <row r="1" spans="1:63" x14ac:dyDescent="0.2">
      <c r="A1" s="296" t="s">
        <v>0</v>
      </c>
      <c r="B1" s="296"/>
      <c r="C1" s="296"/>
      <c r="D1" s="296"/>
      <c r="E1" s="296"/>
      <c r="F1" s="296"/>
      <c r="G1" s="296"/>
      <c r="H1" s="296"/>
      <c r="I1" s="296"/>
      <c r="J1" s="296"/>
      <c r="K1" s="296"/>
      <c r="L1" s="296"/>
      <c r="M1" s="296"/>
      <c r="N1" s="296"/>
      <c r="O1" s="296"/>
      <c r="P1" s="296"/>
      <c r="Q1" s="296"/>
      <c r="R1" s="296"/>
      <c r="S1" s="296"/>
      <c r="T1" s="296"/>
      <c r="U1" s="296"/>
      <c r="V1" s="296"/>
      <c r="W1" s="296"/>
      <c r="X1" s="296"/>
      <c r="Y1" s="296"/>
      <c r="Z1" s="296"/>
      <c r="AA1" s="296"/>
      <c r="AB1" s="296"/>
      <c r="AC1" s="296"/>
      <c r="AD1" s="296"/>
      <c r="AE1" s="296"/>
      <c r="AF1" s="296"/>
      <c r="AG1" s="296"/>
      <c r="AH1" s="296"/>
      <c r="AI1" s="296"/>
    </row>
    <row r="2" spans="1:63" x14ac:dyDescent="0.2">
      <c r="A2" s="296" t="s">
        <v>1</v>
      </c>
      <c r="B2" s="296"/>
      <c r="C2" s="296"/>
      <c r="D2" s="296"/>
      <c r="E2" s="296"/>
      <c r="F2" s="296"/>
      <c r="G2" s="296"/>
      <c r="H2" s="296"/>
      <c r="I2" s="296"/>
      <c r="J2" s="296"/>
      <c r="K2" s="296"/>
      <c r="L2" s="296"/>
      <c r="M2" s="296"/>
      <c r="N2" s="296"/>
      <c r="O2" s="296"/>
      <c r="P2" s="296"/>
      <c r="Q2" s="296"/>
      <c r="R2" s="296"/>
      <c r="S2" s="296"/>
      <c r="T2" s="296"/>
      <c r="U2" s="296"/>
      <c r="V2" s="296"/>
      <c r="W2" s="296"/>
      <c r="X2" s="296"/>
      <c r="Y2" s="296"/>
      <c r="Z2" s="296"/>
      <c r="AA2" s="296"/>
      <c r="AB2" s="296"/>
      <c r="AC2" s="296"/>
      <c r="AD2" s="296"/>
      <c r="AE2" s="296"/>
      <c r="AF2" s="296"/>
      <c r="AG2" s="296"/>
      <c r="AH2" s="296"/>
      <c r="AI2" s="296"/>
    </row>
    <row r="3" spans="1:63" x14ac:dyDescent="0.2">
      <c r="A3" s="296" t="s">
        <v>2</v>
      </c>
      <c r="B3" s="296"/>
      <c r="C3" s="296"/>
      <c r="D3" s="296"/>
      <c r="E3" s="296"/>
      <c r="F3" s="296"/>
      <c r="G3" s="296"/>
      <c r="H3" s="296"/>
      <c r="I3" s="296"/>
      <c r="J3" s="296"/>
      <c r="K3" s="296"/>
      <c r="L3" s="296"/>
      <c r="M3" s="296"/>
      <c r="N3" s="296"/>
      <c r="O3" s="296"/>
      <c r="P3" s="296"/>
      <c r="Q3" s="296"/>
      <c r="R3" s="296"/>
      <c r="S3" s="296"/>
      <c r="T3" s="296"/>
      <c r="U3" s="296"/>
      <c r="V3" s="296"/>
      <c r="W3" s="296"/>
      <c r="X3" s="296"/>
      <c r="Y3" s="296"/>
      <c r="Z3" s="296"/>
      <c r="AA3" s="296"/>
      <c r="AB3" s="296"/>
      <c r="AC3" s="296"/>
      <c r="AD3" s="296"/>
      <c r="AE3" s="296"/>
      <c r="AF3" s="296"/>
      <c r="AG3" s="296"/>
      <c r="AH3" s="296"/>
      <c r="AI3" s="296"/>
    </row>
    <row r="4" spans="1:63" s="3" customFormat="1" ht="18" customHeight="1" x14ac:dyDescent="0.25">
      <c r="A4" s="297" t="s">
        <v>3</v>
      </c>
      <c r="B4" s="297"/>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row>
    <row r="5" spans="1:63" x14ac:dyDescent="0.2">
      <c r="A5" s="298" t="s">
        <v>4</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row>
    <row r="6" spans="1:63" ht="45.6" customHeight="1" x14ac:dyDescent="0.2">
      <c r="A6" s="295" t="s">
        <v>5</v>
      </c>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row>
    <row r="7" spans="1:63" x14ac:dyDescent="0.2">
      <c r="A7" s="9" t="s">
        <v>6</v>
      </c>
      <c r="B7" s="8">
        <v>1454596625</v>
      </c>
      <c r="C7" s="6"/>
    </row>
    <row r="8" spans="1:63" ht="13.5" customHeight="1" x14ac:dyDescent="0.2">
      <c r="A8" s="7" t="s">
        <v>7</v>
      </c>
      <c r="B8" s="12">
        <v>44718</v>
      </c>
      <c r="C8" s="6"/>
    </row>
    <row r="9" spans="1:63" ht="13.5" customHeight="1" x14ac:dyDescent="0.2">
      <c r="A9" s="7"/>
      <c r="B9" s="12"/>
      <c r="C9" s="6"/>
    </row>
    <row r="10" spans="1:63" x14ac:dyDescent="0.2">
      <c r="A10" s="301" t="s">
        <v>8</v>
      </c>
      <c r="B10" s="301"/>
      <c r="C10" s="301"/>
    </row>
    <row r="11" spans="1:63" ht="14.25" customHeight="1" x14ac:dyDescent="0.2">
      <c r="A11" s="302" t="s">
        <v>9</v>
      </c>
      <c r="B11" s="4" t="s">
        <v>10</v>
      </c>
      <c r="C11" s="17">
        <v>1</v>
      </c>
    </row>
    <row r="12" spans="1:63" x14ac:dyDescent="0.2">
      <c r="A12" s="303"/>
      <c r="B12" s="4" t="s">
        <v>11</v>
      </c>
      <c r="C12" s="18">
        <v>0.7</v>
      </c>
    </row>
    <row r="13" spans="1:63" x14ac:dyDescent="0.2">
      <c r="A13" s="303"/>
      <c r="B13" s="4" t="s">
        <v>12</v>
      </c>
      <c r="C13" s="17">
        <v>1</v>
      </c>
    </row>
    <row r="14" spans="1:63" x14ac:dyDescent="0.2">
      <c r="A14" s="304"/>
      <c r="B14" s="4" t="s">
        <v>13</v>
      </c>
      <c r="C14" s="78">
        <f>B7*3/8</f>
        <v>545473734.375</v>
      </c>
      <c r="D14" s="19"/>
      <c r="F14" s="19"/>
      <c r="H14" s="5"/>
      <c r="K14" s="8"/>
      <c r="L14" s="19"/>
      <c r="N14" s="5"/>
      <c r="Q14" s="8"/>
      <c r="AB14" s="5"/>
      <c r="AE14" s="8"/>
      <c r="AF14" s="5"/>
      <c r="AI14" s="8"/>
      <c r="AJ14" s="5"/>
      <c r="AM14" s="8"/>
      <c r="AN14" s="5"/>
      <c r="AQ14" s="8"/>
      <c r="AR14" s="19"/>
      <c r="AT14" s="5"/>
      <c r="AW14" s="8"/>
      <c r="AX14" s="5"/>
      <c r="BA14" s="8"/>
      <c r="BB14" s="5"/>
      <c r="BE14" s="8"/>
      <c r="BF14" s="19"/>
      <c r="BH14" s="5"/>
      <c r="BK14" s="8"/>
    </row>
    <row r="15" spans="1:63" ht="18" customHeight="1" x14ac:dyDescent="0.2">
      <c r="A15" s="302" t="s">
        <v>14</v>
      </c>
      <c r="B15" s="4" t="s">
        <v>15</v>
      </c>
      <c r="C15" s="18">
        <v>0</v>
      </c>
    </row>
    <row r="16" spans="1:63" ht="18" customHeight="1" x14ac:dyDescent="0.2">
      <c r="A16" s="304"/>
      <c r="B16" s="4" t="s">
        <v>16</v>
      </c>
      <c r="C16" s="18">
        <v>0</v>
      </c>
    </row>
    <row r="17" spans="1:63" ht="18" customHeight="1" thickBot="1" x14ac:dyDescent="0.25">
      <c r="A17" s="10"/>
      <c r="B17" s="11"/>
      <c r="C17" s="6"/>
    </row>
    <row r="18" spans="1:63" ht="34.5" customHeight="1" x14ac:dyDescent="0.2">
      <c r="C18" s="339" t="s">
        <v>17</v>
      </c>
      <c r="D18" s="299" t="s">
        <v>18</v>
      </c>
      <c r="E18" s="300"/>
      <c r="F18" s="299" t="s">
        <v>19</v>
      </c>
      <c r="G18" s="300"/>
      <c r="H18" s="307" t="s">
        <v>20</v>
      </c>
      <c r="I18" s="308"/>
      <c r="J18" s="308"/>
      <c r="K18" s="309"/>
      <c r="L18" s="299" t="s">
        <v>21</v>
      </c>
      <c r="M18" s="340"/>
      <c r="N18" s="341" t="s">
        <v>22</v>
      </c>
      <c r="O18" s="342"/>
      <c r="P18" s="342"/>
      <c r="Q18" s="342"/>
      <c r="R18" s="341" t="s">
        <v>23</v>
      </c>
      <c r="S18" s="342"/>
      <c r="T18" s="342"/>
      <c r="U18" s="342"/>
      <c r="V18" s="343"/>
      <c r="W18" s="308" t="s">
        <v>24</v>
      </c>
      <c r="X18" s="308"/>
      <c r="Y18" s="308"/>
      <c r="Z18" s="308"/>
      <c r="AA18" s="309"/>
      <c r="AB18" s="307" t="s">
        <v>25</v>
      </c>
      <c r="AC18" s="308"/>
      <c r="AD18" s="308"/>
      <c r="AE18" s="309"/>
      <c r="AF18" s="307" t="s">
        <v>26</v>
      </c>
      <c r="AG18" s="308"/>
      <c r="AH18" s="308"/>
      <c r="AI18" s="309"/>
      <c r="AJ18" s="307" t="s">
        <v>27</v>
      </c>
      <c r="AK18" s="308"/>
      <c r="AL18" s="308"/>
      <c r="AM18" s="309"/>
      <c r="AN18" s="307" t="s">
        <v>28</v>
      </c>
      <c r="AO18" s="308"/>
      <c r="AP18" s="308"/>
      <c r="AQ18" s="309"/>
      <c r="AR18" s="299" t="s">
        <v>29</v>
      </c>
      <c r="AS18" s="300"/>
      <c r="AT18" s="307" t="s">
        <v>30</v>
      </c>
      <c r="AU18" s="308"/>
      <c r="AV18" s="308"/>
      <c r="AW18" s="309"/>
      <c r="AX18" s="307" t="s">
        <v>31</v>
      </c>
      <c r="AY18" s="308"/>
      <c r="AZ18" s="308"/>
      <c r="BA18" s="309"/>
      <c r="BB18" s="307" t="s">
        <v>32</v>
      </c>
      <c r="BC18" s="308"/>
      <c r="BD18" s="308"/>
      <c r="BE18" s="309"/>
      <c r="BF18" s="299" t="s">
        <v>33</v>
      </c>
      <c r="BG18" s="300"/>
      <c r="BH18" s="307" t="s">
        <v>34</v>
      </c>
      <c r="BI18" s="308"/>
      <c r="BJ18" s="308"/>
      <c r="BK18" s="309"/>
    </row>
    <row r="19" spans="1:63" ht="62.1" customHeight="1" x14ac:dyDescent="0.2">
      <c r="C19" s="306"/>
      <c r="D19" s="35" t="s">
        <v>35</v>
      </c>
      <c r="E19" s="36" t="s">
        <v>36</v>
      </c>
      <c r="F19" s="35" t="s">
        <v>35</v>
      </c>
      <c r="G19" s="36" t="s">
        <v>36</v>
      </c>
      <c r="H19" s="48" t="s">
        <v>37</v>
      </c>
      <c r="I19" s="57" t="s">
        <v>38</v>
      </c>
      <c r="J19" s="57" t="s">
        <v>35</v>
      </c>
      <c r="K19" s="58" t="s">
        <v>36</v>
      </c>
      <c r="L19" s="35" t="s">
        <v>35</v>
      </c>
      <c r="M19" s="84" t="s">
        <v>36</v>
      </c>
      <c r="N19" s="124" t="s">
        <v>39</v>
      </c>
      <c r="O19" s="57" t="s">
        <v>40</v>
      </c>
      <c r="P19" s="57" t="s">
        <v>35</v>
      </c>
      <c r="Q19" s="99" t="s">
        <v>36</v>
      </c>
      <c r="R19" s="124" t="s">
        <v>41</v>
      </c>
      <c r="S19" s="88" t="s">
        <v>42</v>
      </c>
      <c r="T19" s="57" t="s">
        <v>43</v>
      </c>
      <c r="U19" s="91" t="s">
        <v>35</v>
      </c>
      <c r="V19" s="103" t="s">
        <v>36</v>
      </c>
      <c r="W19" s="88" t="s">
        <v>44</v>
      </c>
      <c r="X19" s="48" t="s">
        <v>45</v>
      </c>
      <c r="Y19" s="57" t="s">
        <v>46</v>
      </c>
      <c r="Z19" s="91" t="s">
        <v>35</v>
      </c>
      <c r="AA19" s="103" t="s">
        <v>36</v>
      </c>
      <c r="AB19" s="48" t="s">
        <v>47</v>
      </c>
      <c r="AC19" s="57" t="s">
        <v>48</v>
      </c>
      <c r="AD19" s="57" t="s">
        <v>35</v>
      </c>
      <c r="AE19" s="58" t="s">
        <v>36</v>
      </c>
      <c r="AF19" s="48" t="s">
        <v>49</v>
      </c>
      <c r="AG19" s="57" t="s">
        <v>50</v>
      </c>
      <c r="AH19" s="57" t="s">
        <v>35</v>
      </c>
      <c r="AI19" s="58" t="s">
        <v>36</v>
      </c>
      <c r="AJ19" s="48" t="s">
        <v>51</v>
      </c>
      <c r="AK19" s="57" t="s">
        <v>52</v>
      </c>
      <c r="AL19" s="57" t="s">
        <v>35</v>
      </c>
      <c r="AM19" s="58" t="s">
        <v>36</v>
      </c>
      <c r="AN19" s="48" t="s">
        <v>53</v>
      </c>
      <c r="AO19" s="57" t="s">
        <v>54</v>
      </c>
      <c r="AP19" s="57" t="s">
        <v>35</v>
      </c>
      <c r="AQ19" s="58" t="s">
        <v>36</v>
      </c>
      <c r="AR19" s="35" t="s">
        <v>35</v>
      </c>
      <c r="AS19" s="36" t="s">
        <v>36</v>
      </c>
      <c r="AT19" s="48" t="s">
        <v>55</v>
      </c>
      <c r="AU19" s="57" t="s">
        <v>56</v>
      </c>
      <c r="AV19" s="57" t="s">
        <v>35</v>
      </c>
      <c r="AW19" s="58" t="s">
        <v>36</v>
      </c>
      <c r="AX19" s="48" t="s">
        <v>57</v>
      </c>
      <c r="AY19" s="57" t="s">
        <v>58</v>
      </c>
      <c r="AZ19" s="57" t="s">
        <v>35</v>
      </c>
      <c r="BA19" s="58" t="s">
        <v>36</v>
      </c>
      <c r="BB19" s="48" t="s">
        <v>59</v>
      </c>
      <c r="BC19" s="57" t="s">
        <v>60</v>
      </c>
      <c r="BD19" s="57" t="s">
        <v>35</v>
      </c>
      <c r="BE19" s="58" t="s">
        <v>36</v>
      </c>
      <c r="BF19" s="35" t="s">
        <v>35</v>
      </c>
      <c r="BG19" s="36" t="s">
        <v>36</v>
      </c>
      <c r="BH19" s="48" t="s">
        <v>61</v>
      </c>
      <c r="BI19" s="57" t="s">
        <v>62</v>
      </c>
      <c r="BJ19" s="57" t="s">
        <v>35</v>
      </c>
      <c r="BK19" s="58" t="s">
        <v>36</v>
      </c>
    </row>
    <row r="20" spans="1:63" x14ac:dyDescent="0.2">
      <c r="C20" s="28" t="s">
        <v>63</v>
      </c>
      <c r="D20" s="37">
        <v>1</v>
      </c>
      <c r="E20" s="38"/>
      <c r="F20" s="37">
        <v>1</v>
      </c>
      <c r="G20" s="38"/>
      <c r="H20" s="49">
        <v>0.95</v>
      </c>
      <c r="I20" s="59">
        <v>0.05</v>
      </c>
      <c r="J20" s="60">
        <f>+I20+H20</f>
        <v>1</v>
      </c>
      <c r="K20" s="58"/>
      <c r="L20" s="37">
        <v>1</v>
      </c>
      <c r="M20" s="85"/>
      <c r="N20" s="125">
        <v>0.95</v>
      </c>
      <c r="O20" s="59">
        <v>0.05</v>
      </c>
      <c r="P20" s="60">
        <f>+O20+N20</f>
        <v>1</v>
      </c>
      <c r="Q20" s="99"/>
      <c r="R20" s="125">
        <v>0.5</v>
      </c>
      <c r="S20" s="139">
        <v>0.45</v>
      </c>
      <c r="T20" s="59">
        <v>0.05</v>
      </c>
      <c r="U20" s="92">
        <f>+T20+S20+R20</f>
        <v>1</v>
      </c>
      <c r="V20" s="103"/>
      <c r="W20" s="139">
        <v>0.33</v>
      </c>
      <c r="X20" s="49">
        <v>0.33</v>
      </c>
      <c r="Y20" s="59">
        <v>0.34</v>
      </c>
      <c r="Z20" s="92">
        <f>+Y20+X20+W20</f>
        <v>1</v>
      </c>
      <c r="AA20" s="103"/>
      <c r="AB20" s="49">
        <v>0.7</v>
      </c>
      <c r="AC20" s="59">
        <v>0.3</v>
      </c>
      <c r="AD20" s="60">
        <f>+AC20+AB20</f>
        <v>1</v>
      </c>
      <c r="AE20" s="58"/>
      <c r="AF20" s="49">
        <v>0.5</v>
      </c>
      <c r="AG20" s="59">
        <v>0.5</v>
      </c>
      <c r="AH20" s="60">
        <f>+AG20+AF20</f>
        <v>1</v>
      </c>
      <c r="AI20" s="58"/>
      <c r="AJ20" s="49">
        <v>0.73</v>
      </c>
      <c r="AK20" s="59">
        <v>0.27</v>
      </c>
      <c r="AL20" s="60">
        <f>+AK20+AJ20</f>
        <v>1</v>
      </c>
      <c r="AM20" s="58"/>
      <c r="AN20" s="49">
        <v>0.95</v>
      </c>
      <c r="AO20" s="59">
        <v>0.05</v>
      </c>
      <c r="AP20" s="60">
        <f>+AO20+AN20</f>
        <v>1</v>
      </c>
      <c r="AQ20" s="58"/>
      <c r="AR20" s="37">
        <v>1</v>
      </c>
      <c r="AS20" s="38"/>
      <c r="AT20" s="49">
        <v>0.5</v>
      </c>
      <c r="AU20" s="59">
        <v>0.5</v>
      </c>
      <c r="AV20" s="60">
        <f>+AU20+AT20</f>
        <v>1</v>
      </c>
      <c r="AW20" s="58"/>
      <c r="AX20" s="49">
        <v>0.5</v>
      </c>
      <c r="AY20" s="59">
        <v>0.5</v>
      </c>
      <c r="AZ20" s="60">
        <f>+AY20+AX20</f>
        <v>1</v>
      </c>
      <c r="BA20" s="58"/>
      <c r="BB20" s="49">
        <v>0.6</v>
      </c>
      <c r="BC20" s="59">
        <v>0.4</v>
      </c>
      <c r="BD20" s="60">
        <f>+BC20+BB20</f>
        <v>1</v>
      </c>
      <c r="BE20" s="58"/>
      <c r="BF20" s="37">
        <v>1</v>
      </c>
      <c r="BG20" s="38"/>
      <c r="BH20" s="49">
        <v>0.75</v>
      </c>
      <c r="BI20" s="59">
        <v>0.25</v>
      </c>
      <c r="BJ20" s="60">
        <f>+BI20+BH20</f>
        <v>1</v>
      </c>
      <c r="BK20" s="58"/>
    </row>
    <row r="21" spans="1:63" s="3" customFormat="1" ht="15" customHeight="1" x14ac:dyDescent="0.25">
      <c r="B21" s="310" t="s">
        <v>64</v>
      </c>
      <c r="C21" s="28" t="s">
        <v>65</v>
      </c>
      <c r="D21" s="39">
        <v>15453453623</v>
      </c>
      <c r="E21" s="40"/>
      <c r="F21" s="39">
        <v>1470200000</v>
      </c>
      <c r="G21" s="40"/>
      <c r="H21" s="50">
        <v>10372647022</v>
      </c>
      <c r="I21" s="50">
        <v>54248762</v>
      </c>
      <c r="J21" s="61"/>
      <c r="K21" s="62"/>
      <c r="L21" s="39">
        <v>1637542703</v>
      </c>
      <c r="M21" s="86"/>
      <c r="N21" s="126">
        <v>693073656</v>
      </c>
      <c r="O21" s="61">
        <v>1564565044</v>
      </c>
      <c r="P21" s="61"/>
      <c r="Q21" s="100"/>
      <c r="R21" s="104">
        <v>1044278793</v>
      </c>
      <c r="S21" s="93">
        <v>1663477000</v>
      </c>
      <c r="T21" s="93">
        <v>42650000</v>
      </c>
      <c r="U21" s="93"/>
      <c r="V21" s="105"/>
      <c r="W21" s="118">
        <v>1514217122</v>
      </c>
      <c r="X21" s="93">
        <v>1113511992</v>
      </c>
      <c r="Y21" s="93">
        <v>1085553644</v>
      </c>
      <c r="Z21" s="93"/>
      <c r="AA21" s="105"/>
      <c r="AB21" s="50">
        <v>1134516646</v>
      </c>
      <c r="AC21" s="61">
        <v>452262541</v>
      </c>
      <c r="AD21" s="61"/>
      <c r="AE21" s="62"/>
      <c r="AF21" s="50">
        <v>922265888</v>
      </c>
      <c r="AG21" s="61">
        <v>6023170000</v>
      </c>
      <c r="AH21" s="61"/>
      <c r="AI21" s="62"/>
      <c r="AJ21" s="50">
        <v>996703268</v>
      </c>
      <c r="AK21" s="61">
        <v>42289675492.419998</v>
      </c>
      <c r="AL21" s="61"/>
      <c r="AM21" s="62"/>
      <c r="AN21" s="50">
        <v>125267576</v>
      </c>
      <c r="AO21" s="61">
        <v>1020927562</v>
      </c>
      <c r="AP21" s="61"/>
      <c r="AQ21" s="62"/>
      <c r="AR21" s="39">
        <v>22084751332</v>
      </c>
      <c r="AS21" s="40"/>
      <c r="AT21" s="50">
        <v>150000000</v>
      </c>
      <c r="AU21" s="61">
        <v>1136386752</v>
      </c>
      <c r="AV21" s="61"/>
      <c r="AW21" s="62"/>
      <c r="AX21" s="50">
        <v>4085508120</v>
      </c>
      <c r="AY21" s="61">
        <v>2664490000</v>
      </c>
      <c r="AZ21" s="61"/>
      <c r="BA21" s="62"/>
      <c r="BB21" s="50">
        <v>6643969266</v>
      </c>
      <c r="BC21" s="61">
        <v>489652768</v>
      </c>
      <c r="BD21" s="61"/>
      <c r="BE21" s="62"/>
      <c r="BF21" s="39">
        <v>147977528000</v>
      </c>
      <c r="BG21" s="40"/>
      <c r="BH21" s="50">
        <v>0</v>
      </c>
      <c r="BI21" s="61">
        <v>4149219443</v>
      </c>
      <c r="BJ21" s="61"/>
      <c r="BK21" s="62"/>
    </row>
    <row r="22" spans="1:63" s="3" customFormat="1" ht="15" customHeight="1" x14ac:dyDescent="0.25">
      <c r="B22" s="311"/>
      <c r="C22" s="28" t="s">
        <v>66</v>
      </c>
      <c r="D22" s="39">
        <v>17068137796</v>
      </c>
      <c r="E22" s="40"/>
      <c r="F22" s="39">
        <v>1509514250</v>
      </c>
      <c r="G22" s="40"/>
      <c r="H22" s="50">
        <v>60009933806</v>
      </c>
      <c r="I22" s="50">
        <v>137011884</v>
      </c>
      <c r="J22" s="61"/>
      <c r="K22" s="62"/>
      <c r="L22" s="39">
        <v>1645397326</v>
      </c>
      <c r="M22" s="86"/>
      <c r="N22" s="126">
        <v>693073656</v>
      </c>
      <c r="O22" s="61">
        <v>1598342198</v>
      </c>
      <c r="P22" s="61"/>
      <c r="Q22" s="100"/>
      <c r="R22" s="104">
        <v>1306278793</v>
      </c>
      <c r="S22" s="93">
        <v>2209177000</v>
      </c>
      <c r="T22" s="93">
        <v>112650000</v>
      </c>
      <c r="U22" s="93"/>
      <c r="V22" s="105"/>
      <c r="W22" s="118">
        <v>1971536122</v>
      </c>
      <c r="X22" s="93">
        <v>1144958792</v>
      </c>
      <c r="Y22" s="93">
        <v>1806476713</v>
      </c>
      <c r="Z22" s="93"/>
      <c r="AA22" s="105"/>
      <c r="AB22" s="50">
        <v>1744093053</v>
      </c>
      <c r="AC22" s="61">
        <v>1270312065</v>
      </c>
      <c r="AD22" s="61"/>
      <c r="AE22" s="62"/>
      <c r="AF22" s="50">
        <v>953964393</v>
      </c>
      <c r="AG22" s="61">
        <v>6645443000</v>
      </c>
      <c r="AH22" s="61"/>
      <c r="AI22" s="62"/>
      <c r="AJ22" s="50">
        <v>1130555630</v>
      </c>
      <c r="AK22" s="61">
        <v>69113046225.210007</v>
      </c>
      <c r="AL22" s="61"/>
      <c r="AM22" s="62"/>
      <c r="AN22" s="50">
        <v>687331362</v>
      </c>
      <c r="AO22" s="61">
        <v>1388131563</v>
      </c>
      <c r="AP22" s="61"/>
      <c r="AQ22" s="62"/>
      <c r="AR22" s="39">
        <v>24479455918</v>
      </c>
      <c r="AS22" s="40"/>
      <c r="AT22" s="50">
        <v>150000000</v>
      </c>
      <c r="AU22" s="61">
        <v>1136464252</v>
      </c>
      <c r="AV22" s="61"/>
      <c r="AW22" s="62"/>
      <c r="AX22" s="50">
        <v>4244393938</v>
      </c>
      <c r="AY22" s="61">
        <v>3949303000</v>
      </c>
      <c r="AZ22" s="61"/>
      <c r="BA22" s="62"/>
      <c r="BB22" s="50">
        <v>9152165303</v>
      </c>
      <c r="BC22" s="61">
        <v>1729521994</v>
      </c>
      <c r="BD22" s="61"/>
      <c r="BE22" s="62"/>
      <c r="BF22" s="39">
        <v>159328339000</v>
      </c>
      <c r="BG22" s="40"/>
      <c r="BH22" s="50">
        <v>800000000</v>
      </c>
      <c r="BI22" s="61">
        <v>4885144473</v>
      </c>
      <c r="BJ22" s="61"/>
      <c r="BK22" s="62"/>
    </row>
    <row r="23" spans="1:63" s="3" customFormat="1" ht="15" customHeight="1" x14ac:dyDescent="0.25">
      <c r="B23" s="311"/>
      <c r="C23" s="28" t="s">
        <v>67</v>
      </c>
      <c r="D23" s="39">
        <v>1416909845</v>
      </c>
      <c r="E23" s="40"/>
      <c r="F23" s="39">
        <v>2263500</v>
      </c>
      <c r="G23" s="40"/>
      <c r="H23" s="50">
        <v>968832702</v>
      </c>
      <c r="I23" s="50">
        <v>40557524</v>
      </c>
      <c r="J23" s="61"/>
      <c r="K23" s="62"/>
      <c r="L23" s="39">
        <v>614621073</v>
      </c>
      <c r="M23" s="86"/>
      <c r="N23" s="126">
        <v>53948446</v>
      </c>
      <c r="O23" s="61">
        <v>305756597</v>
      </c>
      <c r="P23" s="61"/>
      <c r="Q23" s="100"/>
      <c r="R23" s="104">
        <v>4600000</v>
      </c>
      <c r="S23" s="93">
        <v>10385000</v>
      </c>
      <c r="T23" s="93">
        <v>1050000</v>
      </c>
      <c r="U23" s="93"/>
      <c r="V23" s="105"/>
      <c r="W23" s="118">
        <v>168573783</v>
      </c>
      <c r="X23" s="93">
        <v>121094000</v>
      </c>
      <c r="Y23" s="93">
        <v>98304290</v>
      </c>
      <c r="Z23" s="93"/>
      <c r="AA23" s="105"/>
      <c r="AB23" s="50">
        <v>830892</v>
      </c>
      <c r="AC23" s="61">
        <v>108327404</v>
      </c>
      <c r="AD23" s="61"/>
      <c r="AE23" s="62"/>
      <c r="AF23" s="50">
        <v>65032896</v>
      </c>
      <c r="AG23" s="61">
        <v>720753000</v>
      </c>
      <c r="AH23" s="61"/>
      <c r="AI23" s="62"/>
      <c r="AJ23" s="50">
        <v>37566456</v>
      </c>
      <c r="AK23" s="61">
        <v>35903583263.599998</v>
      </c>
      <c r="AL23" s="61"/>
      <c r="AM23" s="62"/>
      <c r="AN23" s="50">
        <v>6711123</v>
      </c>
      <c r="AO23" s="61">
        <v>176511312</v>
      </c>
      <c r="AP23" s="61"/>
      <c r="AQ23" s="62"/>
      <c r="AR23" s="39">
        <v>8983273463</v>
      </c>
      <c r="AS23" s="40"/>
      <c r="AT23" s="50">
        <v>0</v>
      </c>
      <c r="AU23" s="61">
        <v>161453890</v>
      </c>
      <c r="AV23" s="61"/>
      <c r="AW23" s="62"/>
      <c r="AX23" s="50">
        <v>1689803234</v>
      </c>
      <c r="AY23" s="61">
        <v>277705000</v>
      </c>
      <c r="AZ23" s="61"/>
      <c r="BA23" s="62"/>
      <c r="BB23" s="50">
        <v>3878232824</v>
      </c>
      <c r="BC23" s="61">
        <v>172450194</v>
      </c>
      <c r="BD23" s="61"/>
      <c r="BE23" s="62"/>
      <c r="BF23" s="39">
        <v>56545097000</v>
      </c>
      <c r="BG23" s="40"/>
      <c r="BH23" s="50">
        <v>0</v>
      </c>
      <c r="BI23" s="61">
        <v>38117598</v>
      </c>
      <c r="BJ23" s="61"/>
      <c r="BK23" s="62"/>
    </row>
    <row r="24" spans="1:63" s="3" customFormat="1" ht="15" customHeight="1" x14ac:dyDescent="0.25">
      <c r="B24" s="311"/>
      <c r="C24" s="28" t="s">
        <v>68</v>
      </c>
      <c r="D24" s="39">
        <v>6387341676</v>
      </c>
      <c r="E24" s="40"/>
      <c r="F24" s="39">
        <v>2263500</v>
      </c>
      <c r="G24" s="40"/>
      <c r="H24" s="50">
        <v>7457631473</v>
      </c>
      <c r="I24" s="50">
        <v>40557524</v>
      </c>
      <c r="J24" s="61"/>
      <c r="K24" s="62"/>
      <c r="L24" s="39">
        <v>614621073</v>
      </c>
      <c r="M24" s="86"/>
      <c r="N24" s="126">
        <v>53948446</v>
      </c>
      <c r="O24" s="61">
        <v>305756597</v>
      </c>
      <c r="P24" s="61"/>
      <c r="Q24" s="100"/>
      <c r="R24" s="104">
        <v>8000000</v>
      </c>
      <c r="S24" s="93">
        <v>107835000</v>
      </c>
      <c r="T24" s="93">
        <v>16050000</v>
      </c>
      <c r="U24" s="93"/>
      <c r="V24" s="105"/>
      <c r="W24" s="118">
        <v>168573783</v>
      </c>
      <c r="X24" s="93">
        <v>121094000</v>
      </c>
      <c r="Y24" s="93">
        <v>613086254</v>
      </c>
      <c r="Z24" s="93"/>
      <c r="AA24" s="105"/>
      <c r="AB24" s="50">
        <v>118247870</v>
      </c>
      <c r="AC24" s="61">
        <v>291126465</v>
      </c>
      <c r="AD24" s="61"/>
      <c r="AE24" s="62"/>
      <c r="AF24" s="50">
        <v>65032896</v>
      </c>
      <c r="AG24" s="61">
        <v>3872501000</v>
      </c>
      <c r="AH24" s="61"/>
      <c r="AI24" s="62"/>
      <c r="AJ24" s="50">
        <v>37566456</v>
      </c>
      <c r="AK24" s="61">
        <v>50185523120.589996</v>
      </c>
      <c r="AL24" s="61"/>
      <c r="AM24" s="62"/>
      <c r="AN24" s="50">
        <v>6711123</v>
      </c>
      <c r="AO24" s="61">
        <v>687594753</v>
      </c>
      <c r="AP24" s="61"/>
      <c r="AQ24" s="62"/>
      <c r="AR24" s="39">
        <v>15579583716</v>
      </c>
      <c r="AS24" s="40"/>
      <c r="AT24" s="50">
        <v>0</v>
      </c>
      <c r="AU24" s="61">
        <v>397536655</v>
      </c>
      <c r="AV24" s="61"/>
      <c r="AW24" s="62"/>
      <c r="AX24" s="50">
        <v>1710829841</v>
      </c>
      <c r="AY24" s="61">
        <v>1617218000</v>
      </c>
      <c r="AZ24" s="61"/>
      <c r="BA24" s="62"/>
      <c r="BB24" s="50">
        <v>5568440583</v>
      </c>
      <c r="BC24" s="61">
        <v>267514431</v>
      </c>
      <c r="BD24" s="61"/>
      <c r="BE24" s="62"/>
      <c r="BF24" s="39">
        <v>58009830000</v>
      </c>
      <c r="BG24" s="40"/>
      <c r="BH24" s="50">
        <v>0</v>
      </c>
      <c r="BI24" s="61">
        <v>38117598</v>
      </c>
      <c r="BJ24" s="61"/>
      <c r="BK24" s="62"/>
    </row>
    <row r="25" spans="1:63" s="3" customFormat="1" ht="15" customHeight="1" x14ac:dyDescent="0.25">
      <c r="B25" s="311"/>
      <c r="C25" s="28" t="s">
        <v>69</v>
      </c>
      <c r="D25" s="39">
        <v>10680796120</v>
      </c>
      <c r="E25" s="40"/>
      <c r="F25" s="39">
        <v>1507250750</v>
      </c>
      <c r="G25" s="40"/>
      <c r="H25" s="50">
        <v>52552302332</v>
      </c>
      <c r="I25" s="50">
        <v>96454360</v>
      </c>
      <c r="J25" s="61"/>
      <c r="K25" s="62"/>
      <c r="L25" s="39">
        <v>1030776253</v>
      </c>
      <c r="M25" s="86"/>
      <c r="N25" s="126">
        <v>639125210</v>
      </c>
      <c r="O25" s="61">
        <v>1292585601</v>
      </c>
      <c r="P25" s="61"/>
      <c r="Q25" s="100"/>
      <c r="R25" s="104">
        <v>1298278793</v>
      </c>
      <c r="S25" s="93">
        <v>2101342000</v>
      </c>
      <c r="T25" s="93">
        <v>96600000</v>
      </c>
      <c r="U25" s="93"/>
      <c r="V25" s="105"/>
      <c r="W25" s="118">
        <v>1802962339</v>
      </c>
      <c r="X25" s="93">
        <v>1023864792</v>
      </c>
      <c r="Y25" s="93">
        <v>1193390459</v>
      </c>
      <c r="Z25" s="93"/>
      <c r="AA25" s="105"/>
      <c r="AB25" s="50">
        <v>1625845183</v>
      </c>
      <c r="AC25" s="61">
        <v>979185600</v>
      </c>
      <c r="AD25" s="61"/>
      <c r="AE25" s="62"/>
      <c r="AF25" s="50">
        <v>888931497</v>
      </c>
      <c r="AG25" s="61">
        <v>2772942000</v>
      </c>
      <c r="AH25" s="61"/>
      <c r="AI25" s="62"/>
      <c r="AJ25" s="50">
        <v>1092989174</v>
      </c>
      <c r="AK25" s="61">
        <v>18927523104.619999</v>
      </c>
      <c r="AL25" s="61"/>
      <c r="AM25" s="62"/>
      <c r="AN25" s="50">
        <v>680620239</v>
      </c>
      <c r="AO25" s="61">
        <v>700536810</v>
      </c>
      <c r="AP25" s="61"/>
      <c r="AQ25" s="62"/>
      <c r="AR25" s="39">
        <v>8899872202</v>
      </c>
      <c r="AS25" s="40"/>
      <c r="AT25" s="50">
        <v>150000000</v>
      </c>
      <c r="AU25" s="61">
        <v>738927597</v>
      </c>
      <c r="AV25" s="61"/>
      <c r="AW25" s="62"/>
      <c r="AX25" s="50">
        <v>2533564097</v>
      </c>
      <c r="AY25" s="61">
        <v>2332085000</v>
      </c>
      <c r="AZ25" s="61"/>
      <c r="BA25" s="62"/>
      <c r="BB25" s="50">
        <v>3583724720</v>
      </c>
      <c r="BC25" s="61">
        <v>1462007563</v>
      </c>
      <c r="BD25" s="61"/>
      <c r="BE25" s="62"/>
      <c r="BF25" s="39">
        <v>101318509000</v>
      </c>
      <c r="BG25" s="40"/>
      <c r="BH25" s="50">
        <v>800000000</v>
      </c>
      <c r="BI25" s="61">
        <v>4847026875</v>
      </c>
      <c r="BJ25" s="61"/>
      <c r="BK25" s="62"/>
    </row>
    <row r="26" spans="1:63" s="3" customFormat="1" ht="15" customHeight="1" x14ac:dyDescent="0.25">
      <c r="B26" s="311"/>
      <c r="C26" s="28" t="s">
        <v>70</v>
      </c>
      <c r="D26" s="39">
        <v>1999914555</v>
      </c>
      <c r="E26" s="40"/>
      <c r="F26" s="39">
        <v>7250750</v>
      </c>
      <c r="G26" s="40"/>
      <c r="H26" s="50">
        <v>529039994</v>
      </c>
      <c r="I26" s="50">
        <v>96454360</v>
      </c>
      <c r="J26" s="61"/>
      <c r="K26" s="62"/>
      <c r="L26" s="39">
        <v>16058823</v>
      </c>
      <c r="M26" s="86"/>
      <c r="N26" s="126">
        <v>56625659</v>
      </c>
      <c r="O26" s="61">
        <v>211175575</v>
      </c>
      <c r="P26" s="61"/>
      <c r="Q26" s="100"/>
      <c r="R26" s="104">
        <v>261840778</v>
      </c>
      <c r="S26" s="93">
        <v>417031045</v>
      </c>
      <c r="T26" s="93">
        <v>20840000</v>
      </c>
      <c r="U26" s="93"/>
      <c r="V26" s="105"/>
      <c r="W26" s="118">
        <v>319066000</v>
      </c>
      <c r="X26" s="93">
        <v>200200322</v>
      </c>
      <c r="Y26" s="93">
        <v>81878389</v>
      </c>
      <c r="Z26" s="93"/>
      <c r="AA26" s="105"/>
      <c r="AB26" s="50">
        <v>363894030</v>
      </c>
      <c r="AC26" s="61">
        <v>13113344</v>
      </c>
      <c r="AD26" s="61"/>
      <c r="AE26" s="62"/>
      <c r="AF26" s="50">
        <v>116616384</v>
      </c>
      <c r="AG26" s="61">
        <v>1446621000</v>
      </c>
      <c r="AH26" s="61"/>
      <c r="AI26" s="62"/>
      <c r="AJ26" s="50">
        <v>29669574</v>
      </c>
      <c r="AK26" s="61">
        <v>3154699708.02</v>
      </c>
      <c r="AL26" s="61"/>
      <c r="AM26" s="62"/>
      <c r="AN26" s="50">
        <v>99341198</v>
      </c>
      <c r="AO26" s="61">
        <v>372977905</v>
      </c>
      <c r="AP26" s="61"/>
      <c r="AQ26" s="62"/>
      <c r="AR26" s="39">
        <v>1537805997</v>
      </c>
      <c r="AS26" s="40"/>
      <c r="AT26" s="50">
        <v>0</v>
      </c>
      <c r="AU26" s="61">
        <v>59298337</v>
      </c>
      <c r="AV26" s="61"/>
      <c r="AW26" s="62"/>
      <c r="AX26" s="50">
        <v>124572228</v>
      </c>
      <c r="AY26" s="61">
        <v>1643020000</v>
      </c>
      <c r="AZ26" s="61"/>
      <c r="BA26" s="62"/>
      <c r="BB26" s="50">
        <v>667532929</v>
      </c>
      <c r="BC26" s="61">
        <v>3000289</v>
      </c>
      <c r="BD26" s="61"/>
      <c r="BE26" s="62"/>
      <c r="BF26" s="39">
        <v>38996544000</v>
      </c>
      <c r="BG26" s="40"/>
      <c r="BH26" s="50">
        <v>0</v>
      </c>
      <c r="BI26" s="61">
        <v>30351098</v>
      </c>
      <c r="BJ26" s="61"/>
      <c r="BK26" s="62"/>
    </row>
    <row r="27" spans="1:63" s="3" customFormat="1" ht="15" customHeight="1" x14ac:dyDescent="0.25">
      <c r="B27" s="311"/>
      <c r="C27" s="28" t="s">
        <v>71</v>
      </c>
      <c r="D27" s="39">
        <v>107601743</v>
      </c>
      <c r="E27" s="40"/>
      <c r="F27" s="39">
        <v>0</v>
      </c>
      <c r="G27" s="40"/>
      <c r="H27" s="51">
        <v>59352587</v>
      </c>
      <c r="I27" s="51">
        <v>6000</v>
      </c>
      <c r="J27" s="61"/>
      <c r="K27" s="62"/>
      <c r="L27" s="39">
        <v>0</v>
      </c>
      <c r="M27" s="86"/>
      <c r="N27" s="127">
        <v>0</v>
      </c>
      <c r="O27" s="63">
        <v>3283292</v>
      </c>
      <c r="P27" s="61"/>
      <c r="Q27" s="100"/>
      <c r="R27" s="106">
        <v>1966202</v>
      </c>
      <c r="S27" s="94">
        <v>3785000</v>
      </c>
      <c r="T27" s="94">
        <v>35800</v>
      </c>
      <c r="U27" s="93"/>
      <c r="V27" s="105"/>
      <c r="W27" s="119">
        <v>6714838</v>
      </c>
      <c r="X27" s="94">
        <v>777897</v>
      </c>
      <c r="Y27" s="94">
        <v>4827981.67</v>
      </c>
      <c r="Z27" s="93"/>
      <c r="AA27" s="105"/>
      <c r="AB27" s="51">
        <v>0</v>
      </c>
      <c r="AC27" s="63">
        <v>21973784</v>
      </c>
      <c r="AD27" s="61"/>
      <c r="AE27" s="62"/>
      <c r="AF27" s="51">
        <v>0</v>
      </c>
      <c r="AG27" s="63">
        <v>44619000</v>
      </c>
      <c r="AH27" s="61"/>
      <c r="AI27" s="62"/>
      <c r="AJ27" s="51">
        <v>221</v>
      </c>
      <c r="AK27" s="63">
        <v>863397613.36000001</v>
      </c>
      <c r="AL27" s="61"/>
      <c r="AM27" s="62"/>
      <c r="AN27" s="51">
        <v>0</v>
      </c>
      <c r="AO27" s="63">
        <v>9946299</v>
      </c>
      <c r="AP27" s="61"/>
      <c r="AQ27" s="62"/>
      <c r="AR27" s="39">
        <v>242164835</v>
      </c>
      <c r="AS27" s="40"/>
      <c r="AT27" s="51">
        <v>0</v>
      </c>
      <c r="AU27" s="63">
        <v>40488724</v>
      </c>
      <c r="AV27" s="61"/>
      <c r="AW27" s="62"/>
      <c r="AX27" s="51">
        <v>6773823</v>
      </c>
      <c r="AY27" s="63">
        <v>341253.89</v>
      </c>
      <c r="AZ27" s="61"/>
      <c r="BA27" s="62"/>
      <c r="BB27" s="51">
        <v>202035440</v>
      </c>
      <c r="BC27" s="63">
        <v>0</v>
      </c>
      <c r="BD27" s="61"/>
      <c r="BE27" s="62"/>
      <c r="BF27" s="39">
        <v>16724000</v>
      </c>
      <c r="BG27" s="40"/>
      <c r="BH27" s="50">
        <v>0</v>
      </c>
      <c r="BI27" s="63">
        <v>2948000</v>
      </c>
      <c r="BJ27" s="61"/>
      <c r="BK27" s="62"/>
    </row>
    <row r="28" spans="1:63" s="3" customFormat="1" ht="15" customHeight="1" x14ac:dyDescent="0.25">
      <c r="B28" s="310" t="s">
        <v>9</v>
      </c>
      <c r="C28" s="28" t="s">
        <v>72</v>
      </c>
      <c r="D28" s="41">
        <f>+D21/D23</f>
        <v>10.906448054921942</v>
      </c>
      <c r="E28" s="42" t="str">
        <f>+IF(D28&gt;=$C$11,"Cumple","No cumple")</f>
        <v>Cumple</v>
      </c>
      <c r="F28" s="41">
        <f>+F21/F23</f>
        <v>649.52507179147335</v>
      </c>
      <c r="G28" s="42" t="str">
        <f>+IF(F28&gt;=$C$11,"Cumple","No cumple")</f>
        <v>Cumple</v>
      </c>
      <c r="H28" s="52"/>
      <c r="I28" s="64"/>
      <c r="J28" s="64">
        <f>+((H21*H20)+(I21*I20))/((H23*H20)+(I23*I20))</f>
        <v>10.685737953162814</v>
      </c>
      <c r="K28" s="66" t="str">
        <f>+IF(J28&gt;=$C$11,"Cumple","No cumple")</f>
        <v>Cumple</v>
      </c>
      <c r="L28" s="41">
        <f>+L21/L23</f>
        <v>2.6643126552870404</v>
      </c>
      <c r="M28" s="87" t="str">
        <f>+IF(L28&gt;=$C$11,"Cumple","No cumple")</f>
        <v>Cumple</v>
      </c>
      <c r="N28" s="128"/>
      <c r="O28" s="64"/>
      <c r="P28" s="64">
        <f>+((N21*N20)+(O21*O20))/((N23*N20)+(O23*O20))</f>
        <v>11.070948567613245</v>
      </c>
      <c r="Q28" s="101" t="str">
        <f>+IF(P28&gt;=$C$11,"Cumple","No cumple")</f>
        <v>Cumple</v>
      </c>
      <c r="R28" s="107"/>
      <c r="S28" s="95"/>
      <c r="T28" s="95"/>
      <c r="U28" s="95">
        <f>+((R21*R20)+(S21*S20)+(T21*T20)/((R23*R20)+(S23*S20)+(T23*T20)))</f>
        <v>1270704046.8035264</v>
      </c>
      <c r="V28" s="108" t="str">
        <f>+IF(U28&gt;=$C$11,"Cumple","No cumple")</f>
        <v>Cumple</v>
      </c>
      <c r="W28" s="120"/>
      <c r="X28" s="95"/>
      <c r="Y28" s="95"/>
      <c r="Z28" s="95">
        <f>+((W21*W20)+(X21*X20)+(Y21*Y20)/((W23*W20)+(X23*X20)+(Y23*Y20)))</f>
        <v>867150610.48084259</v>
      </c>
      <c r="AA28" s="108" t="str">
        <f>+IF(Z28&gt;=$C$11,"Cumple","No cumple")</f>
        <v>Cumple</v>
      </c>
      <c r="AB28" s="52"/>
      <c r="AC28" s="64"/>
      <c r="AD28" s="64">
        <f>+((AB21*AB20)+(AC21*AC20))/((AB23*AB20)+(AC23*AC20))</f>
        <v>28.108970813938743</v>
      </c>
      <c r="AE28" s="66" t="str">
        <f>+IF(AD28&gt;=$C$11,"Cumple","No cumple")</f>
        <v>Cumple</v>
      </c>
      <c r="AF28" s="52"/>
      <c r="AG28" s="64"/>
      <c r="AH28" s="64">
        <f>+((AF21*AF20)+(AG21*AG20))/((AF23*AF20)+(AG23*AG20))</f>
        <v>8.838840100535478</v>
      </c>
      <c r="AI28" s="66" t="str">
        <f>+IF(AH28&gt;=$C$11,"Cumple","No cumple")</f>
        <v>Cumple</v>
      </c>
      <c r="AJ28" s="52"/>
      <c r="AK28" s="64"/>
      <c r="AL28" s="64">
        <f>+((AJ21*AJ20)+(AK21*AK20))/((AJ23*AJ20)+(AK23*AK20))</f>
        <v>1.2493896990692761</v>
      </c>
      <c r="AM28" s="66" t="str">
        <f>+IF(AL28&gt;=$C$11,"Cumple","No cumple")</f>
        <v>Cumple</v>
      </c>
      <c r="AN28" s="52"/>
      <c r="AO28" s="64"/>
      <c r="AP28" s="65">
        <f>+((AN21*AN20)+(AO21*AO20))/((AN23*AN20)+(AO23*AO20))</f>
        <v>11.186704402407861</v>
      </c>
      <c r="AQ28" s="66" t="str">
        <f>+IF(AP28&gt;=$C$11,"Cumple","No cumple")</f>
        <v>Cumple</v>
      </c>
      <c r="AR28" s="41">
        <f>+AR21/AR23</f>
        <v>2.4584302618596574</v>
      </c>
      <c r="AS28" s="42" t="str">
        <f>+IF(AR28&gt;=$C$11,"Cumple","No cumple")</f>
        <v>Cumple</v>
      </c>
      <c r="AT28" s="52"/>
      <c r="AU28" s="64"/>
      <c r="AV28" s="65">
        <f>+((AT21*AT20)+(AU21*AU20))/((AT23*AT20)+(AU23*AU20))</f>
        <v>7.967517859123741</v>
      </c>
      <c r="AW28" s="66" t="str">
        <f>+IF(AV28&gt;=$C$11,"Cumple","No cumple")</f>
        <v>Cumple</v>
      </c>
      <c r="AX28" s="52"/>
      <c r="AY28" s="64"/>
      <c r="AZ28" s="65">
        <f>+((AX21*AX20)+(AY21*AY20))/((AX23*AX20)+(AY23*AY20))</f>
        <v>3.4307343691655423</v>
      </c>
      <c r="BA28" s="66" t="str">
        <f>+IF(AZ28&gt;=$C$11,"Cumple","No cumple")</f>
        <v>Cumple</v>
      </c>
      <c r="BB28" s="52"/>
      <c r="BC28" s="64"/>
      <c r="BD28" s="65">
        <f>+((BB21*BB20)+(BC21*BC20))/((BB23*BB20)+(BC23*BC20))</f>
        <v>1.7455687438602596</v>
      </c>
      <c r="BE28" s="66" t="str">
        <f>+IF(BD28&gt;=$C$11,"Cumple","No cumple")</f>
        <v>Cumple</v>
      </c>
      <c r="BF28" s="41">
        <f>+BF21/BF23</f>
        <v>2.6169824768361436</v>
      </c>
      <c r="BG28" s="42" t="str">
        <f>+IF(BF28&gt;=$C$11,"Cumple","No cumple")</f>
        <v>Cumple</v>
      </c>
      <c r="BH28" s="52"/>
      <c r="BI28" s="64"/>
      <c r="BJ28" s="65">
        <f>+((BH21*BH20)+(BI21*BI20))/((BH23*BH20)+(BI23*BI20))</f>
        <v>108.85311931250233</v>
      </c>
      <c r="BK28" s="66" t="str">
        <f>+IF(BJ28&gt;=$C$11,"Cumple","No cumple")</f>
        <v>Cumple</v>
      </c>
    </row>
    <row r="29" spans="1:63" s="3" customFormat="1" ht="15" customHeight="1" x14ac:dyDescent="0.25">
      <c r="B29" s="311"/>
      <c r="C29" s="28" t="s">
        <v>73</v>
      </c>
      <c r="D29" s="43">
        <f>+D24/D22</f>
        <v>0.37422604342325522</v>
      </c>
      <c r="E29" s="42" t="str">
        <f>+IF(D29&lt;=$C$12,"Cumple","No Cumple")</f>
        <v>Cumple</v>
      </c>
      <c r="F29" s="43">
        <f>+F24/F22</f>
        <v>1.4994889912433751E-3</v>
      </c>
      <c r="G29" s="42" t="str">
        <f>+IF(F29&lt;=$C$12,"Cumple","No Cumple")</f>
        <v>Cumple</v>
      </c>
      <c r="H29" s="53"/>
      <c r="I29" s="67"/>
      <c r="J29" s="80">
        <f>+((H24*H20)+(I24*I20))/((H22*H20)+(I22*I20))</f>
        <v>0.1242939177592141</v>
      </c>
      <c r="K29" s="69" t="str">
        <f>+IF(J29&lt;=$C$12,"Cumple","No Cumple")</f>
        <v>Cumple</v>
      </c>
      <c r="L29" s="43">
        <f>+L24/L22</f>
        <v>0.37353960851155532</v>
      </c>
      <c r="M29" s="87" t="str">
        <f>+IF(L29&lt;=$C$12,"Cumple","No Cumple")</f>
        <v>Cumple</v>
      </c>
      <c r="N29" s="129"/>
      <c r="O29" s="67"/>
      <c r="P29" s="68">
        <f>+((N24*N20)+(O24*O20))/((N22*N20)+(O22*O20))</f>
        <v>9.0119885717548365E-2</v>
      </c>
      <c r="Q29" s="102" t="str">
        <f>+IF(P29&lt;=$C$12,"Cumple","No Cumple")</f>
        <v>Cumple</v>
      </c>
      <c r="R29" s="109"/>
      <c r="S29" s="96"/>
      <c r="T29" s="96"/>
      <c r="U29" s="97">
        <f>+((R24*R20)+(S24*S20)+(T24*T20))/((R22*R20)+(S22*S20)+(T22*T20))</f>
        <v>3.2263415877928095E-2</v>
      </c>
      <c r="V29" s="110" t="str">
        <f>+IF(U29&lt;=$C$12,"Cumple","No Cumple")</f>
        <v>Cumple</v>
      </c>
      <c r="W29" s="121"/>
      <c r="X29" s="96"/>
      <c r="Y29" s="96"/>
      <c r="Z29" s="97">
        <f>+((W24*W20)+(X24*X20)+(Y24*Y20))/((W22*W20)+(X22*X20)+(Y22*Y20))</f>
        <v>0.18509149570700431</v>
      </c>
      <c r="AA29" s="110" t="str">
        <f>+IF(Z29&lt;=$C$12,"Cumple","No Cumple")</f>
        <v>Cumple</v>
      </c>
      <c r="AB29" s="53"/>
      <c r="AC29" s="67"/>
      <c r="AD29" s="68">
        <f>+((AB24*AB20)+(AC24*AC20))/((AB22*AB20)+(AC22*AC20))</f>
        <v>0.1061896555071398</v>
      </c>
      <c r="AE29" s="69" t="str">
        <f>+IF(AD29&lt;=$C$12,"Cumple","No Cumple")</f>
        <v>Cumple</v>
      </c>
      <c r="AF29" s="53"/>
      <c r="AG29" s="67"/>
      <c r="AH29" s="68">
        <f>+((AF24*AF20)+(AG24*AG20))/((AF22*AF20)+(AG22*AG20))</f>
        <v>0.51813696678861554</v>
      </c>
      <c r="AI29" s="69" t="str">
        <f>+IF(AH29&lt;=$C$12,"Cumple","No Cumple")</f>
        <v>Cumple</v>
      </c>
      <c r="AJ29" s="53"/>
      <c r="AK29" s="67"/>
      <c r="AL29" s="68">
        <f>+((AJ24*AJ20)+(AK24*AK20))/((AJ22*AJ20)+(AK22*AK20))</f>
        <v>0.69678920968797664</v>
      </c>
      <c r="AM29" s="69" t="str">
        <f>+IF(AL29&lt;=$C$12,"Cumple","No Cumple")</f>
        <v>Cumple</v>
      </c>
      <c r="AN29" s="53"/>
      <c r="AO29" s="67"/>
      <c r="AP29" s="68">
        <f>+((AN24*AN20)+(AO24*AO20))/((AN22*AN20)+(AO22*AO20))</f>
        <v>5.6418770284793432E-2</v>
      </c>
      <c r="AQ29" s="69" t="str">
        <f>+IF(AP29&lt;=$C$12,"Cumple","No Cumple")</f>
        <v>Cumple</v>
      </c>
      <c r="AR29" s="43">
        <f>+AR24/AR22</f>
        <v>0.63643504856430122</v>
      </c>
      <c r="AS29" s="42" t="str">
        <f>+IF(AR29&lt;=$C$12,"Cumple","No Cumple")</f>
        <v>Cumple</v>
      </c>
      <c r="AT29" s="53"/>
      <c r="AU29" s="67"/>
      <c r="AV29" s="68">
        <f>+((AT24*AT20)+(AU24*AU20))/((AT22*AT20)+(AU22*AU20))</f>
        <v>0.30901492550762305</v>
      </c>
      <c r="AW29" s="69" t="str">
        <f>+IF(AV29&lt;=$C$12,"Cumple","No Cumple")</f>
        <v>Cumple</v>
      </c>
      <c r="AX29" s="53"/>
      <c r="AY29" s="67"/>
      <c r="AZ29" s="68">
        <f>+((AX24*AX20)+(AY24*AY20))/((AX22*AX20)+(AY22*AY20))</f>
        <v>0.40617170322293411</v>
      </c>
      <c r="BA29" s="69" t="str">
        <f>+IF(AZ29&lt;=$C$12,"Cumple","No Cumple")</f>
        <v>Cumple</v>
      </c>
      <c r="BB29" s="53"/>
      <c r="BC29" s="67"/>
      <c r="BD29" s="68">
        <f>+((BB24*BB20)+(BC24*BC20))/((BB22*BB20)+(BC22*BC20))</f>
        <v>0.55765969698213091</v>
      </c>
      <c r="BE29" s="69" t="str">
        <f>+IF(BD29&lt;=$C$12,"Cumple","No Cumple")</f>
        <v>Cumple</v>
      </c>
      <c r="BF29" s="43">
        <f>+BF24/BF22</f>
        <v>0.36408984342703782</v>
      </c>
      <c r="BG29" s="42" t="str">
        <f>+IF(BF29&lt;=$C$12,"Cumple","No Cumple")</f>
        <v>Cumple</v>
      </c>
      <c r="BH29" s="53"/>
      <c r="BI29" s="67"/>
      <c r="BJ29" s="68">
        <f>+((BH24*BH20)+(BI24*BI20))/((BH22*BH20)+(BI22*BI20))</f>
        <v>5.2322363875240063E-3</v>
      </c>
      <c r="BK29" s="69" t="str">
        <f>+IF(BJ29&lt;=$C$12,"Cumple","No Cumple")</f>
        <v>Cumple</v>
      </c>
    </row>
    <row r="30" spans="1:63" s="3" customFormat="1" ht="15" customHeight="1" x14ac:dyDescent="0.25">
      <c r="B30" s="311"/>
      <c r="C30" s="28" t="s">
        <v>74</v>
      </c>
      <c r="D30" s="44">
        <f>+D26/D27</f>
        <v>18.586265419510909</v>
      </c>
      <c r="E30" s="42" t="str">
        <f>+IF(D30&gt;=$C$13,"Cumple","No cumple")</f>
        <v>Cumple</v>
      </c>
      <c r="F30" s="45" t="s">
        <v>75</v>
      </c>
      <c r="G30" s="42" t="str">
        <f>+IF(F30&gt;=$C$13,"Cumple","No cumple")</f>
        <v>Cumple</v>
      </c>
      <c r="H30" s="53"/>
      <c r="I30" s="67"/>
      <c r="J30" s="144">
        <f>+((H26*H20)+(I26*I20))/((H27*H20)+(I27*I20))</f>
        <v>8.9989960753509113</v>
      </c>
      <c r="K30" s="66" t="str">
        <f>+IF(J30&gt;=$C$13,"Cumple","No cumple")</f>
        <v>Cumple</v>
      </c>
      <c r="L30" s="45" t="s">
        <v>75</v>
      </c>
      <c r="M30" s="87" t="str">
        <f>+IF(L30&gt;=$C$13,"Cumple","No cumple")</f>
        <v>Cumple</v>
      </c>
      <c r="N30" s="129"/>
      <c r="O30" s="67"/>
      <c r="P30" s="67">
        <f>+((N26*N20)+(O26*O20))/((N27*N20)+(O27*O20))</f>
        <v>392.00384735807836</v>
      </c>
      <c r="Q30" s="101" t="str">
        <f>+IF(P30&gt;=$C$13,"Cumple","No cumple")</f>
        <v>Cumple</v>
      </c>
      <c r="R30" s="109"/>
      <c r="S30" s="96"/>
      <c r="T30" s="138"/>
      <c r="U30" s="96">
        <f>+((R26*R20)+(S26*S20)+(T26*T20))/((R27*R20)+(S27*S20)+(T27*T20))</f>
        <v>118.90237872566952</v>
      </c>
      <c r="V30" s="108" t="str">
        <f>+IF(U30&gt;=$C$13,"Cumple","No cumple")</f>
        <v>Cumple</v>
      </c>
      <c r="W30" s="121"/>
      <c r="X30" s="96"/>
      <c r="Y30" s="138"/>
      <c r="Z30" s="96">
        <f>+((W26*W20)+(X26*X20)+(Y26*Y20))/((W27*W20)+(X27*X20)+(Y27*Y20))</f>
        <v>48.417818829808681</v>
      </c>
      <c r="AA30" s="108" t="str">
        <f>+IF(Z30&gt;=$C$13,"Cumple","No cumple")</f>
        <v>Cumple</v>
      </c>
      <c r="AB30" s="53"/>
      <c r="AC30" s="67"/>
      <c r="AD30" s="67">
        <f>+((AB26*AB20)+(AC26*AC20))/((AB27*AB20)+(AC27*AC20))</f>
        <v>39.23763945254035</v>
      </c>
      <c r="AE30" s="66" t="str">
        <f>+IF(AD30&gt;=$C$13,"Cumple","No cumple")</f>
        <v>Cumple</v>
      </c>
      <c r="AF30" s="53"/>
      <c r="AG30" s="67"/>
      <c r="AH30" s="67">
        <f>+((AF26*AF20)+(AG26*AG20))/((AF27*AF20)+(AG27*AG20))</f>
        <v>35.035240233981042</v>
      </c>
      <c r="AI30" s="66" t="str">
        <f>+IF(AH30&gt;=$C$13,"Cumple","No cumple")</f>
        <v>Cumple</v>
      </c>
      <c r="AJ30" s="53"/>
      <c r="AK30" s="67"/>
      <c r="AL30" s="67">
        <f>+((AJ26*AJ20)+(AK26*AK20))/((AJ27*AJ20)+(AK27*AK20))</f>
        <v>3.7467270656485856</v>
      </c>
      <c r="AM30" s="66" t="str">
        <f>+IF(AL30&gt;=$C$13,"Cumple","No cumple")</f>
        <v>Cumple</v>
      </c>
      <c r="AN30" s="53"/>
      <c r="AO30" s="67"/>
      <c r="AP30" s="67">
        <f>+((AN26*AN20)+(AO26*AO20))/((AN27*AN20)+(AO27*AO20))</f>
        <v>227.26651058851135</v>
      </c>
      <c r="AQ30" s="66" t="str">
        <f>+IF(AP30&gt;=$C$13,"Cumple","No cumple")</f>
        <v>Cumple</v>
      </c>
      <c r="AR30" s="44">
        <f>+AR26/AR27</f>
        <v>6.3502448528499196</v>
      </c>
      <c r="AS30" s="42" t="str">
        <f>+IF(AR30&gt;=$C$13,"Cumple","No cumple")</f>
        <v>Cumple</v>
      </c>
      <c r="AT30" s="53"/>
      <c r="AU30" s="67"/>
      <c r="AV30" s="67">
        <f>+((AT26*AT20)+(AU26*AU20))/((AT27*AT20)+(AU27*AU20))</f>
        <v>1.4645642327478634</v>
      </c>
      <c r="AW30" s="66" t="str">
        <f>+IF(AV30&gt;=$C$13,"Cumple","No cumple")</f>
        <v>Cumple</v>
      </c>
      <c r="AX30" s="53"/>
      <c r="AY30" s="67"/>
      <c r="AZ30" s="67">
        <f>+((AX26*AX20)+(AY26*AY20))/((AX27*AX20)+(AY27*AY20))</f>
        <v>248.42911121372296</v>
      </c>
      <c r="BA30" s="66" t="str">
        <f>+IF(AZ30&gt;=$C$13,"Cumple","No cumple")</f>
        <v>Cumple</v>
      </c>
      <c r="BB30" s="53"/>
      <c r="BC30" s="67"/>
      <c r="BD30" s="67">
        <f>+((BB26*BB20)+(BC26*BC20))/((BB27*BB20)+(BC27*BC20))</f>
        <v>3.3139389884599786</v>
      </c>
      <c r="BE30" s="66" t="str">
        <f>+IF(BD30&gt;=$C$13,"Cumple","No cumple")</f>
        <v>Cumple</v>
      </c>
      <c r="BF30" s="44">
        <f>+BF26/BF27</f>
        <v>2331.7713465678066</v>
      </c>
      <c r="BG30" s="42" t="str">
        <f>+IF(BF30&gt;=$C$13,"Cumple","No cumple")</f>
        <v>Cumple</v>
      </c>
      <c r="BH30" s="53"/>
      <c r="BI30" s="67"/>
      <c r="BJ30" s="67">
        <f>+((BH26*BH20)+(BI26*BI20))/((BH27*BH20)+(BI27*BI20))</f>
        <v>10.295487788331071</v>
      </c>
      <c r="BK30" s="66" t="str">
        <f>+IF(BJ30&gt;=$C$13,"Cumple","No cumple")</f>
        <v>Cumple</v>
      </c>
    </row>
    <row r="31" spans="1:63" s="3" customFormat="1" ht="15" customHeight="1" x14ac:dyDescent="0.25">
      <c r="B31" s="311"/>
      <c r="C31" s="28" t="s">
        <v>76</v>
      </c>
      <c r="D31" s="39">
        <f>+D21-D23</f>
        <v>14036543778</v>
      </c>
      <c r="E31" s="42" t="str">
        <f>+IF(D31&gt;=C14,"Cumple","No cumple")</f>
        <v>Cumple</v>
      </c>
      <c r="F31" s="39">
        <f>+F21-F23</f>
        <v>1467936500</v>
      </c>
      <c r="G31" s="42" t="str">
        <f>+IF(F31&gt;=E14,"Cumple","No cumple")</f>
        <v>Cumple</v>
      </c>
      <c r="H31" s="50">
        <f>H21-H23</f>
        <v>9403814320</v>
      </c>
      <c r="I31" s="61">
        <f>I21-I23</f>
        <v>13691238</v>
      </c>
      <c r="J31" s="61">
        <f>+H31+I31</f>
        <v>9417505558</v>
      </c>
      <c r="K31" s="66" t="str">
        <f>+IF(J31&gt;=C14,"Cumple","No cumple")</f>
        <v>Cumple</v>
      </c>
      <c r="L31" s="39">
        <f>+L21-L23</f>
        <v>1022921630</v>
      </c>
      <c r="M31" s="87" t="str">
        <f>+IF(L31&gt;=I14,"Cumple","No cumple")</f>
        <v>Cumple</v>
      </c>
      <c r="N31" s="126">
        <f>N21-N23</f>
        <v>639125210</v>
      </c>
      <c r="O31" s="61">
        <f>O21-O23</f>
        <v>1258808447</v>
      </c>
      <c r="P31" s="61">
        <f>+N31+O31</f>
        <v>1897933657</v>
      </c>
      <c r="Q31" s="101" t="str">
        <f>+IF(P31&gt;=C14,"Cumple","No cumple")</f>
        <v>Cumple</v>
      </c>
      <c r="R31" s="104">
        <f>+R21-R23</f>
        <v>1039678793</v>
      </c>
      <c r="S31" s="93">
        <f>+S21-S23</f>
        <v>1653092000</v>
      </c>
      <c r="T31" s="93">
        <f>+T21-T23</f>
        <v>41600000</v>
      </c>
      <c r="U31" s="93">
        <f>+R31+S31+T31</f>
        <v>2734370793</v>
      </c>
      <c r="V31" s="108" t="str">
        <f>+IF(U31&gt;=C14,"Cumple","No cumple")</f>
        <v>Cumple</v>
      </c>
      <c r="W31" s="118">
        <f>+W21-W23</f>
        <v>1345643339</v>
      </c>
      <c r="X31" s="93">
        <f>+X21-X23</f>
        <v>992417992</v>
      </c>
      <c r="Y31" s="93">
        <f>+Y21-Y23</f>
        <v>987249354</v>
      </c>
      <c r="Z31" s="93">
        <f>+W31+X31+Y31</f>
        <v>3325310685</v>
      </c>
      <c r="AA31" s="108" t="str">
        <f>+IF(Z31&gt;=H14,"Cumple","No cumple")</f>
        <v>Cumple</v>
      </c>
      <c r="AB31" s="61">
        <f>AB21-AB23</f>
        <v>1133685754</v>
      </c>
      <c r="AC31" s="61">
        <f>+AC21-AC23</f>
        <v>343935137</v>
      </c>
      <c r="AD31" s="61">
        <f>+AB31+AC31</f>
        <v>1477620891</v>
      </c>
      <c r="AE31" s="66" t="str">
        <f>+IF(AD31&gt;=C14,"Cumple","No cumple")</f>
        <v>Cumple</v>
      </c>
      <c r="AF31" s="50">
        <f>AF21-AF23</f>
        <v>857232992</v>
      </c>
      <c r="AG31" s="61">
        <f>+AG21-AG23</f>
        <v>5302417000</v>
      </c>
      <c r="AH31" s="61">
        <f>+AF31+AG31</f>
        <v>6159649992</v>
      </c>
      <c r="AI31" s="66" t="str">
        <f>+IF(AH31&gt;=C14,"Cumple","No cumple")</f>
        <v>Cumple</v>
      </c>
      <c r="AJ31" s="50">
        <f>AJ21-AJ23</f>
        <v>959136812</v>
      </c>
      <c r="AK31" s="61">
        <f>+AK21-AK23</f>
        <v>6386092228.8199997</v>
      </c>
      <c r="AL31" s="61">
        <f>+AJ31+AK31</f>
        <v>7345229040.8199997</v>
      </c>
      <c r="AM31" s="66" t="str">
        <f>+IF(AL31&gt;=C14,"Cumple","No cumple")</f>
        <v>Cumple</v>
      </c>
      <c r="AN31" s="50">
        <f>AN21-AN23</f>
        <v>118556453</v>
      </c>
      <c r="AO31" s="61">
        <f>+AO21-AO23</f>
        <v>844416250</v>
      </c>
      <c r="AP31" s="61">
        <f>+AN31+AO31</f>
        <v>962972703</v>
      </c>
      <c r="AQ31" s="66" t="str">
        <f>+IF(AP31&gt;=C14,"Cumple","No cumple")</f>
        <v>Cumple</v>
      </c>
      <c r="AR31" s="39">
        <f>+AR21-AR23</f>
        <v>13101477869</v>
      </c>
      <c r="AS31" s="42" t="str">
        <f>+IF(AR31&gt;=AO14,"Cumple","No cumple")</f>
        <v>Cumple</v>
      </c>
      <c r="AT31" s="50">
        <f>AT21-AT23</f>
        <v>150000000</v>
      </c>
      <c r="AU31" s="61">
        <f>+AU21-AU23</f>
        <v>974932862</v>
      </c>
      <c r="AV31" s="61">
        <f>+AT31+AU31</f>
        <v>1124932862</v>
      </c>
      <c r="AW31" s="66" t="str">
        <f>+IF(AV31&gt;=C14,"Cumple","No cumple")</f>
        <v>Cumple</v>
      </c>
      <c r="AX31" s="50">
        <f>AX21-AX23</f>
        <v>2395704886</v>
      </c>
      <c r="AY31" s="61">
        <f>+AY21-AY23</f>
        <v>2386785000</v>
      </c>
      <c r="AZ31" s="61">
        <f>+AX31+AY31</f>
        <v>4782489886</v>
      </c>
      <c r="BA31" s="66" t="str">
        <f>+IF(AZ31&gt;=C14,"Cumple","No cumple")</f>
        <v>Cumple</v>
      </c>
      <c r="BB31" s="50">
        <f>BB21-BB23</f>
        <v>2765736442</v>
      </c>
      <c r="BC31" s="61">
        <f>+BC21-BC23</f>
        <v>317202574</v>
      </c>
      <c r="BD31" s="61">
        <f>+BB31+BC31</f>
        <v>3082939016</v>
      </c>
      <c r="BE31" s="66" t="str">
        <f>+IF(BD31&gt;=C14,"Cumple","No cumple")</f>
        <v>Cumple</v>
      </c>
      <c r="BF31" s="39">
        <f>+BF21-BF23</f>
        <v>91432431000</v>
      </c>
      <c r="BG31" s="42" t="str">
        <f>+IF(BF31&gt;=BC14,"Cumple","No cumple")</f>
        <v>Cumple</v>
      </c>
      <c r="BH31" s="50">
        <f>BH21-BH23</f>
        <v>0</v>
      </c>
      <c r="BI31" s="61">
        <f>+BI21-BI23</f>
        <v>4111101845</v>
      </c>
      <c r="BJ31" s="61">
        <f>+BH31+BI31</f>
        <v>4111101845</v>
      </c>
      <c r="BK31" s="66" t="str">
        <f>+IF(BJ31&gt;=C14,"Cumple","No cumple")</f>
        <v>Cumple</v>
      </c>
    </row>
    <row r="32" spans="1:63" s="3" customFormat="1" ht="15" customHeight="1" x14ac:dyDescent="0.25">
      <c r="B32" s="312" t="s">
        <v>14</v>
      </c>
      <c r="C32" s="28" t="s">
        <v>77</v>
      </c>
      <c r="D32" s="43">
        <f>+D26/D25</f>
        <v>0.18724395939504179</v>
      </c>
      <c r="E32" s="42" t="str">
        <f>+IF(D32&gt;=$C$15,"Cumple","No cumple")</f>
        <v>Cumple</v>
      </c>
      <c r="F32" s="43">
        <f>+F26/F25</f>
        <v>4.8105797923802662E-3</v>
      </c>
      <c r="G32" s="42" t="str">
        <f>+IF(F32&gt;=$C$15,"Cumple","No cumple")</f>
        <v>Cumple</v>
      </c>
      <c r="H32" s="53"/>
      <c r="I32" s="67"/>
      <c r="J32" s="68">
        <f>+((H26*H20)+(I26*I20))/((H25*H20)+(I25*I20))</f>
        <v>1.0162541410416911E-2</v>
      </c>
      <c r="K32" s="66" t="str">
        <f>+IF(J32&gt;=$C$15,"Cumple","No cumple")</f>
        <v>Cumple</v>
      </c>
      <c r="L32" s="43">
        <f>+L26/L25</f>
        <v>1.5579349013194622E-2</v>
      </c>
      <c r="M32" s="87" t="str">
        <f>+IF(L32&gt;=$C$15,"Cumple","No cumple")</f>
        <v>Cumple</v>
      </c>
      <c r="N32" s="129"/>
      <c r="O32" s="67"/>
      <c r="P32" s="68">
        <f>+((N26*N20)+(O26*O20))/((N25*N20)+(O25*O20))</f>
        <v>9.5792385227193258E-2</v>
      </c>
      <c r="Q32" s="101" t="str">
        <f>+IF(P32&gt;=$C$15,"Cumple","No cumple")</f>
        <v>Cumple</v>
      </c>
      <c r="R32" s="109"/>
      <c r="S32" s="96"/>
      <c r="T32" s="96"/>
      <c r="U32" s="97">
        <f>+((R26*R20)+(S26*S20)+(T26*T20))/((R25*R20)+(S25*S20)+(T25*T20))</f>
        <v>0.19981976440177462</v>
      </c>
      <c r="V32" s="108" t="str">
        <f>+IF(U32&gt;=$C$15,"Cumple","No cumple")</f>
        <v>Cumple</v>
      </c>
      <c r="W32" s="121"/>
      <c r="X32" s="96"/>
      <c r="Y32" s="96"/>
      <c r="Z32" s="97">
        <f>+((W26*W20)+(X26*X20)+(Y26*Y20))/((W25*W20)+(X25*X20)+(Y25*Y20))</f>
        <v>0.14880897125835088</v>
      </c>
      <c r="AA32" s="108" t="str">
        <f>+IF(Z32&gt;=$C$15,"Cumple","No cumple")</f>
        <v>Cumple</v>
      </c>
      <c r="AB32" s="53"/>
      <c r="AC32" s="67"/>
      <c r="AD32" s="68">
        <f>+((AB26*AB20)+(AC26*AC20))/((AB25*AB20)+(AC25*AC20))</f>
        <v>0.18064763102654463</v>
      </c>
      <c r="AE32" s="66" t="str">
        <f>+IF(AD32&gt;=$C$15,"Cumple","No cumple")</f>
        <v>Cumple</v>
      </c>
      <c r="AF32" s="53"/>
      <c r="AG32" s="67"/>
      <c r="AH32" s="68">
        <f>+((AF26*AF20)+(AG26*AG20))/((AF25*AF20)+(AG25*AG20))</f>
        <v>0.42689551817688037</v>
      </c>
      <c r="AI32" s="66" t="str">
        <f>+IF(AH32&gt;=$C$15,"Cumple","No cumple")</f>
        <v>Cumple</v>
      </c>
      <c r="AJ32" s="53"/>
      <c r="AK32" s="67"/>
      <c r="AL32" s="68">
        <f>+((AJ26*AJ20)+(AK26*AK20))/((AJ25*AJ20)+(AK25*AK20))</f>
        <v>0.14783029616452631</v>
      </c>
      <c r="AM32" s="66" t="str">
        <f>+IF(AL32&gt;=$C$15,"Cumple","No cumple")</f>
        <v>Cumple</v>
      </c>
      <c r="AN32" s="53"/>
      <c r="AO32" s="67"/>
      <c r="AP32" s="68">
        <f>+((AN26*AN20)+(AO26*AO20))/((AN25*AN20)+(AO25*AO20))</f>
        <v>0.16581626920305717</v>
      </c>
      <c r="AQ32" s="66" t="str">
        <f>+IF(AP32&gt;=$C$15,"Cumple","No cumple")</f>
        <v>Cumple</v>
      </c>
      <c r="AR32" s="43">
        <f>+AR26/AR25</f>
        <v>0.17278967181735719</v>
      </c>
      <c r="AS32" s="42" t="str">
        <f>+IF(AR32&gt;=$C$15,"Cumple","No cumple")</f>
        <v>Cumple</v>
      </c>
      <c r="AT32" s="53"/>
      <c r="AU32" s="67"/>
      <c r="AV32" s="68">
        <f>+((AT26*AT20)+(AU26*AU20))/((AT25*AT20)+(AU25*AU20))</f>
        <v>6.6707724228748405E-2</v>
      </c>
      <c r="AW32" s="66" t="str">
        <f>+IF(AV32&gt;=$C$15,"Cumple","Nocumple")</f>
        <v>Cumple</v>
      </c>
      <c r="AX32" s="53"/>
      <c r="AY32" s="67"/>
      <c r="AZ32" s="68">
        <f>+((AX26*AX20)+(AY26*AY20))/((AX25*AX20)+(AY25*AY20))</f>
        <v>0.36327984052319751</v>
      </c>
      <c r="BA32" s="66" t="str">
        <f>+IF(AZ32&gt;=$C$15,"Cumple","No cumple")</f>
        <v>Cumple</v>
      </c>
      <c r="BB32" s="53"/>
      <c r="BC32" s="67"/>
      <c r="BD32" s="68">
        <f>+((BB26*BB20)+(BC26*BC20))/((BB25*BB20)+(BC25*BC20))</f>
        <v>0.14687909051879139</v>
      </c>
      <c r="BE32" s="66" t="str">
        <f>+IF(BD32&gt;=$C$15,"Cumple","No cumple")</f>
        <v>Cumple</v>
      </c>
      <c r="BF32" s="43">
        <f>+BF26/BF25</f>
        <v>0.38489062250215311</v>
      </c>
      <c r="BG32" s="42" t="str">
        <f>+IF(BF32&gt;=$C$15,"Cumple","No cumple")</f>
        <v>Cumple</v>
      </c>
      <c r="BH32" s="53"/>
      <c r="BI32" s="67"/>
      <c r="BJ32" s="68">
        <f>+((BH26*BH20)+(BI26*BI20))/((BH25*BH20)+(BI25*BI20))</f>
        <v>4.1880758169535555E-3</v>
      </c>
      <c r="BK32" s="66" t="str">
        <f>+IF(BJ32&gt;=$C$15,"Cumple","No cumple")</f>
        <v>Cumple</v>
      </c>
    </row>
    <row r="33" spans="1:63" s="3" customFormat="1" ht="15" customHeight="1" x14ac:dyDescent="0.25">
      <c r="B33" s="312"/>
      <c r="C33" s="28" t="s">
        <v>78</v>
      </c>
      <c r="D33" s="43">
        <f>+D26/D22</f>
        <v>0.11717239331573065</v>
      </c>
      <c r="E33" s="42" t="str">
        <f>+IF(D33&gt;=$C$16,"Cumple","No cumple")</f>
        <v>Cumple</v>
      </c>
      <c r="F33" s="43">
        <f>+F26/F22</f>
        <v>4.8033663809400936E-3</v>
      </c>
      <c r="G33" s="42" t="str">
        <f>+IF(F33&gt;=$C$16,"Cumple","No cumple")</f>
        <v>Cumple</v>
      </c>
      <c r="H33" s="53"/>
      <c r="I33" s="67"/>
      <c r="J33" s="68">
        <f>+((H26*H20)+(I26*I20))/((H22*H20)+(I22*I20))</f>
        <v>8.8993993239566173E-3</v>
      </c>
      <c r="K33" s="66" t="str">
        <f>+IF(J33&gt;=$C$16,"Cumple","No cumple")</f>
        <v>Cumple</v>
      </c>
      <c r="L33" s="43">
        <f>+L26/L22</f>
        <v>9.7598450819410161E-3</v>
      </c>
      <c r="M33" s="87" t="str">
        <f>+IF(L33&gt;=$C$16,"Cumple","No cumple")</f>
        <v>Cumple</v>
      </c>
      <c r="N33" s="129"/>
      <c r="O33" s="67"/>
      <c r="P33" s="68">
        <f>+((N26*N20)+(O26*O20))/((N22*N20)+(O22*O20))</f>
        <v>8.7159586417907234E-2</v>
      </c>
      <c r="Q33" s="101" t="str">
        <f>+IF(P33&gt;=$C$16,"Cumple","No cumple")</f>
        <v>Cumple</v>
      </c>
      <c r="R33" s="109"/>
      <c r="S33" s="96"/>
      <c r="T33" s="96"/>
      <c r="U33" s="97">
        <f>+((R26*R20)+(S26*S20)+(T26*T20))/((R22*R20)+(S22*S20)+(T22*T20))</f>
        <v>0.19337289624225057</v>
      </c>
      <c r="V33" s="108" t="str">
        <f>+IF(U33&gt;=$C$16,"Cumple","No cumple")</f>
        <v>Cumple</v>
      </c>
      <c r="W33" s="121"/>
      <c r="X33" s="96"/>
      <c r="Y33" s="96"/>
      <c r="Z33" s="97">
        <f>+((W26*W20)+(X26*X20)+(Y26*Y20))/((W22*W20)+(X22*X20)+(Y22*Y20))</f>
        <v>0.12126569619352209</v>
      </c>
      <c r="AA33" s="108" t="str">
        <f>+IF(Z33&gt;=$C$16,"Cumple","No cumple")</f>
        <v>Cumple</v>
      </c>
      <c r="AB33" s="53"/>
      <c r="AC33" s="67"/>
      <c r="AD33" s="68">
        <f>+((AB26*AB20)+(AC26*AC20))/((AB22*AB20)+(AC22*AC20))</f>
        <v>0.16146472131965497</v>
      </c>
      <c r="AE33" s="66" t="str">
        <f>+IF(AD33&gt;=$C$16,"Cumple","No cumple")</f>
        <v>Cumple</v>
      </c>
      <c r="AF33" s="53"/>
      <c r="AG33" s="67"/>
      <c r="AH33" s="68">
        <f>+((AF26*AF20)+(AG26*AG20))/((AF22*AF20)+(AG22*AG20))</f>
        <v>0.20570516925305732</v>
      </c>
      <c r="AI33" s="66" t="str">
        <f>+IF(AH33&gt;=$C$16,"Cumple","No cumple")</f>
        <v>Cumple</v>
      </c>
      <c r="AJ33" s="53"/>
      <c r="AK33" s="67"/>
      <c r="AL33" s="68">
        <f>+((AJ26*AJ20)+(AK26*AK20))/((AJ22*AJ20)+(AK22*AK20))</f>
        <v>4.4823740932106462E-2</v>
      </c>
      <c r="AM33" s="66" t="str">
        <f>+IF(AL33&gt;=$C$16,"Cumple","No cumple")</f>
        <v>Cumple</v>
      </c>
      <c r="AN33" s="53"/>
      <c r="AO33" s="67"/>
      <c r="AP33" s="68">
        <f>+((AN26*AN20)+(AO26*AO20))/((AN22*AN20)+(AO22*AO20))</f>
        <v>0.15646111920140843</v>
      </c>
      <c r="AQ33" s="66" t="str">
        <f>+IF(AP33&gt;=$C$16,"Cumple","No cumple")</f>
        <v>Cumple</v>
      </c>
      <c r="AR33" s="43">
        <f>+AR26/AR22</f>
        <v>6.2820268642867799E-2</v>
      </c>
      <c r="AS33" s="42" t="str">
        <f>+IF(AR33&gt;=$C$16,"Cumple","No cumple")</f>
        <v>Cumple</v>
      </c>
      <c r="AT33" s="53"/>
      <c r="AU33" s="67"/>
      <c r="AV33" s="68">
        <f>+((AT26*AT20)+(AU26*AU20))/((AT22*AT20)+(AU22*AU20))</f>
        <v>4.6094041795418657E-2</v>
      </c>
      <c r="AW33" s="66" t="str">
        <f>+IF(AV33&gt;=$C$16,"Cumple","No cumple")</f>
        <v>Cumple</v>
      </c>
      <c r="AX33" s="53"/>
      <c r="AY33" s="67"/>
      <c r="AZ33" s="68">
        <f>+((AX26*AX20)+(AY26*AY20))/((AX22*AX20)+(AY22*AY20))</f>
        <v>0.21572584895133451</v>
      </c>
      <c r="BA33" s="66" t="str">
        <f>+IF(AZ33&gt;=$C$16,"Cumple","No cumple")</f>
        <v>Cumple</v>
      </c>
      <c r="BB33" s="53"/>
      <c r="BC33" s="67"/>
      <c r="BD33" s="68">
        <f>+((BB26*BB20)+(BC26*BC20))/((BB22*BB20)+(BC22*BC20))</f>
        <v>6.4970541407071189E-2</v>
      </c>
      <c r="BE33" s="66" t="str">
        <f>+IF(BD33&gt;=$C$16,"Cumple","No cumple")</f>
        <v>Cumple</v>
      </c>
      <c r="BF33" s="43">
        <f>+BF26/BF22</f>
        <v>0.24475585601880906</v>
      </c>
      <c r="BG33" s="42" t="str">
        <f>+IF(BF33&gt;=$C$16,"Cumple","No cumple")</f>
        <v>Cumple</v>
      </c>
      <c r="BH33" s="53"/>
      <c r="BI33" s="67"/>
      <c r="BJ33" s="68">
        <f>+((BH26*BH20)+(BI26*BI20))/((BH22*BH20)+(BI22*BI20))</f>
        <v>4.1661628142703822E-3</v>
      </c>
      <c r="BK33" s="66" t="str">
        <f>+IF(BJ33&gt;=$C$16,"Cumple","No cumple")</f>
        <v>Cumple</v>
      </c>
    </row>
    <row r="34" spans="1:63" x14ac:dyDescent="0.2">
      <c r="B34" s="2"/>
      <c r="C34" s="28" t="s">
        <v>79</v>
      </c>
      <c r="D34" s="29">
        <v>44561</v>
      </c>
      <c r="E34" s="24"/>
      <c r="F34" s="29">
        <v>44561</v>
      </c>
      <c r="G34" s="24"/>
      <c r="H34" s="29">
        <v>44561</v>
      </c>
      <c r="I34" s="29">
        <v>44561</v>
      </c>
      <c r="K34" s="24"/>
      <c r="L34" s="29">
        <v>44561</v>
      </c>
      <c r="N34" s="130">
        <v>44561</v>
      </c>
      <c r="O34" s="70">
        <v>44561</v>
      </c>
      <c r="R34" s="111">
        <v>44561</v>
      </c>
      <c r="S34" s="111">
        <v>44561</v>
      </c>
      <c r="T34" s="111">
        <v>44561</v>
      </c>
      <c r="U34" s="98"/>
      <c r="V34" s="112"/>
      <c r="W34" s="122">
        <v>44561</v>
      </c>
      <c r="X34" s="111">
        <v>44561</v>
      </c>
      <c r="Y34" s="111">
        <v>44561</v>
      </c>
      <c r="Z34" s="98"/>
      <c r="AA34" s="112"/>
      <c r="AB34" s="29">
        <v>44561</v>
      </c>
      <c r="AC34" s="29">
        <v>44561</v>
      </c>
      <c r="AE34" s="24"/>
      <c r="AF34" s="29">
        <v>44561</v>
      </c>
      <c r="AG34" s="29">
        <v>44561</v>
      </c>
      <c r="AI34" s="24"/>
      <c r="AJ34" s="29">
        <v>44561</v>
      </c>
      <c r="AK34" s="70">
        <v>44561</v>
      </c>
      <c r="AM34" s="24"/>
      <c r="AN34" s="29">
        <v>44561</v>
      </c>
      <c r="AO34" s="29">
        <v>44561</v>
      </c>
      <c r="AQ34" s="24"/>
      <c r="AR34" s="29">
        <v>44561</v>
      </c>
      <c r="AS34" s="24"/>
      <c r="AT34" s="29">
        <v>44561</v>
      </c>
      <c r="AU34" s="70">
        <v>44561</v>
      </c>
      <c r="AW34" s="24"/>
      <c r="AX34" s="29">
        <v>44561</v>
      </c>
      <c r="AY34" s="70">
        <v>44561</v>
      </c>
      <c r="BA34" s="24"/>
      <c r="BB34" s="29">
        <v>44196</v>
      </c>
      <c r="BC34" s="29">
        <v>44561</v>
      </c>
      <c r="BE34" s="24"/>
      <c r="BF34" s="29">
        <v>44561</v>
      </c>
      <c r="BG34" s="24"/>
      <c r="BH34" s="29">
        <v>44561</v>
      </c>
      <c r="BI34" s="29">
        <v>44561</v>
      </c>
      <c r="BK34" s="24"/>
    </row>
    <row r="35" spans="1:63" ht="15" thickBot="1" x14ac:dyDescent="0.25">
      <c r="B35" s="2"/>
      <c r="C35" s="28"/>
      <c r="D35" s="30" t="s">
        <v>80</v>
      </c>
      <c r="E35" s="24"/>
      <c r="F35" s="30" t="s">
        <v>80</v>
      </c>
      <c r="G35" s="24"/>
      <c r="H35" s="32" t="s">
        <v>80</v>
      </c>
      <c r="I35" s="71" t="s">
        <v>80</v>
      </c>
      <c r="K35" s="24"/>
      <c r="L35" s="30" t="s">
        <v>80</v>
      </c>
      <c r="N35" s="132" t="s">
        <v>80</v>
      </c>
      <c r="O35" s="30" t="s">
        <v>80</v>
      </c>
      <c r="R35" s="113" t="s">
        <v>80</v>
      </c>
      <c r="S35" s="113" t="s">
        <v>80</v>
      </c>
      <c r="T35" s="113" t="s">
        <v>80</v>
      </c>
      <c r="U35" s="98"/>
      <c r="V35" s="112"/>
      <c r="W35" s="113" t="s">
        <v>80</v>
      </c>
      <c r="X35" s="113" t="s">
        <v>80</v>
      </c>
      <c r="Y35" s="113" t="s">
        <v>80</v>
      </c>
      <c r="Z35" s="98"/>
      <c r="AA35" s="112"/>
      <c r="AB35" s="30" t="s">
        <v>80</v>
      </c>
      <c r="AC35" s="30" t="s">
        <v>80</v>
      </c>
      <c r="AE35" s="24"/>
      <c r="AF35" s="32" t="s">
        <v>80</v>
      </c>
      <c r="AG35" s="76" t="s">
        <v>80</v>
      </c>
      <c r="AI35" s="24"/>
      <c r="AJ35" s="76" t="s">
        <v>80</v>
      </c>
      <c r="AK35" s="76" t="s">
        <v>80</v>
      </c>
      <c r="AM35" s="24"/>
      <c r="AN35" s="30" t="s">
        <v>80</v>
      </c>
      <c r="AO35" s="32" t="s">
        <v>80</v>
      </c>
      <c r="AQ35" s="24"/>
      <c r="AR35" s="30" t="s">
        <v>80</v>
      </c>
      <c r="AS35" s="24"/>
      <c r="AT35" s="30" t="s">
        <v>80</v>
      </c>
      <c r="AU35" s="71" t="s">
        <v>80</v>
      </c>
      <c r="AW35" s="24"/>
      <c r="AX35" s="30" t="s">
        <v>80</v>
      </c>
      <c r="AY35" s="71" t="s">
        <v>80</v>
      </c>
      <c r="BA35" s="24"/>
      <c r="BB35" s="30" t="s">
        <v>80</v>
      </c>
      <c r="BC35" s="71" t="s">
        <v>80</v>
      </c>
      <c r="BE35" s="24"/>
      <c r="BF35" s="71" t="s">
        <v>80</v>
      </c>
      <c r="BG35" s="24"/>
      <c r="BH35" s="30" t="s">
        <v>80</v>
      </c>
      <c r="BI35" s="71" t="s">
        <v>80</v>
      </c>
      <c r="BK35" s="24"/>
    </row>
    <row r="36" spans="1:63" ht="15" thickBot="1" x14ac:dyDescent="0.25">
      <c r="C36" s="28" t="s">
        <v>81</v>
      </c>
      <c r="D36" s="29">
        <v>44694</v>
      </c>
      <c r="E36" s="31"/>
      <c r="F36" s="29">
        <v>44672</v>
      </c>
      <c r="G36" s="31"/>
      <c r="H36" s="29">
        <v>44693</v>
      </c>
      <c r="I36" s="29">
        <v>44714</v>
      </c>
      <c r="J36" s="3"/>
      <c r="K36" s="31"/>
      <c r="L36" s="29">
        <v>44704</v>
      </c>
      <c r="M36" s="3"/>
      <c r="N36" s="130">
        <v>44698</v>
      </c>
      <c r="O36" s="29">
        <v>44698</v>
      </c>
      <c r="P36" s="3"/>
      <c r="Q36" s="3"/>
      <c r="R36" s="114">
        <v>44704</v>
      </c>
      <c r="S36" s="115">
        <v>44704</v>
      </c>
      <c r="T36" s="115">
        <v>44704</v>
      </c>
      <c r="U36" s="116"/>
      <c r="V36" s="117"/>
      <c r="W36" s="123">
        <v>44690</v>
      </c>
      <c r="X36" s="115">
        <v>44690</v>
      </c>
      <c r="Y36" s="115">
        <v>44716</v>
      </c>
      <c r="Z36" s="116"/>
      <c r="AA36" s="117"/>
      <c r="AB36" s="29">
        <v>44718</v>
      </c>
      <c r="AC36" s="70">
        <v>44692</v>
      </c>
      <c r="AD36" s="3"/>
      <c r="AE36" s="31"/>
      <c r="AF36" s="29">
        <v>44715</v>
      </c>
      <c r="AG36" s="70">
        <v>44712</v>
      </c>
      <c r="AH36" s="3"/>
      <c r="AI36" s="31"/>
      <c r="AJ36" s="29">
        <v>44697</v>
      </c>
      <c r="AK36" s="70">
        <v>44715</v>
      </c>
      <c r="AL36" s="3"/>
      <c r="AM36" s="31"/>
      <c r="AN36" s="29">
        <v>44708</v>
      </c>
      <c r="AO36" s="77">
        <v>44692</v>
      </c>
      <c r="AP36" s="3"/>
      <c r="AQ36" s="31"/>
      <c r="AR36" s="29">
        <v>44715</v>
      </c>
      <c r="AS36" s="31"/>
      <c r="AT36" s="29">
        <v>44698</v>
      </c>
      <c r="AU36" s="70">
        <v>44693</v>
      </c>
      <c r="AV36" s="3"/>
      <c r="AW36" s="31"/>
      <c r="AX36" s="29">
        <v>44691</v>
      </c>
      <c r="AY36" s="70">
        <v>44704</v>
      </c>
      <c r="AZ36" s="3"/>
      <c r="BA36" s="31"/>
      <c r="BB36" s="29">
        <v>44718</v>
      </c>
      <c r="BC36" s="70">
        <v>44692</v>
      </c>
      <c r="BD36" s="3"/>
      <c r="BE36" s="31"/>
      <c r="BF36" s="29">
        <v>44718</v>
      </c>
      <c r="BG36" s="31"/>
      <c r="BH36" s="29">
        <v>44718</v>
      </c>
      <c r="BI36" s="70">
        <v>44693</v>
      </c>
      <c r="BJ36" s="3"/>
      <c r="BK36" s="31"/>
    </row>
    <row r="37" spans="1:63" ht="15" customHeight="1" x14ac:dyDescent="0.2">
      <c r="D37" s="318"/>
      <c r="E37" s="322"/>
      <c r="F37" s="318"/>
      <c r="G37" s="322"/>
      <c r="H37" s="318"/>
      <c r="I37" s="319"/>
      <c r="J37" s="319"/>
      <c r="K37" s="322"/>
      <c r="L37" s="318"/>
      <c r="M37" s="319"/>
      <c r="N37" s="344"/>
      <c r="O37" s="319"/>
      <c r="P37" s="319"/>
      <c r="Q37" s="319"/>
      <c r="R37" s="345"/>
      <c r="S37" s="346"/>
      <c r="T37" s="346"/>
      <c r="U37" s="98"/>
      <c r="V37" s="112"/>
      <c r="W37" s="346"/>
      <c r="X37" s="346"/>
      <c r="Y37" s="346"/>
      <c r="Z37" s="98"/>
      <c r="AA37" s="112"/>
      <c r="AB37" s="318"/>
      <c r="AC37" s="319"/>
      <c r="AD37" s="319"/>
      <c r="AE37" s="322"/>
      <c r="AF37" s="318"/>
      <c r="AG37" s="319"/>
      <c r="AH37" s="319"/>
      <c r="AI37" s="322"/>
      <c r="AJ37" s="318"/>
      <c r="AK37" s="319"/>
      <c r="AL37" s="319"/>
      <c r="AM37" s="322"/>
      <c r="AN37" s="318"/>
      <c r="AO37" s="319"/>
      <c r="AP37" s="319"/>
      <c r="AQ37" s="322"/>
      <c r="AR37" s="318"/>
      <c r="AS37" s="322"/>
      <c r="AT37" s="318"/>
      <c r="AU37" s="319"/>
      <c r="AV37" s="319"/>
      <c r="AW37" s="322"/>
      <c r="AX37" s="318"/>
      <c r="AY37" s="319"/>
      <c r="AZ37" s="319"/>
      <c r="BA37" s="322"/>
      <c r="BB37" s="318"/>
      <c r="BC37" s="319"/>
      <c r="BD37" s="319"/>
      <c r="BE37" s="322"/>
      <c r="BF37" s="318"/>
      <c r="BG37" s="322"/>
      <c r="BH37" s="318"/>
      <c r="BI37" s="319"/>
      <c r="BJ37" s="319"/>
      <c r="BK37" s="322"/>
    </row>
    <row r="38" spans="1:63" ht="56.45" customHeight="1" x14ac:dyDescent="0.2">
      <c r="A38" s="21"/>
      <c r="B38" s="21"/>
      <c r="C38" s="22" t="s">
        <v>82</v>
      </c>
      <c r="D38" s="47">
        <v>44663</v>
      </c>
      <c r="E38" s="23"/>
      <c r="F38" s="279">
        <v>44708</v>
      </c>
      <c r="G38" s="23"/>
      <c r="H38" s="74">
        <v>44678</v>
      </c>
      <c r="I38" s="75">
        <v>44691</v>
      </c>
      <c r="J38" s="21"/>
      <c r="K38" s="23"/>
      <c r="L38" s="47">
        <v>44658</v>
      </c>
      <c r="M38" s="21"/>
      <c r="N38" s="133">
        <v>44650</v>
      </c>
      <c r="O38" s="74">
        <v>44643</v>
      </c>
      <c r="P38" s="21"/>
      <c r="Q38" s="21"/>
      <c r="R38" s="142">
        <v>44686</v>
      </c>
      <c r="S38" s="140">
        <v>44687</v>
      </c>
      <c r="T38" s="140">
        <v>44690</v>
      </c>
      <c r="V38" s="131"/>
      <c r="W38" s="141">
        <v>44664</v>
      </c>
      <c r="X38" s="140">
        <v>44669</v>
      </c>
      <c r="Y38" s="140">
        <v>44662</v>
      </c>
      <c r="AA38" s="131"/>
      <c r="AB38" s="47">
        <v>44662</v>
      </c>
      <c r="AC38" s="77">
        <v>44662</v>
      </c>
      <c r="AD38" s="21"/>
      <c r="AE38" s="23"/>
      <c r="AF38" s="47">
        <v>44676</v>
      </c>
      <c r="AG38" s="77">
        <v>44664</v>
      </c>
      <c r="AH38" s="21"/>
      <c r="AI38" s="23"/>
      <c r="AJ38" s="47">
        <v>44679</v>
      </c>
      <c r="AK38" s="77">
        <v>44699</v>
      </c>
      <c r="AL38" s="21"/>
      <c r="AM38" s="23"/>
      <c r="AN38" s="47">
        <v>44658</v>
      </c>
      <c r="AO38" s="77">
        <v>44678</v>
      </c>
      <c r="AP38" s="21"/>
      <c r="AQ38" s="23"/>
      <c r="AR38" s="47">
        <v>44683</v>
      </c>
      <c r="AS38" s="23"/>
      <c r="AT38" s="47">
        <v>44679</v>
      </c>
      <c r="AU38" s="70">
        <v>44678</v>
      </c>
      <c r="AV38" s="21"/>
      <c r="AW38" s="23"/>
      <c r="AX38" s="47">
        <v>44676</v>
      </c>
      <c r="AY38" s="77">
        <v>44610</v>
      </c>
      <c r="AZ38" s="21"/>
      <c r="BA38" s="23"/>
      <c r="BB38" s="47">
        <v>44652</v>
      </c>
      <c r="BC38" s="77">
        <v>44645</v>
      </c>
      <c r="BD38" s="21"/>
      <c r="BE38" s="23"/>
      <c r="BF38" s="47">
        <v>44677</v>
      </c>
      <c r="BG38" s="23"/>
      <c r="BH38" s="47">
        <v>44634</v>
      </c>
      <c r="BI38" s="77">
        <v>44688</v>
      </c>
      <c r="BJ38" s="21"/>
      <c r="BK38" s="23"/>
    </row>
    <row r="39" spans="1:63" ht="72" customHeight="1" thickBot="1" x14ac:dyDescent="0.25">
      <c r="D39" s="81" t="s">
        <v>80</v>
      </c>
      <c r="E39" s="82"/>
      <c r="F39" s="81" t="s">
        <v>299</v>
      </c>
      <c r="G39" s="79"/>
      <c r="H39" s="73" t="s">
        <v>80</v>
      </c>
      <c r="I39" s="72" t="s">
        <v>80</v>
      </c>
      <c r="J39" s="26"/>
      <c r="K39" s="27"/>
      <c r="L39" s="72" t="s">
        <v>80</v>
      </c>
      <c r="M39" s="79"/>
      <c r="N39" s="134" t="s">
        <v>80</v>
      </c>
      <c r="O39" s="135" t="s">
        <v>80</v>
      </c>
      <c r="P39" s="136"/>
      <c r="Q39" s="136"/>
      <c r="R39" s="143" t="s">
        <v>80</v>
      </c>
      <c r="S39" s="135" t="s">
        <v>80</v>
      </c>
      <c r="T39" s="135" t="s">
        <v>80</v>
      </c>
      <c r="U39" s="136"/>
      <c r="V39" s="137"/>
      <c r="W39" s="135" t="s">
        <v>80</v>
      </c>
      <c r="X39" s="135" t="s">
        <v>80</v>
      </c>
      <c r="Y39" s="135" t="s">
        <v>80</v>
      </c>
      <c r="Z39" s="136"/>
      <c r="AA39" s="137"/>
      <c r="AB39" s="89" t="s">
        <v>80</v>
      </c>
      <c r="AC39" s="89" t="s">
        <v>80</v>
      </c>
      <c r="AD39" s="26"/>
      <c r="AE39" s="27"/>
      <c r="AF39" s="83" t="s">
        <v>80</v>
      </c>
      <c r="AG39" s="83" t="s">
        <v>80</v>
      </c>
      <c r="AH39" s="26"/>
      <c r="AI39" s="27"/>
      <c r="AJ39" s="83" t="s">
        <v>80</v>
      </c>
      <c r="AK39" s="83" t="s">
        <v>80</v>
      </c>
      <c r="AL39" s="26"/>
      <c r="AM39" s="27"/>
      <c r="AN39" s="89" t="s">
        <v>80</v>
      </c>
      <c r="AO39" s="89" t="s">
        <v>80</v>
      </c>
      <c r="AP39" s="26"/>
      <c r="AQ39" s="27"/>
      <c r="AR39" s="81" t="s">
        <v>80</v>
      </c>
      <c r="AS39" s="79"/>
      <c r="AT39" s="89" t="s">
        <v>80</v>
      </c>
      <c r="AU39" s="73" t="s">
        <v>80</v>
      </c>
      <c r="AV39" s="26"/>
      <c r="AW39" s="27"/>
      <c r="AX39" s="73" t="s">
        <v>80</v>
      </c>
      <c r="AY39" s="73" t="s">
        <v>80</v>
      </c>
      <c r="AZ39" s="26"/>
      <c r="BA39" s="27"/>
      <c r="BB39" s="73" t="s">
        <v>80</v>
      </c>
      <c r="BC39" s="73" t="s">
        <v>80</v>
      </c>
      <c r="BD39" s="26"/>
      <c r="BE39" s="27"/>
      <c r="BF39" s="73" t="s">
        <v>80</v>
      </c>
      <c r="BG39" s="79"/>
      <c r="BH39" s="73" t="s">
        <v>80</v>
      </c>
      <c r="BI39" s="73" t="s">
        <v>80</v>
      </c>
      <c r="BJ39" s="26"/>
      <c r="BK39" s="27"/>
    </row>
    <row r="40" spans="1:63" x14ac:dyDescent="0.2">
      <c r="A40" s="347" t="s">
        <v>83</v>
      </c>
      <c r="B40" s="347"/>
      <c r="D40" s="34"/>
      <c r="E40" s="34"/>
      <c r="F40" s="34"/>
      <c r="G40" s="34"/>
      <c r="L40" s="34"/>
      <c r="M40" s="34"/>
      <c r="AB40" s="25"/>
      <c r="AC40" s="25"/>
      <c r="AD40" s="25"/>
      <c r="AE40" s="25"/>
      <c r="AF40" s="25"/>
      <c r="AG40" s="25"/>
      <c r="AH40" s="25"/>
      <c r="AI40" s="25"/>
      <c r="AJ40" s="25"/>
      <c r="AK40" s="25"/>
      <c r="AL40" s="25"/>
      <c r="AM40" s="25"/>
      <c r="AN40" s="25"/>
      <c r="AO40" s="25"/>
      <c r="AP40" s="25"/>
      <c r="AQ40" s="25"/>
      <c r="AR40" s="34"/>
      <c r="AS40" s="34"/>
      <c r="AT40" s="25"/>
      <c r="AU40" s="25"/>
      <c r="AV40" s="25"/>
      <c r="AW40" s="25"/>
      <c r="AX40" s="25"/>
      <c r="AY40" s="25"/>
      <c r="AZ40" s="25"/>
      <c r="BA40" s="25"/>
      <c r="BB40" s="25"/>
      <c r="BC40" s="25"/>
      <c r="BD40" s="25"/>
      <c r="BE40" s="25"/>
      <c r="BF40" s="34"/>
      <c r="BG40" s="34"/>
      <c r="BH40" s="25"/>
      <c r="BI40" s="25"/>
      <c r="BJ40" s="25"/>
      <c r="BK40" s="25"/>
    </row>
    <row r="41" spans="1:63" x14ac:dyDescent="0.2">
      <c r="A41" s="34" t="s">
        <v>300</v>
      </c>
      <c r="B41" s="34"/>
      <c r="C41" s="34"/>
      <c r="H41" s="34"/>
      <c r="I41" s="34"/>
      <c r="J41" s="34"/>
      <c r="K41" s="34"/>
      <c r="N41" s="34"/>
      <c r="O41" s="34"/>
      <c r="P41" s="34"/>
      <c r="Q41" s="34"/>
      <c r="R41" s="34"/>
      <c r="S41" s="34"/>
      <c r="T41" s="34"/>
      <c r="U41" s="34"/>
      <c r="V41" s="34"/>
      <c r="W41" s="34"/>
      <c r="X41" s="34"/>
      <c r="Y41" s="34"/>
      <c r="Z41" s="34"/>
      <c r="AA41" s="34"/>
      <c r="AB41" s="34"/>
      <c r="AC41" s="34"/>
      <c r="AD41" s="34"/>
      <c r="AE41" s="34"/>
      <c r="AF41" s="34"/>
      <c r="AG41" s="34"/>
      <c r="AH41" s="34"/>
      <c r="AI41" s="34"/>
      <c r="AJ41" s="34"/>
      <c r="AK41" s="34"/>
      <c r="AL41" s="34"/>
      <c r="AM41" s="34"/>
      <c r="AN41" s="34"/>
      <c r="AO41" s="34"/>
      <c r="AP41" s="34"/>
      <c r="AQ41" s="34"/>
      <c r="AT41" s="34"/>
      <c r="AU41" s="34"/>
      <c r="AV41" s="34"/>
      <c r="AW41" s="34"/>
      <c r="AX41" s="34"/>
      <c r="AY41" s="34"/>
      <c r="AZ41" s="34"/>
      <c r="BA41" s="34"/>
      <c r="BB41" s="34"/>
      <c r="BC41" s="34"/>
      <c r="BD41" s="34"/>
      <c r="BE41" s="34"/>
      <c r="BH41" s="34"/>
      <c r="BI41" s="34"/>
      <c r="BJ41" s="34"/>
      <c r="BK41" s="34"/>
    </row>
  </sheetData>
  <mergeCells count="48">
    <mergeCell ref="AT37:AW37"/>
    <mergeCell ref="AX37:BA37"/>
    <mergeCell ref="BB37:BE37"/>
    <mergeCell ref="BF37:BG37"/>
    <mergeCell ref="BH37:BK37"/>
    <mergeCell ref="A40:B40"/>
    <mergeCell ref="W37:Y37"/>
    <mergeCell ref="AB37:AE37"/>
    <mergeCell ref="AF37:AI37"/>
    <mergeCell ref="AJ37:AM37"/>
    <mergeCell ref="AN37:AQ37"/>
    <mergeCell ref="AR37:AS37"/>
    <mergeCell ref="D37:E37"/>
    <mergeCell ref="F37:G37"/>
    <mergeCell ref="H37:K37"/>
    <mergeCell ref="L37:M37"/>
    <mergeCell ref="N37:Q37"/>
    <mergeCell ref="R37:T37"/>
    <mergeCell ref="BB18:BE18"/>
    <mergeCell ref="BF18:BG18"/>
    <mergeCell ref="BH18:BK18"/>
    <mergeCell ref="B21:B27"/>
    <mergeCell ref="B28:B31"/>
    <mergeCell ref="AT18:AW18"/>
    <mergeCell ref="AX18:BA18"/>
    <mergeCell ref="B32:B33"/>
    <mergeCell ref="AF18:AI18"/>
    <mergeCell ref="AJ18:AM18"/>
    <mergeCell ref="AN18:AQ18"/>
    <mergeCell ref="AR18:AS18"/>
    <mergeCell ref="H18:K18"/>
    <mergeCell ref="L18:M18"/>
    <mergeCell ref="N18:Q18"/>
    <mergeCell ref="R18:V18"/>
    <mergeCell ref="W18:AA18"/>
    <mergeCell ref="AB18:AE18"/>
    <mergeCell ref="F18:G18"/>
    <mergeCell ref="A10:C10"/>
    <mergeCell ref="A11:A14"/>
    <mergeCell ref="A15:A16"/>
    <mergeCell ref="C18:C19"/>
    <mergeCell ref="D18:E18"/>
    <mergeCell ref="A6:AI6"/>
    <mergeCell ref="A1:AI1"/>
    <mergeCell ref="A2:AI2"/>
    <mergeCell ref="A3:AI3"/>
    <mergeCell ref="A4:AI4"/>
    <mergeCell ref="A5:AI5"/>
  </mergeCells>
  <pageMargins left="0.70866141732283472" right="0.70866141732283472" top="0.74803149606299213" bottom="0.74803149606299213" header="0.31496062992125984" footer="0.31496062992125984"/>
  <pageSetup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topLeftCell="A16" zoomScale="80" zoomScaleNormal="80" workbookViewId="0">
      <selection activeCell="I23" sqref="I23"/>
    </sheetView>
  </sheetViews>
  <sheetFormatPr baseColWidth="10" defaultRowHeight="15" x14ac:dyDescent="0.25"/>
  <cols>
    <col min="1" max="1" width="7" customWidth="1"/>
    <col min="2" max="2" width="51.42578125" customWidth="1"/>
    <col min="3" max="3" width="17.28515625" customWidth="1"/>
    <col min="4" max="4" width="16.42578125" customWidth="1"/>
    <col min="5" max="5" width="18.5703125" customWidth="1"/>
    <col min="6" max="6" width="20.140625" customWidth="1"/>
    <col min="7" max="7" width="17.85546875" customWidth="1"/>
    <col min="8" max="9" width="18.28515625" customWidth="1"/>
    <col min="10" max="10" width="21.140625" customWidth="1"/>
    <col min="11" max="11" width="99.5703125" customWidth="1"/>
    <col min="257" max="257" width="7" customWidth="1"/>
    <col min="258" max="258" width="51.42578125" customWidth="1"/>
    <col min="259" max="259" width="17.28515625" customWidth="1"/>
    <col min="260" max="260" width="16.42578125" customWidth="1"/>
    <col min="261" max="261" width="18.5703125" customWidth="1"/>
    <col min="262" max="262" width="20.140625" customWidth="1"/>
    <col min="263" max="263" width="17.85546875" customWidth="1"/>
    <col min="264" max="265" width="18.28515625" customWidth="1"/>
    <col min="266" max="266" width="21.140625" customWidth="1"/>
    <col min="267" max="267" width="99.5703125" customWidth="1"/>
    <col min="513" max="513" width="7" customWidth="1"/>
    <col min="514" max="514" width="51.42578125" customWidth="1"/>
    <col min="515" max="515" width="17.28515625" customWidth="1"/>
    <col min="516" max="516" width="16.42578125" customWidth="1"/>
    <col min="517" max="517" width="18.5703125" customWidth="1"/>
    <col min="518" max="518" width="20.140625" customWidth="1"/>
    <col min="519" max="519" width="17.85546875" customWidth="1"/>
    <col min="520" max="521" width="18.28515625" customWidth="1"/>
    <col min="522" max="522" width="21.140625" customWidth="1"/>
    <col min="523" max="523" width="99.5703125" customWidth="1"/>
    <col min="769" max="769" width="7" customWidth="1"/>
    <col min="770" max="770" width="51.42578125" customWidth="1"/>
    <col min="771" max="771" width="17.28515625" customWidth="1"/>
    <col min="772" max="772" width="16.42578125" customWidth="1"/>
    <col min="773" max="773" width="18.5703125" customWidth="1"/>
    <col min="774" max="774" width="20.140625" customWidth="1"/>
    <col min="775" max="775" width="17.85546875" customWidth="1"/>
    <col min="776" max="777" width="18.28515625" customWidth="1"/>
    <col min="778" max="778" width="21.140625" customWidth="1"/>
    <col min="779" max="779" width="99.5703125" customWidth="1"/>
    <col min="1025" max="1025" width="7" customWidth="1"/>
    <col min="1026" max="1026" width="51.42578125" customWidth="1"/>
    <col min="1027" max="1027" width="17.28515625" customWidth="1"/>
    <col min="1028" max="1028" width="16.42578125" customWidth="1"/>
    <col min="1029" max="1029" width="18.5703125" customWidth="1"/>
    <col min="1030" max="1030" width="20.140625" customWidth="1"/>
    <col min="1031" max="1031" width="17.85546875" customWidth="1"/>
    <col min="1032" max="1033" width="18.28515625" customWidth="1"/>
    <col min="1034" max="1034" width="21.140625" customWidth="1"/>
    <col min="1035" max="1035" width="99.5703125" customWidth="1"/>
    <col min="1281" max="1281" width="7" customWidth="1"/>
    <col min="1282" max="1282" width="51.42578125" customWidth="1"/>
    <col min="1283" max="1283" width="17.28515625" customWidth="1"/>
    <col min="1284" max="1284" width="16.42578125" customWidth="1"/>
    <col min="1285" max="1285" width="18.5703125" customWidth="1"/>
    <col min="1286" max="1286" width="20.140625" customWidth="1"/>
    <col min="1287" max="1287" width="17.85546875" customWidth="1"/>
    <col min="1288" max="1289" width="18.28515625" customWidth="1"/>
    <col min="1290" max="1290" width="21.140625" customWidth="1"/>
    <col min="1291" max="1291" width="99.5703125" customWidth="1"/>
    <col min="1537" max="1537" width="7" customWidth="1"/>
    <col min="1538" max="1538" width="51.42578125" customWidth="1"/>
    <col min="1539" max="1539" width="17.28515625" customWidth="1"/>
    <col min="1540" max="1540" width="16.42578125" customWidth="1"/>
    <col min="1541" max="1541" width="18.5703125" customWidth="1"/>
    <col min="1542" max="1542" width="20.140625" customWidth="1"/>
    <col min="1543" max="1543" width="17.85546875" customWidth="1"/>
    <col min="1544" max="1545" width="18.28515625" customWidth="1"/>
    <col min="1546" max="1546" width="21.140625" customWidth="1"/>
    <col min="1547" max="1547" width="99.5703125" customWidth="1"/>
    <col min="1793" max="1793" width="7" customWidth="1"/>
    <col min="1794" max="1794" width="51.42578125" customWidth="1"/>
    <col min="1795" max="1795" width="17.28515625" customWidth="1"/>
    <col min="1796" max="1796" width="16.42578125" customWidth="1"/>
    <col min="1797" max="1797" width="18.5703125" customWidth="1"/>
    <col min="1798" max="1798" width="20.140625" customWidth="1"/>
    <col min="1799" max="1799" width="17.85546875" customWidth="1"/>
    <col min="1800" max="1801" width="18.28515625" customWidth="1"/>
    <col min="1802" max="1802" width="21.140625" customWidth="1"/>
    <col min="1803" max="1803" width="99.5703125" customWidth="1"/>
    <col min="2049" max="2049" width="7" customWidth="1"/>
    <col min="2050" max="2050" width="51.42578125" customWidth="1"/>
    <col min="2051" max="2051" width="17.28515625" customWidth="1"/>
    <col min="2052" max="2052" width="16.42578125" customWidth="1"/>
    <col min="2053" max="2053" width="18.5703125" customWidth="1"/>
    <col min="2054" max="2054" width="20.140625" customWidth="1"/>
    <col min="2055" max="2055" width="17.85546875" customWidth="1"/>
    <col min="2056" max="2057" width="18.28515625" customWidth="1"/>
    <col min="2058" max="2058" width="21.140625" customWidth="1"/>
    <col min="2059" max="2059" width="99.5703125" customWidth="1"/>
    <col min="2305" max="2305" width="7" customWidth="1"/>
    <col min="2306" max="2306" width="51.42578125" customWidth="1"/>
    <col min="2307" max="2307" width="17.28515625" customWidth="1"/>
    <col min="2308" max="2308" width="16.42578125" customWidth="1"/>
    <col min="2309" max="2309" width="18.5703125" customWidth="1"/>
    <col min="2310" max="2310" width="20.140625" customWidth="1"/>
    <col min="2311" max="2311" width="17.85546875" customWidth="1"/>
    <col min="2312" max="2313" width="18.28515625" customWidth="1"/>
    <col min="2314" max="2314" width="21.140625" customWidth="1"/>
    <col min="2315" max="2315" width="99.5703125" customWidth="1"/>
    <col min="2561" max="2561" width="7" customWidth="1"/>
    <col min="2562" max="2562" width="51.42578125" customWidth="1"/>
    <col min="2563" max="2563" width="17.28515625" customWidth="1"/>
    <col min="2564" max="2564" width="16.42578125" customWidth="1"/>
    <col min="2565" max="2565" width="18.5703125" customWidth="1"/>
    <col min="2566" max="2566" width="20.140625" customWidth="1"/>
    <col min="2567" max="2567" width="17.85546875" customWidth="1"/>
    <col min="2568" max="2569" width="18.28515625" customWidth="1"/>
    <col min="2570" max="2570" width="21.140625" customWidth="1"/>
    <col min="2571" max="2571" width="99.5703125" customWidth="1"/>
    <col min="2817" max="2817" width="7" customWidth="1"/>
    <col min="2818" max="2818" width="51.42578125" customWidth="1"/>
    <col min="2819" max="2819" width="17.28515625" customWidth="1"/>
    <col min="2820" max="2820" width="16.42578125" customWidth="1"/>
    <col min="2821" max="2821" width="18.5703125" customWidth="1"/>
    <col min="2822" max="2822" width="20.140625" customWidth="1"/>
    <col min="2823" max="2823" width="17.85546875" customWidth="1"/>
    <col min="2824" max="2825" width="18.28515625" customWidth="1"/>
    <col min="2826" max="2826" width="21.140625" customWidth="1"/>
    <col min="2827" max="2827" width="99.5703125" customWidth="1"/>
    <col min="3073" max="3073" width="7" customWidth="1"/>
    <col min="3074" max="3074" width="51.42578125" customWidth="1"/>
    <col min="3075" max="3075" width="17.28515625" customWidth="1"/>
    <col min="3076" max="3076" width="16.42578125" customWidth="1"/>
    <col min="3077" max="3077" width="18.5703125" customWidth="1"/>
    <col min="3078" max="3078" width="20.140625" customWidth="1"/>
    <col min="3079" max="3079" width="17.85546875" customWidth="1"/>
    <col min="3080" max="3081" width="18.28515625" customWidth="1"/>
    <col min="3082" max="3082" width="21.140625" customWidth="1"/>
    <col min="3083" max="3083" width="99.5703125" customWidth="1"/>
    <col min="3329" max="3329" width="7" customWidth="1"/>
    <col min="3330" max="3330" width="51.42578125" customWidth="1"/>
    <col min="3331" max="3331" width="17.28515625" customWidth="1"/>
    <col min="3332" max="3332" width="16.42578125" customWidth="1"/>
    <col min="3333" max="3333" width="18.5703125" customWidth="1"/>
    <col min="3334" max="3334" width="20.140625" customWidth="1"/>
    <col min="3335" max="3335" width="17.85546875" customWidth="1"/>
    <col min="3336" max="3337" width="18.28515625" customWidth="1"/>
    <col min="3338" max="3338" width="21.140625" customWidth="1"/>
    <col min="3339" max="3339" width="99.5703125" customWidth="1"/>
    <col min="3585" max="3585" width="7" customWidth="1"/>
    <col min="3586" max="3586" width="51.42578125" customWidth="1"/>
    <col min="3587" max="3587" width="17.28515625" customWidth="1"/>
    <col min="3588" max="3588" width="16.42578125" customWidth="1"/>
    <col min="3589" max="3589" width="18.5703125" customWidth="1"/>
    <col min="3590" max="3590" width="20.140625" customWidth="1"/>
    <col min="3591" max="3591" width="17.85546875" customWidth="1"/>
    <col min="3592" max="3593" width="18.28515625" customWidth="1"/>
    <col min="3594" max="3594" width="21.140625" customWidth="1"/>
    <col min="3595" max="3595" width="99.5703125" customWidth="1"/>
    <col min="3841" max="3841" width="7" customWidth="1"/>
    <col min="3842" max="3842" width="51.42578125" customWidth="1"/>
    <col min="3843" max="3843" width="17.28515625" customWidth="1"/>
    <col min="3844" max="3844" width="16.42578125" customWidth="1"/>
    <col min="3845" max="3845" width="18.5703125" customWidth="1"/>
    <col min="3846" max="3846" width="20.140625" customWidth="1"/>
    <col min="3847" max="3847" width="17.85546875" customWidth="1"/>
    <col min="3848" max="3849" width="18.28515625" customWidth="1"/>
    <col min="3850" max="3850" width="21.140625" customWidth="1"/>
    <col min="3851" max="3851" width="99.5703125" customWidth="1"/>
    <col min="4097" max="4097" width="7" customWidth="1"/>
    <col min="4098" max="4098" width="51.42578125" customWidth="1"/>
    <col min="4099" max="4099" width="17.28515625" customWidth="1"/>
    <col min="4100" max="4100" width="16.42578125" customWidth="1"/>
    <col min="4101" max="4101" width="18.5703125" customWidth="1"/>
    <col min="4102" max="4102" width="20.140625" customWidth="1"/>
    <col min="4103" max="4103" width="17.85546875" customWidth="1"/>
    <col min="4104" max="4105" width="18.28515625" customWidth="1"/>
    <col min="4106" max="4106" width="21.140625" customWidth="1"/>
    <col min="4107" max="4107" width="99.5703125" customWidth="1"/>
    <col min="4353" max="4353" width="7" customWidth="1"/>
    <col min="4354" max="4354" width="51.42578125" customWidth="1"/>
    <col min="4355" max="4355" width="17.28515625" customWidth="1"/>
    <col min="4356" max="4356" width="16.42578125" customWidth="1"/>
    <col min="4357" max="4357" width="18.5703125" customWidth="1"/>
    <col min="4358" max="4358" width="20.140625" customWidth="1"/>
    <col min="4359" max="4359" width="17.85546875" customWidth="1"/>
    <col min="4360" max="4361" width="18.28515625" customWidth="1"/>
    <col min="4362" max="4362" width="21.140625" customWidth="1"/>
    <col min="4363" max="4363" width="99.5703125" customWidth="1"/>
    <col min="4609" max="4609" width="7" customWidth="1"/>
    <col min="4610" max="4610" width="51.42578125" customWidth="1"/>
    <col min="4611" max="4611" width="17.28515625" customWidth="1"/>
    <col min="4612" max="4612" width="16.42578125" customWidth="1"/>
    <col min="4613" max="4613" width="18.5703125" customWidth="1"/>
    <col min="4614" max="4614" width="20.140625" customWidth="1"/>
    <col min="4615" max="4615" width="17.85546875" customWidth="1"/>
    <col min="4616" max="4617" width="18.28515625" customWidth="1"/>
    <col min="4618" max="4618" width="21.140625" customWidth="1"/>
    <col min="4619" max="4619" width="99.5703125" customWidth="1"/>
    <col min="4865" max="4865" width="7" customWidth="1"/>
    <col min="4866" max="4866" width="51.42578125" customWidth="1"/>
    <col min="4867" max="4867" width="17.28515625" customWidth="1"/>
    <col min="4868" max="4868" width="16.42578125" customWidth="1"/>
    <col min="4869" max="4869" width="18.5703125" customWidth="1"/>
    <col min="4870" max="4870" width="20.140625" customWidth="1"/>
    <col min="4871" max="4871" width="17.85546875" customWidth="1"/>
    <col min="4872" max="4873" width="18.28515625" customWidth="1"/>
    <col min="4874" max="4874" width="21.140625" customWidth="1"/>
    <col min="4875" max="4875" width="99.5703125" customWidth="1"/>
    <col min="5121" max="5121" width="7" customWidth="1"/>
    <col min="5122" max="5122" width="51.42578125" customWidth="1"/>
    <col min="5123" max="5123" width="17.28515625" customWidth="1"/>
    <col min="5124" max="5124" width="16.42578125" customWidth="1"/>
    <col min="5125" max="5125" width="18.5703125" customWidth="1"/>
    <col min="5126" max="5126" width="20.140625" customWidth="1"/>
    <col min="5127" max="5127" width="17.85546875" customWidth="1"/>
    <col min="5128" max="5129" width="18.28515625" customWidth="1"/>
    <col min="5130" max="5130" width="21.140625" customWidth="1"/>
    <col min="5131" max="5131" width="99.5703125" customWidth="1"/>
    <col min="5377" max="5377" width="7" customWidth="1"/>
    <col min="5378" max="5378" width="51.42578125" customWidth="1"/>
    <col min="5379" max="5379" width="17.28515625" customWidth="1"/>
    <col min="5380" max="5380" width="16.42578125" customWidth="1"/>
    <col min="5381" max="5381" width="18.5703125" customWidth="1"/>
    <col min="5382" max="5382" width="20.140625" customWidth="1"/>
    <col min="5383" max="5383" width="17.85546875" customWidth="1"/>
    <col min="5384" max="5385" width="18.28515625" customWidth="1"/>
    <col min="5386" max="5386" width="21.140625" customWidth="1"/>
    <col min="5387" max="5387" width="99.5703125" customWidth="1"/>
    <col min="5633" max="5633" width="7" customWidth="1"/>
    <col min="5634" max="5634" width="51.42578125" customWidth="1"/>
    <col min="5635" max="5635" width="17.28515625" customWidth="1"/>
    <col min="5636" max="5636" width="16.42578125" customWidth="1"/>
    <col min="5637" max="5637" width="18.5703125" customWidth="1"/>
    <col min="5638" max="5638" width="20.140625" customWidth="1"/>
    <col min="5639" max="5639" width="17.85546875" customWidth="1"/>
    <col min="5640" max="5641" width="18.28515625" customWidth="1"/>
    <col min="5642" max="5642" width="21.140625" customWidth="1"/>
    <col min="5643" max="5643" width="99.5703125" customWidth="1"/>
    <col min="5889" max="5889" width="7" customWidth="1"/>
    <col min="5890" max="5890" width="51.42578125" customWidth="1"/>
    <col min="5891" max="5891" width="17.28515625" customWidth="1"/>
    <col min="5892" max="5892" width="16.42578125" customWidth="1"/>
    <col min="5893" max="5893" width="18.5703125" customWidth="1"/>
    <col min="5894" max="5894" width="20.140625" customWidth="1"/>
    <col min="5895" max="5895" width="17.85546875" customWidth="1"/>
    <col min="5896" max="5897" width="18.28515625" customWidth="1"/>
    <col min="5898" max="5898" width="21.140625" customWidth="1"/>
    <col min="5899" max="5899" width="99.5703125" customWidth="1"/>
    <col min="6145" max="6145" width="7" customWidth="1"/>
    <col min="6146" max="6146" width="51.42578125" customWidth="1"/>
    <col min="6147" max="6147" width="17.28515625" customWidth="1"/>
    <col min="6148" max="6148" width="16.42578125" customWidth="1"/>
    <col min="6149" max="6149" width="18.5703125" customWidth="1"/>
    <col min="6150" max="6150" width="20.140625" customWidth="1"/>
    <col min="6151" max="6151" width="17.85546875" customWidth="1"/>
    <col min="6152" max="6153" width="18.28515625" customWidth="1"/>
    <col min="6154" max="6154" width="21.140625" customWidth="1"/>
    <col min="6155" max="6155" width="99.5703125" customWidth="1"/>
    <col min="6401" max="6401" width="7" customWidth="1"/>
    <col min="6402" max="6402" width="51.42578125" customWidth="1"/>
    <col min="6403" max="6403" width="17.28515625" customWidth="1"/>
    <col min="6404" max="6404" width="16.42578125" customWidth="1"/>
    <col min="6405" max="6405" width="18.5703125" customWidth="1"/>
    <col min="6406" max="6406" width="20.140625" customWidth="1"/>
    <col min="6407" max="6407" width="17.85546875" customWidth="1"/>
    <col min="6408" max="6409" width="18.28515625" customWidth="1"/>
    <col min="6410" max="6410" width="21.140625" customWidth="1"/>
    <col min="6411" max="6411" width="99.5703125" customWidth="1"/>
    <col min="6657" max="6657" width="7" customWidth="1"/>
    <col min="6658" max="6658" width="51.42578125" customWidth="1"/>
    <col min="6659" max="6659" width="17.28515625" customWidth="1"/>
    <col min="6660" max="6660" width="16.42578125" customWidth="1"/>
    <col min="6661" max="6661" width="18.5703125" customWidth="1"/>
    <col min="6662" max="6662" width="20.140625" customWidth="1"/>
    <col min="6663" max="6663" width="17.85546875" customWidth="1"/>
    <col min="6664" max="6665" width="18.28515625" customWidth="1"/>
    <col min="6666" max="6666" width="21.140625" customWidth="1"/>
    <col min="6667" max="6667" width="99.5703125" customWidth="1"/>
    <col min="6913" max="6913" width="7" customWidth="1"/>
    <col min="6914" max="6914" width="51.42578125" customWidth="1"/>
    <col min="6915" max="6915" width="17.28515625" customWidth="1"/>
    <col min="6916" max="6916" width="16.42578125" customWidth="1"/>
    <col min="6917" max="6917" width="18.5703125" customWidth="1"/>
    <col min="6918" max="6918" width="20.140625" customWidth="1"/>
    <col min="6919" max="6919" width="17.85546875" customWidth="1"/>
    <col min="6920" max="6921" width="18.28515625" customWidth="1"/>
    <col min="6922" max="6922" width="21.140625" customWidth="1"/>
    <col min="6923" max="6923" width="99.5703125" customWidth="1"/>
    <col min="7169" max="7169" width="7" customWidth="1"/>
    <col min="7170" max="7170" width="51.42578125" customWidth="1"/>
    <col min="7171" max="7171" width="17.28515625" customWidth="1"/>
    <col min="7172" max="7172" width="16.42578125" customWidth="1"/>
    <col min="7173" max="7173" width="18.5703125" customWidth="1"/>
    <col min="7174" max="7174" width="20.140625" customWidth="1"/>
    <col min="7175" max="7175" width="17.85546875" customWidth="1"/>
    <col min="7176" max="7177" width="18.28515625" customWidth="1"/>
    <col min="7178" max="7178" width="21.140625" customWidth="1"/>
    <col min="7179" max="7179" width="99.5703125" customWidth="1"/>
    <col min="7425" max="7425" width="7" customWidth="1"/>
    <col min="7426" max="7426" width="51.42578125" customWidth="1"/>
    <col min="7427" max="7427" width="17.28515625" customWidth="1"/>
    <col min="7428" max="7428" width="16.42578125" customWidth="1"/>
    <col min="7429" max="7429" width="18.5703125" customWidth="1"/>
    <col min="7430" max="7430" width="20.140625" customWidth="1"/>
    <col min="7431" max="7431" width="17.85546875" customWidth="1"/>
    <col min="7432" max="7433" width="18.28515625" customWidth="1"/>
    <col min="7434" max="7434" width="21.140625" customWidth="1"/>
    <col min="7435" max="7435" width="99.5703125" customWidth="1"/>
    <col min="7681" max="7681" width="7" customWidth="1"/>
    <col min="7682" max="7682" width="51.42578125" customWidth="1"/>
    <col min="7683" max="7683" width="17.28515625" customWidth="1"/>
    <col min="7684" max="7684" width="16.42578125" customWidth="1"/>
    <col min="7685" max="7685" width="18.5703125" customWidth="1"/>
    <col min="7686" max="7686" width="20.140625" customWidth="1"/>
    <col min="7687" max="7687" width="17.85546875" customWidth="1"/>
    <col min="7688" max="7689" width="18.28515625" customWidth="1"/>
    <col min="7690" max="7690" width="21.140625" customWidth="1"/>
    <col min="7691" max="7691" width="99.5703125" customWidth="1"/>
    <col min="7937" max="7937" width="7" customWidth="1"/>
    <col min="7938" max="7938" width="51.42578125" customWidth="1"/>
    <col min="7939" max="7939" width="17.28515625" customWidth="1"/>
    <col min="7940" max="7940" width="16.42578125" customWidth="1"/>
    <col min="7941" max="7941" width="18.5703125" customWidth="1"/>
    <col min="7942" max="7942" width="20.140625" customWidth="1"/>
    <col min="7943" max="7943" width="17.85546875" customWidth="1"/>
    <col min="7944" max="7945" width="18.28515625" customWidth="1"/>
    <col min="7946" max="7946" width="21.140625" customWidth="1"/>
    <col min="7947" max="7947" width="99.5703125" customWidth="1"/>
    <col min="8193" max="8193" width="7" customWidth="1"/>
    <col min="8194" max="8194" width="51.42578125" customWidth="1"/>
    <col min="8195" max="8195" width="17.28515625" customWidth="1"/>
    <col min="8196" max="8196" width="16.42578125" customWidth="1"/>
    <col min="8197" max="8197" width="18.5703125" customWidth="1"/>
    <col min="8198" max="8198" width="20.140625" customWidth="1"/>
    <col min="8199" max="8199" width="17.85546875" customWidth="1"/>
    <col min="8200" max="8201" width="18.28515625" customWidth="1"/>
    <col min="8202" max="8202" width="21.140625" customWidth="1"/>
    <col min="8203" max="8203" width="99.5703125" customWidth="1"/>
    <col min="8449" max="8449" width="7" customWidth="1"/>
    <col min="8450" max="8450" width="51.42578125" customWidth="1"/>
    <col min="8451" max="8451" width="17.28515625" customWidth="1"/>
    <col min="8452" max="8452" width="16.42578125" customWidth="1"/>
    <col min="8453" max="8453" width="18.5703125" customWidth="1"/>
    <col min="8454" max="8454" width="20.140625" customWidth="1"/>
    <col min="8455" max="8455" width="17.85546875" customWidth="1"/>
    <col min="8456" max="8457" width="18.28515625" customWidth="1"/>
    <col min="8458" max="8458" width="21.140625" customWidth="1"/>
    <col min="8459" max="8459" width="99.5703125" customWidth="1"/>
    <col min="8705" max="8705" width="7" customWidth="1"/>
    <col min="8706" max="8706" width="51.42578125" customWidth="1"/>
    <col min="8707" max="8707" width="17.28515625" customWidth="1"/>
    <col min="8708" max="8708" width="16.42578125" customWidth="1"/>
    <col min="8709" max="8709" width="18.5703125" customWidth="1"/>
    <col min="8710" max="8710" width="20.140625" customWidth="1"/>
    <col min="8711" max="8711" width="17.85546875" customWidth="1"/>
    <col min="8712" max="8713" width="18.28515625" customWidth="1"/>
    <col min="8714" max="8714" width="21.140625" customWidth="1"/>
    <col min="8715" max="8715" width="99.5703125" customWidth="1"/>
    <col min="8961" max="8961" width="7" customWidth="1"/>
    <col min="8962" max="8962" width="51.42578125" customWidth="1"/>
    <col min="8963" max="8963" width="17.28515625" customWidth="1"/>
    <col min="8964" max="8964" width="16.42578125" customWidth="1"/>
    <col min="8965" max="8965" width="18.5703125" customWidth="1"/>
    <col min="8966" max="8966" width="20.140625" customWidth="1"/>
    <col min="8967" max="8967" width="17.85546875" customWidth="1"/>
    <col min="8968" max="8969" width="18.28515625" customWidth="1"/>
    <col min="8970" max="8970" width="21.140625" customWidth="1"/>
    <col min="8971" max="8971" width="99.5703125" customWidth="1"/>
    <col min="9217" max="9217" width="7" customWidth="1"/>
    <col min="9218" max="9218" width="51.42578125" customWidth="1"/>
    <col min="9219" max="9219" width="17.28515625" customWidth="1"/>
    <col min="9220" max="9220" width="16.42578125" customWidth="1"/>
    <col min="9221" max="9221" width="18.5703125" customWidth="1"/>
    <col min="9222" max="9222" width="20.140625" customWidth="1"/>
    <col min="9223" max="9223" width="17.85546875" customWidth="1"/>
    <col min="9224" max="9225" width="18.28515625" customWidth="1"/>
    <col min="9226" max="9226" width="21.140625" customWidth="1"/>
    <col min="9227" max="9227" width="99.5703125" customWidth="1"/>
    <col min="9473" max="9473" width="7" customWidth="1"/>
    <col min="9474" max="9474" width="51.42578125" customWidth="1"/>
    <col min="9475" max="9475" width="17.28515625" customWidth="1"/>
    <col min="9476" max="9476" width="16.42578125" customWidth="1"/>
    <col min="9477" max="9477" width="18.5703125" customWidth="1"/>
    <col min="9478" max="9478" width="20.140625" customWidth="1"/>
    <col min="9479" max="9479" width="17.85546875" customWidth="1"/>
    <col min="9480" max="9481" width="18.28515625" customWidth="1"/>
    <col min="9482" max="9482" width="21.140625" customWidth="1"/>
    <col min="9483" max="9483" width="99.5703125" customWidth="1"/>
    <col min="9729" max="9729" width="7" customWidth="1"/>
    <col min="9730" max="9730" width="51.42578125" customWidth="1"/>
    <col min="9731" max="9731" width="17.28515625" customWidth="1"/>
    <col min="9732" max="9732" width="16.42578125" customWidth="1"/>
    <col min="9733" max="9733" width="18.5703125" customWidth="1"/>
    <col min="9734" max="9734" width="20.140625" customWidth="1"/>
    <col min="9735" max="9735" width="17.85546875" customWidth="1"/>
    <col min="9736" max="9737" width="18.28515625" customWidth="1"/>
    <col min="9738" max="9738" width="21.140625" customWidth="1"/>
    <col min="9739" max="9739" width="99.5703125" customWidth="1"/>
    <col min="9985" max="9985" width="7" customWidth="1"/>
    <col min="9986" max="9986" width="51.42578125" customWidth="1"/>
    <col min="9987" max="9987" width="17.28515625" customWidth="1"/>
    <col min="9988" max="9988" width="16.42578125" customWidth="1"/>
    <col min="9989" max="9989" width="18.5703125" customWidth="1"/>
    <col min="9990" max="9990" width="20.140625" customWidth="1"/>
    <col min="9991" max="9991" width="17.85546875" customWidth="1"/>
    <col min="9992" max="9993" width="18.28515625" customWidth="1"/>
    <col min="9994" max="9994" width="21.140625" customWidth="1"/>
    <col min="9995" max="9995" width="99.5703125" customWidth="1"/>
    <col min="10241" max="10241" width="7" customWidth="1"/>
    <col min="10242" max="10242" width="51.42578125" customWidth="1"/>
    <col min="10243" max="10243" width="17.28515625" customWidth="1"/>
    <col min="10244" max="10244" width="16.42578125" customWidth="1"/>
    <col min="10245" max="10245" width="18.5703125" customWidth="1"/>
    <col min="10246" max="10246" width="20.140625" customWidth="1"/>
    <col min="10247" max="10247" width="17.85546875" customWidth="1"/>
    <col min="10248" max="10249" width="18.28515625" customWidth="1"/>
    <col min="10250" max="10250" width="21.140625" customWidth="1"/>
    <col min="10251" max="10251" width="99.5703125" customWidth="1"/>
    <col min="10497" max="10497" width="7" customWidth="1"/>
    <col min="10498" max="10498" width="51.42578125" customWidth="1"/>
    <col min="10499" max="10499" width="17.28515625" customWidth="1"/>
    <col min="10500" max="10500" width="16.42578125" customWidth="1"/>
    <col min="10501" max="10501" width="18.5703125" customWidth="1"/>
    <col min="10502" max="10502" width="20.140625" customWidth="1"/>
    <col min="10503" max="10503" width="17.85546875" customWidth="1"/>
    <col min="10504" max="10505" width="18.28515625" customWidth="1"/>
    <col min="10506" max="10506" width="21.140625" customWidth="1"/>
    <col min="10507" max="10507" width="99.5703125" customWidth="1"/>
    <col min="10753" max="10753" width="7" customWidth="1"/>
    <col min="10754" max="10754" width="51.42578125" customWidth="1"/>
    <col min="10755" max="10755" width="17.28515625" customWidth="1"/>
    <col min="10756" max="10756" width="16.42578125" customWidth="1"/>
    <col min="10757" max="10757" width="18.5703125" customWidth="1"/>
    <col min="10758" max="10758" width="20.140625" customWidth="1"/>
    <col min="10759" max="10759" width="17.85546875" customWidth="1"/>
    <col min="10760" max="10761" width="18.28515625" customWidth="1"/>
    <col min="10762" max="10762" width="21.140625" customWidth="1"/>
    <col min="10763" max="10763" width="99.5703125" customWidth="1"/>
    <col min="11009" max="11009" width="7" customWidth="1"/>
    <col min="11010" max="11010" width="51.42578125" customWidth="1"/>
    <col min="11011" max="11011" width="17.28515625" customWidth="1"/>
    <col min="11012" max="11012" width="16.42578125" customWidth="1"/>
    <col min="11013" max="11013" width="18.5703125" customWidth="1"/>
    <col min="11014" max="11014" width="20.140625" customWidth="1"/>
    <col min="11015" max="11015" width="17.85546875" customWidth="1"/>
    <col min="11016" max="11017" width="18.28515625" customWidth="1"/>
    <col min="11018" max="11018" width="21.140625" customWidth="1"/>
    <col min="11019" max="11019" width="99.5703125" customWidth="1"/>
    <col min="11265" max="11265" width="7" customWidth="1"/>
    <col min="11266" max="11266" width="51.42578125" customWidth="1"/>
    <col min="11267" max="11267" width="17.28515625" customWidth="1"/>
    <col min="11268" max="11268" width="16.42578125" customWidth="1"/>
    <col min="11269" max="11269" width="18.5703125" customWidth="1"/>
    <col min="11270" max="11270" width="20.140625" customWidth="1"/>
    <col min="11271" max="11271" width="17.85546875" customWidth="1"/>
    <col min="11272" max="11273" width="18.28515625" customWidth="1"/>
    <col min="11274" max="11274" width="21.140625" customWidth="1"/>
    <col min="11275" max="11275" width="99.5703125" customWidth="1"/>
    <col min="11521" max="11521" width="7" customWidth="1"/>
    <col min="11522" max="11522" width="51.42578125" customWidth="1"/>
    <col min="11523" max="11523" width="17.28515625" customWidth="1"/>
    <col min="11524" max="11524" width="16.42578125" customWidth="1"/>
    <col min="11525" max="11525" width="18.5703125" customWidth="1"/>
    <col min="11526" max="11526" width="20.140625" customWidth="1"/>
    <col min="11527" max="11527" width="17.85546875" customWidth="1"/>
    <col min="11528" max="11529" width="18.28515625" customWidth="1"/>
    <col min="11530" max="11530" width="21.140625" customWidth="1"/>
    <col min="11531" max="11531" width="99.5703125" customWidth="1"/>
    <col min="11777" max="11777" width="7" customWidth="1"/>
    <col min="11778" max="11778" width="51.42578125" customWidth="1"/>
    <col min="11779" max="11779" width="17.28515625" customWidth="1"/>
    <col min="11780" max="11780" width="16.42578125" customWidth="1"/>
    <col min="11781" max="11781" width="18.5703125" customWidth="1"/>
    <col min="11782" max="11782" width="20.140625" customWidth="1"/>
    <col min="11783" max="11783" width="17.85546875" customWidth="1"/>
    <col min="11784" max="11785" width="18.28515625" customWidth="1"/>
    <col min="11786" max="11786" width="21.140625" customWidth="1"/>
    <col min="11787" max="11787" width="99.5703125" customWidth="1"/>
    <col min="12033" max="12033" width="7" customWidth="1"/>
    <col min="12034" max="12034" width="51.42578125" customWidth="1"/>
    <col min="12035" max="12035" width="17.28515625" customWidth="1"/>
    <col min="12036" max="12036" width="16.42578125" customWidth="1"/>
    <col min="12037" max="12037" width="18.5703125" customWidth="1"/>
    <col min="12038" max="12038" width="20.140625" customWidth="1"/>
    <col min="12039" max="12039" width="17.85546875" customWidth="1"/>
    <col min="12040" max="12041" width="18.28515625" customWidth="1"/>
    <col min="12042" max="12042" width="21.140625" customWidth="1"/>
    <col min="12043" max="12043" width="99.5703125" customWidth="1"/>
    <col min="12289" max="12289" width="7" customWidth="1"/>
    <col min="12290" max="12290" width="51.42578125" customWidth="1"/>
    <col min="12291" max="12291" width="17.28515625" customWidth="1"/>
    <col min="12292" max="12292" width="16.42578125" customWidth="1"/>
    <col min="12293" max="12293" width="18.5703125" customWidth="1"/>
    <col min="12294" max="12294" width="20.140625" customWidth="1"/>
    <col min="12295" max="12295" width="17.85546875" customWidth="1"/>
    <col min="12296" max="12297" width="18.28515625" customWidth="1"/>
    <col min="12298" max="12298" width="21.140625" customWidth="1"/>
    <col min="12299" max="12299" width="99.5703125" customWidth="1"/>
    <col min="12545" max="12545" width="7" customWidth="1"/>
    <col min="12546" max="12546" width="51.42578125" customWidth="1"/>
    <col min="12547" max="12547" width="17.28515625" customWidth="1"/>
    <col min="12548" max="12548" width="16.42578125" customWidth="1"/>
    <col min="12549" max="12549" width="18.5703125" customWidth="1"/>
    <col min="12550" max="12550" width="20.140625" customWidth="1"/>
    <col min="12551" max="12551" width="17.85546875" customWidth="1"/>
    <col min="12552" max="12553" width="18.28515625" customWidth="1"/>
    <col min="12554" max="12554" width="21.140625" customWidth="1"/>
    <col min="12555" max="12555" width="99.5703125" customWidth="1"/>
    <col min="12801" max="12801" width="7" customWidth="1"/>
    <col min="12802" max="12802" width="51.42578125" customWidth="1"/>
    <col min="12803" max="12803" width="17.28515625" customWidth="1"/>
    <col min="12804" max="12804" width="16.42578125" customWidth="1"/>
    <col min="12805" max="12805" width="18.5703125" customWidth="1"/>
    <col min="12806" max="12806" width="20.140625" customWidth="1"/>
    <col min="12807" max="12807" width="17.85546875" customWidth="1"/>
    <col min="12808" max="12809" width="18.28515625" customWidth="1"/>
    <col min="12810" max="12810" width="21.140625" customWidth="1"/>
    <col min="12811" max="12811" width="99.5703125" customWidth="1"/>
    <col min="13057" max="13057" width="7" customWidth="1"/>
    <col min="13058" max="13058" width="51.42578125" customWidth="1"/>
    <col min="13059" max="13059" width="17.28515625" customWidth="1"/>
    <col min="13060" max="13060" width="16.42578125" customWidth="1"/>
    <col min="13061" max="13061" width="18.5703125" customWidth="1"/>
    <col min="13062" max="13062" width="20.140625" customWidth="1"/>
    <col min="13063" max="13063" width="17.85546875" customWidth="1"/>
    <col min="13064" max="13065" width="18.28515625" customWidth="1"/>
    <col min="13066" max="13066" width="21.140625" customWidth="1"/>
    <col min="13067" max="13067" width="99.5703125" customWidth="1"/>
    <col min="13313" max="13313" width="7" customWidth="1"/>
    <col min="13314" max="13314" width="51.42578125" customWidth="1"/>
    <col min="13315" max="13315" width="17.28515625" customWidth="1"/>
    <col min="13316" max="13316" width="16.42578125" customWidth="1"/>
    <col min="13317" max="13317" width="18.5703125" customWidth="1"/>
    <col min="13318" max="13318" width="20.140625" customWidth="1"/>
    <col min="13319" max="13319" width="17.85546875" customWidth="1"/>
    <col min="13320" max="13321" width="18.28515625" customWidth="1"/>
    <col min="13322" max="13322" width="21.140625" customWidth="1"/>
    <col min="13323" max="13323" width="99.5703125" customWidth="1"/>
    <col min="13569" max="13569" width="7" customWidth="1"/>
    <col min="13570" max="13570" width="51.42578125" customWidth="1"/>
    <col min="13571" max="13571" width="17.28515625" customWidth="1"/>
    <col min="13572" max="13572" width="16.42578125" customWidth="1"/>
    <col min="13573" max="13573" width="18.5703125" customWidth="1"/>
    <col min="13574" max="13574" width="20.140625" customWidth="1"/>
    <col min="13575" max="13575" width="17.85546875" customWidth="1"/>
    <col min="13576" max="13577" width="18.28515625" customWidth="1"/>
    <col min="13578" max="13578" width="21.140625" customWidth="1"/>
    <col min="13579" max="13579" width="99.5703125" customWidth="1"/>
    <col min="13825" max="13825" width="7" customWidth="1"/>
    <col min="13826" max="13826" width="51.42578125" customWidth="1"/>
    <col min="13827" max="13827" width="17.28515625" customWidth="1"/>
    <col min="13828" max="13828" width="16.42578125" customWidth="1"/>
    <col min="13829" max="13829" width="18.5703125" customWidth="1"/>
    <col min="13830" max="13830" width="20.140625" customWidth="1"/>
    <col min="13831" max="13831" width="17.85546875" customWidth="1"/>
    <col min="13832" max="13833" width="18.28515625" customWidth="1"/>
    <col min="13834" max="13834" width="21.140625" customWidth="1"/>
    <col min="13835" max="13835" width="99.5703125" customWidth="1"/>
    <col min="14081" max="14081" width="7" customWidth="1"/>
    <col min="14082" max="14082" width="51.42578125" customWidth="1"/>
    <col min="14083" max="14083" width="17.28515625" customWidth="1"/>
    <col min="14084" max="14084" width="16.42578125" customWidth="1"/>
    <col min="14085" max="14085" width="18.5703125" customWidth="1"/>
    <col min="14086" max="14086" width="20.140625" customWidth="1"/>
    <col min="14087" max="14087" width="17.85546875" customWidth="1"/>
    <col min="14088" max="14089" width="18.28515625" customWidth="1"/>
    <col min="14090" max="14090" width="21.140625" customWidth="1"/>
    <col min="14091" max="14091" width="99.5703125" customWidth="1"/>
    <col min="14337" max="14337" width="7" customWidth="1"/>
    <col min="14338" max="14338" width="51.42578125" customWidth="1"/>
    <col min="14339" max="14339" width="17.28515625" customWidth="1"/>
    <col min="14340" max="14340" width="16.42578125" customWidth="1"/>
    <col min="14341" max="14341" width="18.5703125" customWidth="1"/>
    <col min="14342" max="14342" width="20.140625" customWidth="1"/>
    <col min="14343" max="14343" width="17.85546875" customWidth="1"/>
    <col min="14344" max="14345" width="18.28515625" customWidth="1"/>
    <col min="14346" max="14346" width="21.140625" customWidth="1"/>
    <col min="14347" max="14347" width="99.5703125" customWidth="1"/>
    <col min="14593" max="14593" width="7" customWidth="1"/>
    <col min="14594" max="14594" width="51.42578125" customWidth="1"/>
    <col min="14595" max="14595" width="17.28515625" customWidth="1"/>
    <col min="14596" max="14596" width="16.42578125" customWidth="1"/>
    <col min="14597" max="14597" width="18.5703125" customWidth="1"/>
    <col min="14598" max="14598" width="20.140625" customWidth="1"/>
    <col min="14599" max="14599" width="17.85546875" customWidth="1"/>
    <col min="14600" max="14601" width="18.28515625" customWidth="1"/>
    <col min="14602" max="14602" width="21.140625" customWidth="1"/>
    <col min="14603" max="14603" width="99.5703125" customWidth="1"/>
    <col min="14849" max="14849" width="7" customWidth="1"/>
    <col min="14850" max="14850" width="51.42578125" customWidth="1"/>
    <col min="14851" max="14851" width="17.28515625" customWidth="1"/>
    <col min="14852" max="14852" width="16.42578125" customWidth="1"/>
    <col min="14853" max="14853" width="18.5703125" customWidth="1"/>
    <col min="14854" max="14854" width="20.140625" customWidth="1"/>
    <col min="14855" max="14855" width="17.85546875" customWidth="1"/>
    <col min="14856" max="14857" width="18.28515625" customWidth="1"/>
    <col min="14858" max="14858" width="21.140625" customWidth="1"/>
    <col min="14859" max="14859" width="99.5703125" customWidth="1"/>
    <col min="15105" max="15105" width="7" customWidth="1"/>
    <col min="15106" max="15106" width="51.42578125" customWidth="1"/>
    <col min="15107" max="15107" width="17.28515625" customWidth="1"/>
    <col min="15108" max="15108" width="16.42578125" customWidth="1"/>
    <col min="15109" max="15109" width="18.5703125" customWidth="1"/>
    <col min="15110" max="15110" width="20.140625" customWidth="1"/>
    <col min="15111" max="15111" width="17.85546875" customWidth="1"/>
    <col min="15112" max="15113" width="18.28515625" customWidth="1"/>
    <col min="15114" max="15114" width="21.140625" customWidth="1"/>
    <col min="15115" max="15115" width="99.5703125" customWidth="1"/>
    <col min="15361" max="15361" width="7" customWidth="1"/>
    <col min="15362" max="15362" width="51.42578125" customWidth="1"/>
    <col min="15363" max="15363" width="17.28515625" customWidth="1"/>
    <col min="15364" max="15364" width="16.42578125" customWidth="1"/>
    <col min="15365" max="15365" width="18.5703125" customWidth="1"/>
    <col min="15366" max="15366" width="20.140625" customWidth="1"/>
    <col min="15367" max="15367" width="17.85546875" customWidth="1"/>
    <col min="15368" max="15369" width="18.28515625" customWidth="1"/>
    <col min="15370" max="15370" width="21.140625" customWidth="1"/>
    <col min="15371" max="15371" width="99.5703125" customWidth="1"/>
    <col min="15617" max="15617" width="7" customWidth="1"/>
    <col min="15618" max="15618" width="51.42578125" customWidth="1"/>
    <col min="15619" max="15619" width="17.28515625" customWidth="1"/>
    <col min="15620" max="15620" width="16.42578125" customWidth="1"/>
    <col min="15621" max="15621" width="18.5703125" customWidth="1"/>
    <col min="15622" max="15622" width="20.140625" customWidth="1"/>
    <col min="15623" max="15623" width="17.85546875" customWidth="1"/>
    <col min="15624" max="15625" width="18.28515625" customWidth="1"/>
    <col min="15626" max="15626" width="21.140625" customWidth="1"/>
    <col min="15627" max="15627" width="99.5703125" customWidth="1"/>
    <col min="15873" max="15873" width="7" customWidth="1"/>
    <col min="15874" max="15874" width="51.42578125" customWidth="1"/>
    <col min="15875" max="15875" width="17.28515625" customWidth="1"/>
    <col min="15876" max="15876" width="16.42578125" customWidth="1"/>
    <col min="15877" max="15877" width="18.5703125" customWidth="1"/>
    <col min="15878" max="15878" width="20.140625" customWidth="1"/>
    <col min="15879" max="15879" width="17.85546875" customWidth="1"/>
    <col min="15880" max="15881" width="18.28515625" customWidth="1"/>
    <col min="15882" max="15882" width="21.140625" customWidth="1"/>
    <col min="15883" max="15883" width="99.5703125" customWidth="1"/>
    <col min="16129" max="16129" width="7" customWidth="1"/>
    <col min="16130" max="16130" width="51.42578125" customWidth="1"/>
    <col min="16131" max="16131" width="17.28515625" customWidth="1"/>
    <col min="16132" max="16132" width="16.42578125" customWidth="1"/>
    <col min="16133" max="16133" width="18.5703125" customWidth="1"/>
    <col min="16134" max="16134" width="20.140625" customWidth="1"/>
    <col min="16135" max="16135" width="17.85546875" customWidth="1"/>
    <col min="16136" max="16137" width="18.28515625" customWidth="1"/>
    <col min="16138" max="16138" width="21.140625" customWidth="1"/>
    <col min="16139" max="16139" width="99.5703125" customWidth="1"/>
  </cols>
  <sheetData>
    <row r="1" spans="1:11" x14ac:dyDescent="0.25">
      <c r="B1" s="357" t="s">
        <v>0</v>
      </c>
      <c r="C1" s="357"/>
      <c r="D1" s="357"/>
      <c r="E1" s="357"/>
      <c r="F1" s="357"/>
      <c r="G1" s="357"/>
      <c r="H1" s="357"/>
      <c r="I1" s="357"/>
      <c r="J1" s="357"/>
      <c r="K1" s="357"/>
    </row>
    <row r="2" spans="1:11" x14ac:dyDescent="0.25">
      <c r="B2" s="357" t="s">
        <v>1</v>
      </c>
      <c r="C2" s="357"/>
      <c r="D2" s="357"/>
      <c r="E2" s="357"/>
      <c r="F2" s="357"/>
      <c r="G2" s="357"/>
      <c r="H2" s="357"/>
      <c r="I2" s="357"/>
      <c r="J2" s="357"/>
      <c r="K2" s="357"/>
    </row>
    <row r="3" spans="1:11" x14ac:dyDescent="0.25">
      <c r="B3" s="357" t="s">
        <v>2</v>
      </c>
      <c r="C3" s="357"/>
      <c r="D3" s="357"/>
      <c r="E3" s="357"/>
      <c r="F3" s="357"/>
      <c r="G3" s="357"/>
      <c r="H3" s="357"/>
      <c r="I3" s="357"/>
      <c r="J3" s="357"/>
      <c r="K3" s="357"/>
    </row>
    <row r="4" spans="1:11" x14ac:dyDescent="0.25">
      <c r="B4" s="357" t="s">
        <v>97</v>
      </c>
      <c r="C4" s="357"/>
      <c r="D4" s="357"/>
      <c r="E4" s="357"/>
      <c r="F4" s="357"/>
      <c r="G4" s="357"/>
      <c r="H4" s="357"/>
      <c r="I4" s="357"/>
      <c r="J4" s="357"/>
      <c r="K4" s="357"/>
    </row>
    <row r="5" spans="1:11" x14ac:dyDescent="0.25">
      <c r="B5" s="358" t="s">
        <v>134</v>
      </c>
      <c r="C5" s="359"/>
      <c r="D5" s="359"/>
      <c r="E5" s="13"/>
      <c r="F5" s="13"/>
      <c r="G5" s="13"/>
      <c r="H5" s="360"/>
      <c r="I5" s="360"/>
      <c r="J5" s="13"/>
      <c r="K5" s="13"/>
    </row>
    <row r="6" spans="1:11" ht="45.75" customHeight="1" x14ac:dyDescent="0.25">
      <c r="B6" s="348" t="s">
        <v>135</v>
      </c>
      <c r="C6" s="348"/>
      <c r="D6" s="348"/>
      <c r="E6" s="348"/>
      <c r="F6" s="348"/>
      <c r="G6" s="348"/>
      <c r="H6" s="348"/>
      <c r="I6" s="348"/>
      <c r="J6" s="348"/>
      <c r="K6" s="348"/>
    </row>
    <row r="7" spans="1:11" x14ac:dyDescent="0.25">
      <c r="B7" s="14" t="s">
        <v>136</v>
      </c>
      <c r="C7" s="349">
        <v>1454596625</v>
      </c>
      <c r="D7" s="349"/>
      <c r="E7" s="13"/>
      <c r="F7" s="13"/>
      <c r="G7" s="13"/>
      <c r="H7" s="13"/>
      <c r="I7" s="13"/>
      <c r="J7" s="13"/>
      <c r="K7" s="13"/>
    </row>
    <row r="8" spans="1:11" x14ac:dyDescent="0.25">
      <c r="B8" s="350" t="s">
        <v>7</v>
      </c>
      <c r="C8" s="350"/>
      <c r="D8" s="16">
        <v>44718</v>
      </c>
      <c r="E8" s="13"/>
      <c r="F8" s="13"/>
      <c r="G8" s="13"/>
      <c r="H8" s="13"/>
      <c r="I8" s="13"/>
      <c r="J8" s="13"/>
      <c r="K8" s="13"/>
    </row>
    <row r="9" spans="1:11" x14ac:dyDescent="0.25">
      <c r="B9" s="351" t="s">
        <v>87</v>
      </c>
      <c r="C9" s="352"/>
      <c r="D9" s="352"/>
      <c r="E9" s="352"/>
      <c r="F9" s="352"/>
      <c r="G9" s="352"/>
      <c r="H9" s="353"/>
      <c r="I9" s="354" t="s">
        <v>88</v>
      </c>
      <c r="J9" s="355" t="s">
        <v>89</v>
      </c>
      <c r="K9" s="356" t="s">
        <v>90</v>
      </c>
    </row>
    <row r="10" spans="1:11" ht="60.6" customHeight="1" x14ac:dyDescent="0.25">
      <c r="B10" s="15" t="s">
        <v>91</v>
      </c>
      <c r="C10" s="15" t="s">
        <v>92</v>
      </c>
      <c r="D10" s="15" t="s">
        <v>93</v>
      </c>
      <c r="E10" s="15" t="s">
        <v>74</v>
      </c>
      <c r="F10" s="15" t="s">
        <v>76</v>
      </c>
      <c r="G10" s="15" t="s">
        <v>94</v>
      </c>
      <c r="H10" s="15" t="s">
        <v>78</v>
      </c>
      <c r="I10" s="354"/>
      <c r="J10" s="355"/>
      <c r="K10" s="356"/>
    </row>
    <row r="11" spans="1:11" ht="27" customHeight="1" x14ac:dyDescent="0.25">
      <c r="A11" s="152">
        <v>1</v>
      </c>
      <c r="B11" s="54" t="s">
        <v>137</v>
      </c>
      <c r="C11" s="56" t="s">
        <v>95</v>
      </c>
      <c r="D11" s="56" t="s">
        <v>95</v>
      </c>
      <c r="E11" s="56" t="s">
        <v>95</v>
      </c>
      <c r="F11" s="56" t="s">
        <v>95</v>
      </c>
      <c r="G11" s="56" t="s">
        <v>95</v>
      </c>
      <c r="H11" s="56" t="s">
        <v>95</v>
      </c>
      <c r="I11" s="55" t="s">
        <v>95</v>
      </c>
      <c r="J11" s="55" t="s">
        <v>96</v>
      </c>
      <c r="K11" s="20"/>
    </row>
    <row r="12" spans="1:11" ht="24.75" customHeight="1" x14ac:dyDescent="0.25">
      <c r="A12" s="152">
        <v>2</v>
      </c>
      <c r="B12" s="54" t="s">
        <v>138</v>
      </c>
      <c r="C12" s="56" t="s">
        <v>95</v>
      </c>
      <c r="D12" s="56" t="s">
        <v>95</v>
      </c>
      <c r="E12" s="56" t="s">
        <v>95</v>
      </c>
      <c r="F12" s="56" t="s">
        <v>95</v>
      </c>
      <c r="G12" s="56" t="s">
        <v>95</v>
      </c>
      <c r="H12" s="56" t="s">
        <v>95</v>
      </c>
      <c r="I12" s="55" t="s">
        <v>95</v>
      </c>
      <c r="J12" s="55" t="s">
        <v>96</v>
      </c>
      <c r="K12" s="20"/>
    </row>
    <row r="13" spans="1:11" ht="36.75" customHeight="1" x14ac:dyDescent="0.25">
      <c r="A13" s="152">
        <v>3</v>
      </c>
      <c r="B13" s="54" t="s">
        <v>139</v>
      </c>
      <c r="C13" s="56" t="s">
        <v>95</v>
      </c>
      <c r="D13" s="56" t="s">
        <v>95</v>
      </c>
      <c r="E13" s="56" t="s">
        <v>95</v>
      </c>
      <c r="F13" s="56" t="s">
        <v>95</v>
      </c>
      <c r="G13" s="56" t="s">
        <v>95</v>
      </c>
      <c r="H13" s="56" t="s">
        <v>95</v>
      </c>
      <c r="I13" s="55" t="s">
        <v>95</v>
      </c>
      <c r="J13" s="55" t="s">
        <v>96</v>
      </c>
      <c r="K13" s="20"/>
    </row>
    <row r="14" spans="1:11" ht="39" customHeight="1" x14ac:dyDescent="0.25">
      <c r="A14" s="152">
        <v>4</v>
      </c>
      <c r="B14" s="54" t="s">
        <v>140</v>
      </c>
      <c r="C14" s="56" t="s">
        <v>95</v>
      </c>
      <c r="D14" s="56" t="s">
        <v>95</v>
      </c>
      <c r="E14" s="56" t="s">
        <v>95</v>
      </c>
      <c r="F14" s="56" t="s">
        <v>95</v>
      </c>
      <c r="G14" s="56" t="s">
        <v>95</v>
      </c>
      <c r="H14" s="56" t="s">
        <v>95</v>
      </c>
      <c r="I14" s="55" t="s">
        <v>95</v>
      </c>
      <c r="J14" s="55" t="s">
        <v>96</v>
      </c>
      <c r="K14" s="20"/>
    </row>
    <row r="15" spans="1:11" ht="50.1" customHeight="1" x14ac:dyDescent="0.25">
      <c r="A15" s="152">
        <v>5</v>
      </c>
      <c r="B15" s="54" t="s">
        <v>141</v>
      </c>
      <c r="C15" s="56" t="s">
        <v>95</v>
      </c>
      <c r="D15" s="56" t="s">
        <v>95</v>
      </c>
      <c r="E15" s="56" t="s">
        <v>95</v>
      </c>
      <c r="F15" s="56" t="s">
        <v>95</v>
      </c>
      <c r="G15" s="56" t="s">
        <v>95</v>
      </c>
      <c r="H15" s="56" t="s">
        <v>95</v>
      </c>
      <c r="I15" s="55" t="s">
        <v>95</v>
      </c>
      <c r="J15" s="55" t="s">
        <v>96</v>
      </c>
      <c r="K15" s="152"/>
    </row>
    <row r="16" spans="1:11" ht="39.75" customHeight="1" x14ac:dyDescent="0.25">
      <c r="A16" s="152">
        <v>6</v>
      </c>
      <c r="B16" s="54" t="s">
        <v>142</v>
      </c>
      <c r="C16" s="56" t="s">
        <v>95</v>
      </c>
      <c r="D16" s="56" t="s">
        <v>95</v>
      </c>
      <c r="E16" s="56" t="s">
        <v>95</v>
      </c>
      <c r="F16" s="56" t="s">
        <v>95</v>
      </c>
      <c r="G16" s="56" t="s">
        <v>95</v>
      </c>
      <c r="H16" s="56" t="s">
        <v>95</v>
      </c>
      <c r="I16" s="55" t="s">
        <v>95</v>
      </c>
      <c r="J16" s="55" t="s">
        <v>96</v>
      </c>
      <c r="K16" s="151"/>
    </row>
    <row r="17" spans="1:11" ht="30.75" customHeight="1" x14ac:dyDescent="0.25">
      <c r="A17" s="152">
        <v>7</v>
      </c>
      <c r="B17" s="54" t="s">
        <v>143</v>
      </c>
      <c r="C17" s="56" t="s">
        <v>95</v>
      </c>
      <c r="D17" s="56" t="s">
        <v>95</v>
      </c>
      <c r="E17" s="56" t="s">
        <v>95</v>
      </c>
      <c r="F17" s="56" t="s">
        <v>95</v>
      </c>
      <c r="G17" s="56" t="s">
        <v>95</v>
      </c>
      <c r="H17" s="56" t="s">
        <v>95</v>
      </c>
      <c r="I17" s="55" t="s">
        <v>95</v>
      </c>
      <c r="J17" s="55" t="s">
        <v>96</v>
      </c>
      <c r="K17" s="151"/>
    </row>
    <row r="18" spans="1:11" ht="30" x14ac:dyDescent="0.25">
      <c r="A18" s="152">
        <v>8</v>
      </c>
      <c r="B18" s="54" t="s">
        <v>144</v>
      </c>
      <c r="C18" s="56" t="s">
        <v>95</v>
      </c>
      <c r="D18" s="56" t="s">
        <v>95</v>
      </c>
      <c r="E18" s="56" t="s">
        <v>95</v>
      </c>
      <c r="F18" s="56" t="s">
        <v>95</v>
      </c>
      <c r="G18" s="56" t="s">
        <v>95</v>
      </c>
      <c r="H18" s="56" t="s">
        <v>95</v>
      </c>
      <c r="I18" s="55" t="s">
        <v>95</v>
      </c>
      <c r="J18" s="55" t="s">
        <v>96</v>
      </c>
      <c r="K18" s="151"/>
    </row>
    <row r="19" spans="1:11" ht="47.45" customHeight="1" x14ac:dyDescent="0.25">
      <c r="A19" s="152">
        <v>9</v>
      </c>
      <c r="B19" s="54" t="s">
        <v>145</v>
      </c>
      <c r="C19" s="56" t="s">
        <v>95</v>
      </c>
      <c r="D19" s="56" t="s">
        <v>95</v>
      </c>
      <c r="E19" s="56" t="s">
        <v>95</v>
      </c>
      <c r="F19" s="56" t="s">
        <v>95</v>
      </c>
      <c r="G19" s="56" t="s">
        <v>95</v>
      </c>
      <c r="H19" s="56" t="s">
        <v>95</v>
      </c>
      <c r="I19" s="55" t="s">
        <v>95</v>
      </c>
      <c r="J19" s="55" t="s">
        <v>96</v>
      </c>
      <c r="K19" s="20"/>
    </row>
    <row r="20" spans="1:11" ht="50.1" customHeight="1" x14ac:dyDescent="0.25">
      <c r="A20" s="152">
        <v>10</v>
      </c>
      <c r="B20" s="54" t="s">
        <v>146</v>
      </c>
      <c r="C20" s="56" t="s">
        <v>95</v>
      </c>
      <c r="D20" s="56" t="s">
        <v>95</v>
      </c>
      <c r="E20" s="56" t="s">
        <v>95</v>
      </c>
      <c r="F20" s="56" t="s">
        <v>95</v>
      </c>
      <c r="G20" s="56" t="s">
        <v>95</v>
      </c>
      <c r="H20" s="56" t="s">
        <v>95</v>
      </c>
      <c r="I20" s="55" t="s">
        <v>95</v>
      </c>
      <c r="J20" s="55" t="s">
        <v>96</v>
      </c>
      <c r="K20" s="152"/>
    </row>
    <row r="21" spans="1:11" ht="43.5" customHeight="1" x14ac:dyDescent="0.25">
      <c r="A21" s="152">
        <v>11</v>
      </c>
      <c r="B21" s="54" t="s">
        <v>147</v>
      </c>
      <c r="C21" s="56" t="s">
        <v>95</v>
      </c>
      <c r="D21" s="56" t="s">
        <v>95</v>
      </c>
      <c r="E21" s="56" t="s">
        <v>95</v>
      </c>
      <c r="F21" s="56" t="s">
        <v>95</v>
      </c>
      <c r="G21" s="56" t="s">
        <v>95</v>
      </c>
      <c r="H21" s="56" t="s">
        <v>95</v>
      </c>
      <c r="I21" s="55" t="s">
        <v>95</v>
      </c>
      <c r="J21" s="55" t="s">
        <v>96</v>
      </c>
      <c r="K21" s="151"/>
    </row>
    <row r="22" spans="1:11" ht="30" x14ac:dyDescent="0.25">
      <c r="A22" s="152">
        <v>12</v>
      </c>
      <c r="B22" s="54" t="s">
        <v>148</v>
      </c>
      <c r="C22" s="56" t="s">
        <v>95</v>
      </c>
      <c r="D22" s="56" t="s">
        <v>95</v>
      </c>
      <c r="E22" s="56" t="s">
        <v>95</v>
      </c>
      <c r="F22" s="56" t="s">
        <v>95</v>
      </c>
      <c r="G22" s="56" t="s">
        <v>95</v>
      </c>
      <c r="H22" s="56" t="s">
        <v>95</v>
      </c>
      <c r="I22" s="55" t="s">
        <v>95</v>
      </c>
      <c r="J22" s="55" t="s">
        <v>96</v>
      </c>
      <c r="K22" s="151"/>
    </row>
    <row r="23" spans="1:11" ht="133.5" customHeight="1" x14ac:dyDescent="0.25">
      <c r="A23" s="181">
        <v>13</v>
      </c>
      <c r="B23" s="182" t="s">
        <v>149</v>
      </c>
      <c r="C23" s="183" t="s">
        <v>95</v>
      </c>
      <c r="D23" s="183" t="s">
        <v>95</v>
      </c>
      <c r="E23" s="183" t="s">
        <v>95</v>
      </c>
      <c r="F23" s="183" t="s">
        <v>95</v>
      </c>
      <c r="G23" s="183" t="s">
        <v>95</v>
      </c>
      <c r="H23" s="183" t="s">
        <v>95</v>
      </c>
      <c r="I23" s="294" t="s">
        <v>95</v>
      </c>
      <c r="J23" s="294" t="s">
        <v>96</v>
      </c>
      <c r="K23" s="184" t="s">
        <v>303</v>
      </c>
    </row>
    <row r="24" spans="1:11" ht="45" x14ac:dyDescent="0.25">
      <c r="A24" s="152">
        <v>14</v>
      </c>
      <c r="B24" s="54" t="s">
        <v>150</v>
      </c>
      <c r="C24" s="56" t="s">
        <v>95</v>
      </c>
      <c r="D24" s="56" t="s">
        <v>95</v>
      </c>
      <c r="E24" s="56" t="s">
        <v>95</v>
      </c>
      <c r="F24" s="56" t="s">
        <v>95</v>
      </c>
      <c r="G24" s="56" t="s">
        <v>95</v>
      </c>
      <c r="H24" s="56" t="s">
        <v>95</v>
      </c>
      <c r="I24" s="55" t="s">
        <v>95</v>
      </c>
      <c r="J24" s="55" t="s">
        <v>96</v>
      </c>
      <c r="K24" s="151"/>
    </row>
    <row r="25" spans="1:11" ht="29.25" customHeight="1" x14ac:dyDescent="0.25">
      <c r="A25" s="152">
        <v>15</v>
      </c>
      <c r="B25" s="54" t="s">
        <v>151</v>
      </c>
      <c r="C25" s="56" t="s">
        <v>95</v>
      </c>
      <c r="D25" s="56" t="s">
        <v>95</v>
      </c>
      <c r="E25" s="56" t="s">
        <v>95</v>
      </c>
      <c r="F25" s="56" t="s">
        <v>95</v>
      </c>
      <c r="G25" s="56" t="s">
        <v>95</v>
      </c>
      <c r="H25" s="56" t="s">
        <v>95</v>
      </c>
      <c r="I25" s="55" t="s">
        <v>95</v>
      </c>
      <c r="J25" s="55" t="s">
        <v>96</v>
      </c>
      <c r="K25" s="151"/>
    </row>
    <row r="26" spans="1:11" ht="33" customHeight="1" x14ac:dyDescent="0.25">
      <c r="A26" s="152">
        <v>16</v>
      </c>
      <c r="B26" s="54" t="s">
        <v>152</v>
      </c>
      <c r="C26" s="56" t="s">
        <v>95</v>
      </c>
      <c r="D26" s="56" t="s">
        <v>95</v>
      </c>
      <c r="E26" s="56" t="s">
        <v>95</v>
      </c>
      <c r="F26" s="56" t="s">
        <v>95</v>
      </c>
      <c r="G26" s="56" t="s">
        <v>95</v>
      </c>
      <c r="H26" s="56" t="s">
        <v>95</v>
      </c>
      <c r="I26" s="55" t="s">
        <v>95</v>
      </c>
      <c r="J26" s="55" t="s">
        <v>96</v>
      </c>
      <c r="K26" s="151"/>
    </row>
    <row r="27" spans="1:11" x14ac:dyDescent="0.25">
      <c r="B27" s="13"/>
      <c r="C27" s="13"/>
      <c r="D27" s="13"/>
      <c r="E27" s="13"/>
      <c r="F27" s="13"/>
      <c r="G27" s="13"/>
      <c r="H27" s="13"/>
      <c r="I27" s="13"/>
      <c r="J27" s="13"/>
      <c r="K27" s="13"/>
    </row>
    <row r="28" spans="1:11" x14ac:dyDescent="0.25">
      <c r="B28" s="13"/>
      <c r="C28" s="13"/>
      <c r="D28" s="13"/>
      <c r="E28" s="13"/>
      <c r="F28" s="13"/>
      <c r="G28" s="13"/>
      <c r="H28" s="13"/>
      <c r="I28" s="13"/>
      <c r="J28" s="13"/>
      <c r="K28" s="13"/>
    </row>
    <row r="29" spans="1:11" x14ac:dyDescent="0.25">
      <c r="A29" s="185"/>
      <c r="B29" s="186"/>
      <c r="C29" s="186"/>
      <c r="D29" s="186"/>
      <c r="E29" s="186"/>
      <c r="F29" s="186"/>
      <c r="G29" s="186"/>
      <c r="H29" s="186"/>
      <c r="I29" s="186"/>
      <c r="J29" s="186"/>
      <c r="K29" s="186"/>
    </row>
    <row r="30" spans="1:11" x14ac:dyDescent="0.25">
      <c r="A30" s="185"/>
      <c r="B30" s="317" t="s">
        <v>132</v>
      </c>
      <c r="C30" s="317"/>
      <c r="D30" s="317"/>
      <c r="E30" s="317"/>
      <c r="F30" s="13"/>
      <c r="G30" s="186"/>
      <c r="H30" s="186"/>
      <c r="I30" s="186"/>
      <c r="J30" s="186"/>
      <c r="K30" s="186"/>
    </row>
    <row r="31" spans="1:11" x14ac:dyDescent="0.25">
      <c r="A31" s="185"/>
      <c r="B31" s="317" t="s">
        <v>133</v>
      </c>
      <c r="C31" s="317"/>
      <c r="D31" s="317"/>
      <c r="E31" s="317"/>
      <c r="F31" s="317"/>
      <c r="G31" s="186"/>
      <c r="H31" s="186"/>
      <c r="I31" s="186"/>
      <c r="J31" s="186"/>
      <c r="K31" s="186"/>
    </row>
    <row r="32" spans="1:11" x14ac:dyDescent="0.25">
      <c r="A32" s="185"/>
      <c r="B32" s="186"/>
      <c r="C32" s="186"/>
      <c r="D32" s="186"/>
      <c r="E32" s="186"/>
      <c r="F32" s="186"/>
      <c r="G32" s="186"/>
      <c r="H32" s="186"/>
      <c r="I32" s="186"/>
      <c r="J32" s="186"/>
      <c r="K32" s="186"/>
    </row>
    <row r="33" spans="1:11" x14ac:dyDescent="0.25">
      <c r="A33" s="185"/>
      <c r="B33" s="186"/>
      <c r="C33" s="186"/>
      <c r="D33" s="186"/>
      <c r="E33" s="186"/>
      <c r="F33" s="186"/>
      <c r="G33" s="186"/>
      <c r="H33" s="186"/>
      <c r="I33" s="186"/>
      <c r="J33" s="186"/>
      <c r="K33" s="186"/>
    </row>
    <row r="34" spans="1:11" x14ac:dyDescent="0.25">
      <c r="A34" s="185"/>
      <c r="B34" s="186"/>
      <c r="C34" s="186"/>
      <c r="D34" s="186"/>
      <c r="E34" s="186"/>
      <c r="F34" s="186"/>
      <c r="G34" s="186"/>
      <c r="H34" s="186"/>
      <c r="I34" s="186"/>
      <c r="J34" s="186"/>
      <c r="K34" s="186"/>
    </row>
    <row r="35" spans="1:11" x14ac:dyDescent="0.25">
      <c r="A35" s="185"/>
      <c r="B35" s="186"/>
      <c r="C35" s="186"/>
      <c r="D35" s="186"/>
      <c r="E35" s="186"/>
      <c r="F35" s="186"/>
      <c r="G35" s="186"/>
      <c r="H35" s="186"/>
      <c r="I35" s="186"/>
      <c r="J35" s="186"/>
      <c r="K35" s="186"/>
    </row>
    <row r="36" spans="1:11" x14ac:dyDescent="0.25">
      <c r="A36" s="185"/>
      <c r="B36" s="186"/>
      <c r="C36" s="186"/>
      <c r="D36" s="186"/>
      <c r="E36" s="186"/>
      <c r="F36" s="186"/>
      <c r="G36" s="186"/>
      <c r="H36" s="186"/>
      <c r="I36" s="186"/>
      <c r="J36" s="186"/>
      <c r="K36" s="186"/>
    </row>
    <row r="37" spans="1:11" x14ac:dyDescent="0.25">
      <c r="A37" s="185"/>
      <c r="B37" s="186"/>
      <c r="C37" s="186"/>
      <c r="D37" s="186"/>
      <c r="E37" s="186"/>
      <c r="F37" s="186"/>
      <c r="G37" s="186"/>
      <c r="H37" s="186"/>
      <c r="I37" s="186"/>
      <c r="J37" s="186"/>
      <c r="K37" s="186"/>
    </row>
    <row r="38" spans="1:11" x14ac:dyDescent="0.25">
      <c r="A38" s="185"/>
      <c r="B38" s="186"/>
      <c r="C38" s="186"/>
      <c r="D38" s="186"/>
      <c r="E38" s="186"/>
      <c r="F38" s="186"/>
      <c r="G38" s="186"/>
      <c r="H38" s="186"/>
      <c r="I38" s="186"/>
      <c r="J38" s="186"/>
      <c r="K38" s="186"/>
    </row>
  </sheetData>
  <mergeCells count="15">
    <mergeCell ref="B1:K1"/>
    <mergeCell ref="B2:K2"/>
    <mergeCell ref="B3:K3"/>
    <mergeCell ref="B4:K4"/>
    <mergeCell ref="B5:D5"/>
    <mergeCell ref="H5:I5"/>
    <mergeCell ref="B30:E30"/>
    <mergeCell ref="B31:F31"/>
    <mergeCell ref="B6:K6"/>
    <mergeCell ref="C7:D7"/>
    <mergeCell ref="B8:C8"/>
    <mergeCell ref="B9:H9"/>
    <mergeCell ref="I9:I10"/>
    <mergeCell ref="J9:J10"/>
    <mergeCell ref="K9:K10"/>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Views>
    <sheetView zoomScale="90" zoomScaleNormal="90" workbookViewId="0">
      <selection activeCell="H33" sqref="H33"/>
    </sheetView>
  </sheetViews>
  <sheetFormatPr baseColWidth="10" defaultRowHeight="15" x14ac:dyDescent="0.25"/>
  <cols>
    <col min="1" max="1" width="7" customWidth="1"/>
    <col min="2" max="2" width="51.42578125" customWidth="1"/>
    <col min="3" max="3" width="17.28515625" customWidth="1"/>
    <col min="4" max="4" width="16.42578125" customWidth="1"/>
    <col min="5" max="5" width="18.5703125" customWidth="1"/>
    <col min="6" max="6" width="20.140625" customWidth="1"/>
    <col min="7" max="7" width="17.85546875" customWidth="1"/>
    <col min="8" max="9" width="18.28515625" customWidth="1"/>
    <col min="10" max="10" width="21.140625" customWidth="1"/>
    <col min="11" max="11" width="99.5703125" customWidth="1"/>
    <col min="257" max="257" width="7" customWidth="1"/>
    <col min="258" max="258" width="51.42578125" customWidth="1"/>
    <col min="259" max="259" width="17.28515625" customWidth="1"/>
    <col min="260" max="260" width="16.42578125" customWidth="1"/>
    <col min="261" max="261" width="18.5703125" customWidth="1"/>
    <col min="262" max="262" width="20.140625" customWidth="1"/>
    <col min="263" max="263" width="17.85546875" customWidth="1"/>
    <col min="264" max="265" width="18.28515625" customWidth="1"/>
    <col min="266" max="266" width="21.140625" customWidth="1"/>
    <col min="267" max="267" width="99.5703125" customWidth="1"/>
    <col min="513" max="513" width="7" customWidth="1"/>
    <col min="514" max="514" width="51.42578125" customWidth="1"/>
    <col min="515" max="515" width="17.28515625" customWidth="1"/>
    <col min="516" max="516" width="16.42578125" customWidth="1"/>
    <col min="517" max="517" width="18.5703125" customWidth="1"/>
    <col min="518" max="518" width="20.140625" customWidth="1"/>
    <col min="519" max="519" width="17.85546875" customWidth="1"/>
    <col min="520" max="521" width="18.28515625" customWidth="1"/>
    <col min="522" max="522" width="21.140625" customWidth="1"/>
    <col min="523" max="523" width="99.5703125" customWidth="1"/>
    <col min="769" max="769" width="7" customWidth="1"/>
    <col min="770" max="770" width="51.42578125" customWidth="1"/>
    <col min="771" max="771" width="17.28515625" customWidth="1"/>
    <col min="772" max="772" width="16.42578125" customWidth="1"/>
    <col min="773" max="773" width="18.5703125" customWidth="1"/>
    <col min="774" max="774" width="20.140625" customWidth="1"/>
    <col min="775" max="775" width="17.85546875" customWidth="1"/>
    <col min="776" max="777" width="18.28515625" customWidth="1"/>
    <col min="778" max="778" width="21.140625" customWidth="1"/>
    <col min="779" max="779" width="99.5703125" customWidth="1"/>
    <col min="1025" max="1025" width="7" customWidth="1"/>
    <col min="1026" max="1026" width="51.42578125" customWidth="1"/>
    <col min="1027" max="1027" width="17.28515625" customWidth="1"/>
    <col min="1028" max="1028" width="16.42578125" customWidth="1"/>
    <col min="1029" max="1029" width="18.5703125" customWidth="1"/>
    <col min="1030" max="1030" width="20.140625" customWidth="1"/>
    <col min="1031" max="1031" width="17.85546875" customWidth="1"/>
    <col min="1032" max="1033" width="18.28515625" customWidth="1"/>
    <col min="1034" max="1034" width="21.140625" customWidth="1"/>
    <col min="1035" max="1035" width="99.5703125" customWidth="1"/>
    <col min="1281" max="1281" width="7" customWidth="1"/>
    <col min="1282" max="1282" width="51.42578125" customWidth="1"/>
    <col min="1283" max="1283" width="17.28515625" customWidth="1"/>
    <col min="1284" max="1284" width="16.42578125" customWidth="1"/>
    <col min="1285" max="1285" width="18.5703125" customWidth="1"/>
    <col min="1286" max="1286" width="20.140625" customWidth="1"/>
    <col min="1287" max="1287" width="17.85546875" customWidth="1"/>
    <col min="1288" max="1289" width="18.28515625" customWidth="1"/>
    <col min="1290" max="1290" width="21.140625" customWidth="1"/>
    <col min="1291" max="1291" width="99.5703125" customWidth="1"/>
    <col min="1537" max="1537" width="7" customWidth="1"/>
    <col min="1538" max="1538" width="51.42578125" customWidth="1"/>
    <col min="1539" max="1539" width="17.28515625" customWidth="1"/>
    <col min="1540" max="1540" width="16.42578125" customWidth="1"/>
    <col min="1541" max="1541" width="18.5703125" customWidth="1"/>
    <col min="1542" max="1542" width="20.140625" customWidth="1"/>
    <col min="1543" max="1543" width="17.85546875" customWidth="1"/>
    <col min="1544" max="1545" width="18.28515625" customWidth="1"/>
    <col min="1546" max="1546" width="21.140625" customWidth="1"/>
    <col min="1547" max="1547" width="99.5703125" customWidth="1"/>
    <col min="1793" max="1793" width="7" customWidth="1"/>
    <col min="1794" max="1794" width="51.42578125" customWidth="1"/>
    <col min="1795" max="1795" width="17.28515625" customWidth="1"/>
    <col min="1796" max="1796" width="16.42578125" customWidth="1"/>
    <col min="1797" max="1797" width="18.5703125" customWidth="1"/>
    <col min="1798" max="1798" width="20.140625" customWidth="1"/>
    <col min="1799" max="1799" width="17.85546875" customWidth="1"/>
    <col min="1800" max="1801" width="18.28515625" customWidth="1"/>
    <col min="1802" max="1802" width="21.140625" customWidth="1"/>
    <col min="1803" max="1803" width="99.5703125" customWidth="1"/>
    <col min="2049" max="2049" width="7" customWidth="1"/>
    <col min="2050" max="2050" width="51.42578125" customWidth="1"/>
    <col min="2051" max="2051" width="17.28515625" customWidth="1"/>
    <col min="2052" max="2052" width="16.42578125" customWidth="1"/>
    <col min="2053" max="2053" width="18.5703125" customWidth="1"/>
    <col min="2054" max="2054" width="20.140625" customWidth="1"/>
    <col min="2055" max="2055" width="17.85546875" customWidth="1"/>
    <col min="2056" max="2057" width="18.28515625" customWidth="1"/>
    <col min="2058" max="2058" width="21.140625" customWidth="1"/>
    <col min="2059" max="2059" width="99.5703125" customWidth="1"/>
    <col min="2305" max="2305" width="7" customWidth="1"/>
    <col min="2306" max="2306" width="51.42578125" customWidth="1"/>
    <col min="2307" max="2307" width="17.28515625" customWidth="1"/>
    <col min="2308" max="2308" width="16.42578125" customWidth="1"/>
    <col min="2309" max="2309" width="18.5703125" customWidth="1"/>
    <col min="2310" max="2310" width="20.140625" customWidth="1"/>
    <col min="2311" max="2311" width="17.85546875" customWidth="1"/>
    <col min="2312" max="2313" width="18.28515625" customWidth="1"/>
    <col min="2314" max="2314" width="21.140625" customWidth="1"/>
    <col min="2315" max="2315" width="99.5703125" customWidth="1"/>
    <col min="2561" max="2561" width="7" customWidth="1"/>
    <col min="2562" max="2562" width="51.42578125" customWidth="1"/>
    <col min="2563" max="2563" width="17.28515625" customWidth="1"/>
    <col min="2564" max="2564" width="16.42578125" customWidth="1"/>
    <col min="2565" max="2565" width="18.5703125" customWidth="1"/>
    <col min="2566" max="2566" width="20.140625" customWidth="1"/>
    <col min="2567" max="2567" width="17.85546875" customWidth="1"/>
    <col min="2568" max="2569" width="18.28515625" customWidth="1"/>
    <col min="2570" max="2570" width="21.140625" customWidth="1"/>
    <col min="2571" max="2571" width="99.5703125" customWidth="1"/>
    <col min="2817" max="2817" width="7" customWidth="1"/>
    <col min="2818" max="2818" width="51.42578125" customWidth="1"/>
    <col min="2819" max="2819" width="17.28515625" customWidth="1"/>
    <col min="2820" max="2820" width="16.42578125" customWidth="1"/>
    <col min="2821" max="2821" width="18.5703125" customWidth="1"/>
    <col min="2822" max="2822" width="20.140625" customWidth="1"/>
    <col min="2823" max="2823" width="17.85546875" customWidth="1"/>
    <col min="2824" max="2825" width="18.28515625" customWidth="1"/>
    <col min="2826" max="2826" width="21.140625" customWidth="1"/>
    <col min="2827" max="2827" width="99.5703125" customWidth="1"/>
    <col min="3073" max="3073" width="7" customWidth="1"/>
    <col min="3074" max="3074" width="51.42578125" customWidth="1"/>
    <col min="3075" max="3075" width="17.28515625" customWidth="1"/>
    <col min="3076" max="3076" width="16.42578125" customWidth="1"/>
    <col min="3077" max="3077" width="18.5703125" customWidth="1"/>
    <col min="3078" max="3078" width="20.140625" customWidth="1"/>
    <col min="3079" max="3079" width="17.85546875" customWidth="1"/>
    <col min="3080" max="3081" width="18.28515625" customWidth="1"/>
    <col min="3082" max="3082" width="21.140625" customWidth="1"/>
    <col min="3083" max="3083" width="99.5703125" customWidth="1"/>
    <col min="3329" max="3329" width="7" customWidth="1"/>
    <col min="3330" max="3330" width="51.42578125" customWidth="1"/>
    <col min="3331" max="3331" width="17.28515625" customWidth="1"/>
    <col min="3332" max="3332" width="16.42578125" customWidth="1"/>
    <col min="3333" max="3333" width="18.5703125" customWidth="1"/>
    <col min="3334" max="3334" width="20.140625" customWidth="1"/>
    <col min="3335" max="3335" width="17.85546875" customWidth="1"/>
    <col min="3336" max="3337" width="18.28515625" customWidth="1"/>
    <col min="3338" max="3338" width="21.140625" customWidth="1"/>
    <col min="3339" max="3339" width="99.5703125" customWidth="1"/>
    <col min="3585" max="3585" width="7" customWidth="1"/>
    <col min="3586" max="3586" width="51.42578125" customWidth="1"/>
    <col min="3587" max="3587" width="17.28515625" customWidth="1"/>
    <col min="3588" max="3588" width="16.42578125" customWidth="1"/>
    <col min="3589" max="3589" width="18.5703125" customWidth="1"/>
    <col min="3590" max="3590" width="20.140625" customWidth="1"/>
    <col min="3591" max="3591" width="17.85546875" customWidth="1"/>
    <col min="3592" max="3593" width="18.28515625" customWidth="1"/>
    <col min="3594" max="3594" width="21.140625" customWidth="1"/>
    <col min="3595" max="3595" width="99.5703125" customWidth="1"/>
    <col min="3841" max="3841" width="7" customWidth="1"/>
    <col min="3842" max="3842" width="51.42578125" customWidth="1"/>
    <col min="3843" max="3843" width="17.28515625" customWidth="1"/>
    <col min="3844" max="3844" width="16.42578125" customWidth="1"/>
    <col min="3845" max="3845" width="18.5703125" customWidth="1"/>
    <col min="3846" max="3846" width="20.140625" customWidth="1"/>
    <col min="3847" max="3847" width="17.85546875" customWidth="1"/>
    <col min="3848" max="3849" width="18.28515625" customWidth="1"/>
    <col min="3850" max="3850" width="21.140625" customWidth="1"/>
    <col min="3851" max="3851" width="99.5703125" customWidth="1"/>
    <col min="4097" max="4097" width="7" customWidth="1"/>
    <col min="4098" max="4098" width="51.42578125" customWidth="1"/>
    <col min="4099" max="4099" width="17.28515625" customWidth="1"/>
    <col min="4100" max="4100" width="16.42578125" customWidth="1"/>
    <col min="4101" max="4101" width="18.5703125" customWidth="1"/>
    <col min="4102" max="4102" width="20.140625" customWidth="1"/>
    <col min="4103" max="4103" width="17.85546875" customWidth="1"/>
    <col min="4104" max="4105" width="18.28515625" customWidth="1"/>
    <col min="4106" max="4106" width="21.140625" customWidth="1"/>
    <col min="4107" max="4107" width="99.5703125" customWidth="1"/>
    <col min="4353" max="4353" width="7" customWidth="1"/>
    <col min="4354" max="4354" width="51.42578125" customWidth="1"/>
    <col min="4355" max="4355" width="17.28515625" customWidth="1"/>
    <col min="4356" max="4356" width="16.42578125" customWidth="1"/>
    <col min="4357" max="4357" width="18.5703125" customWidth="1"/>
    <col min="4358" max="4358" width="20.140625" customWidth="1"/>
    <col min="4359" max="4359" width="17.85546875" customWidth="1"/>
    <col min="4360" max="4361" width="18.28515625" customWidth="1"/>
    <col min="4362" max="4362" width="21.140625" customWidth="1"/>
    <col min="4363" max="4363" width="99.5703125" customWidth="1"/>
    <col min="4609" max="4609" width="7" customWidth="1"/>
    <col min="4610" max="4610" width="51.42578125" customWidth="1"/>
    <col min="4611" max="4611" width="17.28515625" customWidth="1"/>
    <col min="4612" max="4612" width="16.42578125" customWidth="1"/>
    <col min="4613" max="4613" width="18.5703125" customWidth="1"/>
    <col min="4614" max="4614" width="20.140625" customWidth="1"/>
    <col min="4615" max="4615" width="17.85546875" customWidth="1"/>
    <col min="4616" max="4617" width="18.28515625" customWidth="1"/>
    <col min="4618" max="4618" width="21.140625" customWidth="1"/>
    <col min="4619" max="4619" width="99.5703125" customWidth="1"/>
    <col min="4865" max="4865" width="7" customWidth="1"/>
    <col min="4866" max="4866" width="51.42578125" customWidth="1"/>
    <col min="4867" max="4867" width="17.28515625" customWidth="1"/>
    <col min="4868" max="4868" width="16.42578125" customWidth="1"/>
    <col min="4869" max="4869" width="18.5703125" customWidth="1"/>
    <col min="4870" max="4870" width="20.140625" customWidth="1"/>
    <col min="4871" max="4871" width="17.85546875" customWidth="1"/>
    <col min="4872" max="4873" width="18.28515625" customWidth="1"/>
    <col min="4874" max="4874" width="21.140625" customWidth="1"/>
    <col min="4875" max="4875" width="99.5703125" customWidth="1"/>
    <col min="5121" max="5121" width="7" customWidth="1"/>
    <col min="5122" max="5122" width="51.42578125" customWidth="1"/>
    <col min="5123" max="5123" width="17.28515625" customWidth="1"/>
    <col min="5124" max="5124" width="16.42578125" customWidth="1"/>
    <col min="5125" max="5125" width="18.5703125" customWidth="1"/>
    <col min="5126" max="5126" width="20.140625" customWidth="1"/>
    <col min="5127" max="5127" width="17.85546875" customWidth="1"/>
    <col min="5128" max="5129" width="18.28515625" customWidth="1"/>
    <col min="5130" max="5130" width="21.140625" customWidth="1"/>
    <col min="5131" max="5131" width="99.5703125" customWidth="1"/>
    <col min="5377" max="5377" width="7" customWidth="1"/>
    <col min="5378" max="5378" width="51.42578125" customWidth="1"/>
    <col min="5379" max="5379" width="17.28515625" customWidth="1"/>
    <col min="5380" max="5380" width="16.42578125" customWidth="1"/>
    <col min="5381" max="5381" width="18.5703125" customWidth="1"/>
    <col min="5382" max="5382" width="20.140625" customWidth="1"/>
    <col min="5383" max="5383" width="17.85546875" customWidth="1"/>
    <col min="5384" max="5385" width="18.28515625" customWidth="1"/>
    <col min="5386" max="5386" width="21.140625" customWidth="1"/>
    <col min="5387" max="5387" width="99.5703125" customWidth="1"/>
    <col min="5633" max="5633" width="7" customWidth="1"/>
    <col min="5634" max="5634" width="51.42578125" customWidth="1"/>
    <col min="5635" max="5635" width="17.28515625" customWidth="1"/>
    <col min="5636" max="5636" width="16.42578125" customWidth="1"/>
    <col min="5637" max="5637" width="18.5703125" customWidth="1"/>
    <col min="5638" max="5638" width="20.140625" customWidth="1"/>
    <col min="5639" max="5639" width="17.85546875" customWidth="1"/>
    <col min="5640" max="5641" width="18.28515625" customWidth="1"/>
    <col min="5642" max="5642" width="21.140625" customWidth="1"/>
    <col min="5643" max="5643" width="99.5703125" customWidth="1"/>
    <col min="5889" max="5889" width="7" customWidth="1"/>
    <col min="5890" max="5890" width="51.42578125" customWidth="1"/>
    <col min="5891" max="5891" width="17.28515625" customWidth="1"/>
    <col min="5892" max="5892" width="16.42578125" customWidth="1"/>
    <col min="5893" max="5893" width="18.5703125" customWidth="1"/>
    <col min="5894" max="5894" width="20.140625" customWidth="1"/>
    <col min="5895" max="5895" width="17.85546875" customWidth="1"/>
    <col min="5896" max="5897" width="18.28515625" customWidth="1"/>
    <col min="5898" max="5898" width="21.140625" customWidth="1"/>
    <col min="5899" max="5899" width="99.5703125" customWidth="1"/>
    <col min="6145" max="6145" width="7" customWidth="1"/>
    <col min="6146" max="6146" width="51.42578125" customWidth="1"/>
    <col min="6147" max="6147" width="17.28515625" customWidth="1"/>
    <col min="6148" max="6148" width="16.42578125" customWidth="1"/>
    <col min="6149" max="6149" width="18.5703125" customWidth="1"/>
    <col min="6150" max="6150" width="20.140625" customWidth="1"/>
    <col min="6151" max="6151" width="17.85546875" customWidth="1"/>
    <col min="6152" max="6153" width="18.28515625" customWidth="1"/>
    <col min="6154" max="6154" width="21.140625" customWidth="1"/>
    <col min="6155" max="6155" width="99.5703125" customWidth="1"/>
    <col min="6401" max="6401" width="7" customWidth="1"/>
    <col min="6402" max="6402" width="51.42578125" customWidth="1"/>
    <col min="6403" max="6403" width="17.28515625" customWidth="1"/>
    <col min="6404" max="6404" width="16.42578125" customWidth="1"/>
    <col min="6405" max="6405" width="18.5703125" customWidth="1"/>
    <col min="6406" max="6406" width="20.140625" customWidth="1"/>
    <col min="6407" max="6407" width="17.85546875" customWidth="1"/>
    <col min="6408" max="6409" width="18.28515625" customWidth="1"/>
    <col min="6410" max="6410" width="21.140625" customWidth="1"/>
    <col min="6411" max="6411" width="99.5703125" customWidth="1"/>
    <col min="6657" max="6657" width="7" customWidth="1"/>
    <col min="6658" max="6658" width="51.42578125" customWidth="1"/>
    <col min="6659" max="6659" width="17.28515625" customWidth="1"/>
    <col min="6660" max="6660" width="16.42578125" customWidth="1"/>
    <col min="6661" max="6661" width="18.5703125" customWidth="1"/>
    <col min="6662" max="6662" width="20.140625" customWidth="1"/>
    <col min="6663" max="6663" width="17.85546875" customWidth="1"/>
    <col min="6664" max="6665" width="18.28515625" customWidth="1"/>
    <col min="6666" max="6666" width="21.140625" customWidth="1"/>
    <col min="6667" max="6667" width="99.5703125" customWidth="1"/>
    <col min="6913" max="6913" width="7" customWidth="1"/>
    <col min="6914" max="6914" width="51.42578125" customWidth="1"/>
    <col min="6915" max="6915" width="17.28515625" customWidth="1"/>
    <col min="6916" max="6916" width="16.42578125" customWidth="1"/>
    <col min="6917" max="6917" width="18.5703125" customWidth="1"/>
    <col min="6918" max="6918" width="20.140625" customWidth="1"/>
    <col min="6919" max="6919" width="17.85546875" customWidth="1"/>
    <col min="6920" max="6921" width="18.28515625" customWidth="1"/>
    <col min="6922" max="6922" width="21.140625" customWidth="1"/>
    <col min="6923" max="6923" width="99.5703125" customWidth="1"/>
    <col min="7169" max="7169" width="7" customWidth="1"/>
    <col min="7170" max="7170" width="51.42578125" customWidth="1"/>
    <col min="7171" max="7171" width="17.28515625" customWidth="1"/>
    <col min="7172" max="7172" width="16.42578125" customWidth="1"/>
    <col min="7173" max="7173" width="18.5703125" customWidth="1"/>
    <col min="7174" max="7174" width="20.140625" customWidth="1"/>
    <col min="7175" max="7175" width="17.85546875" customWidth="1"/>
    <col min="7176" max="7177" width="18.28515625" customWidth="1"/>
    <col min="7178" max="7178" width="21.140625" customWidth="1"/>
    <col min="7179" max="7179" width="99.5703125" customWidth="1"/>
    <col min="7425" max="7425" width="7" customWidth="1"/>
    <col min="7426" max="7426" width="51.42578125" customWidth="1"/>
    <col min="7427" max="7427" width="17.28515625" customWidth="1"/>
    <col min="7428" max="7428" width="16.42578125" customWidth="1"/>
    <col min="7429" max="7429" width="18.5703125" customWidth="1"/>
    <col min="7430" max="7430" width="20.140625" customWidth="1"/>
    <col min="7431" max="7431" width="17.85546875" customWidth="1"/>
    <col min="7432" max="7433" width="18.28515625" customWidth="1"/>
    <col min="7434" max="7434" width="21.140625" customWidth="1"/>
    <col min="7435" max="7435" width="99.5703125" customWidth="1"/>
    <col min="7681" max="7681" width="7" customWidth="1"/>
    <col min="7682" max="7682" width="51.42578125" customWidth="1"/>
    <col min="7683" max="7683" width="17.28515625" customWidth="1"/>
    <col min="7684" max="7684" width="16.42578125" customWidth="1"/>
    <col min="7685" max="7685" width="18.5703125" customWidth="1"/>
    <col min="7686" max="7686" width="20.140625" customWidth="1"/>
    <col min="7687" max="7687" width="17.85546875" customWidth="1"/>
    <col min="7688" max="7689" width="18.28515625" customWidth="1"/>
    <col min="7690" max="7690" width="21.140625" customWidth="1"/>
    <col min="7691" max="7691" width="99.5703125" customWidth="1"/>
    <col min="7937" max="7937" width="7" customWidth="1"/>
    <col min="7938" max="7938" width="51.42578125" customWidth="1"/>
    <col min="7939" max="7939" width="17.28515625" customWidth="1"/>
    <col min="7940" max="7940" width="16.42578125" customWidth="1"/>
    <col min="7941" max="7941" width="18.5703125" customWidth="1"/>
    <col min="7942" max="7942" width="20.140625" customWidth="1"/>
    <col min="7943" max="7943" width="17.85546875" customWidth="1"/>
    <col min="7944" max="7945" width="18.28515625" customWidth="1"/>
    <col min="7946" max="7946" width="21.140625" customWidth="1"/>
    <col min="7947" max="7947" width="99.5703125" customWidth="1"/>
    <col min="8193" max="8193" width="7" customWidth="1"/>
    <col min="8194" max="8194" width="51.42578125" customWidth="1"/>
    <col min="8195" max="8195" width="17.28515625" customWidth="1"/>
    <col min="8196" max="8196" width="16.42578125" customWidth="1"/>
    <col min="8197" max="8197" width="18.5703125" customWidth="1"/>
    <col min="8198" max="8198" width="20.140625" customWidth="1"/>
    <col min="8199" max="8199" width="17.85546875" customWidth="1"/>
    <col min="8200" max="8201" width="18.28515625" customWidth="1"/>
    <col min="8202" max="8202" width="21.140625" customWidth="1"/>
    <col min="8203" max="8203" width="99.5703125" customWidth="1"/>
    <col min="8449" max="8449" width="7" customWidth="1"/>
    <col min="8450" max="8450" width="51.42578125" customWidth="1"/>
    <col min="8451" max="8451" width="17.28515625" customWidth="1"/>
    <col min="8452" max="8452" width="16.42578125" customWidth="1"/>
    <col min="8453" max="8453" width="18.5703125" customWidth="1"/>
    <col min="8454" max="8454" width="20.140625" customWidth="1"/>
    <col min="8455" max="8455" width="17.85546875" customWidth="1"/>
    <col min="8456" max="8457" width="18.28515625" customWidth="1"/>
    <col min="8458" max="8458" width="21.140625" customWidth="1"/>
    <col min="8459" max="8459" width="99.5703125" customWidth="1"/>
    <col min="8705" max="8705" width="7" customWidth="1"/>
    <col min="8706" max="8706" width="51.42578125" customWidth="1"/>
    <col min="8707" max="8707" width="17.28515625" customWidth="1"/>
    <col min="8708" max="8708" width="16.42578125" customWidth="1"/>
    <col min="8709" max="8709" width="18.5703125" customWidth="1"/>
    <col min="8710" max="8710" width="20.140625" customWidth="1"/>
    <col min="8711" max="8711" width="17.85546875" customWidth="1"/>
    <col min="8712" max="8713" width="18.28515625" customWidth="1"/>
    <col min="8714" max="8714" width="21.140625" customWidth="1"/>
    <col min="8715" max="8715" width="99.5703125" customWidth="1"/>
    <col min="8961" max="8961" width="7" customWidth="1"/>
    <col min="8962" max="8962" width="51.42578125" customWidth="1"/>
    <col min="8963" max="8963" width="17.28515625" customWidth="1"/>
    <col min="8964" max="8964" width="16.42578125" customWidth="1"/>
    <col min="8965" max="8965" width="18.5703125" customWidth="1"/>
    <col min="8966" max="8966" width="20.140625" customWidth="1"/>
    <col min="8967" max="8967" width="17.85546875" customWidth="1"/>
    <col min="8968" max="8969" width="18.28515625" customWidth="1"/>
    <col min="8970" max="8970" width="21.140625" customWidth="1"/>
    <col min="8971" max="8971" width="99.5703125" customWidth="1"/>
    <col min="9217" max="9217" width="7" customWidth="1"/>
    <col min="9218" max="9218" width="51.42578125" customWidth="1"/>
    <col min="9219" max="9219" width="17.28515625" customWidth="1"/>
    <col min="9220" max="9220" width="16.42578125" customWidth="1"/>
    <col min="9221" max="9221" width="18.5703125" customWidth="1"/>
    <col min="9222" max="9222" width="20.140625" customWidth="1"/>
    <col min="9223" max="9223" width="17.85546875" customWidth="1"/>
    <col min="9224" max="9225" width="18.28515625" customWidth="1"/>
    <col min="9226" max="9226" width="21.140625" customWidth="1"/>
    <col min="9227" max="9227" width="99.5703125" customWidth="1"/>
    <col min="9473" max="9473" width="7" customWidth="1"/>
    <col min="9474" max="9474" width="51.42578125" customWidth="1"/>
    <col min="9475" max="9475" width="17.28515625" customWidth="1"/>
    <col min="9476" max="9476" width="16.42578125" customWidth="1"/>
    <col min="9477" max="9477" width="18.5703125" customWidth="1"/>
    <col min="9478" max="9478" width="20.140625" customWidth="1"/>
    <col min="9479" max="9479" width="17.85546875" customWidth="1"/>
    <col min="9480" max="9481" width="18.28515625" customWidth="1"/>
    <col min="9482" max="9482" width="21.140625" customWidth="1"/>
    <col min="9483" max="9483" width="99.5703125" customWidth="1"/>
    <col min="9729" max="9729" width="7" customWidth="1"/>
    <col min="9730" max="9730" width="51.42578125" customWidth="1"/>
    <col min="9731" max="9731" width="17.28515625" customWidth="1"/>
    <col min="9732" max="9732" width="16.42578125" customWidth="1"/>
    <col min="9733" max="9733" width="18.5703125" customWidth="1"/>
    <col min="9734" max="9734" width="20.140625" customWidth="1"/>
    <col min="9735" max="9735" width="17.85546875" customWidth="1"/>
    <col min="9736" max="9737" width="18.28515625" customWidth="1"/>
    <col min="9738" max="9738" width="21.140625" customWidth="1"/>
    <col min="9739" max="9739" width="99.5703125" customWidth="1"/>
    <col min="9985" max="9985" width="7" customWidth="1"/>
    <col min="9986" max="9986" width="51.42578125" customWidth="1"/>
    <col min="9987" max="9987" width="17.28515625" customWidth="1"/>
    <col min="9988" max="9988" width="16.42578125" customWidth="1"/>
    <col min="9989" max="9989" width="18.5703125" customWidth="1"/>
    <col min="9990" max="9990" width="20.140625" customWidth="1"/>
    <col min="9991" max="9991" width="17.85546875" customWidth="1"/>
    <col min="9992" max="9993" width="18.28515625" customWidth="1"/>
    <col min="9994" max="9994" width="21.140625" customWidth="1"/>
    <col min="9995" max="9995" width="99.5703125" customWidth="1"/>
    <col min="10241" max="10241" width="7" customWidth="1"/>
    <col min="10242" max="10242" width="51.42578125" customWidth="1"/>
    <col min="10243" max="10243" width="17.28515625" customWidth="1"/>
    <col min="10244" max="10244" width="16.42578125" customWidth="1"/>
    <col min="10245" max="10245" width="18.5703125" customWidth="1"/>
    <col min="10246" max="10246" width="20.140625" customWidth="1"/>
    <col min="10247" max="10247" width="17.85546875" customWidth="1"/>
    <col min="10248" max="10249" width="18.28515625" customWidth="1"/>
    <col min="10250" max="10250" width="21.140625" customWidth="1"/>
    <col min="10251" max="10251" width="99.5703125" customWidth="1"/>
    <col min="10497" max="10497" width="7" customWidth="1"/>
    <col min="10498" max="10498" width="51.42578125" customWidth="1"/>
    <col min="10499" max="10499" width="17.28515625" customWidth="1"/>
    <col min="10500" max="10500" width="16.42578125" customWidth="1"/>
    <col min="10501" max="10501" width="18.5703125" customWidth="1"/>
    <col min="10502" max="10502" width="20.140625" customWidth="1"/>
    <col min="10503" max="10503" width="17.85546875" customWidth="1"/>
    <col min="10504" max="10505" width="18.28515625" customWidth="1"/>
    <col min="10506" max="10506" width="21.140625" customWidth="1"/>
    <col min="10507" max="10507" width="99.5703125" customWidth="1"/>
    <col min="10753" max="10753" width="7" customWidth="1"/>
    <col min="10754" max="10754" width="51.42578125" customWidth="1"/>
    <col min="10755" max="10755" width="17.28515625" customWidth="1"/>
    <col min="10756" max="10756" width="16.42578125" customWidth="1"/>
    <col min="10757" max="10757" width="18.5703125" customWidth="1"/>
    <col min="10758" max="10758" width="20.140625" customWidth="1"/>
    <col min="10759" max="10759" width="17.85546875" customWidth="1"/>
    <col min="10760" max="10761" width="18.28515625" customWidth="1"/>
    <col min="10762" max="10762" width="21.140625" customWidth="1"/>
    <col min="10763" max="10763" width="99.5703125" customWidth="1"/>
    <col min="11009" max="11009" width="7" customWidth="1"/>
    <col min="11010" max="11010" width="51.42578125" customWidth="1"/>
    <col min="11011" max="11011" width="17.28515625" customWidth="1"/>
    <col min="11012" max="11012" width="16.42578125" customWidth="1"/>
    <col min="11013" max="11013" width="18.5703125" customWidth="1"/>
    <col min="11014" max="11014" width="20.140625" customWidth="1"/>
    <col min="11015" max="11015" width="17.85546875" customWidth="1"/>
    <col min="11016" max="11017" width="18.28515625" customWidth="1"/>
    <col min="11018" max="11018" width="21.140625" customWidth="1"/>
    <col min="11019" max="11019" width="99.5703125" customWidth="1"/>
    <col min="11265" max="11265" width="7" customWidth="1"/>
    <col min="11266" max="11266" width="51.42578125" customWidth="1"/>
    <col min="11267" max="11267" width="17.28515625" customWidth="1"/>
    <col min="11268" max="11268" width="16.42578125" customWidth="1"/>
    <col min="11269" max="11269" width="18.5703125" customWidth="1"/>
    <col min="11270" max="11270" width="20.140625" customWidth="1"/>
    <col min="11271" max="11271" width="17.85546875" customWidth="1"/>
    <col min="11272" max="11273" width="18.28515625" customWidth="1"/>
    <col min="11274" max="11274" width="21.140625" customWidth="1"/>
    <col min="11275" max="11275" width="99.5703125" customWidth="1"/>
    <col min="11521" max="11521" width="7" customWidth="1"/>
    <col min="11522" max="11522" width="51.42578125" customWidth="1"/>
    <col min="11523" max="11523" width="17.28515625" customWidth="1"/>
    <col min="11524" max="11524" width="16.42578125" customWidth="1"/>
    <col min="11525" max="11525" width="18.5703125" customWidth="1"/>
    <col min="11526" max="11526" width="20.140625" customWidth="1"/>
    <col min="11527" max="11527" width="17.85546875" customWidth="1"/>
    <col min="11528" max="11529" width="18.28515625" customWidth="1"/>
    <col min="11530" max="11530" width="21.140625" customWidth="1"/>
    <col min="11531" max="11531" width="99.5703125" customWidth="1"/>
    <col min="11777" max="11777" width="7" customWidth="1"/>
    <col min="11778" max="11778" width="51.42578125" customWidth="1"/>
    <col min="11779" max="11779" width="17.28515625" customWidth="1"/>
    <col min="11780" max="11780" width="16.42578125" customWidth="1"/>
    <col min="11781" max="11781" width="18.5703125" customWidth="1"/>
    <col min="11782" max="11782" width="20.140625" customWidth="1"/>
    <col min="11783" max="11783" width="17.85546875" customWidth="1"/>
    <col min="11784" max="11785" width="18.28515625" customWidth="1"/>
    <col min="11786" max="11786" width="21.140625" customWidth="1"/>
    <col min="11787" max="11787" width="99.5703125" customWidth="1"/>
    <col min="12033" max="12033" width="7" customWidth="1"/>
    <col min="12034" max="12034" width="51.42578125" customWidth="1"/>
    <col min="12035" max="12035" width="17.28515625" customWidth="1"/>
    <col min="12036" max="12036" width="16.42578125" customWidth="1"/>
    <col min="12037" max="12037" width="18.5703125" customWidth="1"/>
    <col min="12038" max="12038" width="20.140625" customWidth="1"/>
    <col min="12039" max="12039" width="17.85546875" customWidth="1"/>
    <col min="12040" max="12041" width="18.28515625" customWidth="1"/>
    <col min="12042" max="12042" width="21.140625" customWidth="1"/>
    <col min="12043" max="12043" width="99.5703125" customWidth="1"/>
    <col min="12289" max="12289" width="7" customWidth="1"/>
    <col min="12290" max="12290" width="51.42578125" customWidth="1"/>
    <col min="12291" max="12291" width="17.28515625" customWidth="1"/>
    <col min="12292" max="12292" width="16.42578125" customWidth="1"/>
    <col min="12293" max="12293" width="18.5703125" customWidth="1"/>
    <col min="12294" max="12294" width="20.140625" customWidth="1"/>
    <col min="12295" max="12295" width="17.85546875" customWidth="1"/>
    <col min="12296" max="12297" width="18.28515625" customWidth="1"/>
    <col min="12298" max="12298" width="21.140625" customWidth="1"/>
    <col min="12299" max="12299" width="99.5703125" customWidth="1"/>
    <col min="12545" max="12545" width="7" customWidth="1"/>
    <col min="12546" max="12546" width="51.42578125" customWidth="1"/>
    <col min="12547" max="12547" width="17.28515625" customWidth="1"/>
    <col min="12548" max="12548" width="16.42578125" customWidth="1"/>
    <col min="12549" max="12549" width="18.5703125" customWidth="1"/>
    <col min="12550" max="12550" width="20.140625" customWidth="1"/>
    <col min="12551" max="12551" width="17.85546875" customWidth="1"/>
    <col min="12552" max="12553" width="18.28515625" customWidth="1"/>
    <col min="12554" max="12554" width="21.140625" customWidth="1"/>
    <col min="12555" max="12555" width="99.5703125" customWidth="1"/>
    <col min="12801" max="12801" width="7" customWidth="1"/>
    <col min="12802" max="12802" width="51.42578125" customWidth="1"/>
    <col min="12803" max="12803" width="17.28515625" customWidth="1"/>
    <col min="12804" max="12804" width="16.42578125" customWidth="1"/>
    <col min="12805" max="12805" width="18.5703125" customWidth="1"/>
    <col min="12806" max="12806" width="20.140625" customWidth="1"/>
    <col min="12807" max="12807" width="17.85546875" customWidth="1"/>
    <col min="12808" max="12809" width="18.28515625" customWidth="1"/>
    <col min="12810" max="12810" width="21.140625" customWidth="1"/>
    <col min="12811" max="12811" width="99.5703125" customWidth="1"/>
    <col min="13057" max="13057" width="7" customWidth="1"/>
    <col min="13058" max="13058" width="51.42578125" customWidth="1"/>
    <col min="13059" max="13059" width="17.28515625" customWidth="1"/>
    <col min="13060" max="13060" width="16.42578125" customWidth="1"/>
    <col min="13061" max="13061" width="18.5703125" customWidth="1"/>
    <col min="13062" max="13062" width="20.140625" customWidth="1"/>
    <col min="13063" max="13063" width="17.85546875" customWidth="1"/>
    <col min="13064" max="13065" width="18.28515625" customWidth="1"/>
    <col min="13066" max="13066" width="21.140625" customWidth="1"/>
    <col min="13067" max="13067" width="99.5703125" customWidth="1"/>
    <col min="13313" max="13313" width="7" customWidth="1"/>
    <col min="13314" max="13314" width="51.42578125" customWidth="1"/>
    <col min="13315" max="13315" width="17.28515625" customWidth="1"/>
    <col min="13316" max="13316" width="16.42578125" customWidth="1"/>
    <col min="13317" max="13317" width="18.5703125" customWidth="1"/>
    <col min="13318" max="13318" width="20.140625" customWidth="1"/>
    <col min="13319" max="13319" width="17.85546875" customWidth="1"/>
    <col min="13320" max="13321" width="18.28515625" customWidth="1"/>
    <col min="13322" max="13322" width="21.140625" customWidth="1"/>
    <col min="13323" max="13323" width="99.5703125" customWidth="1"/>
    <col min="13569" max="13569" width="7" customWidth="1"/>
    <col min="13570" max="13570" width="51.42578125" customWidth="1"/>
    <col min="13571" max="13571" width="17.28515625" customWidth="1"/>
    <col min="13572" max="13572" width="16.42578125" customWidth="1"/>
    <col min="13573" max="13573" width="18.5703125" customWidth="1"/>
    <col min="13574" max="13574" width="20.140625" customWidth="1"/>
    <col min="13575" max="13575" width="17.85546875" customWidth="1"/>
    <col min="13576" max="13577" width="18.28515625" customWidth="1"/>
    <col min="13578" max="13578" width="21.140625" customWidth="1"/>
    <col min="13579" max="13579" width="99.5703125" customWidth="1"/>
    <col min="13825" max="13825" width="7" customWidth="1"/>
    <col min="13826" max="13826" width="51.42578125" customWidth="1"/>
    <col min="13827" max="13827" width="17.28515625" customWidth="1"/>
    <col min="13828" max="13828" width="16.42578125" customWidth="1"/>
    <col min="13829" max="13829" width="18.5703125" customWidth="1"/>
    <col min="13830" max="13830" width="20.140625" customWidth="1"/>
    <col min="13831" max="13831" width="17.85546875" customWidth="1"/>
    <col min="13832" max="13833" width="18.28515625" customWidth="1"/>
    <col min="13834" max="13834" width="21.140625" customWidth="1"/>
    <col min="13835" max="13835" width="99.5703125" customWidth="1"/>
    <col min="14081" max="14081" width="7" customWidth="1"/>
    <col min="14082" max="14082" width="51.42578125" customWidth="1"/>
    <col min="14083" max="14083" width="17.28515625" customWidth="1"/>
    <col min="14084" max="14084" width="16.42578125" customWidth="1"/>
    <col min="14085" max="14085" width="18.5703125" customWidth="1"/>
    <col min="14086" max="14086" width="20.140625" customWidth="1"/>
    <col min="14087" max="14087" width="17.85546875" customWidth="1"/>
    <col min="14088" max="14089" width="18.28515625" customWidth="1"/>
    <col min="14090" max="14090" width="21.140625" customWidth="1"/>
    <col min="14091" max="14091" width="99.5703125" customWidth="1"/>
    <col min="14337" max="14337" width="7" customWidth="1"/>
    <col min="14338" max="14338" width="51.42578125" customWidth="1"/>
    <col min="14339" max="14339" width="17.28515625" customWidth="1"/>
    <col min="14340" max="14340" width="16.42578125" customWidth="1"/>
    <col min="14341" max="14341" width="18.5703125" customWidth="1"/>
    <col min="14342" max="14342" width="20.140625" customWidth="1"/>
    <col min="14343" max="14343" width="17.85546875" customWidth="1"/>
    <col min="14344" max="14345" width="18.28515625" customWidth="1"/>
    <col min="14346" max="14346" width="21.140625" customWidth="1"/>
    <col min="14347" max="14347" width="99.5703125" customWidth="1"/>
    <col min="14593" max="14593" width="7" customWidth="1"/>
    <col min="14594" max="14594" width="51.42578125" customWidth="1"/>
    <col min="14595" max="14595" width="17.28515625" customWidth="1"/>
    <col min="14596" max="14596" width="16.42578125" customWidth="1"/>
    <col min="14597" max="14597" width="18.5703125" customWidth="1"/>
    <col min="14598" max="14598" width="20.140625" customWidth="1"/>
    <col min="14599" max="14599" width="17.85546875" customWidth="1"/>
    <col min="14600" max="14601" width="18.28515625" customWidth="1"/>
    <col min="14602" max="14602" width="21.140625" customWidth="1"/>
    <col min="14603" max="14603" width="99.5703125" customWidth="1"/>
    <col min="14849" max="14849" width="7" customWidth="1"/>
    <col min="14850" max="14850" width="51.42578125" customWidth="1"/>
    <col min="14851" max="14851" width="17.28515625" customWidth="1"/>
    <col min="14852" max="14852" width="16.42578125" customWidth="1"/>
    <col min="14853" max="14853" width="18.5703125" customWidth="1"/>
    <col min="14854" max="14854" width="20.140625" customWidth="1"/>
    <col min="14855" max="14855" width="17.85546875" customWidth="1"/>
    <col min="14856" max="14857" width="18.28515625" customWidth="1"/>
    <col min="14858" max="14858" width="21.140625" customWidth="1"/>
    <col min="14859" max="14859" width="99.5703125" customWidth="1"/>
    <col min="15105" max="15105" width="7" customWidth="1"/>
    <col min="15106" max="15106" width="51.42578125" customWidth="1"/>
    <col min="15107" max="15107" width="17.28515625" customWidth="1"/>
    <col min="15108" max="15108" width="16.42578125" customWidth="1"/>
    <col min="15109" max="15109" width="18.5703125" customWidth="1"/>
    <col min="15110" max="15110" width="20.140625" customWidth="1"/>
    <col min="15111" max="15111" width="17.85546875" customWidth="1"/>
    <col min="15112" max="15113" width="18.28515625" customWidth="1"/>
    <col min="15114" max="15114" width="21.140625" customWidth="1"/>
    <col min="15115" max="15115" width="99.5703125" customWidth="1"/>
    <col min="15361" max="15361" width="7" customWidth="1"/>
    <col min="15362" max="15362" width="51.42578125" customWidth="1"/>
    <col min="15363" max="15363" width="17.28515625" customWidth="1"/>
    <col min="15364" max="15364" width="16.42578125" customWidth="1"/>
    <col min="15365" max="15365" width="18.5703125" customWidth="1"/>
    <col min="15366" max="15366" width="20.140625" customWidth="1"/>
    <col min="15367" max="15367" width="17.85546875" customWidth="1"/>
    <col min="15368" max="15369" width="18.28515625" customWidth="1"/>
    <col min="15370" max="15370" width="21.140625" customWidth="1"/>
    <col min="15371" max="15371" width="99.5703125" customWidth="1"/>
    <col min="15617" max="15617" width="7" customWidth="1"/>
    <col min="15618" max="15618" width="51.42578125" customWidth="1"/>
    <col min="15619" max="15619" width="17.28515625" customWidth="1"/>
    <col min="15620" max="15620" width="16.42578125" customWidth="1"/>
    <col min="15621" max="15621" width="18.5703125" customWidth="1"/>
    <col min="15622" max="15622" width="20.140625" customWidth="1"/>
    <col min="15623" max="15623" width="17.85546875" customWidth="1"/>
    <col min="15624" max="15625" width="18.28515625" customWidth="1"/>
    <col min="15626" max="15626" width="21.140625" customWidth="1"/>
    <col min="15627" max="15627" width="99.5703125" customWidth="1"/>
    <col min="15873" max="15873" width="7" customWidth="1"/>
    <col min="15874" max="15874" width="51.42578125" customWidth="1"/>
    <col min="15875" max="15875" width="17.28515625" customWidth="1"/>
    <col min="15876" max="15876" width="16.42578125" customWidth="1"/>
    <col min="15877" max="15877" width="18.5703125" customWidth="1"/>
    <col min="15878" max="15878" width="20.140625" customWidth="1"/>
    <col min="15879" max="15879" width="17.85546875" customWidth="1"/>
    <col min="15880" max="15881" width="18.28515625" customWidth="1"/>
    <col min="15882" max="15882" width="21.140625" customWidth="1"/>
    <col min="15883" max="15883" width="99.5703125" customWidth="1"/>
    <col min="16129" max="16129" width="7" customWidth="1"/>
    <col min="16130" max="16130" width="51.42578125" customWidth="1"/>
    <col min="16131" max="16131" width="17.28515625" customWidth="1"/>
    <col min="16132" max="16132" width="16.42578125" customWidth="1"/>
    <col min="16133" max="16133" width="18.5703125" customWidth="1"/>
    <col min="16134" max="16134" width="20.140625" customWidth="1"/>
    <col min="16135" max="16135" width="17.85546875" customWidth="1"/>
    <col min="16136" max="16137" width="18.28515625" customWidth="1"/>
    <col min="16138" max="16138" width="21.140625" customWidth="1"/>
    <col min="16139" max="16139" width="99.5703125" customWidth="1"/>
  </cols>
  <sheetData>
    <row r="1" spans="1:11" x14ac:dyDescent="0.25">
      <c r="B1" s="357" t="s">
        <v>0</v>
      </c>
      <c r="C1" s="357"/>
      <c r="D1" s="357"/>
      <c r="E1" s="357"/>
      <c r="F1" s="357"/>
      <c r="G1" s="357"/>
      <c r="H1" s="357"/>
      <c r="I1" s="357"/>
      <c r="J1" s="357"/>
      <c r="K1" s="357"/>
    </row>
    <row r="2" spans="1:11" x14ac:dyDescent="0.25">
      <c r="B2" s="357" t="s">
        <v>1</v>
      </c>
      <c r="C2" s="357"/>
      <c r="D2" s="357"/>
      <c r="E2" s="357"/>
      <c r="F2" s="357"/>
      <c r="G2" s="357"/>
      <c r="H2" s="357"/>
      <c r="I2" s="357"/>
      <c r="J2" s="357"/>
      <c r="K2" s="357"/>
    </row>
    <row r="3" spans="1:11" x14ac:dyDescent="0.25">
      <c r="B3" s="357" t="s">
        <v>2</v>
      </c>
      <c r="C3" s="357"/>
      <c r="D3" s="357"/>
      <c r="E3" s="357"/>
      <c r="F3" s="357"/>
      <c r="G3" s="357"/>
      <c r="H3" s="357"/>
      <c r="I3" s="357"/>
      <c r="J3" s="357"/>
      <c r="K3" s="357"/>
    </row>
    <row r="4" spans="1:11" x14ac:dyDescent="0.25">
      <c r="B4" s="357" t="s">
        <v>188</v>
      </c>
      <c r="C4" s="357"/>
      <c r="D4" s="357"/>
      <c r="E4" s="357"/>
      <c r="F4" s="357"/>
      <c r="G4" s="357"/>
      <c r="H4" s="357"/>
      <c r="I4" s="357"/>
      <c r="J4" s="357"/>
      <c r="K4" s="357"/>
    </row>
    <row r="5" spans="1:11" x14ac:dyDescent="0.25">
      <c r="B5" s="358" t="s">
        <v>84</v>
      </c>
      <c r="C5" s="359"/>
      <c r="D5" s="359"/>
      <c r="E5" s="13"/>
      <c r="F5" s="13"/>
      <c r="G5" s="13"/>
      <c r="H5" s="360"/>
      <c r="I5" s="360"/>
      <c r="J5" s="13"/>
      <c r="K5" s="13"/>
    </row>
    <row r="6" spans="1:11" ht="45.75" customHeight="1" x14ac:dyDescent="0.25">
      <c r="B6" s="348" t="s">
        <v>189</v>
      </c>
      <c r="C6" s="348"/>
      <c r="D6" s="348"/>
      <c r="E6" s="348"/>
      <c r="F6" s="348"/>
      <c r="G6" s="348"/>
      <c r="H6" s="348"/>
      <c r="I6" s="348"/>
      <c r="J6" s="348"/>
      <c r="K6" s="348"/>
    </row>
    <row r="7" spans="1:11" x14ac:dyDescent="0.25">
      <c r="B7" s="14" t="s">
        <v>86</v>
      </c>
      <c r="C7" s="349">
        <v>1454596625</v>
      </c>
      <c r="D7" s="349"/>
      <c r="E7" s="13"/>
      <c r="F7" s="13"/>
      <c r="G7" s="13"/>
      <c r="H7" s="13"/>
      <c r="I7" s="13"/>
      <c r="J7" s="13"/>
      <c r="K7" s="13"/>
    </row>
    <row r="8" spans="1:11" x14ac:dyDescent="0.25">
      <c r="B8" s="350" t="s">
        <v>7</v>
      </c>
      <c r="C8" s="350"/>
      <c r="D8" s="16">
        <v>44718</v>
      </c>
      <c r="E8" s="13"/>
      <c r="F8" s="13"/>
      <c r="G8" s="13"/>
      <c r="H8" s="13"/>
      <c r="I8" s="13"/>
      <c r="J8" s="13"/>
      <c r="K8" s="13"/>
    </row>
    <row r="9" spans="1:11" x14ac:dyDescent="0.25">
      <c r="B9" s="351" t="s">
        <v>87</v>
      </c>
      <c r="C9" s="352"/>
      <c r="D9" s="352"/>
      <c r="E9" s="352"/>
      <c r="F9" s="352"/>
      <c r="G9" s="352"/>
      <c r="H9" s="353"/>
      <c r="I9" s="354" t="s">
        <v>88</v>
      </c>
      <c r="J9" s="355" t="s">
        <v>89</v>
      </c>
      <c r="K9" s="356" t="s">
        <v>90</v>
      </c>
    </row>
    <row r="10" spans="1:11" ht="60.6" customHeight="1" x14ac:dyDescent="0.25">
      <c r="B10" s="15" t="s">
        <v>91</v>
      </c>
      <c r="C10" s="15" t="s">
        <v>92</v>
      </c>
      <c r="D10" s="15" t="s">
        <v>93</v>
      </c>
      <c r="E10" s="15" t="s">
        <v>74</v>
      </c>
      <c r="F10" s="15" t="s">
        <v>76</v>
      </c>
      <c r="G10" s="15" t="s">
        <v>94</v>
      </c>
      <c r="H10" s="15" t="s">
        <v>78</v>
      </c>
      <c r="I10" s="354"/>
      <c r="J10" s="355"/>
      <c r="K10" s="356"/>
    </row>
    <row r="11" spans="1:11" ht="28.5" x14ac:dyDescent="0.25">
      <c r="A11" s="152">
        <v>17</v>
      </c>
      <c r="B11" s="220" t="s">
        <v>190</v>
      </c>
      <c r="C11" s="56" t="s">
        <v>95</v>
      </c>
      <c r="D11" s="56" t="s">
        <v>95</v>
      </c>
      <c r="E11" s="56" t="s">
        <v>95</v>
      </c>
      <c r="F11" s="56" t="s">
        <v>95</v>
      </c>
      <c r="G11" s="56" t="s">
        <v>95</v>
      </c>
      <c r="H11" s="56" t="s">
        <v>95</v>
      </c>
      <c r="I11" s="55" t="s">
        <v>95</v>
      </c>
      <c r="J11" s="55" t="s">
        <v>96</v>
      </c>
      <c r="K11" s="151"/>
    </row>
    <row r="12" spans="1:11" ht="28.5" x14ac:dyDescent="0.25">
      <c r="A12" s="152">
        <v>18</v>
      </c>
      <c r="B12" s="220" t="s">
        <v>191</v>
      </c>
      <c r="C12" s="56" t="s">
        <v>95</v>
      </c>
      <c r="D12" s="56" t="s">
        <v>95</v>
      </c>
      <c r="E12" s="56" t="s">
        <v>95</v>
      </c>
      <c r="F12" s="56" t="s">
        <v>95</v>
      </c>
      <c r="G12" s="56" t="s">
        <v>95</v>
      </c>
      <c r="H12" s="56" t="s">
        <v>95</v>
      </c>
      <c r="I12" s="55" t="s">
        <v>95</v>
      </c>
      <c r="J12" s="55" t="s">
        <v>96</v>
      </c>
      <c r="K12" s="151"/>
    </row>
    <row r="13" spans="1:11" x14ac:dyDescent="0.25">
      <c r="A13" s="152">
        <v>19</v>
      </c>
      <c r="B13" s="220" t="s">
        <v>192</v>
      </c>
      <c r="C13" s="56" t="s">
        <v>95</v>
      </c>
      <c r="D13" s="56" t="s">
        <v>95</v>
      </c>
      <c r="E13" s="56" t="s">
        <v>95</v>
      </c>
      <c r="F13" s="56" t="s">
        <v>95</v>
      </c>
      <c r="G13" s="56" t="s">
        <v>95</v>
      </c>
      <c r="H13" s="56" t="s">
        <v>95</v>
      </c>
      <c r="I13" s="55" t="s">
        <v>95</v>
      </c>
      <c r="J13" s="55" t="s">
        <v>96</v>
      </c>
      <c r="K13" s="151"/>
    </row>
    <row r="14" spans="1:11" x14ac:dyDescent="0.25">
      <c r="A14" s="152">
        <v>20</v>
      </c>
      <c r="B14" s="220" t="s">
        <v>193</v>
      </c>
      <c r="C14" s="56" t="s">
        <v>95</v>
      </c>
      <c r="D14" s="56" t="s">
        <v>95</v>
      </c>
      <c r="E14" s="56" t="s">
        <v>95</v>
      </c>
      <c r="F14" s="56" t="s">
        <v>95</v>
      </c>
      <c r="G14" s="56" t="s">
        <v>95</v>
      </c>
      <c r="H14" s="56" t="s">
        <v>95</v>
      </c>
      <c r="I14" s="55" t="s">
        <v>95</v>
      </c>
      <c r="J14" s="55" t="s">
        <v>96</v>
      </c>
      <c r="K14" s="20"/>
    </row>
    <row r="15" spans="1:11" x14ac:dyDescent="0.25">
      <c r="A15" s="152">
        <v>21</v>
      </c>
      <c r="B15" s="220" t="s">
        <v>194</v>
      </c>
      <c r="C15" s="56" t="s">
        <v>95</v>
      </c>
      <c r="D15" s="56" t="s">
        <v>95</v>
      </c>
      <c r="E15" s="56" t="s">
        <v>95</v>
      </c>
      <c r="F15" s="56" t="s">
        <v>95</v>
      </c>
      <c r="G15" s="56" t="s">
        <v>95</v>
      </c>
      <c r="H15" s="56" t="s">
        <v>95</v>
      </c>
      <c r="I15" s="55" t="s">
        <v>95</v>
      </c>
      <c r="J15" s="55" t="s">
        <v>96</v>
      </c>
      <c r="K15" s="152"/>
    </row>
    <row r="16" spans="1:11" x14ac:dyDescent="0.25">
      <c r="A16" s="152">
        <v>22</v>
      </c>
      <c r="B16" s="220" t="s">
        <v>195</v>
      </c>
      <c r="C16" s="56" t="s">
        <v>95</v>
      </c>
      <c r="D16" s="56" t="s">
        <v>95</v>
      </c>
      <c r="E16" s="56" t="s">
        <v>95</v>
      </c>
      <c r="F16" s="56" t="s">
        <v>95</v>
      </c>
      <c r="G16" s="56" t="s">
        <v>95</v>
      </c>
      <c r="H16" s="56" t="s">
        <v>95</v>
      </c>
      <c r="I16" s="55" t="s">
        <v>95</v>
      </c>
      <c r="J16" s="55" t="s">
        <v>96</v>
      </c>
      <c r="K16" s="151"/>
    </row>
    <row r="17" spans="1:11" x14ac:dyDescent="0.25">
      <c r="A17" s="152">
        <v>23</v>
      </c>
      <c r="B17" s="220" t="s">
        <v>193</v>
      </c>
      <c r="C17" s="56" t="s">
        <v>95</v>
      </c>
      <c r="D17" s="56" t="s">
        <v>95</v>
      </c>
      <c r="E17" s="56" t="s">
        <v>95</v>
      </c>
      <c r="F17" s="56" t="s">
        <v>95</v>
      </c>
      <c r="G17" s="56" t="s">
        <v>95</v>
      </c>
      <c r="H17" s="56" t="s">
        <v>95</v>
      </c>
      <c r="I17" s="55" t="s">
        <v>95</v>
      </c>
      <c r="J17" s="55" t="s">
        <v>96</v>
      </c>
      <c r="K17" s="151"/>
    </row>
    <row r="18" spans="1:11" x14ac:dyDescent="0.25">
      <c r="A18" s="152">
        <v>24</v>
      </c>
      <c r="B18" s="220" t="s">
        <v>196</v>
      </c>
      <c r="C18" s="56" t="s">
        <v>95</v>
      </c>
      <c r="D18" s="56" t="s">
        <v>95</v>
      </c>
      <c r="E18" s="56" t="s">
        <v>95</v>
      </c>
      <c r="F18" s="56" t="s">
        <v>95</v>
      </c>
      <c r="G18" s="56" t="s">
        <v>95</v>
      </c>
      <c r="H18" s="56" t="s">
        <v>95</v>
      </c>
      <c r="I18" s="55" t="s">
        <v>95</v>
      </c>
      <c r="J18" s="55" t="s">
        <v>96</v>
      </c>
      <c r="K18" s="151"/>
    </row>
    <row r="19" spans="1:11" x14ac:dyDescent="0.25">
      <c r="A19" s="152">
        <v>25</v>
      </c>
      <c r="B19" s="220" t="s">
        <v>197</v>
      </c>
      <c r="C19" s="56" t="s">
        <v>95</v>
      </c>
      <c r="D19" s="56" t="s">
        <v>95</v>
      </c>
      <c r="E19" s="56" t="s">
        <v>95</v>
      </c>
      <c r="F19" s="56" t="s">
        <v>95</v>
      </c>
      <c r="G19" s="56" t="s">
        <v>95</v>
      </c>
      <c r="H19" s="56" t="s">
        <v>95</v>
      </c>
      <c r="I19" s="55" t="s">
        <v>95</v>
      </c>
      <c r="J19" s="55" t="s">
        <v>96</v>
      </c>
      <c r="K19" s="20"/>
    </row>
    <row r="20" spans="1:11" x14ac:dyDescent="0.25">
      <c r="A20" s="152">
        <v>26</v>
      </c>
      <c r="B20" s="220" t="s">
        <v>198</v>
      </c>
      <c r="C20" s="56" t="s">
        <v>95</v>
      </c>
      <c r="D20" s="56" t="s">
        <v>95</v>
      </c>
      <c r="E20" s="56" t="s">
        <v>95</v>
      </c>
      <c r="F20" s="56" t="s">
        <v>95</v>
      </c>
      <c r="G20" s="56" t="s">
        <v>95</v>
      </c>
      <c r="H20" s="56" t="s">
        <v>95</v>
      </c>
      <c r="I20" s="55" t="s">
        <v>95</v>
      </c>
      <c r="J20" s="55" t="s">
        <v>96</v>
      </c>
      <c r="K20" s="152"/>
    </row>
    <row r="21" spans="1:11" x14ac:dyDescent="0.25">
      <c r="A21" s="152">
        <v>27</v>
      </c>
      <c r="B21" s="220" t="s">
        <v>199</v>
      </c>
      <c r="C21" s="56" t="s">
        <v>95</v>
      </c>
      <c r="D21" s="56" t="s">
        <v>95</v>
      </c>
      <c r="E21" s="56" t="s">
        <v>95</v>
      </c>
      <c r="F21" s="56" t="s">
        <v>95</v>
      </c>
      <c r="G21" s="56" t="s">
        <v>95</v>
      </c>
      <c r="H21" s="56" t="s">
        <v>95</v>
      </c>
      <c r="I21" s="55" t="s">
        <v>95</v>
      </c>
      <c r="J21" s="55" t="s">
        <v>96</v>
      </c>
      <c r="K21" s="151"/>
    </row>
    <row r="22" spans="1:11" x14ac:dyDescent="0.25">
      <c r="A22" s="152">
        <v>28</v>
      </c>
      <c r="B22" s="220" t="s">
        <v>200</v>
      </c>
      <c r="C22" s="56" t="s">
        <v>95</v>
      </c>
      <c r="D22" s="56" t="s">
        <v>95</v>
      </c>
      <c r="E22" s="56" t="s">
        <v>95</v>
      </c>
      <c r="F22" s="56" t="s">
        <v>95</v>
      </c>
      <c r="G22" s="56" t="s">
        <v>95</v>
      </c>
      <c r="H22" s="56" t="s">
        <v>95</v>
      </c>
      <c r="I22" s="55" t="s">
        <v>95</v>
      </c>
      <c r="J22" s="55" t="s">
        <v>96</v>
      </c>
      <c r="K22" s="151"/>
    </row>
    <row r="23" spans="1:11" x14ac:dyDescent="0.25">
      <c r="A23" s="152">
        <v>29</v>
      </c>
      <c r="B23" s="220" t="s">
        <v>201</v>
      </c>
      <c r="C23" s="56" t="s">
        <v>95</v>
      </c>
      <c r="D23" s="56" t="s">
        <v>95</v>
      </c>
      <c r="E23" s="56" t="s">
        <v>95</v>
      </c>
      <c r="F23" s="56" t="s">
        <v>95</v>
      </c>
      <c r="G23" s="56" t="s">
        <v>95</v>
      </c>
      <c r="H23" s="56" t="s">
        <v>95</v>
      </c>
      <c r="I23" s="55" t="s">
        <v>95</v>
      </c>
      <c r="J23" s="55" t="s">
        <v>96</v>
      </c>
      <c r="K23" s="151"/>
    </row>
    <row r="24" spans="1:11" x14ac:dyDescent="0.25">
      <c r="A24" s="152">
        <v>30</v>
      </c>
      <c r="B24" s="220" t="s">
        <v>202</v>
      </c>
      <c r="C24" s="56" t="s">
        <v>95</v>
      </c>
      <c r="D24" s="56" t="s">
        <v>95</v>
      </c>
      <c r="E24" s="56" t="s">
        <v>95</v>
      </c>
      <c r="F24" s="56" t="s">
        <v>95</v>
      </c>
      <c r="G24" s="56" t="s">
        <v>95</v>
      </c>
      <c r="H24" s="56" t="s">
        <v>95</v>
      </c>
      <c r="I24" s="55" t="s">
        <v>95</v>
      </c>
      <c r="J24" s="55" t="s">
        <v>96</v>
      </c>
      <c r="K24" s="151"/>
    </row>
    <row r="25" spans="1:11" x14ac:dyDescent="0.25">
      <c r="A25" s="152">
        <v>31</v>
      </c>
      <c r="B25" s="220" t="s">
        <v>203</v>
      </c>
      <c r="C25" s="56" t="s">
        <v>95</v>
      </c>
      <c r="D25" s="56" t="s">
        <v>95</v>
      </c>
      <c r="E25" s="56" t="s">
        <v>95</v>
      </c>
      <c r="F25" s="56" t="s">
        <v>95</v>
      </c>
      <c r="G25" s="56" t="s">
        <v>95</v>
      </c>
      <c r="H25" s="56" t="s">
        <v>95</v>
      </c>
      <c r="I25" s="55" t="s">
        <v>95</v>
      </c>
      <c r="J25" s="55" t="s">
        <v>96</v>
      </c>
      <c r="K25" s="151"/>
    </row>
    <row r="26" spans="1:11" x14ac:dyDescent="0.25">
      <c r="A26" s="152">
        <v>32</v>
      </c>
      <c r="B26" s="220" t="s">
        <v>204</v>
      </c>
      <c r="C26" s="56" t="s">
        <v>95</v>
      </c>
      <c r="D26" s="56" t="s">
        <v>95</v>
      </c>
      <c r="E26" s="56" t="s">
        <v>95</v>
      </c>
      <c r="F26" s="56" t="s">
        <v>95</v>
      </c>
      <c r="G26" s="56" t="s">
        <v>95</v>
      </c>
      <c r="H26" s="56" t="s">
        <v>95</v>
      </c>
      <c r="I26" s="55" t="s">
        <v>95</v>
      </c>
      <c r="J26" s="55" t="s">
        <v>96</v>
      </c>
      <c r="K26" s="151"/>
    </row>
    <row r="27" spans="1:11" x14ac:dyDescent="0.25">
      <c r="B27" s="13"/>
      <c r="C27" s="13"/>
      <c r="D27" s="13"/>
      <c r="E27" s="13"/>
      <c r="F27" s="13"/>
      <c r="G27" s="13"/>
      <c r="H27" s="13"/>
      <c r="I27" s="13"/>
      <c r="J27" s="13"/>
      <c r="K27" s="13"/>
    </row>
    <row r="29" spans="1:11" ht="36.75" customHeight="1" x14ac:dyDescent="0.25">
      <c r="B29" s="317" t="s">
        <v>187</v>
      </c>
      <c r="C29" s="317"/>
    </row>
  </sheetData>
  <mergeCells count="14">
    <mergeCell ref="B1:K1"/>
    <mergeCell ref="B2:K2"/>
    <mergeCell ref="B3:K3"/>
    <mergeCell ref="B4:K4"/>
    <mergeCell ref="B5:D5"/>
    <mergeCell ref="H5:I5"/>
    <mergeCell ref="B29:C29"/>
    <mergeCell ref="B6:K6"/>
    <mergeCell ref="C7:D7"/>
    <mergeCell ref="B8:C8"/>
    <mergeCell ref="B9:H9"/>
    <mergeCell ref="I9:I10"/>
    <mergeCell ref="J9:J10"/>
    <mergeCell ref="K9:K10"/>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8"/>
  <sheetViews>
    <sheetView showGridLines="0" topLeftCell="A19" zoomScale="70" zoomScaleNormal="70" workbookViewId="0"/>
  </sheetViews>
  <sheetFormatPr baseColWidth="10" defaultRowHeight="15" x14ac:dyDescent="0.25"/>
  <cols>
    <col min="1" max="1" width="7" customWidth="1"/>
    <col min="2" max="2" width="58.42578125" customWidth="1"/>
    <col min="3" max="3" width="17.28515625" customWidth="1"/>
    <col min="4" max="4" width="16.42578125" customWidth="1"/>
    <col min="5" max="5" width="18.5703125" customWidth="1"/>
    <col min="6" max="6" width="20.28515625" customWidth="1"/>
    <col min="7" max="7" width="17.7109375" customWidth="1"/>
    <col min="8" max="8" width="18.28515625" customWidth="1"/>
    <col min="9" max="9" width="25.5703125" customWidth="1"/>
    <col min="10" max="10" width="21.28515625" customWidth="1"/>
    <col min="11" max="11" width="54.7109375" customWidth="1"/>
  </cols>
  <sheetData>
    <row r="1" spans="1:21" x14ac:dyDescent="0.25">
      <c r="A1" s="238"/>
      <c r="B1" s="239" t="s">
        <v>0</v>
      </c>
      <c r="C1" s="240"/>
      <c r="D1" s="240"/>
      <c r="E1" s="240"/>
      <c r="F1" s="240"/>
      <c r="G1" s="240"/>
      <c r="H1" s="240"/>
      <c r="I1" s="240"/>
      <c r="J1" s="240"/>
      <c r="K1" s="240"/>
      <c r="L1" s="238"/>
      <c r="M1" s="238"/>
      <c r="N1" s="238"/>
      <c r="O1" s="238"/>
      <c r="P1" s="238"/>
      <c r="Q1" s="238"/>
      <c r="R1" s="238"/>
      <c r="S1" s="238"/>
      <c r="T1" s="238"/>
      <c r="U1" s="238"/>
    </row>
    <row r="2" spans="1:21" x14ac:dyDescent="0.25">
      <c r="A2" s="238"/>
      <c r="B2" s="241" t="s">
        <v>1</v>
      </c>
      <c r="C2" s="240"/>
      <c r="D2" s="240"/>
      <c r="E2" s="240"/>
      <c r="F2" s="240"/>
      <c r="G2" s="240"/>
      <c r="H2" s="240"/>
      <c r="I2" s="240"/>
      <c r="J2" s="240"/>
      <c r="K2" s="240"/>
      <c r="L2" s="238"/>
      <c r="M2" s="238"/>
      <c r="N2" s="238"/>
      <c r="O2" s="238"/>
      <c r="P2" s="238"/>
      <c r="Q2" s="238"/>
      <c r="R2" s="238"/>
      <c r="S2" s="238"/>
      <c r="T2" s="238"/>
      <c r="U2" s="238"/>
    </row>
    <row r="3" spans="1:21" x14ac:dyDescent="0.25">
      <c r="A3" s="238"/>
      <c r="B3" s="241" t="s">
        <v>2</v>
      </c>
      <c r="C3" s="240"/>
      <c r="D3" s="240"/>
      <c r="E3" s="240"/>
      <c r="F3" s="240"/>
      <c r="G3" s="240"/>
      <c r="H3" s="240"/>
      <c r="I3" s="240"/>
      <c r="J3" s="240"/>
      <c r="K3" s="240"/>
      <c r="L3" s="238"/>
      <c r="M3" s="238"/>
      <c r="N3" s="238"/>
      <c r="O3" s="238"/>
      <c r="P3" s="238"/>
      <c r="Q3" s="238"/>
      <c r="R3" s="238"/>
      <c r="S3" s="238"/>
      <c r="T3" s="238"/>
      <c r="U3" s="238"/>
    </row>
    <row r="4" spans="1:21" x14ac:dyDescent="0.25">
      <c r="A4" s="238"/>
      <c r="B4" s="240" t="s">
        <v>188</v>
      </c>
      <c r="C4" s="240"/>
      <c r="D4" s="240"/>
      <c r="E4" s="240"/>
      <c r="F4" s="240"/>
      <c r="G4" s="240"/>
      <c r="H4" s="240"/>
      <c r="I4" s="240"/>
      <c r="J4" s="240"/>
      <c r="K4" s="240"/>
      <c r="L4" s="238"/>
      <c r="M4" s="238"/>
      <c r="N4" s="238"/>
      <c r="O4" s="238"/>
      <c r="P4" s="238"/>
      <c r="Q4" s="238"/>
      <c r="R4" s="238"/>
      <c r="S4" s="238"/>
      <c r="T4" s="238"/>
      <c r="U4" s="238"/>
    </row>
    <row r="5" spans="1:21" x14ac:dyDescent="0.25">
      <c r="A5" s="238"/>
      <c r="B5" s="363" t="str">
        <f>'[1]Evaluación Financiera 33-48 '!A5</f>
        <v>Proceso: FDLSUBACMA-2-2022(72105)</v>
      </c>
      <c r="C5" s="364"/>
      <c r="D5" s="364"/>
      <c r="E5" s="238"/>
      <c r="F5" s="238"/>
      <c r="G5" s="238"/>
      <c r="H5" s="365"/>
      <c r="I5" s="365"/>
      <c r="J5" s="238"/>
      <c r="K5" s="238"/>
      <c r="L5" s="238"/>
      <c r="M5" s="238"/>
      <c r="N5" s="238"/>
      <c r="O5" s="238"/>
      <c r="P5" s="238"/>
      <c r="Q5" s="238"/>
      <c r="R5" s="238"/>
      <c r="S5" s="238"/>
      <c r="T5" s="238"/>
      <c r="U5" s="238"/>
    </row>
    <row r="6" spans="1:21" x14ac:dyDescent="0.25">
      <c r="A6" s="238"/>
      <c r="B6" s="242"/>
      <c r="C6" s="243"/>
      <c r="D6" s="243"/>
      <c r="E6" s="238"/>
      <c r="F6" s="238"/>
      <c r="G6" s="238"/>
      <c r="H6" s="244"/>
      <c r="I6" s="244"/>
      <c r="J6" s="238"/>
      <c r="K6" s="238"/>
      <c r="L6" s="238"/>
      <c r="M6" s="238"/>
      <c r="N6" s="238"/>
      <c r="O6" s="238"/>
      <c r="P6" s="238"/>
      <c r="Q6" s="238"/>
      <c r="R6" s="238"/>
      <c r="S6" s="238"/>
      <c r="T6" s="238"/>
      <c r="U6" s="238"/>
    </row>
    <row r="7" spans="1:21" x14ac:dyDescent="0.25">
      <c r="B7" s="245" t="str">
        <f>'[1]Evaluación Financiera 33-48 '!A6</f>
        <v>Objeto: “INTERVENTORÍA INTEGRAL PARA LA CONSTRUCCIÓN DE LA MALLA VÍAL LOCAL E INTERMEDIA Y SU ESPACIO PÚBLICO ASOCIADO, EN LA LOCALIDAD DE SUBA, EN LA CIUDAD DE BOGOTÁ D.C., GRUPO 1 Y GRUPO 2”.</v>
      </c>
      <c r="C7" s="245"/>
      <c r="D7" s="245"/>
      <c r="E7" s="245"/>
      <c r="F7" s="245"/>
      <c r="G7" s="245"/>
      <c r="H7" s="245"/>
      <c r="I7" s="245"/>
      <c r="J7" s="245"/>
      <c r="K7" s="245"/>
    </row>
    <row r="8" spans="1:21" x14ac:dyDescent="0.25">
      <c r="B8" s="245"/>
      <c r="C8" s="245"/>
      <c r="D8" s="245"/>
      <c r="E8" s="245"/>
      <c r="F8" s="245"/>
      <c r="G8" s="245"/>
      <c r="H8" s="245"/>
      <c r="I8" s="245"/>
      <c r="J8" s="245"/>
      <c r="K8" s="245"/>
    </row>
    <row r="9" spans="1:21" x14ac:dyDescent="0.25">
      <c r="B9" s="246" t="s">
        <v>247</v>
      </c>
      <c r="C9" s="366">
        <f>'[1]Evaluación Financiera 33-48 '!B7</f>
        <v>1454596625</v>
      </c>
      <c r="D9" s="366"/>
      <c r="E9" s="238"/>
      <c r="F9" s="238"/>
      <c r="G9" s="238"/>
      <c r="H9" s="238"/>
      <c r="I9" s="238"/>
      <c r="J9" s="238"/>
      <c r="K9" s="238"/>
    </row>
    <row r="10" spans="1:21" x14ac:dyDescent="0.25">
      <c r="B10" s="247" t="s">
        <v>7</v>
      </c>
      <c r="C10" s="367">
        <f>'[1]Evaluación Financiera 33-48 '!B8</f>
        <v>44718</v>
      </c>
      <c r="D10" s="367"/>
      <c r="E10" s="238"/>
      <c r="F10" s="238"/>
      <c r="G10" s="238"/>
      <c r="H10" s="238"/>
      <c r="I10" s="238"/>
      <c r="J10" s="238"/>
      <c r="K10" s="238"/>
    </row>
    <row r="11" spans="1:21" x14ac:dyDescent="0.25">
      <c r="B11" s="368" t="s">
        <v>248</v>
      </c>
      <c r="C11" s="369"/>
      <c r="D11" s="369"/>
      <c r="E11" s="369"/>
      <c r="F11" s="369"/>
      <c r="G11" s="369"/>
      <c r="H11" s="370"/>
      <c r="I11" s="371" t="s">
        <v>88</v>
      </c>
      <c r="J11" s="361" t="s">
        <v>89</v>
      </c>
      <c r="K11" s="362" t="s">
        <v>90</v>
      </c>
    </row>
    <row r="12" spans="1:21" ht="38.25" x14ac:dyDescent="0.25">
      <c r="B12" s="248" t="s">
        <v>91</v>
      </c>
      <c r="C12" s="248" t="s">
        <v>92</v>
      </c>
      <c r="D12" s="248" t="s">
        <v>93</v>
      </c>
      <c r="E12" s="248" t="s">
        <v>74</v>
      </c>
      <c r="F12" s="248" t="s">
        <v>76</v>
      </c>
      <c r="G12" s="248" t="s">
        <v>94</v>
      </c>
      <c r="H12" s="248" t="s">
        <v>78</v>
      </c>
      <c r="I12" s="371"/>
      <c r="J12" s="361"/>
      <c r="K12" s="362"/>
    </row>
    <row r="13" spans="1:21" ht="47.45" customHeight="1" x14ac:dyDescent="0.25">
      <c r="B13" s="249" t="s">
        <v>206</v>
      </c>
      <c r="C13" s="250" t="s">
        <v>95</v>
      </c>
      <c r="D13" s="250" t="s">
        <v>95</v>
      </c>
      <c r="E13" s="250" t="s">
        <v>95</v>
      </c>
      <c r="F13" s="250" t="s">
        <v>95</v>
      </c>
      <c r="G13" s="250" t="s">
        <v>95</v>
      </c>
      <c r="H13" s="250" t="s">
        <v>95</v>
      </c>
      <c r="I13" s="251" t="s">
        <v>95</v>
      </c>
      <c r="J13" s="251" t="s">
        <v>96</v>
      </c>
      <c r="K13" s="252"/>
    </row>
    <row r="14" spans="1:21" ht="47.45" customHeight="1" x14ac:dyDescent="0.25">
      <c r="B14" s="249" t="s">
        <v>222</v>
      </c>
      <c r="C14" s="250" t="s">
        <v>95</v>
      </c>
      <c r="D14" s="250" t="s">
        <v>95</v>
      </c>
      <c r="E14" s="250" t="s">
        <v>95</v>
      </c>
      <c r="F14" s="250" t="s">
        <v>95</v>
      </c>
      <c r="G14" s="250" t="s">
        <v>95</v>
      </c>
      <c r="H14" s="250" t="s">
        <v>95</v>
      </c>
      <c r="I14" s="251" t="s">
        <v>95</v>
      </c>
      <c r="J14" s="251" t="s">
        <v>96</v>
      </c>
      <c r="K14" s="252"/>
    </row>
    <row r="15" spans="1:21" ht="47.45" customHeight="1" x14ac:dyDescent="0.25">
      <c r="B15" s="249" t="s">
        <v>223</v>
      </c>
      <c r="C15" s="250" t="s">
        <v>95</v>
      </c>
      <c r="D15" s="250" t="s">
        <v>95</v>
      </c>
      <c r="E15" s="250" t="s">
        <v>95</v>
      </c>
      <c r="F15" s="250" t="s">
        <v>95</v>
      </c>
      <c r="G15" s="250" t="s">
        <v>95</v>
      </c>
      <c r="H15" s="250" t="s">
        <v>95</v>
      </c>
      <c r="I15" s="251" t="s">
        <v>95</v>
      </c>
      <c r="J15" s="251" t="s">
        <v>96</v>
      </c>
      <c r="K15" s="252"/>
    </row>
    <row r="16" spans="1:21" ht="47.45" customHeight="1" x14ac:dyDescent="0.25">
      <c r="B16" s="249" t="s">
        <v>224</v>
      </c>
      <c r="C16" s="250" t="s">
        <v>95</v>
      </c>
      <c r="D16" s="250" t="s">
        <v>95</v>
      </c>
      <c r="E16" s="250" t="s">
        <v>95</v>
      </c>
      <c r="F16" s="250" t="s">
        <v>95</v>
      </c>
      <c r="G16" s="250" t="s">
        <v>95</v>
      </c>
      <c r="H16" s="250" t="s">
        <v>95</v>
      </c>
      <c r="I16" s="251" t="s">
        <v>95</v>
      </c>
      <c r="J16" s="251" t="s">
        <v>96</v>
      </c>
      <c r="K16" s="252"/>
    </row>
    <row r="17" spans="2:11" ht="47.45" customHeight="1" x14ac:dyDescent="0.25">
      <c r="B17" s="249" t="s">
        <v>225</v>
      </c>
      <c r="C17" s="250" t="s">
        <v>95</v>
      </c>
      <c r="D17" s="250" t="s">
        <v>95</v>
      </c>
      <c r="E17" s="250" t="s">
        <v>95</v>
      </c>
      <c r="F17" s="250" t="s">
        <v>95</v>
      </c>
      <c r="G17" s="250" t="s">
        <v>95</v>
      </c>
      <c r="H17" s="250" t="s">
        <v>95</v>
      </c>
      <c r="I17" s="251" t="s">
        <v>95</v>
      </c>
      <c r="J17" s="251" t="s">
        <v>96</v>
      </c>
      <c r="K17" s="252"/>
    </row>
    <row r="18" spans="2:11" ht="47.45" customHeight="1" x14ac:dyDescent="0.25">
      <c r="B18" s="249" t="s">
        <v>209</v>
      </c>
      <c r="C18" s="250" t="s">
        <v>95</v>
      </c>
      <c r="D18" s="250" t="s">
        <v>95</v>
      </c>
      <c r="E18" s="250" t="s">
        <v>95</v>
      </c>
      <c r="F18" s="250" t="s">
        <v>95</v>
      </c>
      <c r="G18" s="250" t="s">
        <v>95</v>
      </c>
      <c r="H18" s="250" t="s">
        <v>95</v>
      </c>
      <c r="I18" s="251" t="s">
        <v>95</v>
      </c>
      <c r="J18" s="251" t="s">
        <v>96</v>
      </c>
      <c r="K18" s="252"/>
    </row>
    <row r="19" spans="2:11" ht="47.45" customHeight="1" x14ac:dyDescent="0.25">
      <c r="B19" s="249" t="s">
        <v>226</v>
      </c>
      <c r="C19" s="250" t="s">
        <v>95</v>
      </c>
      <c r="D19" s="250" t="s">
        <v>95</v>
      </c>
      <c r="E19" s="250" t="s">
        <v>95</v>
      </c>
      <c r="F19" s="250" t="s">
        <v>95</v>
      </c>
      <c r="G19" s="250" t="s">
        <v>95</v>
      </c>
      <c r="H19" s="250" t="s">
        <v>95</v>
      </c>
      <c r="I19" s="251" t="s">
        <v>95</v>
      </c>
      <c r="J19" s="251" t="s">
        <v>96</v>
      </c>
      <c r="K19" s="252"/>
    </row>
    <row r="20" spans="2:11" ht="47.45" customHeight="1" x14ac:dyDescent="0.25">
      <c r="B20" s="249" t="s">
        <v>227</v>
      </c>
      <c r="C20" s="250" t="s">
        <v>95</v>
      </c>
      <c r="D20" s="250" t="s">
        <v>95</v>
      </c>
      <c r="E20" s="250" t="s">
        <v>95</v>
      </c>
      <c r="F20" s="250" t="s">
        <v>95</v>
      </c>
      <c r="G20" s="250" t="s">
        <v>95</v>
      </c>
      <c r="H20" s="250" t="s">
        <v>95</v>
      </c>
      <c r="I20" s="251" t="s">
        <v>95</v>
      </c>
      <c r="J20" s="251" t="s">
        <v>96</v>
      </c>
      <c r="K20" s="252"/>
    </row>
    <row r="21" spans="2:11" ht="47.45" customHeight="1" x14ac:dyDescent="0.25">
      <c r="B21" s="249" t="s">
        <v>228</v>
      </c>
      <c r="C21" s="250" t="s">
        <v>95</v>
      </c>
      <c r="D21" s="250" t="s">
        <v>95</v>
      </c>
      <c r="E21" s="250" t="s">
        <v>95</v>
      </c>
      <c r="F21" s="250" t="s">
        <v>95</v>
      </c>
      <c r="G21" s="250" t="s">
        <v>95</v>
      </c>
      <c r="H21" s="250" t="s">
        <v>95</v>
      </c>
      <c r="I21" s="251" t="s">
        <v>95</v>
      </c>
      <c r="J21" s="251" t="s">
        <v>96</v>
      </c>
      <c r="K21" s="252"/>
    </row>
    <row r="22" spans="2:11" ht="47.45" customHeight="1" x14ac:dyDescent="0.25">
      <c r="B22" s="249" t="s">
        <v>229</v>
      </c>
      <c r="C22" s="250" t="s">
        <v>95</v>
      </c>
      <c r="D22" s="250" t="s">
        <v>95</v>
      </c>
      <c r="E22" s="250" t="s">
        <v>95</v>
      </c>
      <c r="F22" s="250" t="s">
        <v>95</v>
      </c>
      <c r="G22" s="250" t="s">
        <v>95</v>
      </c>
      <c r="H22" s="250" t="s">
        <v>95</v>
      </c>
      <c r="I22" s="251" t="s">
        <v>95</v>
      </c>
      <c r="J22" s="251" t="s">
        <v>96</v>
      </c>
      <c r="K22" s="252"/>
    </row>
    <row r="23" spans="2:11" ht="47.45" customHeight="1" x14ac:dyDescent="0.25">
      <c r="B23" s="249" t="s">
        <v>230</v>
      </c>
      <c r="C23" s="250" t="s">
        <v>95</v>
      </c>
      <c r="D23" s="250" t="s">
        <v>95</v>
      </c>
      <c r="E23" s="250" t="s">
        <v>95</v>
      </c>
      <c r="F23" s="250" t="s">
        <v>95</v>
      </c>
      <c r="G23" s="250" t="s">
        <v>95</v>
      </c>
      <c r="H23" s="250" t="s">
        <v>95</v>
      </c>
      <c r="I23" s="251" t="s">
        <v>95</v>
      </c>
      <c r="J23" s="251" t="s">
        <v>96</v>
      </c>
      <c r="K23" s="252"/>
    </row>
    <row r="24" spans="2:11" ht="47.45" customHeight="1" x14ac:dyDescent="0.25">
      <c r="B24" s="249" t="s">
        <v>231</v>
      </c>
      <c r="C24" s="250" t="s">
        <v>95</v>
      </c>
      <c r="D24" s="250" t="s">
        <v>95</v>
      </c>
      <c r="E24" s="250" t="s">
        <v>95</v>
      </c>
      <c r="F24" s="250" t="s">
        <v>95</v>
      </c>
      <c r="G24" s="250" t="s">
        <v>95</v>
      </c>
      <c r="H24" s="250" t="s">
        <v>95</v>
      </c>
      <c r="I24" s="251" t="s">
        <v>95</v>
      </c>
      <c r="J24" s="251" t="s">
        <v>96</v>
      </c>
      <c r="K24" s="252"/>
    </row>
    <row r="25" spans="2:11" ht="47.45" customHeight="1" x14ac:dyDescent="0.25">
      <c r="B25" s="249" t="s">
        <v>232</v>
      </c>
      <c r="C25" s="250" t="s">
        <v>95</v>
      </c>
      <c r="D25" s="250" t="s">
        <v>95</v>
      </c>
      <c r="E25" s="250" t="s">
        <v>95</v>
      </c>
      <c r="F25" s="250" t="s">
        <v>95</v>
      </c>
      <c r="G25" s="250" t="s">
        <v>95</v>
      </c>
      <c r="H25" s="250" t="s">
        <v>95</v>
      </c>
      <c r="I25" s="251" t="s">
        <v>95</v>
      </c>
      <c r="J25" s="251" t="s">
        <v>96</v>
      </c>
      <c r="K25" s="252"/>
    </row>
    <row r="26" spans="2:11" ht="47.45" customHeight="1" x14ac:dyDescent="0.25">
      <c r="B26" s="249" t="s">
        <v>233</v>
      </c>
      <c r="C26" s="250" t="s">
        <v>95</v>
      </c>
      <c r="D26" s="250" t="s">
        <v>95</v>
      </c>
      <c r="E26" s="250" t="s">
        <v>95</v>
      </c>
      <c r="F26" s="250" t="s">
        <v>95</v>
      </c>
      <c r="G26" s="250" t="s">
        <v>95</v>
      </c>
      <c r="H26" s="250" t="s">
        <v>95</v>
      </c>
      <c r="I26" s="251" t="s">
        <v>95</v>
      </c>
      <c r="J26" s="251" t="s">
        <v>96</v>
      </c>
      <c r="K26" s="252"/>
    </row>
    <row r="27" spans="2:11" ht="47.45" customHeight="1" x14ac:dyDescent="0.25">
      <c r="B27" s="249" t="s">
        <v>234</v>
      </c>
      <c r="C27" s="250" t="s">
        <v>95</v>
      </c>
      <c r="D27" s="250" t="s">
        <v>95</v>
      </c>
      <c r="E27" s="250" t="s">
        <v>95</v>
      </c>
      <c r="F27" s="250" t="s">
        <v>95</v>
      </c>
      <c r="G27" s="250" t="s">
        <v>95</v>
      </c>
      <c r="H27" s="250" t="s">
        <v>95</v>
      </c>
      <c r="I27" s="251" t="s">
        <v>95</v>
      </c>
      <c r="J27" s="251" t="s">
        <v>96</v>
      </c>
      <c r="K27" s="252"/>
    </row>
    <row r="28" spans="2:11" ht="47.45" customHeight="1" x14ac:dyDescent="0.25">
      <c r="B28" s="249" t="s">
        <v>235</v>
      </c>
      <c r="C28" s="250" t="s">
        <v>95</v>
      </c>
      <c r="D28" s="250" t="s">
        <v>95</v>
      </c>
      <c r="E28" s="250" t="s">
        <v>95</v>
      </c>
      <c r="F28" s="250" t="s">
        <v>95</v>
      </c>
      <c r="G28" s="250" t="s">
        <v>95</v>
      </c>
      <c r="H28" s="250" t="s">
        <v>95</v>
      </c>
      <c r="I28" s="251" t="s">
        <v>95</v>
      </c>
      <c r="J28" s="251" t="s">
        <v>96</v>
      </c>
      <c r="K28" s="252"/>
    </row>
    <row r="29" spans="2:11" ht="47.45" customHeight="1" x14ac:dyDescent="0.25">
      <c r="B29" s="249" t="s">
        <v>236</v>
      </c>
      <c r="C29" s="250" t="s">
        <v>95</v>
      </c>
      <c r="D29" s="250" t="s">
        <v>95</v>
      </c>
      <c r="E29" s="250" t="s">
        <v>95</v>
      </c>
      <c r="F29" s="250" t="s">
        <v>95</v>
      </c>
      <c r="G29" s="250" t="s">
        <v>95</v>
      </c>
      <c r="H29" s="250" t="s">
        <v>95</v>
      </c>
      <c r="I29" s="251" t="s">
        <v>95</v>
      </c>
      <c r="J29" s="251" t="s">
        <v>96</v>
      </c>
      <c r="K29" s="252"/>
    </row>
    <row r="30" spans="2:11" ht="47.45" customHeight="1" x14ac:dyDescent="0.25">
      <c r="B30" s="249" t="s">
        <v>237</v>
      </c>
      <c r="C30" s="250" t="s">
        <v>95</v>
      </c>
      <c r="D30" s="250" t="s">
        <v>95</v>
      </c>
      <c r="E30" s="250" t="s">
        <v>95</v>
      </c>
      <c r="F30" s="250" t="s">
        <v>95</v>
      </c>
      <c r="G30" s="250" t="s">
        <v>95</v>
      </c>
      <c r="H30" s="250" t="s">
        <v>95</v>
      </c>
      <c r="I30" s="251" t="s">
        <v>95</v>
      </c>
      <c r="J30" s="251" t="s">
        <v>96</v>
      </c>
      <c r="K30" s="252"/>
    </row>
    <row r="31" spans="2:11" ht="47.45" customHeight="1" x14ac:dyDescent="0.25">
      <c r="B31" s="249" t="s">
        <v>238</v>
      </c>
      <c r="C31" s="250" t="s">
        <v>95</v>
      </c>
      <c r="D31" s="250" t="s">
        <v>95</v>
      </c>
      <c r="E31" s="250" t="s">
        <v>95</v>
      </c>
      <c r="F31" s="250" t="s">
        <v>95</v>
      </c>
      <c r="G31" s="250" t="s">
        <v>95</v>
      </c>
      <c r="H31" s="250" t="s">
        <v>95</v>
      </c>
      <c r="I31" s="251" t="s">
        <v>95</v>
      </c>
      <c r="J31" s="251" t="s">
        <v>96</v>
      </c>
      <c r="K31" s="252"/>
    </row>
    <row r="32" spans="2:11" ht="47.45" customHeight="1" x14ac:dyDescent="0.25">
      <c r="B32" s="249" t="s">
        <v>239</v>
      </c>
      <c r="C32" s="250" t="s">
        <v>95</v>
      </c>
      <c r="D32" s="250" t="s">
        <v>95</v>
      </c>
      <c r="E32" s="250" t="s">
        <v>95</v>
      </c>
      <c r="F32" s="250" t="s">
        <v>95</v>
      </c>
      <c r="G32" s="250" t="s">
        <v>95</v>
      </c>
      <c r="H32" s="250" t="s">
        <v>95</v>
      </c>
      <c r="I32" s="251" t="s">
        <v>95</v>
      </c>
      <c r="J32" s="251" t="s">
        <v>96</v>
      </c>
      <c r="K32" s="252"/>
    </row>
    <row r="33" spans="2:11" ht="47.45" customHeight="1" x14ac:dyDescent="0.25">
      <c r="B33" s="249" t="s">
        <v>216</v>
      </c>
      <c r="C33" s="250" t="s">
        <v>95</v>
      </c>
      <c r="D33" s="250" t="s">
        <v>95</v>
      </c>
      <c r="E33" s="250" t="s">
        <v>95</v>
      </c>
      <c r="F33" s="250" t="s">
        <v>95</v>
      </c>
      <c r="G33" s="250" t="s">
        <v>95</v>
      </c>
      <c r="H33" s="250" t="s">
        <v>95</v>
      </c>
      <c r="I33" s="251" t="s">
        <v>95</v>
      </c>
      <c r="J33" s="251" t="s">
        <v>96</v>
      </c>
      <c r="K33" s="252"/>
    </row>
    <row r="34" spans="2:11" ht="47.45" customHeight="1" x14ac:dyDescent="0.25">
      <c r="B34" s="249" t="s">
        <v>240</v>
      </c>
      <c r="C34" s="250" t="s">
        <v>95</v>
      </c>
      <c r="D34" s="250" t="s">
        <v>95</v>
      </c>
      <c r="E34" s="250" t="s">
        <v>95</v>
      </c>
      <c r="F34" s="250" t="s">
        <v>95</v>
      </c>
      <c r="G34" s="250" t="s">
        <v>95</v>
      </c>
      <c r="H34" s="250" t="s">
        <v>95</v>
      </c>
      <c r="I34" s="251" t="s">
        <v>95</v>
      </c>
      <c r="J34" s="251" t="s">
        <v>96</v>
      </c>
      <c r="K34" s="252"/>
    </row>
    <row r="35" spans="2:11" ht="47.45" customHeight="1" x14ac:dyDescent="0.25">
      <c r="B35" s="249" t="s">
        <v>241</v>
      </c>
      <c r="C35" s="250" t="s">
        <v>95</v>
      </c>
      <c r="D35" s="250" t="s">
        <v>95</v>
      </c>
      <c r="E35" s="250" t="s">
        <v>95</v>
      </c>
      <c r="F35" s="250" t="s">
        <v>95</v>
      </c>
      <c r="G35" s="250" t="s">
        <v>95</v>
      </c>
      <c r="H35" s="250" t="s">
        <v>95</v>
      </c>
      <c r="I35" s="251" t="s">
        <v>95</v>
      </c>
      <c r="J35" s="251" t="s">
        <v>96</v>
      </c>
      <c r="K35" s="252"/>
    </row>
    <row r="36" spans="2:11" ht="47.45" customHeight="1" x14ac:dyDescent="0.25">
      <c r="B36" s="249" t="s">
        <v>242</v>
      </c>
      <c r="C36" s="250" t="s">
        <v>95</v>
      </c>
      <c r="D36" s="250" t="s">
        <v>95</v>
      </c>
      <c r="E36" s="250" t="s">
        <v>95</v>
      </c>
      <c r="F36" s="250" t="s">
        <v>95</v>
      </c>
      <c r="G36" s="250" t="s">
        <v>95</v>
      </c>
      <c r="H36" s="250" t="s">
        <v>95</v>
      </c>
      <c r="I36" s="251" t="s">
        <v>95</v>
      </c>
      <c r="J36" s="251" t="s">
        <v>96</v>
      </c>
      <c r="K36" s="252"/>
    </row>
    <row r="37" spans="2:11" ht="47.45" customHeight="1" x14ac:dyDescent="0.25">
      <c r="B37" s="249" t="s">
        <v>243</v>
      </c>
      <c r="C37" s="250" t="s">
        <v>95</v>
      </c>
      <c r="D37" s="250" t="s">
        <v>95</v>
      </c>
      <c r="E37" s="250" t="s">
        <v>95</v>
      </c>
      <c r="F37" s="250" t="s">
        <v>95</v>
      </c>
      <c r="G37" s="250" t="s">
        <v>95</v>
      </c>
      <c r="H37" s="250" t="s">
        <v>95</v>
      </c>
      <c r="I37" s="251" t="s">
        <v>95</v>
      </c>
      <c r="J37" s="251" t="s">
        <v>96</v>
      </c>
      <c r="K37" s="252"/>
    </row>
    <row r="38" spans="2:11" ht="47.45" customHeight="1" x14ac:dyDescent="0.25">
      <c r="B38" s="249" t="s">
        <v>244</v>
      </c>
      <c r="C38" s="250" t="s">
        <v>95</v>
      </c>
      <c r="D38" s="250" t="s">
        <v>95</v>
      </c>
      <c r="E38" s="250" t="s">
        <v>95</v>
      </c>
      <c r="F38" s="250" t="s">
        <v>95</v>
      </c>
      <c r="G38" s="250" t="s">
        <v>95</v>
      </c>
      <c r="H38" s="250" t="s">
        <v>95</v>
      </c>
      <c r="I38" s="251" t="s">
        <v>95</v>
      </c>
      <c r="J38" s="251" t="s">
        <v>96</v>
      </c>
      <c r="K38" s="252"/>
    </row>
    <row r="39" spans="2:11" ht="47.45" customHeight="1" x14ac:dyDescent="0.25">
      <c r="B39" s="249" t="s">
        <v>245</v>
      </c>
      <c r="C39" s="250" t="s">
        <v>95</v>
      </c>
      <c r="D39" s="250" t="s">
        <v>95</v>
      </c>
      <c r="E39" s="250" t="s">
        <v>95</v>
      </c>
      <c r="F39" s="250" t="s">
        <v>95</v>
      </c>
      <c r="G39" s="250" t="s">
        <v>95</v>
      </c>
      <c r="H39" s="250" t="s">
        <v>95</v>
      </c>
      <c r="I39" s="251" t="s">
        <v>95</v>
      </c>
      <c r="J39" s="251" t="s">
        <v>96</v>
      </c>
      <c r="K39" s="252"/>
    </row>
    <row r="40" spans="2:11" ht="47.45" customHeight="1" x14ac:dyDescent="0.25">
      <c r="B40" s="249" t="s">
        <v>220</v>
      </c>
      <c r="C40" s="250" t="s">
        <v>95</v>
      </c>
      <c r="D40" s="250" t="s">
        <v>95</v>
      </c>
      <c r="E40" s="250" t="s">
        <v>95</v>
      </c>
      <c r="F40" s="250" t="s">
        <v>95</v>
      </c>
      <c r="G40" s="250" t="s">
        <v>95</v>
      </c>
      <c r="H40" s="250" t="s">
        <v>95</v>
      </c>
      <c r="I40" s="251" t="s">
        <v>95</v>
      </c>
      <c r="J40" s="251" t="s">
        <v>96</v>
      </c>
      <c r="K40" s="252"/>
    </row>
    <row r="41" spans="2:11" ht="47.45" customHeight="1" x14ac:dyDescent="0.25">
      <c r="B41" s="249" t="s">
        <v>221</v>
      </c>
      <c r="C41" s="250" t="s">
        <v>95</v>
      </c>
      <c r="D41" s="250" t="s">
        <v>95</v>
      </c>
      <c r="E41" s="250" t="s">
        <v>95</v>
      </c>
      <c r="F41" s="250" t="s">
        <v>95</v>
      </c>
      <c r="G41" s="250" t="s">
        <v>95</v>
      </c>
      <c r="H41" s="250" t="s">
        <v>95</v>
      </c>
      <c r="I41" s="251" t="s">
        <v>95</v>
      </c>
      <c r="J41" s="251" t="s">
        <v>96</v>
      </c>
      <c r="K41" s="252"/>
    </row>
    <row r="42" spans="2:11" x14ac:dyDescent="0.25">
      <c r="B42" s="238"/>
      <c r="C42" s="238"/>
      <c r="D42" s="238"/>
      <c r="E42" s="238"/>
      <c r="F42" s="238"/>
      <c r="G42" s="238"/>
      <c r="H42" s="238"/>
      <c r="I42" s="238"/>
      <c r="J42" s="238"/>
      <c r="K42" s="238"/>
    </row>
    <row r="43" spans="2:11" x14ac:dyDescent="0.25">
      <c r="B43" s="253" t="s">
        <v>249</v>
      </c>
      <c r="C43" s="238"/>
      <c r="D43" s="238"/>
      <c r="E43" s="238"/>
      <c r="F43" s="238"/>
      <c r="G43" s="238"/>
      <c r="H43" s="238"/>
      <c r="I43" s="238"/>
      <c r="J43" s="238"/>
      <c r="K43" s="238"/>
    </row>
    <row r="44" spans="2:11" x14ac:dyDescent="0.25">
      <c r="B44" s="238"/>
      <c r="C44" s="238"/>
      <c r="D44" s="238"/>
      <c r="E44" s="238"/>
      <c r="F44" s="238"/>
      <c r="G44" s="238"/>
      <c r="H44" s="238"/>
      <c r="I44" s="238"/>
      <c r="J44" s="238"/>
      <c r="K44" s="238"/>
    </row>
    <row r="45" spans="2:11" x14ac:dyDescent="0.25">
      <c r="B45" s="253" t="s">
        <v>250</v>
      </c>
      <c r="C45" s="238"/>
      <c r="D45" s="238"/>
      <c r="E45" s="238"/>
      <c r="F45" s="238"/>
      <c r="G45" s="238"/>
      <c r="H45" s="238"/>
      <c r="I45" s="238"/>
      <c r="J45" s="238"/>
      <c r="K45" s="238"/>
    </row>
    <row r="46" spans="2:11" x14ac:dyDescent="0.25">
      <c r="B46" s="238"/>
      <c r="C46" s="238"/>
      <c r="D46" s="238"/>
      <c r="E46" s="238"/>
      <c r="F46" s="238"/>
      <c r="G46" s="238"/>
      <c r="H46" s="238"/>
      <c r="I46" s="238"/>
      <c r="J46" s="238"/>
      <c r="K46" s="238"/>
    </row>
    <row r="47" spans="2:11" ht="14.45" customHeight="1" x14ac:dyDescent="0.25">
      <c r="B47" s="254" t="s">
        <v>251</v>
      </c>
      <c r="C47" s="255"/>
      <c r="D47" s="238"/>
      <c r="E47" s="238"/>
      <c r="F47" s="238"/>
      <c r="G47" s="238"/>
      <c r="H47" s="238"/>
      <c r="I47" s="238"/>
      <c r="J47" s="238"/>
      <c r="K47" s="238"/>
    </row>
    <row r="48" spans="2:11" x14ac:dyDescent="0.25">
      <c r="B48" s="238"/>
      <c r="C48" s="238"/>
      <c r="D48" s="238"/>
      <c r="E48" s="238"/>
      <c r="F48" s="238"/>
      <c r="G48" s="238"/>
      <c r="H48" s="238"/>
      <c r="I48" s="238"/>
      <c r="J48" s="238"/>
      <c r="K48" s="238"/>
    </row>
    <row r="49" spans="2:11" x14ac:dyDescent="0.25">
      <c r="B49" s="238"/>
      <c r="C49" s="238"/>
      <c r="D49" s="238"/>
      <c r="E49" s="238"/>
      <c r="F49" s="238"/>
      <c r="G49" s="238"/>
      <c r="H49" s="238"/>
      <c r="I49" s="238"/>
      <c r="J49" s="238"/>
      <c r="K49" s="238"/>
    </row>
    <row r="50" spans="2:11" x14ac:dyDescent="0.25">
      <c r="B50" s="238"/>
      <c r="C50" s="238"/>
      <c r="D50" s="238"/>
      <c r="E50" s="238"/>
      <c r="F50" s="238"/>
      <c r="G50" s="238"/>
      <c r="H50" s="238"/>
      <c r="I50" s="238"/>
      <c r="J50" s="238"/>
      <c r="K50" s="238"/>
    </row>
    <row r="51" spans="2:11" x14ac:dyDescent="0.25">
      <c r="B51" s="238"/>
      <c r="C51" s="238"/>
      <c r="D51" s="238"/>
      <c r="E51" s="238"/>
      <c r="F51" s="238"/>
      <c r="G51" s="238"/>
      <c r="H51" s="238"/>
      <c r="I51" s="238"/>
      <c r="J51" s="238"/>
      <c r="K51" s="238"/>
    </row>
    <row r="52" spans="2:11" x14ac:dyDescent="0.25">
      <c r="B52" s="238"/>
      <c r="C52" s="238"/>
      <c r="D52" s="238"/>
      <c r="E52" s="238"/>
      <c r="F52" s="238"/>
      <c r="G52" s="238"/>
      <c r="H52" s="238"/>
      <c r="I52" s="238"/>
      <c r="J52" s="238"/>
      <c r="K52" s="238"/>
    </row>
    <row r="53" spans="2:11" x14ac:dyDescent="0.25">
      <c r="B53" s="238"/>
      <c r="C53" s="238"/>
      <c r="D53" s="238"/>
      <c r="E53" s="238"/>
      <c r="F53" s="238"/>
      <c r="G53" s="238"/>
      <c r="H53" s="238"/>
      <c r="I53" s="238"/>
      <c r="J53" s="238"/>
      <c r="K53" s="238"/>
    </row>
    <row r="54" spans="2:11" x14ac:dyDescent="0.25">
      <c r="B54" s="238"/>
      <c r="C54" s="238"/>
      <c r="D54" s="238"/>
      <c r="E54" s="238"/>
      <c r="F54" s="238"/>
      <c r="G54" s="238"/>
      <c r="H54" s="238"/>
      <c r="I54" s="238"/>
      <c r="J54" s="238"/>
      <c r="K54" s="238"/>
    </row>
    <row r="55" spans="2:11" x14ac:dyDescent="0.25">
      <c r="B55" s="238"/>
      <c r="C55" s="238"/>
      <c r="D55" s="238"/>
      <c r="E55" s="238"/>
      <c r="F55" s="238"/>
      <c r="G55" s="238"/>
      <c r="H55" s="238"/>
      <c r="I55" s="238"/>
      <c r="J55" s="238"/>
      <c r="K55" s="238"/>
    </row>
    <row r="56" spans="2:11" x14ac:dyDescent="0.25">
      <c r="B56" s="238"/>
      <c r="C56" s="238"/>
      <c r="D56" s="238"/>
      <c r="E56" s="238"/>
      <c r="F56" s="238"/>
      <c r="G56" s="238"/>
      <c r="H56" s="238"/>
      <c r="I56" s="238"/>
      <c r="J56" s="238"/>
      <c r="K56" s="238"/>
    </row>
    <row r="57" spans="2:11" x14ac:dyDescent="0.25">
      <c r="B57" s="238"/>
      <c r="C57" s="238"/>
      <c r="D57" s="238"/>
      <c r="E57" s="238"/>
      <c r="F57" s="238"/>
      <c r="G57" s="238"/>
      <c r="H57" s="238"/>
      <c r="I57" s="238"/>
      <c r="J57" s="238"/>
      <c r="K57" s="238"/>
    </row>
    <row r="58" spans="2:11" x14ac:dyDescent="0.25">
      <c r="B58" s="238"/>
      <c r="C58" s="238"/>
      <c r="D58" s="238"/>
      <c r="E58" s="238"/>
      <c r="F58" s="238"/>
      <c r="G58" s="238"/>
      <c r="H58" s="238"/>
      <c r="I58" s="238"/>
      <c r="J58" s="238"/>
      <c r="K58" s="238"/>
    </row>
    <row r="59" spans="2:11" x14ac:dyDescent="0.25">
      <c r="B59" s="238"/>
      <c r="C59" s="238"/>
      <c r="D59" s="238"/>
      <c r="E59" s="238"/>
      <c r="F59" s="238"/>
      <c r="G59" s="238"/>
      <c r="H59" s="238"/>
      <c r="I59" s="238"/>
      <c r="J59" s="238"/>
      <c r="K59" s="238"/>
    </row>
    <row r="60" spans="2:11" x14ac:dyDescent="0.25">
      <c r="B60" s="238"/>
      <c r="C60" s="238"/>
      <c r="D60" s="238"/>
      <c r="E60" s="238"/>
      <c r="F60" s="238"/>
      <c r="G60" s="238"/>
      <c r="H60" s="238"/>
      <c r="I60" s="238"/>
      <c r="J60" s="238"/>
      <c r="K60" s="238"/>
    </row>
    <row r="61" spans="2:11" x14ac:dyDescent="0.25">
      <c r="B61" s="238"/>
      <c r="C61" s="238"/>
      <c r="D61" s="238"/>
      <c r="E61" s="238"/>
      <c r="F61" s="238"/>
      <c r="G61" s="238"/>
      <c r="H61" s="238"/>
      <c r="I61" s="238"/>
      <c r="J61" s="238"/>
      <c r="K61" s="238"/>
    </row>
    <row r="62" spans="2:11" x14ac:dyDescent="0.25">
      <c r="B62" s="238"/>
      <c r="C62" s="238"/>
      <c r="D62" s="238"/>
      <c r="E62" s="238"/>
      <c r="F62" s="238"/>
      <c r="G62" s="238"/>
      <c r="H62" s="238"/>
      <c r="I62" s="238"/>
      <c r="J62" s="238"/>
      <c r="K62" s="238"/>
    </row>
    <row r="63" spans="2:11" x14ac:dyDescent="0.25">
      <c r="B63" s="238"/>
      <c r="C63" s="238"/>
      <c r="D63" s="238"/>
      <c r="E63" s="238"/>
      <c r="F63" s="238"/>
      <c r="G63" s="238"/>
      <c r="H63" s="238"/>
      <c r="I63" s="238"/>
      <c r="J63" s="238"/>
      <c r="K63" s="238"/>
    </row>
    <row r="64" spans="2:11" x14ac:dyDescent="0.25">
      <c r="B64" s="238"/>
      <c r="C64" s="238"/>
      <c r="D64" s="238"/>
      <c r="E64" s="238"/>
      <c r="F64" s="238"/>
      <c r="G64" s="238"/>
      <c r="H64" s="238"/>
      <c r="I64" s="238"/>
      <c r="J64" s="238"/>
      <c r="K64" s="238"/>
    </row>
    <row r="65" spans="2:11" x14ac:dyDescent="0.25">
      <c r="B65" s="238"/>
      <c r="C65" s="238"/>
      <c r="D65" s="238"/>
      <c r="E65" s="238"/>
      <c r="F65" s="238"/>
      <c r="G65" s="238"/>
      <c r="H65" s="238"/>
      <c r="I65" s="238"/>
      <c r="J65" s="238"/>
      <c r="K65" s="238"/>
    </row>
    <row r="66" spans="2:11" x14ac:dyDescent="0.25">
      <c r="B66" s="238"/>
      <c r="C66" s="238"/>
      <c r="D66" s="238"/>
      <c r="E66" s="238"/>
      <c r="F66" s="238"/>
      <c r="G66" s="238"/>
      <c r="H66" s="238"/>
      <c r="I66" s="238"/>
      <c r="J66" s="238"/>
      <c r="K66" s="238"/>
    </row>
    <row r="67" spans="2:11" x14ac:dyDescent="0.25">
      <c r="B67" s="238"/>
      <c r="C67" s="238"/>
      <c r="D67" s="238"/>
      <c r="E67" s="238"/>
      <c r="F67" s="238"/>
      <c r="G67" s="238"/>
      <c r="H67" s="238"/>
      <c r="I67" s="238"/>
      <c r="J67" s="238"/>
      <c r="K67" s="238"/>
    </row>
    <row r="68" spans="2:11" x14ac:dyDescent="0.25">
      <c r="B68" s="238"/>
      <c r="C68" s="238"/>
      <c r="D68" s="238"/>
      <c r="E68" s="238"/>
      <c r="F68" s="238"/>
      <c r="G68" s="238"/>
      <c r="H68" s="238"/>
      <c r="I68" s="238"/>
      <c r="J68" s="238"/>
      <c r="K68" s="238"/>
    </row>
  </sheetData>
  <mergeCells count="8">
    <mergeCell ref="J11:J12"/>
    <mergeCell ref="K11:K12"/>
    <mergeCell ref="B5:D5"/>
    <mergeCell ref="H5:I5"/>
    <mergeCell ref="C9:D9"/>
    <mergeCell ref="C10:D10"/>
    <mergeCell ref="B11:H11"/>
    <mergeCell ref="I11:I12"/>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Views>
    <sheetView topLeftCell="A4" zoomScale="80" zoomScaleNormal="80" workbookViewId="0">
      <selection activeCell="E22" sqref="E22"/>
    </sheetView>
  </sheetViews>
  <sheetFormatPr baseColWidth="10" defaultRowHeight="15" x14ac:dyDescent="0.25"/>
  <cols>
    <col min="1" max="1" width="7" customWidth="1"/>
    <col min="2" max="2" width="51.42578125" customWidth="1"/>
    <col min="3" max="3" width="17.28515625" customWidth="1"/>
    <col min="4" max="4" width="17.5703125" customWidth="1"/>
    <col min="5" max="5" width="18.5703125" customWidth="1"/>
    <col min="6" max="6" width="20.140625" customWidth="1"/>
    <col min="7" max="7" width="17.85546875" customWidth="1"/>
    <col min="8" max="8" width="18.28515625" customWidth="1"/>
    <col min="9" max="9" width="19.85546875" customWidth="1"/>
    <col min="10" max="10" width="21.140625" customWidth="1"/>
    <col min="11" max="11" width="99.5703125" customWidth="1"/>
  </cols>
  <sheetData>
    <row r="1" spans="1:11" x14ac:dyDescent="0.25">
      <c r="B1" s="357" t="s">
        <v>0</v>
      </c>
      <c r="C1" s="357"/>
      <c r="D1" s="357"/>
      <c r="E1" s="357"/>
      <c r="F1" s="357"/>
      <c r="G1" s="357"/>
      <c r="H1" s="357"/>
      <c r="I1" s="357"/>
      <c r="J1" s="357"/>
      <c r="K1" s="357"/>
    </row>
    <row r="2" spans="1:11" x14ac:dyDescent="0.25">
      <c r="B2" s="357" t="s">
        <v>1</v>
      </c>
      <c r="C2" s="357"/>
      <c r="D2" s="357"/>
      <c r="E2" s="357"/>
      <c r="F2" s="357"/>
      <c r="G2" s="357"/>
      <c r="H2" s="357"/>
      <c r="I2" s="357"/>
      <c r="J2" s="357"/>
      <c r="K2" s="357"/>
    </row>
    <row r="3" spans="1:11" x14ac:dyDescent="0.25">
      <c r="B3" s="357" t="s">
        <v>2</v>
      </c>
      <c r="C3" s="357"/>
      <c r="D3" s="357"/>
      <c r="E3" s="357"/>
      <c r="F3" s="357"/>
      <c r="G3" s="357"/>
      <c r="H3" s="357"/>
      <c r="I3" s="357"/>
      <c r="J3" s="357"/>
      <c r="K3" s="357"/>
    </row>
    <row r="4" spans="1:11" x14ac:dyDescent="0.25">
      <c r="B4" s="357" t="s">
        <v>188</v>
      </c>
      <c r="C4" s="357"/>
      <c r="D4" s="357"/>
      <c r="E4" s="357"/>
      <c r="F4" s="357"/>
      <c r="G4" s="357"/>
      <c r="H4" s="357"/>
      <c r="I4" s="357"/>
      <c r="J4" s="357"/>
      <c r="K4" s="357"/>
    </row>
    <row r="5" spans="1:11" x14ac:dyDescent="0.25">
      <c r="B5" s="358" t="s">
        <v>4</v>
      </c>
      <c r="C5" s="359"/>
      <c r="D5" s="359"/>
      <c r="E5" s="13"/>
      <c r="F5" s="13"/>
      <c r="G5" s="13"/>
      <c r="H5" s="360"/>
      <c r="I5" s="360"/>
      <c r="J5" s="13"/>
      <c r="K5" s="13"/>
    </row>
    <row r="6" spans="1:11" ht="45.75" customHeight="1" x14ac:dyDescent="0.25">
      <c r="B6" s="372" t="s">
        <v>5</v>
      </c>
      <c r="C6" s="348"/>
      <c r="D6" s="348"/>
      <c r="E6" s="348"/>
      <c r="F6" s="348"/>
      <c r="G6" s="348"/>
      <c r="H6" s="348"/>
      <c r="I6" s="348"/>
      <c r="J6" s="348"/>
      <c r="K6" s="348"/>
    </row>
    <row r="7" spans="1:11" x14ac:dyDescent="0.25">
      <c r="B7" s="14" t="s">
        <v>136</v>
      </c>
      <c r="C7" s="349">
        <v>1454596625</v>
      </c>
      <c r="D7" s="349"/>
      <c r="E7" s="13"/>
      <c r="F7" s="13"/>
      <c r="G7" s="13"/>
      <c r="H7" s="13"/>
      <c r="I7" s="13"/>
      <c r="J7" s="13"/>
      <c r="K7" s="13"/>
    </row>
    <row r="8" spans="1:11" x14ac:dyDescent="0.25">
      <c r="B8" s="350" t="s">
        <v>7</v>
      </c>
      <c r="C8" s="350"/>
      <c r="D8" s="16">
        <v>44718</v>
      </c>
      <c r="E8" s="13"/>
      <c r="F8" s="13"/>
      <c r="G8" s="13"/>
      <c r="H8" s="13"/>
      <c r="I8" s="13"/>
      <c r="J8" s="13"/>
      <c r="K8" s="13"/>
    </row>
    <row r="9" spans="1:11" x14ac:dyDescent="0.25">
      <c r="B9" s="351" t="s">
        <v>87</v>
      </c>
      <c r="C9" s="352"/>
      <c r="D9" s="352"/>
      <c r="E9" s="352"/>
      <c r="F9" s="352"/>
      <c r="G9" s="352"/>
      <c r="H9" s="353"/>
      <c r="I9" s="354" t="s">
        <v>88</v>
      </c>
      <c r="J9" s="355" t="s">
        <v>89</v>
      </c>
      <c r="K9" s="356" t="s">
        <v>90</v>
      </c>
    </row>
    <row r="10" spans="1:11" ht="53.25" customHeight="1" x14ac:dyDescent="0.25">
      <c r="B10" s="15" t="s">
        <v>91</v>
      </c>
      <c r="C10" s="15" t="s">
        <v>92</v>
      </c>
      <c r="D10" s="15" t="s">
        <v>93</v>
      </c>
      <c r="E10" s="15" t="s">
        <v>74</v>
      </c>
      <c r="F10" s="15" t="s">
        <v>76</v>
      </c>
      <c r="G10" s="15" t="s">
        <v>94</v>
      </c>
      <c r="H10" s="15" t="s">
        <v>78</v>
      </c>
      <c r="I10" s="354"/>
      <c r="J10" s="355"/>
      <c r="K10" s="356"/>
    </row>
    <row r="11" spans="1:11" ht="27.75" customHeight="1" x14ac:dyDescent="0.25">
      <c r="A11" s="152">
        <v>49</v>
      </c>
      <c r="B11" s="277" t="s">
        <v>252</v>
      </c>
      <c r="C11" s="56" t="s">
        <v>95</v>
      </c>
      <c r="D11" s="56" t="s">
        <v>95</v>
      </c>
      <c r="E11" s="56" t="s">
        <v>95</v>
      </c>
      <c r="F11" s="56" t="s">
        <v>95</v>
      </c>
      <c r="G11" s="56" t="s">
        <v>95</v>
      </c>
      <c r="H11" s="56" t="s">
        <v>95</v>
      </c>
      <c r="I11" s="55" t="s">
        <v>95</v>
      </c>
      <c r="J11" s="55" t="s">
        <v>96</v>
      </c>
      <c r="K11" s="151"/>
    </row>
    <row r="12" spans="1:11" ht="27.75" customHeight="1" x14ac:dyDescent="0.25">
      <c r="A12" s="152">
        <f>+A11+1</f>
        <v>50</v>
      </c>
      <c r="B12" s="277" t="s">
        <v>253</v>
      </c>
      <c r="C12" s="56" t="s">
        <v>95</v>
      </c>
      <c r="D12" s="56" t="s">
        <v>95</v>
      </c>
      <c r="E12" s="56" t="s">
        <v>95</v>
      </c>
      <c r="F12" s="56" t="s">
        <v>95</v>
      </c>
      <c r="G12" s="56" t="s">
        <v>95</v>
      </c>
      <c r="H12" s="56" t="s">
        <v>95</v>
      </c>
      <c r="I12" s="55" t="s">
        <v>95</v>
      </c>
      <c r="J12" s="55" t="s">
        <v>96</v>
      </c>
      <c r="K12" s="151"/>
    </row>
    <row r="13" spans="1:11" ht="27.75" customHeight="1" x14ac:dyDescent="0.25">
      <c r="A13" s="152">
        <f t="shared" ref="A13:A26" si="0">+A12+1</f>
        <v>51</v>
      </c>
      <c r="B13" s="277" t="s">
        <v>289</v>
      </c>
      <c r="C13" s="56" t="s">
        <v>95</v>
      </c>
      <c r="D13" s="56" t="s">
        <v>95</v>
      </c>
      <c r="E13" s="56" t="s">
        <v>95</v>
      </c>
      <c r="F13" s="56" t="s">
        <v>95</v>
      </c>
      <c r="G13" s="56" t="s">
        <v>95</v>
      </c>
      <c r="H13" s="56" t="s">
        <v>95</v>
      </c>
      <c r="I13" s="55" t="s">
        <v>95</v>
      </c>
      <c r="J13" s="55" t="s">
        <v>96</v>
      </c>
      <c r="K13" s="151"/>
    </row>
    <row r="14" spans="1:11" ht="27.75" customHeight="1" x14ac:dyDescent="0.25">
      <c r="A14" s="152">
        <f t="shared" si="0"/>
        <v>52</v>
      </c>
      <c r="B14" s="277" t="s">
        <v>255</v>
      </c>
      <c r="C14" s="56" t="s">
        <v>95</v>
      </c>
      <c r="D14" s="56" t="s">
        <v>95</v>
      </c>
      <c r="E14" s="56" t="s">
        <v>95</v>
      </c>
      <c r="F14" s="56" t="s">
        <v>95</v>
      </c>
      <c r="G14" s="56" t="s">
        <v>95</v>
      </c>
      <c r="H14" s="56" t="s">
        <v>95</v>
      </c>
      <c r="I14" s="55" t="s">
        <v>95</v>
      </c>
      <c r="J14" s="55" t="s">
        <v>96</v>
      </c>
      <c r="K14" s="20"/>
    </row>
    <row r="15" spans="1:11" ht="27.75" customHeight="1" x14ac:dyDescent="0.25">
      <c r="A15" s="152">
        <f t="shared" si="0"/>
        <v>53</v>
      </c>
      <c r="B15" s="277" t="s">
        <v>290</v>
      </c>
      <c r="C15" s="56" t="s">
        <v>95</v>
      </c>
      <c r="D15" s="56" t="s">
        <v>95</v>
      </c>
      <c r="E15" s="56" t="s">
        <v>95</v>
      </c>
      <c r="F15" s="56" t="s">
        <v>95</v>
      </c>
      <c r="G15" s="56" t="s">
        <v>95</v>
      </c>
      <c r="H15" s="56" t="s">
        <v>95</v>
      </c>
      <c r="I15" s="55" t="s">
        <v>95</v>
      </c>
      <c r="J15" s="55" t="s">
        <v>96</v>
      </c>
      <c r="K15" s="152"/>
    </row>
    <row r="16" spans="1:11" ht="27.75" customHeight="1" x14ac:dyDescent="0.25">
      <c r="A16" s="152">
        <f t="shared" si="0"/>
        <v>54</v>
      </c>
      <c r="B16" s="277" t="s">
        <v>257</v>
      </c>
      <c r="C16" s="56" t="s">
        <v>95</v>
      </c>
      <c r="D16" s="56" t="s">
        <v>95</v>
      </c>
      <c r="E16" s="56" t="s">
        <v>95</v>
      </c>
      <c r="F16" s="56" t="s">
        <v>95</v>
      </c>
      <c r="G16" s="56" t="s">
        <v>95</v>
      </c>
      <c r="H16" s="56" t="s">
        <v>95</v>
      </c>
      <c r="I16" s="55" t="s">
        <v>95</v>
      </c>
      <c r="J16" s="55" t="s">
        <v>96</v>
      </c>
      <c r="K16" s="151" t="s">
        <v>291</v>
      </c>
    </row>
    <row r="17" spans="1:11" ht="27.75" customHeight="1" x14ac:dyDescent="0.25">
      <c r="A17" s="152">
        <f t="shared" si="0"/>
        <v>55</v>
      </c>
      <c r="B17" s="277" t="s">
        <v>258</v>
      </c>
      <c r="C17" s="56" t="s">
        <v>95</v>
      </c>
      <c r="D17" s="56" t="s">
        <v>95</v>
      </c>
      <c r="E17" s="56" t="s">
        <v>95</v>
      </c>
      <c r="F17" s="56" t="s">
        <v>95</v>
      </c>
      <c r="G17" s="56" t="s">
        <v>95</v>
      </c>
      <c r="H17" s="56" t="s">
        <v>95</v>
      </c>
      <c r="I17" s="55" t="s">
        <v>95</v>
      </c>
      <c r="J17" s="55" t="s">
        <v>96</v>
      </c>
      <c r="K17" s="151"/>
    </row>
    <row r="18" spans="1:11" ht="27.75" customHeight="1" x14ac:dyDescent="0.25">
      <c r="A18" s="152">
        <f t="shared" si="0"/>
        <v>56</v>
      </c>
      <c r="B18" s="277" t="s">
        <v>292</v>
      </c>
      <c r="C18" s="56" t="s">
        <v>95</v>
      </c>
      <c r="D18" s="56" t="s">
        <v>95</v>
      </c>
      <c r="E18" s="56" t="s">
        <v>95</v>
      </c>
      <c r="F18" s="56" t="s">
        <v>95</v>
      </c>
      <c r="G18" s="56" t="s">
        <v>95</v>
      </c>
      <c r="H18" s="56" t="s">
        <v>95</v>
      </c>
      <c r="I18" s="55" t="s">
        <v>95</v>
      </c>
      <c r="J18" s="55" t="s">
        <v>96</v>
      </c>
      <c r="K18" s="151" t="s">
        <v>293</v>
      </c>
    </row>
    <row r="19" spans="1:11" ht="27.75" customHeight="1" x14ac:dyDescent="0.25">
      <c r="A19" s="152">
        <f t="shared" si="0"/>
        <v>57</v>
      </c>
      <c r="B19" s="277" t="s">
        <v>260</v>
      </c>
      <c r="C19" s="56" t="s">
        <v>95</v>
      </c>
      <c r="D19" s="56" t="s">
        <v>95</v>
      </c>
      <c r="E19" s="56" t="s">
        <v>95</v>
      </c>
      <c r="F19" s="56" t="s">
        <v>95</v>
      </c>
      <c r="G19" s="56" t="s">
        <v>95</v>
      </c>
      <c r="H19" s="56" t="s">
        <v>95</v>
      </c>
      <c r="I19" s="55" t="s">
        <v>95</v>
      </c>
      <c r="J19" s="55" t="s">
        <v>96</v>
      </c>
      <c r="K19" s="20"/>
    </row>
    <row r="20" spans="1:11" ht="27.75" customHeight="1" x14ac:dyDescent="0.25">
      <c r="A20" s="152">
        <f t="shared" si="0"/>
        <v>58</v>
      </c>
      <c r="B20" s="277" t="s">
        <v>294</v>
      </c>
      <c r="C20" s="56" t="s">
        <v>95</v>
      </c>
      <c r="D20" s="56" t="s">
        <v>95</v>
      </c>
      <c r="E20" s="56" t="s">
        <v>95</v>
      </c>
      <c r="F20" s="56" t="s">
        <v>95</v>
      </c>
      <c r="G20" s="56" t="s">
        <v>95</v>
      </c>
      <c r="H20" s="56" t="s">
        <v>95</v>
      </c>
      <c r="I20" s="55" t="s">
        <v>95</v>
      </c>
      <c r="J20" s="55" t="s">
        <v>96</v>
      </c>
      <c r="K20" s="152"/>
    </row>
    <row r="21" spans="1:11" ht="27.75" customHeight="1" x14ac:dyDescent="0.25">
      <c r="A21" s="152">
        <f t="shared" si="0"/>
        <v>59</v>
      </c>
      <c r="B21" s="277" t="s">
        <v>295</v>
      </c>
      <c r="C21" s="56" t="s">
        <v>95</v>
      </c>
      <c r="D21" s="56" t="s">
        <v>95</v>
      </c>
      <c r="E21" s="56" t="s">
        <v>95</v>
      </c>
      <c r="F21" s="56" t="s">
        <v>95</v>
      </c>
      <c r="G21" s="56" t="s">
        <v>95</v>
      </c>
      <c r="H21" s="56" t="s">
        <v>95</v>
      </c>
      <c r="I21" s="55" t="s">
        <v>95</v>
      </c>
      <c r="J21" s="55" t="s">
        <v>96</v>
      </c>
      <c r="K21" s="151" t="s">
        <v>291</v>
      </c>
    </row>
    <row r="22" spans="1:11" ht="27.75" customHeight="1" x14ac:dyDescent="0.25">
      <c r="A22" s="152">
        <f t="shared" si="0"/>
        <v>60</v>
      </c>
      <c r="B22" s="277" t="s">
        <v>296</v>
      </c>
      <c r="C22" s="56" t="s">
        <v>95</v>
      </c>
      <c r="D22" s="56" t="s">
        <v>95</v>
      </c>
      <c r="E22" s="56" t="s">
        <v>95</v>
      </c>
      <c r="F22" s="56" t="s">
        <v>95</v>
      </c>
      <c r="G22" s="56" t="s">
        <v>95</v>
      </c>
      <c r="H22" s="56" t="s">
        <v>95</v>
      </c>
      <c r="I22" s="55" t="s">
        <v>95</v>
      </c>
      <c r="J22" s="55" t="s">
        <v>96</v>
      </c>
      <c r="K22" s="151"/>
    </row>
    <row r="23" spans="1:11" ht="27.75" customHeight="1" x14ac:dyDescent="0.25">
      <c r="A23" s="152">
        <f t="shared" si="0"/>
        <v>61</v>
      </c>
      <c r="B23" s="277" t="s">
        <v>264</v>
      </c>
      <c r="C23" s="56" t="s">
        <v>95</v>
      </c>
      <c r="D23" s="56" t="s">
        <v>95</v>
      </c>
      <c r="E23" s="56" t="s">
        <v>95</v>
      </c>
      <c r="F23" s="56" t="s">
        <v>95</v>
      </c>
      <c r="G23" s="56" t="s">
        <v>95</v>
      </c>
      <c r="H23" s="56" t="s">
        <v>95</v>
      </c>
      <c r="I23" s="55" t="s">
        <v>95</v>
      </c>
      <c r="J23" s="55" t="s">
        <v>96</v>
      </c>
      <c r="K23" s="151"/>
    </row>
    <row r="24" spans="1:11" ht="27.75" customHeight="1" x14ac:dyDescent="0.25">
      <c r="A24" s="152">
        <f t="shared" si="0"/>
        <v>62</v>
      </c>
      <c r="B24" s="277" t="s">
        <v>265</v>
      </c>
      <c r="C24" s="56" t="s">
        <v>95</v>
      </c>
      <c r="D24" s="56" t="s">
        <v>95</v>
      </c>
      <c r="E24" s="56" t="s">
        <v>95</v>
      </c>
      <c r="F24" s="56" t="s">
        <v>95</v>
      </c>
      <c r="G24" s="56" t="s">
        <v>95</v>
      </c>
      <c r="H24" s="56" t="s">
        <v>95</v>
      </c>
      <c r="I24" s="55" t="s">
        <v>95</v>
      </c>
      <c r="J24" s="55" t="s">
        <v>96</v>
      </c>
      <c r="K24" s="151"/>
    </row>
    <row r="25" spans="1:11" ht="27.75" customHeight="1" x14ac:dyDescent="0.25">
      <c r="A25" s="152">
        <f t="shared" si="0"/>
        <v>63</v>
      </c>
      <c r="B25" s="277" t="s">
        <v>297</v>
      </c>
      <c r="C25" s="56" t="s">
        <v>95</v>
      </c>
      <c r="D25" s="56" t="s">
        <v>95</v>
      </c>
      <c r="E25" s="56" t="s">
        <v>95</v>
      </c>
      <c r="F25" s="56" t="s">
        <v>95</v>
      </c>
      <c r="G25" s="56" t="s">
        <v>95</v>
      </c>
      <c r="H25" s="56" t="s">
        <v>95</v>
      </c>
      <c r="I25" s="55" t="s">
        <v>95</v>
      </c>
      <c r="J25" s="55" t="s">
        <v>96</v>
      </c>
      <c r="K25" s="151"/>
    </row>
    <row r="26" spans="1:11" ht="27.75" customHeight="1" x14ac:dyDescent="0.25">
      <c r="A26" s="152">
        <f t="shared" si="0"/>
        <v>64</v>
      </c>
      <c r="B26" s="277" t="s">
        <v>267</v>
      </c>
      <c r="C26" s="56" t="s">
        <v>95</v>
      </c>
      <c r="D26" s="56" t="s">
        <v>95</v>
      </c>
      <c r="E26" s="56" t="s">
        <v>95</v>
      </c>
      <c r="F26" s="56" t="s">
        <v>95</v>
      </c>
      <c r="G26" s="56" t="s">
        <v>95</v>
      </c>
      <c r="H26" s="56" t="s">
        <v>95</v>
      </c>
      <c r="I26" s="55" t="s">
        <v>95</v>
      </c>
      <c r="J26" s="55" t="s">
        <v>96</v>
      </c>
      <c r="K26" s="151"/>
    </row>
    <row r="27" spans="1:11" x14ac:dyDescent="0.25">
      <c r="B27" s="13"/>
      <c r="C27" s="13"/>
      <c r="D27" s="13"/>
      <c r="E27" s="13"/>
      <c r="F27" s="13"/>
      <c r="G27" s="13"/>
      <c r="H27" s="13"/>
      <c r="I27" s="13"/>
      <c r="J27" s="13"/>
      <c r="K27" s="13"/>
    </row>
    <row r="28" spans="1:11" x14ac:dyDescent="0.25">
      <c r="B28" s="13"/>
      <c r="C28" s="13"/>
      <c r="D28" s="13"/>
      <c r="E28" s="13"/>
      <c r="F28" s="13"/>
      <c r="G28" s="13"/>
      <c r="H28" s="13"/>
      <c r="I28" s="13"/>
      <c r="J28" s="13"/>
      <c r="K28" s="13"/>
    </row>
  </sheetData>
  <mergeCells count="13">
    <mergeCell ref="B1:K1"/>
    <mergeCell ref="B2:K2"/>
    <mergeCell ref="B3:K3"/>
    <mergeCell ref="B4:K4"/>
    <mergeCell ref="B5:D5"/>
    <mergeCell ref="H5:I5"/>
    <mergeCell ref="B6:K6"/>
    <mergeCell ref="C7:D7"/>
    <mergeCell ref="B8:C8"/>
    <mergeCell ref="B9:H9"/>
    <mergeCell ref="I9:I10"/>
    <mergeCell ref="J9:J10"/>
    <mergeCell ref="K9:K10"/>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tabSelected="1" zoomScale="50" zoomScaleNormal="50" workbookViewId="0">
      <selection activeCell="I12" sqref="I12"/>
    </sheetView>
  </sheetViews>
  <sheetFormatPr baseColWidth="10" defaultColWidth="9.140625" defaultRowHeight="15" x14ac:dyDescent="0.25"/>
  <cols>
    <col min="1" max="1" width="7" customWidth="1"/>
    <col min="2" max="2" width="51.42578125" customWidth="1"/>
    <col min="3" max="3" width="17.28515625" customWidth="1"/>
    <col min="4" max="4" width="19" customWidth="1"/>
    <col min="5" max="5" width="18.5703125" customWidth="1"/>
    <col min="6" max="6" width="20.140625" customWidth="1"/>
    <col min="7" max="7" width="17.85546875" customWidth="1"/>
    <col min="8" max="9" width="18.28515625" customWidth="1"/>
    <col min="10" max="10" width="21.140625" customWidth="1"/>
    <col min="11" max="11" width="127" customWidth="1"/>
    <col min="12" max="256" width="11.42578125" customWidth="1"/>
  </cols>
  <sheetData>
    <row r="1" spans="1:11" x14ac:dyDescent="0.25">
      <c r="B1" s="357" t="s">
        <v>0</v>
      </c>
      <c r="C1" s="357"/>
      <c r="D1" s="357"/>
      <c r="E1" s="357"/>
      <c r="F1" s="357"/>
      <c r="G1" s="357"/>
      <c r="H1" s="357"/>
      <c r="I1" s="357"/>
      <c r="J1" s="357"/>
      <c r="K1" s="357"/>
    </row>
    <row r="2" spans="1:11" x14ac:dyDescent="0.25">
      <c r="B2" s="357" t="s">
        <v>1</v>
      </c>
      <c r="C2" s="357"/>
      <c r="D2" s="357"/>
      <c r="E2" s="357"/>
      <c r="F2" s="357"/>
      <c r="G2" s="357"/>
      <c r="H2" s="357"/>
      <c r="I2" s="357"/>
      <c r="J2" s="357"/>
      <c r="K2" s="357"/>
    </row>
    <row r="3" spans="1:11" x14ac:dyDescent="0.25">
      <c r="B3" s="357" t="s">
        <v>2</v>
      </c>
      <c r="C3" s="357"/>
      <c r="D3" s="357"/>
      <c r="E3" s="357"/>
      <c r="F3" s="357"/>
      <c r="G3" s="357"/>
      <c r="H3" s="357"/>
      <c r="I3" s="357"/>
      <c r="J3" s="357"/>
      <c r="K3" s="357"/>
    </row>
    <row r="4" spans="1:11" x14ac:dyDescent="0.25">
      <c r="B4" s="357" t="s">
        <v>3</v>
      </c>
      <c r="C4" s="357"/>
      <c r="D4" s="357"/>
      <c r="E4" s="357"/>
      <c r="F4" s="357"/>
      <c r="G4" s="357"/>
      <c r="H4" s="357"/>
      <c r="I4" s="357"/>
      <c r="J4" s="357"/>
      <c r="K4" s="357"/>
    </row>
    <row r="5" spans="1:11" x14ac:dyDescent="0.25">
      <c r="B5" s="358" t="s">
        <v>84</v>
      </c>
      <c r="C5" s="359"/>
      <c r="D5" s="359"/>
      <c r="E5" s="13"/>
      <c r="F5" s="13"/>
      <c r="G5" s="13"/>
      <c r="H5" s="360"/>
      <c r="I5" s="360"/>
      <c r="J5" s="13"/>
      <c r="K5" s="13"/>
    </row>
    <row r="6" spans="1:11" ht="45.75" customHeight="1" x14ac:dyDescent="0.25">
      <c r="B6" s="348" t="s">
        <v>85</v>
      </c>
      <c r="C6" s="348"/>
      <c r="D6" s="348"/>
      <c r="E6" s="348"/>
      <c r="F6" s="348"/>
      <c r="G6" s="348"/>
      <c r="H6" s="348"/>
      <c r="I6" s="348"/>
      <c r="J6" s="348"/>
      <c r="K6" s="348"/>
    </row>
    <row r="7" spans="1:11" x14ac:dyDescent="0.25">
      <c r="B7" s="14" t="s">
        <v>86</v>
      </c>
      <c r="C7" s="349">
        <v>1454596625</v>
      </c>
      <c r="D7" s="349"/>
      <c r="E7" s="13"/>
      <c r="F7" s="13"/>
      <c r="G7" s="13"/>
      <c r="H7" s="13"/>
      <c r="I7" s="13"/>
      <c r="J7" s="13"/>
      <c r="K7" s="13"/>
    </row>
    <row r="8" spans="1:11" x14ac:dyDescent="0.25">
      <c r="B8" s="350" t="s">
        <v>7</v>
      </c>
      <c r="C8" s="350"/>
      <c r="D8" s="16">
        <v>44718</v>
      </c>
      <c r="E8" s="13"/>
      <c r="F8" s="13"/>
      <c r="G8" s="13"/>
      <c r="H8" s="13"/>
      <c r="I8" s="13"/>
      <c r="J8" s="13"/>
      <c r="K8" s="13"/>
    </row>
    <row r="9" spans="1:11" x14ac:dyDescent="0.25">
      <c r="B9" s="351" t="s">
        <v>87</v>
      </c>
      <c r="C9" s="352"/>
      <c r="D9" s="352"/>
      <c r="E9" s="352"/>
      <c r="F9" s="352"/>
      <c r="G9" s="352"/>
      <c r="H9" s="353"/>
      <c r="I9" s="354" t="s">
        <v>88</v>
      </c>
      <c r="J9" s="355" t="s">
        <v>89</v>
      </c>
      <c r="K9" s="356" t="s">
        <v>90</v>
      </c>
    </row>
    <row r="10" spans="1:11" ht="60.6" customHeight="1" x14ac:dyDescent="0.25">
      <c r="B10" s="15" t="s">
        <v>91</v>
      </c>
      <c r="C10" s="15" t="s">
        <v>92</v>
      </c>
      <c r="D10" s="15" t="s">
        <v>93</v>
      </c>
      <c r="E10" s="15" t="s">
        <v>74</v>
      </c>
      <c r="F10" s="15" t="s">
        <v>76</v>
      </c>
      <c r="G10" s="15" t="s">
        <v>94</v>
      </c>
      <c r="H10" s="15" t="s">
        <v>78</v>
      </c>
      <c r="I10" s="354"/>
      <c r="J10" s="355"/>
      <c r="K10" s="356"/>
    </row>
    <row r="11" spans="1:11" ht="57.95" customHeight="1" x14ac:dyDescent="0.25">
      <c r="A11" s="33">
        <v>65</v>
      </c>
      <c r="B11" s="54" t="s">
        <v>18</v>
      </c>
      <c r="C11" s="56" t="s">
        <v>95</v>
      </c>
      <c r="D11" s="56" t="s">
        <v>95</v>
      </c>
      <c r="E11" s="56" t="s">
        <v>95</v>
      </c>
      <c r="F11" s="56" t="s">
        <v>95</v>
      </c>
      <c r="G11" s="56" t="s">
        <v>95</v>
      </c>
      <c r="H11" s="56" t="s">
        <v>95</v>
      </c>
      <c r="I11" s="55" t="s">
        <v>95</v>
      </c>
      <c r="J11" s="55" t="s">
        <v>96</v>
      </c>
      <c r="K11" s="46"/>
    </row>
    <row r="12" spans="1:11" ht="333" customHeight="1" x14ac:dyDescent="0.25">
      <c r="A12" s="33">
        <f t="shared" ref="A12:A27" si="0">A11+1</f>
        <v>66</v>
      </c>
      <c r="B12" s="54" t="s">
        <v>19</v>
      </c>
      <c r="C12" s="90" t="s">
        <v>95</v>
      </c>
      <c r="D12" s="90" t="s">
        <v>95</v>
      </c>
      <c r="E12" s="90" t="s">
        <v>95</v>
      </c>
      <c r="F12" s="90" t="s">
        <v>95</v>
      </c>
      <c r="G12" s="90" t="s">
        <v>95</v>
      </c>
      <c r="H12" s="90" t="s">
        <v>95</v>
      </c>
      <c r="I12" s="278" t="s">
        <v>95</v>
      </c>
      <c r="J12" s="278" t="s">
        <v>96</v>
      </c>
      <c r="K12" s="46" t="s">
        <v>298</v>
      </c>
    </row>
    <row r="13" spans="1:11" ht="57.95" customHeight="1" x14ac:dyDescent="0.25">
      <c r="A13" s="33">
        <f t="shared" si="0"/>
        <v>67</v>
      </c>
      <c r="B13" s="54" t="s">
        <v>20</v>
      </c>
      <c r="C13" s="56" t="s">
        <v>95</v>
      </c>
      <c r="D13" s="56" t="s">
        <v>95</v>
      </c>
      <c r="E13" s="56" t="s">
        <v>95</v>
      </c>
      <c r="F13" s="56" t="s">
        <v>95</v>
      </c>
      <c r="G13" s="56" t="s">
        <v>95</v>
      </c>
      <c r="H13" s="56" t="s">
        <v>95</v>
      </c>
      <c r="I13" s="55" t="s">
        <v>95</v>
      </c>
      <c r="J13" s="55" t="s">
        <v>96</v>
      </c>
      <c r="K13" s="46"/>
    </row>
    <row r="14" spans="1:11" ht="57.95" customHeight="1" x14ac:dyDescent="0.25">
      <c r="A14" s="33">
        <f t="shared" si="0"/>
        <v>68</v>
      </c>
      <c r="B14" s="54" t="s">
        <v>21</v>
      </c>
      <c r="C14" s="56" t="s">
        <v>95</v>
      </c>
      <c r="D14" s="56" t="s">
        <v>95</v>
      </c>
      <c r="E14" s="56" t="s">
        <v>95</v>
      </c>
      <c r="F14" s="56" t="s">
        <v>95</v>
      </c>
      <c r="G14" s="56" t="s">
        <v>95</v>
      </c>
      <c r="H14" s="56" t="s">
        <v>95</v>
      </c>
      <c r="I14" s="55" t="s">
        <v>95</v>
      </c>
      <c r="J14" s="55" t="s">
        <v>96</v>
      </c>
      <c r="K14" s="20"/>
    </row>
    <row r="15" spans="1:11" ht="57.95" customHeight="1" x14ac:dyDescent="0.25">
      <c r="A15" s="33">
        <f t="shared" si="0"/>
        <v>69</v>
      </c>
      <c r="B15" s="54" t="s">
        <v>22</v>
      </c>
      <c r="C15" s="56" t="s">
        <v>95</v>
      </c>
      <c r="D15" s="56" t="s">
        <v>95</v>
      </c>
      <c r="E15" s="56" t="s">
        <v>95</v>
      </c>
      <c r="F15" s="56" t="s">
        <v>95</v>
      </c>
      <c r="G15" s="56" t="s">
        <v>95</v>
      </c>
      <c r="H15" s="56" t="s">
        <v>95</v>
      </c>
      <c r="I15" s="55" t="s">
        <v>95</v>
      </c>
      <c r="J15" s="55" t="s">
        <v>96</v>
      </c>
      <c r="K15" s="33"/>
    </row>
    <row r="16" spans="1:11" ht="57.95" customHeight="1" x14ac:dyDescent="0.25">
      <c r="A16" s="33">
        <f t="shared" si="0"/>
        <v>70</v>
      </c>
      <c r="B16" s="54" t="s">
        <v>23</v>
      </c>
      <c r="C16" s="56" t="s">
        <v>95</v>
      </c>
      <c r="D16" s="56" t="s">
        <v>95</v>
      </c>
      <c r="E16" s="56" t="s">
        <v>95</v>
      </c>
      <c r="F16" s="56" t="s">
        <v>95</v>
      </c>
      <c r="G16" s="56" t="s">
        <v>95</v>
      </c>
      <c r="H16" s="56" t="s">
        <v>95</v>
      </c>
      <c r="I16" s="55" t="s">
        <v>95</v>
      </c>
      <c r="J16" s="55" t="s">
        <v>96</v>
      </c>
      <c r="K16" s="46"/>
    </row>
    <row r="17" spans="1:11" ht="57.95" customHeight="1" x14ac:dyDescent="0.25">
      <c r="A17" s="33">
        <f t="shared" si="0"/>
        <v>71</v>
      </c>
      <c r="B17" s="54" t="s">
        <v>24</v>
      </c>
      <c r="C17" s="56" t="s">
        <v>95</v>
      </c>
      <c r="D17" s="56" t="s">
        <v>95</v>
      </c>
      <c r="E17" s="56" t="s">
        <v>95</v>
      </c>
      <c r="F17" s="56" t="s">
        <v>95</v>
      </c>
      <c r="G17" s="56" t="s">
        <v>95</v>
      </c>
      <c r="H17" s="56" t="s">
        <v>95</v>
      </c>
      <c r="I17" s="55" t="s">
        <v>95</v>
      </c>
      <c r="J17" s="55" t="s">
        <v>96</v>
      </c>
      <c r="K17" s="46"/>
    </row>
    <row r="18" spans="1:11" ht="57.95" customHeight="1" x14ac:dyDescent="0.25">
      <c r="A18" s="33">
        <f t="shared" si="0"/>
        <v>72</v>
      </c>
      <c r="B18" s="54" t="s">
        <v>25</v>
      </c>
      <c r="C18" s="56" t="s">
        <v>95</v>
      </c>
      <c r="D18" s="56" t="s">
        <v>95</v>
      </c>
      <c r="E18" s="56" t="s">
        <v>95</v>
      </c>
      <c r="F18" s="56" t="s">
        <v>95</v>
      </c>
      <c r="G18" s="56" t="s">
        <v>95</v>
      </c>
      <c r="H18" s="56" t="s">
        <v>95</v>
      </c>
      <c r="I18" s="55" t="s">
        <v>95</v>
      </c>
      <c r="J18" s="55" t="s">
        <v>96</v>
      </c>
      <c r="K18" s="46"/>
    </row>
    <row r="19" spans="1:11" ht="57.95" customHeight="1" x14ac:dyDescent="0.25">
      <c r="A19" s="33">
        <f t="shared" si="0"/>
        <v>73</v>
      </c>
      <c r="B19" s="54" t="s">
        <v>26</v>
      </c>
      <c r="C19" s="56" t="s">
        <v>95</v>
      </c>
      <c r="D19" s="56" t="s">
        <v>95</v>
      </c>
      <c r="E19" s="56" t="s">
        <v>95</v>
      </c>
      <c r="F19" s="56" t="s">
        <v>95</v>
      </c>
      <c r="G19" s="56" t="s">
        <v>95</v>
      </c>
      <c r="H19" s="56" t="s">
        <v>95</v>
      </c>
      <c r="I19" s="55" t="s">
        <v>95</v>
      </c>
      <c r="J19" s="55" t="s">
        <v>96</v>
      </c>
      <c r="K19" s="20"/>
    </row>
    <row r="20" spans="1:11" ht="57.95" customHeight="1" x14ac:dyDescent="0.25">
      <c r="A20" s="33">
        <f t="shared" si="0"/>
        <v>74</v>
      </c>
      <c r="B20" s="54" t="s">
        <v>27</v>
      </c>
      <c r="C20" s="56" t="s">
        <v>95</v>
      </c>
      <c r="D20" s="56" t="s">
        <v>95</v>
      </c>
      <c r="E20" s="56" t="s">
        <v>95</v>
      </c>
      <c r="F20" s="56" t="s">
        <v>95</v>
      </c>
      <c r="G20" s="56" t="s">
        <v>95</v>
      </c>
      <c r="H20" s="56" t="s">
        <v>95</v>
      </c>
      <c r="I20" s="55" t="s">
        <v>95</v>
      </c>
      <c r="J20" s="55" t="s">
        <v>96</v>
      </c>
      <c r="K20" s="33"/>
    </row>
    <row r="21" spans="1:11" ht="57.95" customHeight="1" x14ac:dyDescent="0.25">
      <c r="A21" s="33">
        <f t="shared" si="0"/>
        <v>75</v>
      </c>
      <c r="B21" s="54" t="s">
        <v>28</v>
      </c>
      <c r="C21" s="56" t="s">
        <v>95</v>
      </c>
      <c r="D21" s="56" t="s">
        <v>95</v>
      </c>
      <c r="E21" s="56" t="s">
        <v>95</v>
      </c>
      <c r="F21" s="56" t="s">
        <v>95</v>
      </c>
      <c r="G21" s="56" t="s">
        <v>95</v>
      </c>
      <c r="H21" s="56" t="s">
        <v>95</v>
      </c>
      <c r="I21" s="55" t="s">
        <v>95</v>
      </c>
      <c r="J21" s="55" t="s">
        <v>96</v>
      </c>
      <c r="K21" s="46"/>
    </row>
    <row r="22" spans="1:11" ht="57.95" customHeight="1" x14ac:dyDescent="0.25">
      <c r="A22" s="33">
        <f t="shared" si="0"/>
        <v>76</v>
      </c>
      <c r="B22" s="54" t="s">
        <v>29</v>
      </c>
      <c r="C22" s="56" t="s">
        <v>95</v>
      </c>
      <c r="D22" s="56" t="s">
        <v>95</v>
      </c>
      <c r="E22" s="56" t="s">
        <v>95</v>
      </c>
      <c r="F22" s="56" t="s">
        <v>95</v>
      </c>
      <c r="G22" s="56" t="s">
        <v>95</v>
      </c>
      <c r="H22" s="56" t="s">
        <v>95</v>
      </c>
      <c r="I22" s="55" t="s">
        <v>95</v>
      </c>
      <c r="J22" s="55" t="s">
        <v>96</v>
      </c>
      <c r="K22" s="46"/>
    </row>
    <row r="23" spans="1:11" ht="57.95" customHeight="1" x14ac:dyDescent="0.25">
      <c r="A23" s="33">
        <f t="shared" si="0"/>
        <v>77</v>
      </c>
      <c r="B23" s="54" t="s">
        <v>30</v>
      </c>
      <c r="C23" s="56" t="s">
        <v>95</v>
      </c>
      <c r="D23" s="56" t="s">
        <v>95</v>
      </c>
      <c r="E23" s="56" t="s">
        <v>95</v>
      </c>
      <c r="F23" s="56" t="s">
        <v>95</v>
      </c>
      <c r="G23" s="56" t="s">
        <v>95</v>
      </c>
      <c r="H23" s="56" t="s">
        <v>95</v>
      </c>
      <c r="I23" s="55" t="s">
        <v>95</v>
      </c>
      <c r="J23" s="55" t="s">
        <v>96</v>
      </c>
      <c r="K23" s="46"/>
    </row>
    <row r="24" spans="1:11" ht="57.95" customHeight="1" x14ac:dyDescent="0.25">
      <c r="A24" s="33">
        <f t="shared" si="0"/>
        <v>78</v>
      </c>
      <c r="B24" s="54" t="s">
        <v>31</v>
      </c>
      <c r="C24" s="56" t="s">
        <v>95</v>
      </c>
      <c r="D24" s="56" t="s">
        <v>95</v>
      </c>
      <c r="E24" s="56" t="s">
        <v>95</v>
      </c>
      <c r="F24" s="56" t="s">
        <v>95</v>
      </c>
      <c r="G24" s="56" t="s">
        <v>95</v>
      </c>
      <c r="H24" s="56" t="s">
        <v>95</v>
      </c>
      <c r="I24" s="55" t="s">
        <v>95</v>
      </c>
      <c r="J24" s="55" t="s">
        <v>96</v>
      </c>
      <c r="K24" s="46"/>
    </row>
    <row r="25" spans="1:11" ht="57.95" customHeight="1" x14ac:dyDescent="0.25">
      <c r="A25" s="33">
        <f t="shared" si="0"/>
        <v>79</v>
      </c>
      <c r="B25" s="54" t="s">
        <v>32</v>
      </c>
      <c r="C25" s="56" t="s">
        <v>95</v>
      </c>
      <c r="D25" s="56" t="s">
        <v>95</v>
      </c>
      <c r="E25" s="56" t="s">
        <v>95</v>
      </c>
      <c r="F25" s="56" t="s">
        <v>95</v>
      </c>
      <c r="G25" s="56" t="s">
        <v>95</v>
      </c>
      <c r="H25" s="56" t="s">
        <v>95</v>
      </c>
      <c r="I25" s="55" t="s">
        <v>95</v>
      </c>
      <c r="J25" s="55" t="s">
        <v>96</v>
      </c>
      <c r="K25" s="46"/>
    </row>
    <row r="26" spans="1:11" ht="57.95" customHeight="1" x14ac:dyDescent="0.25">
      <c r="A26" s="33">
        <f t="shared" si="0"/>
        <v>80</v>
      </c>
      <c r="B26" s="54" t="s">
        <v>33</v>
      </c>
      <c r="C26" s="56" t="s">
        <v>95</v>
      </c>
      <c r="D26" s="56" t="s">
        <v>95</v>
      </c>
      <c r="E26" s="56" t="s">
        <v>95</v>
      </c>
      <c r="F26" s="56" t="s">
        <v>95</v>
      </c>
      <c r="G26" s="56" t="s">
        <v>95</v>
      </c>
      <c r="H26" s="56" t="s">
        <v>95</v>
      </c>
      <c r="I26" s="55" t="s">
        <v>95</v>
      </c>
      <c r="J26" s="55" t="s">
        <v>96</v>
      </c>
      <c r="K26" s="20"/>
    </row>
    <row r="27" spans="1:11" ht="57.95" customHeight="1" x14ac:dyDescent="0.25">
      <c r="A27" s="33">
        <f t="shared" si="0"/>
        <v>81</v>
      </c>
      <c r="B27" s="54" t="s">
        <v>34</v>
      </c>
      <c r="C27" s="56" t="s">
        <v>95</v>
      </c>
      <c r="D27" s="56" t="s">
        <v>95</v>
      </c>
      <c r="E27" s="56" t="s">
        <v>95</v>
      </c>
      <c r="F27" s="56" t="s">
        <v>95</v>
      </c>
      <c r="G27" s="56" t="s">
        <v>95</v>
      </c>
      <c r="H27" s="56" t="s">
        <v>95</v>
      </c>
      <c r="I27" s="55" t="s">
        <v>95</v>
      </c>
      <c r="J27" s="55" t="s">
        <v>96</v>
      </c>
      <c r="K27" s="33"/>
    </row>
    <row r="28" spans="1:11" x14ac:dyDescent="0.25">
      <c r="B28" s="13"/>
      <c r="C28" s="13"/>
      <c r="D28" s="13"/>
      <c r="E28" s="13"/>
      <c r="F28" s="13"/>
      <c r="G28" s="13"/>
      <c r="H28" s="13"/>
      <c r="I28" s="13"/>
      <c r="J28" s="13"/>
      <c r="K28" s="13"/>
    </row>
    <row r="29" spans="1:11" ht="20.45" customHeight="1" x14ac:dyDescent="0.25">
      <c r="B29" s="347" t="s">
        <v>83</v>
      </c>
      <c r="C29" s="347"/>
      <c r="D29" s="13"/>
      <c r="E29" s="13"/>
      <c r="F29" s="13"/>
      <c r="G29" s="13"/>
      <c r="H29" s="13"/>
      <c r="I29" s="13"/>
      <c r="J29" s="13"/>
      <c r="K29" s="13"/>
    </row>
    <row r="30" spans="1:11" x14ac:dyDescent="0.25">
      <c r="B30" s="13"/>
      <c r="C30" s="13"/>
      <c r="D30" s="13"/>
      <c r="E30" s="13"/>
      <c r="F30" s="13"/>
      <c r="G30" s="13"/>
      <c r="H30" s="13"/>
      <c r="I30" s="13"/>
      <c r="J30" s="13"/>
      <c r="K30" s="13"/>
    </row>
    <row r="31" spans="1:11" x14ac:dyDescent="0.25">
      <c r="B31" s="13"/>
      <c r="C31" s="13"/>
      <c r="D31" s="13"/>
      <c r="E31" s="13"/>
      <c r="F31" s="13"/>
      <c r="G31" s="13"/>
      <c r="H31" s="13"/>
      <c r="I31" s="13"/>
      <c r="J31" s="13"/>
      <c r="K31" s="13"/>
    </row>
    <row r="32" spans="1:11" x14ac:dyDescent="0.25">
      <c r="B32" s="13"/>
      <c r="C32" s="13"/>
      <c r="D32" s="13"/>
      <c r="E32" s="13"/>
      <c r="F32" s="13"/>
      <c r="G32" s="13"/>
      <c r="H32" s="13"/>
      <c r="I32" s="13"/>
      <c r="J32" s="13"/>
      <c r="K32" s="13"/>
    </row>
    <row r="33" spans="2:11" x14ac:dyDescent="0.25">
      <c r="B33" s="13"/>
      <c r="C33" s="13"/>
      <c r="D33" s="13"/>
      <c r="E33" s="13"/>
      <c r="F33" s="13"/>
      <c r="G33" s="13"/>
      <c r="H33" s="13"/>
      <c r="I33" s="13"/>
      <c r="J33" s="13"/>
      <c r="K33" s="13"/>
    </row>
    <row r="34" spans="2:11" x14ac:dyDescent="0.25">
      <c r="B34" s="13"/>
      <c r="C34" s="13"/>
      <c r="D34" s="13"/>
      <c r="E34" s="13"/>
      <c r="F34" s="13"/>
      <c r="G34" s="13"/>
      <c r="H34" s="13"/>
      <c r="I34" s="13"/>
      <c r="J34" s="13"/>
      <c r="K34" s="13"/>
    </row>
  </sheetData>
  <mergeCells count="14">
    <mergeCell ref="B29:C29"/>
    <mergeCell ref="J9:J10"/>
    <mergeCell ref="H5:I5"/>
    <mergeCell ref="I9:I10"/>
    <mergeCell ref="B1:K1"/>
    <mergeCell ref="B2:K2"/>
    <mergeCell ref="B3:K3"/>
    <mergeCell ref="B4:K4"/>
    <mergeCell ref="K9:K10"/>
    <mergeCell ref="B6:K6"/>
    <mergeCell ref="B8:C8"/>
    <mergeCell ref="B5:D5"/>
    <mergeCell ref="C7:D7"/>
    <mergeCell ref="B9:H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Evaluación Financiera 01-16 (2</vt:lpstr>
      <vt:lpstr>Evaluación Financiera 17-32</vt:lpstr>
      <vt:lpstr>Evaluación Financiera 33-48 </vt:lpstr>
      <vt:lpstr>Evaluación Financiera 49-64</vt:lpstr>
      <vt:lpstr>Evaluación Financiera 65-81</vt:lpstr>
      <vt:lpstr>CONSOLIDADO 1 A LA 16</vt:lpstr>
      <vt:lpstr>CONSOLIDADO 17 A LA 32</vt:lpstr>
      <vt:lpstr>CONSOLIDADO 33 A LA 84 </vt:lpstr>
      <vt:lpstr>CONSOLIDADO 49 A LA 64 </vt:lpstr>
      <vt:lpstr>CONSOLIDADO 65 A LA 81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Nelacl!</dc:creator>
  <cp:keywords/>
  <dc:description/>
  <cp:lastModifiedBy>Hugo Ferney Pineda Niño</cp:lastModifiedBy>
  <cp:revision/>
  <dcterms:created xsi:type="dcterms:W3CDTF">2016-11-14T21:27:39Z</dcterms:created>
  <dcterms:modified xsi:type="dcterms:W3CDTF">2022-06-21T23:20:12Z</dcterms:modified>
  <cp:category/>
  <cp:contentStatus/>
</cp:coreProperties>
</file>